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385" windowWidth="14805" windowHeight="5730" tabRatio="919" firstSheet="7" activeTab="29"/>
  </bookViews>
  <sheets>
    <sheet name="Aragatsotn" sheetId="3" state="hidden" r:id="rId1"/>
    <sheet name="Aragac crag" sheetId="16" state="hidden" r:id="rId2"/>
    <sheet name="Aragatsot" sheetId="39" r:id="rId3"/>
    <sheet name="Aragac cra" sheetId="29" r:id="rId4"/>
    <sheet name="Ararat" sheetId="6" r:id="rId5"/>
    <sheet name="Ararat crag" sheetId="17" state="hidden" r:id="rId6"/>
    <sheet name="Ararat cra" sheetId="30" r:id="rId7"/>
    <sheet name="Armavir" sheetId="7" r:id="rId8"/>
    <sheet name="Armavir cra" sheetId="31" r:id="rId9"/>
    <sheet name="Armavir crag" sheetId="18" state="hidden" r:id="rId10"/>
    <sheet name="Gegharqunik" sheetId="8" r:id="rId11"/>
    <sheet name="Gexarq crag" sheetId="19" r:id="rId12"/>
    <sheet name="Gexarquniq" sheetId="27" state="hidden" r:id="rId13"/>
    <sheet name="Gexarq cra" sheetId="32" state="hidden" r:id="rId14"/>
    <sheet name="Lori" sheetId="9" r:id="rId15"/>
    <sheet name="Lori crag" sheetId="20" state="hidden" r:id="rId16"/>
    <sheet name="Lori cra" sheetId="33" r:id="rId17"/>
    <sheet name="Kotayq crag" sheetId="21" state="hidden" r:id="rId18"/>
    <sheet name="Shirak" sheetId="11" r:id="rId19"/>
    <sheet name="Shirak crag" sheetId="22" state="hidden" r:id="rId20"/>
    <sheet name="Shirak cra" sheetId="35" r:id="rId21"/>
    <sheet name="Syunik" sheetId="12" r:id="rId22"/>
    <sheet name="Syunik crag" sheetId="23" state="hidden" r:id="rId23"/>
    <sheet name="Syunik cra" sheetId="36" r:id="rId24"/>
    <sheet name="Vayoc dzor crag" sheetId="24" state="hidden" r:id="rId25"/>
    <sheet name="VayocDzor" sheetId="40" r:id="rId26"/>
    <sheet name="VayocDzor cra" sheetId="41" r:id="rId27"/>
    <sheet name="Tavush" sheetId="14" r:id="rId28"/>
    <sheet name="Tavush cra" sheetId="38" r:id="rId29"/>
    <sheet name="Gnum " sheetId="28" r:id="rId30"/>
    <sheet name="ԸՆԴԱՄԵՆԸ" sheetId="26" state="hidden" r:id="rId31"/>
    <sheet name="Tavush crag" sheetId="25" state="hidden" r:id="rId32"/>
    <sheet name="Gnum" sheetId="15" state="hidden" r:id="rId33"/>
  </sheets>
  <calcPr calcId="145621"/>
</workbook>
</file>

<file path=xl/calcChain.xml><?xml version="1.0" encoding="utf-8"?>
<calcChain xmlns="http://schemas.openxmlformats.org/spreadsheetml/2006/main">
  <c r="E10" i="28" l="1"/>
  <c r="E43" i="28"/>
  <c r="H113" i="38" l="1"/>
  <c r="I113" i="38"/>
  <c r="G113" i="38"/>
  <c r="D9" i="14"/>
  <c r="E9" i="14"/>
  <c r="C9" i="14"/>
  <c r="H16" i="41" l="1"/>
  <c r="I16" i="41"/>
  <c r="G16" i="41"/>
  <c r="D8" i="40"/>
  <c r="E8" i="40"/>
  <c r="C8" i="40"/>
  <c r="D27" i="40"/>
  <c r="E27" i="40"/>
  <c r="C27" i="40"/>
  <c r="D24" i="40"/>
  <c r="E24" i="40"/>
  <c r="C24" i="40"/>
  <c r="H48" i="41" l="1"/>
  <c r="I48" i="41"/>
  <c r="G48" i="41"/>
  <c r="H99" i="41"/>
  <c r="I99" i="41"/>
  <c r="C100" i="41" s="1"/>
  <c r="G99" i="41"/>
  <c r="H86" i="41"/>
  <c r="I86" i="41"/>
  <c r="C87" i="41" s="1"/>
  <c r="G86" i="41"/>
  <c r="H73" i="41"/>
  <c r="I73" i="41"/>
  <c r="C74" i="41" s="1"/>
  <c r="G73" i="41"/>
  <c r="H34" i="41"/>
  <c r="I34" i="41"/>
  <c r="G34" i="41"/>
  <c r="E14" i="40"/>
  <c r="E67" i="28" s="1"/>
  <c r="D14" i="40"/>
  <c r="C14" i="40"/>
  <c r="E10" i="40"/>
  <c r="E68" i="28" s="1"/>
  <c r="D10" i="40"/>
  <c r="C10" i="40"/>
  <c r="E66" i="28" l="1"/>
  <c r="H43" i="38"/>
  <c r="I43" i="38"/>
  <c r="G43" i="38"/>
  <c r="C11" i="14"/>
  <c r="D39" i="14"/>
  <c r="E39" i="14"/>
  <c r="C39" i="14"/>
  <c r="E36" i="14"/>
  <c r="I30" i="38" s="1"/>
  <c r="D36" i="14"/>
  <c r="H30" i="38" s="1"/>
  <c r="C36" i="14"/>
  <c r="G30" i="38" s="1"/>
  <c r="H115" i="19" l="1"/>
  <c r="G115" i="19"/>
  <c r="I115" i="19"/>
  <c r="D8" i="8"/>
  <c r="E8" i="8"/>
  <c r="D15" i="8"/>
  <c r="E15" i="8"/>
  <c r="C15" i="8"/>
  <c r="C8" i="8" s="1"/>
  <c r="D32" i="8"/>
  <c r="E32" i="8"/>
  <c r="C32" i="8"/>
  <c r="H60" i="31" l="1"/>
  <c r="I60" i="31"/>
  <c r="G60" i="31"/>
  <c r="E12" i="12" l="1"/>
  <c r="E7" i="12" s="1"/>
  <c r="D12" i="12"/>
  <c r="C12" i="12"/>
  <c r="C7" i="12" s="1"/>
  <c r="D7" i="12"/>
  <c r="E46" i="28" l="1"/>
  <c r="H153" i="19"/>
  <c r="I153" i="19"/>
  <c r="G153" i="19"/>
  <c r="H140" i="19"/>
  <c r="I140" i="19"/>
  <c r="G140" i="19"/>
  <c r="H127" i="19"/>
  <c r="I127" i="19"/>
  <c r="G127" i="19"/>
  <c r="H101" i="19"/>
  <c r="I101" i="19"/>
  <c r="G101" i="19"/>
  <c r="H88" i="19"/>
  <c r="I88" i="19"/>
  <c r="G88" i="19"/>
  <c r="H64" i="19"/>
  <c r="I64" i="19"/>
  <c r="G64" i="19"/>
  <c r="H51" i="19"/>
  <c r="I51" i="19"/>
  <c r="G51" i="19"/>
  <c r="H37" i="19"/>
  <c r="I37" i="19"/>
  <c r="G37" i="19"/>
  <c r="H18" i="19"/>
  <c r="I18" i="19"/>
  <c r="G18" i="19"/>
  <c r="D10" i="8" l="1"/>
  <c r="E10" i="8"/>
  <c r="E45" i="28" s="1"/>
  <c r="C10" i="8"/>
  <c r="C154" i="19"/>
  <c r="C141" i="19"/>
  <c r="C128" i="19"/>
  <c r="C116" i="19"/>
  <c r="C102" i="19"/>
  <c r="C89" i="19"/>
  <c r="E44" i="28" l="1"/>
  <c r="H61" i="35" l="1"/>
  <c r="I61" i="35"/>
  <c r="G61" i="35"/>
  <c r="H72" i="31"/>
  <c r="I72" i="31"/>
  <c r="G72" i="31"/>
  <c r="H97" i="29" l="1"/>
  <c r="I97" i="29"/>
  <c r="G97" i="29"/>
  <c r="H84" i="29"/>
  <c r="I84" i="29"/>
  <c r="G84" i="29"/>
  <c r="H70" i="29"/>
  <c r="I70" i="29"/>
  <c r="G70" i="29"/>
  <c r="H57" i="29" l="1"/>
  <c r="I57" i="29"/>
  <c r="G57" i="29"/>
  <c r="H34" i="29"/>
  <c r="I34" i="29"/>
  <c r="G34" i="29"/>
  <c r="H20" i="29"/>
  <c r="I20" i="29"/>
  <c r="G20" i="29"/>
  <c r="C43" i="6"/>
  <c r="D43" i="6"/>
  <c r="E43" i="6"/>
  <c r="E62" i="28" l="1"/>
  <c r="E58" i="28"/>
  <c r="E42" i="28"/>
  <c r="E18" i="28"/>
  <c r="E14" i="28"/>
  <c r="C98" i="29"/>
  <c r="C85" i="29"/>
  <c r="C71" i="29"/>
  <c r="C58" i="29"/>
  <c r="E17" i="39"/>
  <c r="E12" i="28" s="1"/>
  <c r="D17" i="39"/>
  <c r="C17" i="39"/>
  <c r="E9" i="39"/>
  <c r="E13" i="28" s="1"/>
  <c r="D9" i="39"/>
  <c r="C9" i="39"/>
  <c r="C7" i="39" l="1"/>
  <c r="D7" i="39"/>
  <c r="E7" i="39"/>
  <c r="E11" i="28"/>
  <c r="G140" i="30"/>
  <c r="G127" i="30"/>
  <c r="G114" i="30"/>
  <c r="G101" i="30"/>
  <c r="G88" i="30"/>
  <c r="H65" i="30"/>
  <c r="I65" i="30"/>
  <c r="G65" i="30"/>
  <c r="H51" i="30"/>
  <c r="I51" i="30"/>
  <c r="G51" i="30"/>
  <c r="H37" i="30"/>
  <c r="I37" i="30"/>
  <c r="G37" i="30"/>
  <c r="H18" i="30"/>
  <c r="I18" i="30"/>
  <c r="G18" i="30"/>
  <c r="H126" i="38" l="1"/>
  <c r="I126" i="38"/>
  <c r="C127" i="38" s="1"/>
  <c r="G126" i="38"/>
  <c r="G100" i="38"/>
  <c r="G76" i="38"/>
  <c r="G62" i="38"/>
  <c r="G17" i="38"/>
  <c r="G73" i="36" l="1"/>
  <c r="G60" i="36"/>
  <c r="H34" i="36"/>
  <c r="I34" i="36"/>
  <c r="G34" i="36"/>
  <c r="H16" i="36" l="1"/>
  <c r="I16" i="36"/>
  <c r="G16" i="36"/>
  <c r="H111" i="31" l="1"/>
  <c r="I111" i="31"/>
  <c r="C112" i="31" s="1"/>
  <c r="G111" i="31"/>
  <c r="G124" i="31"/>
  <c r="G98" i="31"/>
  <c r="G85" i="31"/>
  <c r="C86" i="31" s="1"/>
  <c r="C73" i="31"/>
  <c r="G37" i="31"/>
  <c r="G18" i="31"/>
  <c r="H73" i="33" l="1"/>
  <c r="I73" i="33"/>
  <c r="G73" i="33"/>
  <c r="G17" i="33"/>
  <c r="H162" i="33"/>
  <c r="I162" i="33"/>
  <c r="G162" i="33"/>
  <c r="G149" i="33"/>
  <c r="H136" i="33"/>
  <c r="I136" i="33"/>
  <c r="G136" i="33"/>
  <c r="H123" i="33"/>
  <c r="I123" i="33"/>
  <c r="G123" i="33"/>
  <c r="C124" i="33" s="1"/>
  <c r="G110" i="33"/>
  <c r="G87" i="33"/>
  <c r="G61" i="33"/>
  <c r="H61" i="33"/>
  <c r="I61" i="33"/>
  <c r="H30" i="33"/>
  <c r="I30" i="33"/>
  <c r="G30" i="33"/>
  <c r="H43" i="33"/>
  <c r="I43" i="33"/>
  <c r="G43" i="33"/>
  <c r="H17" i="33" l="1"/>
  <c r="I17" i="33"/>
  <c r="C37" i="9"/>
  <c r="C11" i="9"/>
  <c r="D53" i="9"/>
  <c r="E53" i="9"/>
  <c r="C53" i="9"/>
  <c r="C9" i="9" l="1"/>
  <c r="D11" i="9"/>
  <c r="E11" i="9"/>
  <c r="H124" i="35"/>
  <c r="I124" i="35"/>
  <c r="G124" i="35"/>
  <c r="H111" i="35"/>
  <c r="I111" i="35"/>
  <c r="G111" i="35"/>
  <c r="H98" i="35"/>
  <c r="I98" i="35"/>
  <c r="G98" i="35"/>
  <c r="H75" i="35"/>
  <c r="I75" i="35"/>
  <c r="G75" i="35"/>
  <c r="H47" i="35"/>
  <c r="I47" i="35"/>
  <c r="G47" i="35"/>
  <c r="H29" i="35"/>
  <c r="I29" i="35"/>
  <c r="G29" i="35"/>
  <c r="H16" i="35"/>
  <c r="I16" i="35"/>
  <c r="G16" i="35"/>
  <c r="D17" i="11"/>
  <c r="E17" i="11"/>
  <c r="C17" i="11"/>
  <c r="E60" i="28" l="1"/>
  <c r="E57" i="28"/>
  <c r="I83" i="32"/>
  <c r="J83" i="32"/>
  <c r="K83" i="32"/>
  <c r="H83" i="32"/>
  <c r="I57" i="32"/>
  <c r="J57" i="32"/>
  <c r="K57" i="32"/>
  <c r="H57" i="32"/>
  <c r="E23" i="6" l="1"/>
  <c r="E16" i="28" s="1"/>
  <c r="E11" i="6"/>
  <c r="E17" i="28" l="1"/>
  <c r="E15" i="28" s="1"/>
  <c r="E9" i="6"/>
  <c r="D69" i="27"/>
  <c r="E69" i="27"/>
  <c r="F69" i="27"/>
  <c r="C69" i="27"/>
  <c r="E42" i="14"/>
  <c r="E71" i="28" s="1"/>
  <c r="D42" i="14"/>
  <c r="C42" i="14"/>
  <c r="D52" i="27" l="1"/>
  <c r="E52" i="27"/>
  <c r="F52" i="27"/>
  <c r="C52" i="27"/>
  <c r="I205" i="32"/>
  <c r="J205" i="32"/>
  <c r="K205" i="32"/>
  <c r="I180" i="32"/>
  <c r="J180" i="32"/>
  <c r="K180" i="32"/>
  <c r="C39" i="7" l="1"/>
  <c r="D39" i="7"/>
  <c r="E39" i="7"/>
  <c r="C21" i="27" l="1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8" i="27"/>
  <c r="C39" i="27"/>
  <c r="C40" i="27"/>
  <c r="C42" i="27"/>
  <c r="C43" i="27"/>
  <c r="C44" i="27"/>
  <c r="C45" i="27"/>
  <c r="C46" i="27"/>
  <c r="C47" i="27"/>
  <c r="C20" i="27"/>
  <c r="C17" i="27"/>
  <c r="C14" i="27"/>
  <c r="C15" i="27"/>
  <c r="C16" i="27"/>
  <c r="C13" i="27"/>
  <c r="C12" i="27"/>
  <c r="C11" i="27"/>
  <c r="H205" i="32" l="1"/>
  <c r="H180" i="32"/>
  <c r="I218" i="32"/>
  <c r="J218" i="32"/>
  <c r="K218" i="32"/>
  <c r="H218" i="32"/>
  <c r="I192" i="32"/>
  <c r="J192" i="32"/>
  <c r="K192" i="32"/>
  <c r="H192" i="32"/>
  <c r="I166" i="32"/>
  <c r="J166" i="32"/>
  <c r="K166" i="32"/>
  <c r="H166" i="32"/>
  <c r="I153" i="32"/>
  <c r="J153" i="32"/>
  <c r="K153" i="32"/>
  <c r="H153" i="32"/>
  <c r="I129" i="32"/>
  <c r="J129" i="32"/>
  <c r="K129" i="32"/>
  <c r="H129" i="32"/>
  <c r="I116" i="32"/>
  <c r="J116" i="32"/>
  <c r="K116" i="32"/>
  <c r="H116" i="32"/>
  <c r="I102" i="32"/>
  <c r="J102" i="32"/>
  <c r="K102" i="32"/>
  <c r="H102" i="32"/>
  <c r="I70" i="32"/>
  <c r="J70" i="32"/>
  <c r="K70" i="32"/>
  <c r="H70" i="32"/>
  <c r="D48" i="27"/>
  <c r="E48" i="27"/>
  <c r="F48" i="27"/>
  <c r="C48" i="27"/>
  <c r="D18" i="27"/>
  <c r="E18" i="27"/>
  <c r="F18" i="27"/>
  <c r="C18" i="27"/>
  <c r="I44" i="32"/>
  <c r="J44" i="32"/>
  <c r="K44" i="32"/>
  <c r="H44" i="32"/>
  <c r="I31" i="32"/>
  <c r="J31" i="32"/>
  <c r="K31" i="32"/>
  <c r="H31" i="32"/>
  <c r="I18" i="32"/>
  <c r="J18" i="32"/>
  <c r="K18" i="32"/>
  <c r="H18" i="32"/>
  <c r="F9" i="27"/>
  <c r="C9" i="27"/>
  <c r="F65" i="27" l="1"/>
  <c r="F7" i="27" s="1"/>
  <c r="E65" i="27"/>
  <c r="D65" i="27"/>
  <c r="C65" i="27"/>
  <c r="C7" i="27" s="1"/>
  <c r="E9" i="27"/>
  <c r="D9" i="27"/>
  <c r="D7" i="27" l="1"/>
  <c r="E7" i="27"/>
  <c r="H114" i="30" l="1"/>
  <c r="I114" i="30"/>
  <c r="C11" i="6"/>
  <c r="D11" i="6"/>
  <c r="D37" i="9" l="1"/>
  <c r="D9" i="9" s="1"/>
  <c r="E37" i="9"/>
  <c r="E56" i="28" l="1"/>
  <c r="E9" i="9"/>
  <c r="H100" i="38"/>
  <c r="I100" i="38"/>
  <c r="H76" i="38" l="1"/>
  <c r="I76" i="38"/>
  <c r="H62" i="38"/>
  <c r="I62" i="38"/>
  <c r="H17" i="38"/>
  <c r="I17" i="38"/>
  <c r="H73" i="36" l="1"/>
  <c r="I73" i="36"/>
  <c r="C74" i="36" s="1"/>
  <c r="H60" i="36"/>
  <c r="I60" i="36"/>
  <c r="C61" i="36" s="1"/>
  <c r="C125" i="35" l="1"/>
  <c r="C11" i="11"/>
  <c r="D11" i="11"/>
  <c r="D9" i="11" s="1"/>
  <c r="E11" i="11"/>
  <c r="E9" i="11" s="1"/>
  <c r="C29" i="11"/>
  <c r="D29" i="11"/>
  <c r="E29" i="11"/>
  <c r="C9" i="11" l="1"/>
  <c r="E61" i="28"/>
  <c r="C163" i="33"/>
  <c r="I149" i="33"/>
  <c r="H149" i="33"/>
  <c r="H110" i="33"/>
  <c r="I110" i="33"/>
  <c r="H87" i="33"/>
  <c r="I87" i="33"/>
  <c r="H124" i="31" l="1"/>
  <c r="I124" i="31"/>
  <c r="H98" i="31"/>
  <c r="I98" i="31"/>
  <c r="C99" i="31" s="1"/>
  <c r="H85" i="31"/>
  <c r="I85" i="31"/>
  <c r="H37" i="31"/>
  <c r="I37" i="31"/>
  <c r="C15" i="7" l="1"/>
  <c r="D15" i="7"/>
  <c r="E15" i="7"/>
  <c r="C10" i="7"/>
  <c r="D10" i="7"/>
  <c r="E10" i="7"/>
  <c r="E41" i="28" s="1"/>
  <c r="D8" i="7" l="1"/>
  <c r="E8" i="7"/>
  <c r="E40" i="28"/>
  <c r="C8" i="7"/>
  <c r="H18" i="31"/>
  <c r="I18" i="31"/>
  <c r="H127" i="30"/>
  <c r="I127" i="30"/>
  <c r="H140" i="30"/>
  <c r="I140" i="30"/>
  <c r="H101" i="30"/>
  <c r="I101" i="30"/>
  <c r="H88" i="30"/>
  <c r="I88" i="30"/>
  <c r="C114" i="38" l="1"/>
  <c r="C101" i="38"/>
  <c r="C112" i="35"/>
  <c r="C99" i="35"/>
  <c r="C150" i="33"/>
  <c r="C111" i="33"/>
  <c r="C219" i="32"/>
  <c r="C206" i="32"/>
  <c r="C193" i="32"/>
  <c r="C181" i="32"/>
  <c r="C167" i="32"/>
  <c r="C154" i="32"/>
  <c r="C125" i="31"/>
  <c r="C61" i="31"/>
  <c r="C141" i="30"/>
  <c r="C128" i="30"/>
  <c r="C115" i="30"/>
  <c r="C102" i="30"/>
  <c r="C89" i="30"/>
  <c r="E39" i="28" l="1"/>
  <c r="E11" i="14" l="1"/>
  <c r="E64" i="28"/>
  <c r="E70" i="28" l="1"/>
  <c r="E69" i="28" s="1"/>
  <c r="C23" i="6"/>
  <c r="C9" i="6" s="1"/>
  <c r="D23" i="6"/>
  <c r="D9" i="6" s="1"/>
  <c r="D11" i="14"/>
  <c r="E59" i="28"/>
  <c r="E65" i="28" l="1"/>
  <c r="E63" i="28" s="1"/>
  <c r="E55" i="28"/>
  <c r="F19" i="3" l="1"/>
  <c r="C19" i="3"/>
  <c r="D19" i="3"/>
  <c r="D13" i="3"/>
  <c r="E13" i="3"/>
  <c r="F13" i="3"/>
  <c r="C13" i="3"/>
  <c r="C10" i="3"/>
  <c r="E10" i="3"/>
  <c r="F10" i="3"/>
  <c r="F8" i="3" l="1"/>
  <c r="C8" i="3"/>
  <c r="H63" i="16"/>
  <c r="I63" i="16"/>
  <c r="I91" i="16" l="1"/>
  <c r="I19" i="16"/>
  <c r="I79" i="16" l="1"/>
  <c r="H79" i="16"/>
  <c r="I13" i="23" l="1"/>
  <c r="G13" i="23"/>
  <c r="H13" i="25" l="1"/>
  <c r="I13" i="25"/>
  <c r="G13" i="25"/>
  <c r="H18" i="18"/>
  <c r="I18" i="18"/>
  <c r="G18" i="18"/>
  <c r="E14" i="15"/>
  <c r="H28" i="24"/>
  <c r="I28" i="24"/>
  <c r="G28" i="24"/>
  <c r="H53" i="24"/>
  <c r="I53" i="24"/>
  <c r="G53" i="24"/>
  <c r="I164" i="22"/>
  <c r="C165" i="22" s="1"/>
  <c r="G164" i="22"/>
  <c r="H164" i="22"/>
  <c r="H61" i="22"/>
  <c r="I61" i="22"/>
  <c r="G61" i="22"/>
  <c r="H52" i="16" l="1"/>
  <c r="I52" i="16"/>
  <c r="G52" i="16"/>
  <c r="G122" i="18" l="1"/>
  <c r="H95" i="18"/>
  <c r="I95" i="18"/>
  <c r="G95" i="18"/>
  <c r="I83" i="18"/>
  <c r="G83" i="18"/>
  <c r="I70" i="18"/>
  <c r="G70" i="18"/>
  <c r="H58" i="18"/>
  <c r="I58" i="18"/>
  <c r="G58" i="18"/>
  <c r="I36" i="18"/>
  <c r="G36" i="18"/>
  <c r="H105" i="23"/>
  <c r="I105" i="23"/>
  <c r="G105" i="23"/>
  <c r="I14" i="24" l="1"/>
  <c r="G14" i="24"/>
  <c r="H118" i="16"/>
  <c r="I118" i="16"/>
  <c r="C119" i="16" s="1"/>
  <c r="G118" i="16"/>
  <c r="H105" i="16"/>
  <c r="I105" i="16"/>
  <c r="G105" i="16"/>
  <c r="H91" i="16"/>
  <c r="G91" i="16"/>
  <c r="G79" i="16"/>
  <c r="G63" i="16"/>
  <c r="I35" i="16"/>
  <c r="G35" i="16"/>
  <c r="G19" i="16"/>
  <c r="E19" i="3"/>
  <c r="E8" i="3" s="1"/>
  <c r="E13" i="15"/>
  <c r="E12" i="15"/>
  <c r="D10" i="3"/>
  <c r="D8" i="3" s="1"/>
  <c r="I108" i="25"/>
  <c r="G108" i="25"/>
  <c r="I95" i="25"/>
  <c r="G95" i="25"/>
  <c r="H19" i="16" l="1"/>
  <c r="H35" i="16"/>
  <c r="E11" i="15"/>
  <c r="I82" i="25" l="1"/>
  <c r="G82" i="25"/>
  <c r="H69" i="25"/>
  <c r="I69" i="25"/>
  <c r="G69" i="25"/>
  <c r="H45" i="25"/>
  <c r="I45" i="25"/>
  <c r="G45" i="25"/>
  <c r="I31" i="25"/>
  <c r="G31" i="25"/>
  <c r="H175" i="25"/>
  <c r="I175" i="25"/>
  <c r="G175" i="25"/>
  <c r="H180" i="20"/>
  <c r="I180" i="20"/>
  <c r="G180" i="20"/>
  <c r="H120" i="21"/>
  <c r="I120" i="21"/>
  <c r="G120" i="21"/>
  <c r="H130" i="24" l="1"/>
  <c r="G130" i="24"/>
  <c r="I130" i="24" l="1"/>
  <c r="H162" i="25"/>
  <c r="I162" i="25"/>
  <c r="G162" i="25"/>
  <c r="H149" i="25"/>
  <c r="I149" i="25"/>
  <c r="G149" i="25"/>
  <c r="I136" i="25"/>
  <c r="G136" i="25"/>
  <c r="H121" i="25"/>
  <c r="I121" i="25"/>
  <c r="G121" i="25"/>
  <c r="H118" i="24"/>
  <c r="I118" i="24"/>
  <c r="C119" i="24" s="1"/>
  <c r="G118" i="24"/>
  <c r="I92" i="24"/>
  <c r="G92" i="24"/>
  <c r="I79" i="24"/>
  <c r="G79" i="24"/>
  <c r="I66" i="24"/>
  <c r="G66" i="24"/>
  <c r="H80" i="23"/>
  <c r="I80" i="23"/>
  <c r="C81" i="23" s="1"/>
  <c r="G80" i="23"/>
  <c r="I63" i="23"/>
  <c r="G63" i="23"/>
  <c r="I37" i="23"/>
  <c r="G37" i="23"/>
  <c r="I16" i="22"/>
  <c r="G16" i="22"/>
  <c r="I17" i="21"/>
  <c r="G17" i="21"/>
  <c r="H137" i="22"/>
  <c r="I137" i="22"/>
  <c r="G137" i="22"/>
  <c r="I124" i="22"/>
  <c r="G124" i="22"/>
  <c r="H111" i="22"/>
  <c r="I111" i="22"/>
  <c r="G111" i="22"/>
  <c r="I97" i="22"/>
  <c r="G97" i="22"/>
  <c r="H75" i="22"/>
  <c r="I75" i="22"/>
  <c r="G75" i="22"/>
  <c r="I47" i="22"/>
  <c r="G47" i="22"/>
  <c r="H29" i="22"/>
  <c r="I29" i="22"/>
  <c r="G29" i="22"/>
  <c r="H108" i="21"/>
  <c r="I108" i="21"/>
  <c r="C109" i="21" s="1"/>
  <c r="G108" i="21"/>
  <c r="I80" i="21"/>
  <c r="I67" i="21"/>
  <c r="G67" i="21"/>
  <c r="H54" i="21"/>
  <c r="I54" i="21"/>
  <c r="G54" i="21"/>
  <c r="I37" i="21"/>
  <c r="G37" i="21"/>
  <c r="H167" i="20"/>
  <c r="I167" i="20"/>
  <c r="G167" i="20"/>
  <c r="H153" i="20"/>
  <c r="I153" i="20"/>
  <c r="G153" i="20"/>
  <c r="G142" i="20"/>
  <c r="I129" i="20"/>
  <c r="G129" i="20"/>
  <c r="I116" i="20"/>
  <c r="G116" i="20"/>
  <c r="I103" i="20"/>
  <c r="G103" i="20"/>
  <c r="H90" i="20"/>
  <c r="I90" i="20"/>
  <c r="G90" i="20"/>
  <c r="I70" i="20"/>
  <c r="G70" i="20"/>
  <c r="I57" i="20"/>
  <c r="G57" i="20"/>
  <c r="I44" i="20"/>
  <c r="G44" i="20"/>
  <c r="H29" i="20"/>
  <c r="I29" i="20"/>
  <c r="I17" i="20"/>
  <c r="G17" i="20"/>
  <c r="G29" i="20"/>
  <c r="I125" i="17" l="1"/>
  <c r="G125" i="17"/>
  <c r="I122" i="18"/>
  <c r="C123" i="18" s="1"/>
  <c r="H109" i="18"/>
  <c r="I109" i="18"/>
  <c r="C110" i="18" s="1"/>
  <c r="G109" i="18"/>
  <c r="I112" i="17"/>
  <c r="G112" i="17"/>
  <c r="I99" i="17"/>
  <c r="G99" i="17"/>
  <c r="H86" i="17"/>
  <c r="I86" i="17"/>
  <c r="G86" i="17"/>
  <c r="H64" i="17"/>
  <c r="I64" i="17"/>
  <c r="G64" i="17"/>
  <c r="I36" i="17"/>
  <c r="G18" i="17"/>
  <c r="H50" i="17"/>
  <c r="I50" i="17"/>
  <c r="G50" i="17"/>
  <c r="H18" i="17"/>
  <c r="I18" i="17"/>
  <c r="C36" i="16"/>
  <c r="C80" i="16"/>
  <c r="G36" i="17" l="1"/>
  <c r="H70" i="20"/>
  <c r="G80" i="21" l="1"/>
  <c r="H122" i="18"/>
  <c r="H82" i="25"/>
  <c r="H79" i="24"/>
  <c r="H63" i="23"/>
  <c r="H97" i="22"/>
  <c r="E52" i="15"/>
  <c r="E48" i="15"/>
  <c r="E44" i="15"/>
  <c r="E40" i="15"/>
  <c r="H149" i="22"/>
  <c r="I149" i="22"/>
  <c r="G149" i="22"/>
  <c r="E36" i="15"/>
  <c r="E32" i="15"/>
  <c r="E28" i="15"/>
  <c r="E24" i="15"/>
  <c r="E20" i="15"/>
  <c r="E19" i="15"/>
  <c r="E18" i="15"/>
  <c r="H95" i="25" l="1"/>
  <c r="H13" i="23"/>
  <c r="H36" i="17"/>
  <c r="H14" i="24"/>
  <c r="H31" i="25"/>
  <c r="H108" i="25"/>
  <c r="H92" i="24"/>
  <c r="H16" i="22"/>
  <c r="H83" i="18"/>
  <c r="H36" i="18"/>
  <c r="H70" i="18"/>
  <c r="H136" i="25"/>
  <c r="H66" i="24"/>
  <c r="H17" i="20"/>
  <c r="H37" i="21"/>
  <c r="H99" i="17"/>
  <c r="H112" i="17"/>
  <c r="H125" i="17"/>
  <c r="H47" i="22"/>
  <c r="H124" i="22"/>
  <c r="H17" i="21"/>
  <c r="H67" i="21"/>
  <c r="H80" i="21"/>
  <c r="H37" i="23"/>
  <c r="H44" i="20"/>
  <c r="H57" i="20"/>
  <c r="H129" i="20"/>
  <c r="H116" i="20"/>
  <c r="H103" i="20"/>
  <c r="E31" i="15"/>
  <c r="E27" i="15"/>
  <c r="E23" i="15"/>
  <c r="E16" i="15"/>
  <c r="E17" i="15"/>
  <c r="E47" i="15"/>
  <c r="H104" i="24"/>
  <c r="I104" i="24"/>
  <c r="H92" i="23"/>
  <c r="I92" i="23"/>
  <c r="G92" i="23"/>
  <c r="G104" i="24" l="1"/>
  <c r="E35" i="15"/>
  <c r="E38" i="15"/>
  <c r="E43" i="15"/>
  <c r="E42" i="15"/>
  <c r="E50" i="15"/>
  <c r="E51" i="15"/>
  <c r="E46" i="15"/>
  <c r="E45" i="15" s="1"/>
  <c r="E30" i="15"/>
  <c r="E26" i="15"/>
  <c r="E25" i="15" s="1"/>
  <c r="E41" i="15" l="1"/>
  <c r="E49" i="15"/>
  <c r="E34" i="15"/>
  <c r="E33" i="15" s="1"/>
  <c r="H92" i="21" l="1"/>
  <c r="G92" i="21"/>
  <c r="I92" i="21"/>
  <c r="E22" i="15"/>
  <c r="E21" i="15" s="1"/>
  <c r="E29" i="15"/>
  <c r="E39" i="15"/>
  <c r="E37" i="15" s="1"/>
  <c r="E15" i="15"/>
  <c r="E10" i="26" l="1"/>
  <c r="G10" i="26" l="1"/>
  <c r="E11" i="26" s="1"/>
  <c r="E12" i="26" s="1"/>
  <c r="F10" i="26"/>
  <c r="C122" i="25"/>
  <c r="C96" i="25"/>
  <c r="C83" i="25"/>
  <c r="C70" i="25"/>
  <c r="C109" i="25"/>
  <c r="C93" i="24"/>
  <c r="C80" i="24"/>
  <c r="C67" i="24"/>
  <c r="C54" i="24"/>
  <c r="C64" i="23"/>
  <c r="I50" i="23"/>
  <c r="H50" i="23"/>
  <c r="G50" i="23"/>
  <c r="F11" i="26" l="1"/>
  <c r="F12" i="26" s="1"/>
  <c r="C51" i="23"/>
  <c r="C38" i="23"/>
  <c r="C138" i="22"/>
  <c r="C112" i="22"/>
  <c r="C98" i="22"/>
  <c r="C125" i="22"/>
  <c r="G12" i="26" l="1"/>
  <c r="C81" i="21"/>
  <c r="C68" i="21"/>
  <c r="C55" i="21"/>
  <c r="C38" i="21" l="1"/>
  <c r="I142" i="20"/>
  <c r="H142" i="20"/>
  <c r="C130" i="20"/>
  <c r="C117" i="20"/>
  <c r="C104" i="20"/>
  <c r="C91" i="20"/>
  <c r="C84" i="18"/>
  <c r="C71" i="18"/>
  <c r="C59" i="18"/>
  <c r="C100" i="17"/>
  <c r="I138" i="17"/>
  <c r="C139" i="17" s="1"/>
  <c r="H138" i="17"/>
  <c r="G138" i="17"/>
  <c r="C126" i="17"/>
  <c r="C113" i="17"/>
  <c r="C87" i="17"/>
  <c r="C53" i="16"/>
  <c r="C143" i="20" l="1"/>
  <c r="C106" i="16"/>
  <c r="E10" i="15" l="1"/>
</calcChain>
</file>

<file path=xl/sharedStrings.xml><?xml version="1.0" encoding="utf-8"?>
<sst xmlns="http://schemas.openxmlformats.org/spreadsheetml/2006/main" count="4866" uniqueCount="850">
  <si>
    <t>ԸՆԴԱՄԵՆԸ</t>
  </si>
  <si>
    <t>Հ/Հ</t>
  </si>
  <si>
    <t>-ի  N       -Ն որոշման</t>
  </si>
  <si>
    <t>ՀՀ կառավարության 2012 թվականի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</si>
  <si>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</si>
  <si>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</si>
  <si>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</si>
  <si>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</si>
  <si>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</si>
  <si>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</si>
  <si>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</si>
  <si>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Շենքերի և շինությունների շինարարություն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</si>
  <si>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</si>
  <si>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</si>
  <si>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</si>
  <si>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</si>
  <si>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</si>
  <si>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ԳԵՂԱՐՔՈՒՆԻՔԻ ՄԱՐԶՊԵՏԱՐԱՆԻՆ ՀԱՏԿԱՑՎԱԾ ԳՈՒՄԱՐՆԵՐԻ ԲԱՇԽՈՒՄԸ</t>
  </si>
  <si>
    <t xml:space="preserve"> Հավելված N 4</t>
  </si>
  <si>
    <t xml:space="preserve"> Հավելված N 5</t>
  </si>
  <si>
    <t xml:space="preserve"> Հավելված N 6</t>
  </si>
  <si>
    <t>Վարչական սարքավորումներ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</si>
  <si>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</si>
  <si>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</si>
  <si>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</si>
  <si>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</si>
  <si>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</si>
  <si>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</si>
  <si>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</si>
  <si>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</si>
  <si>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</si>
  <si>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</si>
  <si>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</si>
  <si>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</si>
  <si>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</si>
  <si>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</si>
  <si>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</si>
  <si>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</si>
  <si>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</si>
  <si>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</si>
  <si>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</si>
  <si>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</si>
  <si>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</si>
  <si>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</si>
  <si>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</si>
  <si>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</si>
  <si>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</si>
  <si>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</si>
  <si>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</si>
  <si>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</si>
  <si>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</si>
  <si>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</si>
  <si>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</si>
  <si>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</si>
  <si>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</si>
  <si>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</si>
  <si>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</si>
  <si>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</si>
  <si>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</si>
  <si>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</si>
  <si>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</si>
  <si>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</si>
  <si>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</si>
  <si>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</si>
  <si>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</si>
  <si>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</si>
  <si>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</si>
  <si>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</si>
  <si>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</si>
  <si>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</si>
  <si>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</si>
  <si>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</si>
  <si>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</si>
  <si>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</si>
  <si>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</si>
  <si>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</si>
  <si>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</si>
  <si>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</si>
  <si>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</si>
  <si>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</si>
  <si>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</si>
  <si>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</si>
  <si>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</si>
  <si>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</si>
  <si>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</si>
  <si>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</si>
  <si>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</si>
  <si>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</si>
  <si>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</si>
  <si>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</si>
  <si>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</si>
  <si>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</si>
  <si>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</si>
  <si>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</si>
  <si>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</si>
  <si>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</si>
  <si>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</si>
  <si>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</si>
  <si>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</si>
  <si>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</si>
  <si>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</si>
  <si>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</si>
  <si>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</si>
  <si>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</si>
  <si>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</si>
  <si>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</si>
  <si>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</si>
  <si>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</si>
  <si>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</si>
  <si>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</si>
  <si>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</si>
  <si>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</si>
  <si>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</si>
  <si>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</si>
  <si>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</si>
  <si>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</si>
  <si>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</si>
  <si>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</si>
  <si>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</si>
  <si>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</si>
  <si>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</si>
  <si>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</si>
  <si>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</si>
  <si>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</si>
  <si>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</si>
  <si>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</si>
  <si>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</si>
  <si>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</si>
  <si>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</si>
  <si>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</si>
  <si>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</si>
  <si>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</si>
  <si>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</si>
  <si>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</si>
  <si>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</si>
  <si>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</si>
  <si>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</si>
  <si>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</si>
  <si>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</si>
  <si>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</si>
  <si>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</si>
  <si>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</si>
  <si>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</si>
  <si>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</si>
  <si>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</si>
  <si>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</si>
  <si>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</si>
  <si>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</si>
  <si>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</si>
  <si>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</si>
  <si>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</si>
  <si>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</si>
  <si>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</si>
  <si>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</si>
  <si>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</si>
  <si>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</si>
  <si>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Ներդրումներ՝ ՀՀ Գեղարքունիքի մարզի մշակութային  շենքերի կապիտալ վերանորոգման նպատակով 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</si>
  <si>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</si>
  <si>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</si>
  <si>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</si>
  <si>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Աջակցություն ՀՀ Գեղարքունիքի մարզի համայնքներին կրթական օբյեկտների շենքային պայմանների բարելավման համար</t>
  </si>
  <si>
    <t>Ոռոգման համակարգեր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</si>
  <si>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</si>
  <si>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</si>
  <si>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</si>
  <si>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</si>
  <si>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</si>
  <si>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</si>
  <si>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</si>
  <si>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</si>
  <si>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</si>
  <si>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</si>
  <si>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</si>
  <si>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</si>
  <si>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</si>
  <si>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</si>
  <si>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</si>
  <si>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</si>
  <si>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</si>
  <si>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</si>
  <si>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</si>
  <si>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</si>
  <si>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</si>
  <si>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</si>
  <si>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</si>
  <si>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</si>
  <si>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</si>
  <si>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</si>
  <si>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</si>
  <si>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</si>
  <si>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</si>
  <si>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</si>
  <si>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</si>
  <si>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</si>
  <si>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</si>
  <si>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</si>
  <si>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</si>
  <si>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</si>
  <si>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</si>
  <si>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</si>
  <si>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</si>
  <si>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</si>
  <si>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</si>
  <si>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</si>
  <si>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</si>
  <si>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</si>
  <si>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</si>
  <si>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</si>
  <si>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</si>
  <si>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</si>
  <si>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</si>
  <si>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</si>
  <si>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</si>
  <si>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</si>
  <si>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</si>
  <si>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</si>
  <si>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</si>
  <si>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</si>
  <si>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</si>
  <si>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</si>
  <si>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</si>
  <si>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</si>
  <si>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</si>
  <si>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</si>
  <si>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</si>
  <si>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</si>
  <si>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</si>
  <si>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</si>
  <si>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</si>
  <si>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</si>
  <si>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</si>
  <si>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</si>
  <si>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</si>
  <si>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</si>
  <si>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</si>
  <si>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</si>
  <si>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>Ծաղկունք համայնքի խմելու ջրագծի կառուցում</t>
  </si>
  <si>
    <t>Ձորագյուղ համայնքի մանկապարտեզի վերանորոգում</t>
  </si>
  <si>
    <t>Գորիս համայնքի Ա. Սաթյան ճանապարհի ասֆալտապատում</t>
  </si>
  <si>
    <t>Շամլուղ համայնքի բազմաբնակարան շենքերի տանիքների վերանորոգում</t>
  </si>
  <si>
    <t>Քարկոփ համայնքի բազմաբնակարան շենքերի տանիքների վերանորոգում</t>
  </si>
  <si>
    <t>2</t>
  </si>
  <si>
    <t>Նոյեմբերյան համայնքի բազմաբնակարան շենքերի տանիքների վերանորոգում</t>
  </si>
  <si>
    <t>Այգեպար համայնքի բազմաբնակարան շենքերի տանիքների վերանորոգում</t>
  </si>
  <si>
    <t>Գետահովիտ համայնքի դպրոցի վերանորոգում</t>
  </si>
  <si>
    <t>Սևքար համայնքի դպրոցի վերանորոգում</t>
  </si>
  <si>
    <t>Ազատամուտ համայնքի բազմաբնակարան շենքերի տանիքների վերանորոգում</t>
  </si>
  <si>
    <t>Վաղարշապատ համայնքի Ներսիսյան վարժարանի մասնակի վերանորոգում</t>
  </si>
  <si>
    <t>Վաղարշապատ համայնքի թիվ 1 հիմնական դպրոցի մասնակի վերանորոգում</t>
  </si>
  <si>
    <t>Կապիտալ սուբվենցիա համայնքներին</t>
  </si>
  <si>
    <t>Այլ կապիտալ դրամաշնորհներ</t>
  </si>
  <si>
    <t>Կապան համայնքի թիվ 6 դպրոցի վերանորոգում</t>
  </si>
  <si>
    <t>1,1</t>
  </si>
  <si>
    <t>1,2</t>
  </si>
  <si>
    <t>1,3</t>
  </si>
  <si>
    <t>2,1</t>
  </si>
  <si>
    <t>2,2</t>
  </si>
  <si>
    <t>2,3</t>
  </si>
  <si>
    <t>2,4</t>
  </si>
  <si>
    <t>2,5</t>
  </si>
  <si>
    <t>2,6</t>
  </si>
  <si>
    <t>2,7</t>
  </si>
  <si>
    <t>2,8</t>
  </si>
  <si>
    <t>2,9</t>
  </si>
  <si>
    <t>2,10</t>
  </si>
  <si>
    <t>2,11</t>
  </si>
  <si>
    <t>2,12</t>
  </si>
  <si>
    <t>2,13</t>
  </si>
  <si>
    <t>2,14</t>
  </si>
  <si>
    <t>2,15</t>
  </si>
  <si>
    <t>2,16</t>
  </si>
  <si>
    <t>2,17</t>
  </si>
  <si>
    <t>2,18</t>
  </si>
  <si>
    <t>2,19</t>
  </si>
  <si>
    <t>2,20</t>
  </si>
  <si>
    <t>2,21</t>
  </si>
  <si>
    <t>2,22</t>
  </si>
  <si>
    <t>2,23</t>
  </si>
  <si>
    <t>2,24</t>
  </si>
  <si>
    <t>2,25</t>
  </si>
  <si>
    <t>2,26</t>
  </si>
  <si>
    <t>2,27</t>
  </si>
  <si>
    <t>2,28</t>
  </si>
  <si>
    <t>2,31</t>
  </si>
  <si>
    <t>2,32</t>
  </si>
  <si>
    <t>2,33</t>
  </si>
  <si>
    <t>3,1</t>
  </si>
  <si>
    <t>1,4</t>
  </si>
  <si>
    <t>1,5</t>
  </si>
  <si>
    <t>1,6</t>
  </si>
  <si>
    <t>1,7</t>
  </si>
  <si>
    <t>1,8</t>
  </si>
  <si>
    <t>1,9</t>
  </si>
  <si>
    <t>1,10</t>
  </si>
  <si>
    <t>1,11</t>
  </si>
  <si>
    <t>1,12</t>
  </si>
  <si>
    <t>1,13</t>
  </si>
  <si>
    <t>1,14</t>
  </si>
  <si>
    <t>1,15</t>
  </si>
  <si>
    <t>1,16</t>
  </si>
  <si>
    <t>1,17</t>
  </si>
  <si>
    <t>1,18</t>
  </si>
  <si>
    <t>Բժշկական բազմաֆունկցիոնալ մահճակալ</t>
  </si>
  <si>
    <t>Դահլիճի նստարան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</si>
  <si>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</si>
  <si>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</si>
  <si>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</si>
  <si>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</si>
  <si>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Ը001 Տարածքային ծառայություններ . ՀՀ  Արագածոտնի մարզպետարան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</si>
  <si>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</si>
  <si>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</si>
  <si>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</si>
  <si>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</si>
  <si>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</si>
  <si>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</si>
  <si>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</si>
  <si>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</si>
  <si>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</si>
  <si>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</si>
  <si>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</si>
  <si>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</si>
  <si>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</si>
  <si>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</si>
  <si>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</si>
  <si>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</si>
  <si>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</si>
  <si>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</si>
  <si>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</si>
  <si>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</si>
  <si>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</si>
  <si>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</si>
  <si>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</si>
  <si>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</si>
  <si>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</si>
  <si>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</si>
  <si>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</si>
  <si>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</si>
  <si>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</si>
  <si>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</si>
  <si>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</si>
  <si>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</si>
  <si>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</si>
  <si>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</si>
  <si>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</si>
  <si>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</si>
  <si>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ՀՀ Արարատի մարզի թվով 4 մշակութային օբյեկտ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</si>
  <si>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</si>
  <si>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</si>
  <si>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</si>
  <si>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</si>
  <si>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</si>
  <si>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</si>
  <si>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</si>
  <si>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</si>
  <si>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</si>
  <si>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</si>
  <si>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</si>
  <si>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</si>
  <si>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</si>
  <si>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</si>
  <si>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3,2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</si>
  <si>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</si>
  <si>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</si>
  <si>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</si>
  <si>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</si>
  <si>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</si>
  <si>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</si>
  <si>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>ՀՀ Տավուշի  մարզի թվով 3 մշակութային օբյեկտ</t>
  </si>
  <si>
    <t>Պետական անհատույց աջակցություն ՀՀ համայնքներում բնակիչների կողմից իրականացված աշխատանքների դիմաց</t>
  </si>
  <si>
    <t>Աջակցություն ՀՀ Սյունիքի մարզի համայնքներին</t>
  </si>
  <si>
    <t>Ը001    Տարածքային ծառայություններ. ՀՀ  Արմավիրի մարզպետարան</t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</si>
  <si>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</si>
  <si>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</si>
  <si>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ՀՀ Շիրակի մարզի թվով 4 մշակութային օբյեկտ</t>
  </si>
  <si>
    <t>ՀՀ Շիրակի մարզի թվով 1 առողջապահական օբյեկտներ</t>
  </si>
  <si>
    <t>Ը001   Տարածքային ծառայություններ. ՀՀ  Շիրակի մարզպետարան</t>
  </si>
  <si>
    <t>ս</t>
  </si>
  <si>
    <t>ՀՀ Շիրակի մարզպետի ենթակայության թվով 13 հանրակրթական դպրոց</t>
  </si>
  <si>
    <t>ՀՀ Սյունիքի մարզպետի ենթակայության թվով 9 հանրակրթական դպրոց</t>
  </si>
  <si>
    <t>Աջակցություն ՀՀ Վայոց ձորի մարզի համայնքի բնակչությանը</t>
  </si>
  <si>
    <t>Աջակցություն ՀՀ Գեղարքունիքի մարզի համայնքի բնակչությանը</t>
  </si>
  <si>
    <t>ՀՀ Արագծոտնի մարզպետի ենթակայության թվով 13 հանրակրթական դպրոցներ</t>
  </si>
  <si>
    <t>Պետական անհատույց աջակցություն ՀՀ համայնքների ոռոգման ջրագծերի կառուցման, գազաֆիկացման և սպորտդպրոցի վերանորոգման աշխատանքների իրականացման համար</t>
  </si>
  <si>
    <t>ՀՀ Արագծոտնի մարզի թվով 5 մշակութային օբյեկտ</t>
  </si>
  <si>
    <t>Ավան համայնքի խմելու ջրի կապտաժի կառուցում</t>
  </si>
  <si>
    <t>Առաջին եռամսյակ</t>
  </si>
  <si>
    <t xml:space="preserve">Եղնիկ համայնքի դպրոցի վերանորոգում </t>
  </si>
  <si>
    <t>Դավթաշեն համայնքի մշակույթի տան վերանորոգում</t>
  </si>
  <si>
    <t>Արտենի համայնքի թիվ 1 դպրոցի պատուհանների վերանորոգում</t>
  </si>
  <si>
    <t>Կաքավաձոր համայնքի դպրոցի սպորտդահլիճի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</si>
  <si>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Ավան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</si>
  <si>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Ն. Սասնաշեն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</si>
  <si>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Թաթուլ համայնքին աջակցության ցուցաբերում</t>
  </si>
  <si>
    <t>Նարեկ համայնքի մանկապարտեզի գազատարի և կոյուղու կառուցում</t>
  </si>
  <si>
    <t>Մարմարաշեն համայնքի դպրոցի ջեռուցման համակարգի և գազատարի կառուցում</t>
  </si>
  <si>
    <t>Այնթապ համայնքում ներքին գազատարերի կառուցում</t>
  </si>
  <si>
    <t>Դաշտավան համայնքի դպրոցի ջեռուցման համակարգի և գազատարի կառուցում</t>
  </si>
  <si>
    <t>Խաչփար համայնքի դպրոցի ջեռուցման համակարգի և գազատարի կառուցում</t>
  </si>
  <si>
    <t>Լանջազատ համայնքի դպրոցի ջեռուցման համակարգի և գազատարի կառուցում</t>
  </si>
  <si>
    <t>Դարակերտ համայնքի դպրոցի ջեռուցման համակարգի և գազատարի կառուցում</t>
  </si>
  <si>
    <t>Հովտաշեն համայնքի դպրոցի ջեռուցման համակարգի և գազատարի կառուցում</t>
  </si>
  <si>
    <t xml:space="preserve">Նորաշեն համայնքի ամբուլատորիայի վերանորոգում </t>
  </si>
  <si>
    <t>Ոսկետափ համայնքի թիվ 1 դպրոցի մասնակի վերանորոգում</t>
  </si>
  <si>
    <t xml:space="preserve">Զանգակատուն համայնքի դպրոցի վերանորոգում </t>
  </si>
  <si>
    <t xml:space="preserve"> Բյուրավան համայնքի դպրոցի մասնակի վերանորոգում </t>
  </si>
  <si>
    <t xml:space="preserve">Արգավանդ համայնքի դպրոցի մասնակի վերանորոգում </t>
  </si>
  <si>
    <t>Եղեգնավան համայնքի դպրոցի վերանորոգում</t>
  </si>
  <si>
    <t>Վեդի համայնքի թիվ 1 դպրոցի տանիքի վերանորոգում</t>
  </si>
  <si>
    <t>Արտաշատ համայնքի թիվ 5 մանկապարտեզի վերանորոգում</t>
  </si>
  <si>
    <t>Այգեստան համայնքի մշակույթի տան վերանորոգում</t>
  </si>
  <si>
    <t xml:space="preserve"> Գետափնյա համայնքի ոռոգման ջրատարի վերանորոգում</t>
  </si>
  <si>
    <t>Սիսավան համայնքի ճանապարհների ասֆալտապատում</t>
  </si>
  <si>
    <t>Աբովյան համայնքի մշակույթի տան վերանորոգում</t>
  </si>
  <si>
    <t>Մրգաստան համայնքի միջնակարգ դպրոցի կաթսայատան և լոկալ ջեռուցման համակարգի կառուցում</t>
  </si>
  <si>
    <t>Ջանֆիդա համայնքի  գազաֆիկացում</t>
  </si>
  <si>
    <t>Դողս համայնքի դպրոցի գազաֆիկացում</t>
  </si>
  <si>
    <t>Ջրառատ համայնքի միջնակարգ դպրոցի վերանորոգում</t>
  </si>
  <si>
    <t>Հայկավան համայնքի միջնակարգ դպրոցի վերանորոգում</t>
  </si>
  <si>
    <t>Լուկաշին համայնքի միջնակարգ դպրոցի վերանորոգում</t>
  </si>
  <si>
    <t>Վարդանաշեն համայնքի միջնակարգ դպրոցի վերանորոգում</t>
  </si>
  <si>
    <t>Տարոնիկ համայնքի միջնակարգ դպրոցի վերանորոգում</t>
  </si>
  <si>
    <t>Նոր Արտագերս համայնքի միջնակարգ դպրոցի վերանորոգում</t>
  </si>
  <si>
    <t>Մայիսյան համայնքի միջնակարգ դպրոցի վերանորոգում</t>
  </si>
  <si>
    <t>Երասխահուն համայնքի միջնակարգ դպրոցի վերանորոգում</t>
  </si>
  <si>
    <t>Արմավիր համայնքի թիվ 9 հիմնական դպրոցի վերանորոգում</t>
  </si>
  <si>
    <t>Արմավիր համայնքի թիվ 10 հիմնական դպրոցի վերանորոգում</t>
  </si>
  <si>
    <t xml:space="preserve">Այգեշատ համայնքի /Էջմիածնի տարածաշրջան/ մանկապարտեզի վերանորոգում </t>
  </si>
  <si>
    <t>Լուսագյուղ համայնքի մանկապարտեզի վերանորոգում</t>
  </si>
  <si>
    <t>Մրգաշատ համայնքի թիվ 2 միջնակարգ դպրոցի վերանորոգում</t>
  </si>
  <si>
    <t>Վաղարշապատ համայնքի բազմաբնակարան բնակելի շենքերի տանիքների վերանորոգում</t>
  </si>
  <si>
    <t>Մեծամոր համայնքի բազմաբնակարան բնակելի շենքերի տանիքների վերանորոգում</t>
  </si>
  <si>
    <t>Մարզպետարանի վարչական շենքի վերանորոգում</t>
  </si>
  <si>
    <t>Հայթաղ համայնքի խմելու ջրի ներտնտեսային ցանցի վերանորոգում</t>
  </si>
  <si>
    <t xml:space="preserve">ՀՀ կառավարության 2013 թվականի
-ի  N       -Ն որոշման 
</t>
  </si>
  <si>
    <t>Գուգարք համայնքի ամբուլատորիայի կառուցում</t>
  </si>
  <si>
    <t xml:space="preserve">Ծաղկաբեր համայնքի դպրոցի գազաֆիկացում </t>
  </si>
  <si>
    <t>Գոգարան համայնքի միջոցառումների սրահի կառուցում</t>
  </si>
  <si>
    <t xml:space="preserve">Վահագնի համայնքի հեղեղատարի կառուցում </t>
  </si>
  <si>
    <t>Օձուն համայնքի փողոցների լուսավորության համակարգերի կառուցում</t>
  </si>
  <si>
    <t>Լուսաղբյուր համայնքի դպրոցի ջեռուցման համակարգի կառուցում</t>
  </si>
  <si>
    <t>Պետրովկա համայնքի գազաֆիկացման ներքին ցանցի կառուցում</t>
  </si>
  <si>
    <t>Ղուրսալի համայնքի համայնքային կենտրոնի  ջեռուցման համակարգի կառուցում</t>
  </si>
  <si>
    <t>«Մեծավանի առողջության կենտրոն» ՊՓԲԸ-ի  ջեռուցման համակարգի կառուցում</t>
  </si>
  <si>
    <t>Ագարակ համայնքի մանկապարտեզի ցանկապատի կառուցում</t>
  </si>
  <si>
    <t>Արևաշող համայնքի խմելու ջրագծի քլորատան կառուցում</t>
  </si>
  <si>
    <t>Վանաձոր համայնքի բազմաբնակարան շենքերի տանիքների վերանորոգում</t>
  </si>
  <si>
    <t>Ալավերդի համայնքի թիվ 8 դպրոցի մարզադահլիճի նորոգում</t>
  </si>
  <si>
    <t>Վանաձոր համայնքի թիվ 5 համաբուժարանի վերանորոգում</t>
  </si>
  <si>
    <t>Սպիտակ համայնքի &lt;&lt;Սպիտակի բժշկական կենտրոն&gt;&gt; ՓԲԸ-ի վերանորոգում</t>
  </si>
  <si>
    <t>Ձյունաշող համայնքի համայնքային կենտրոնի վերանորոգում</t>
  </si>
  <si>
    <t>Հաղպատ համայնքի մշակույթի տան վերանորոգում</t>
  </si>
  <si>
    <t>Վանաձոր համայնքի թիվ 4 պոլիկլինիկայի վերանորոգում</t>
  </si>
  <si>
    <t>Պրիվոլնոյե համայնքի մշակույթի տան վերանորոգում</t>
  </si>
  <si>
    <t>Վանաձոր համայնքի թիվ 6 դպրոցի  վերանորոգում</t>
  </si>
  <si>
    <t>Վանաձոր համայնքի թիվ 2 պոլիկլինիկայի վերանորոգում</t>
  </si>
  <si>
    <t>Ազատան համայնքի մանկապարտեզի կառուցում</t>
  </si>
  <si>
    <t>Ոսկեհասկ համանքի կիսավարտ մանկապարտեզի կառուցում</t>
  </si>
  <si>
    <t>Գյումրի համայնքի գեղագիտական ազգային կենտրոնի Գյումրու մասնաճյուղի ջեռուցման համակարգի անցկացում</t>
  </si>
  <si>
    <t xml:space="preserve">Հովտաշեն համայնքի գերեզմանատան ցանկապատում </t>
  </si>
  <si>
    <t>Արթիկ համայնքի թիվ 2 դպրոցի տանիքի վերանորոգում և ջեռուցման կաթսայի փոխարինում</t>
  </si>
  <si>
    <t>Արթիկ համայնքի թիվ 5 դպրոցի պատուհանների մասնակի փոխարինում</t>
  </si>
  <si>
    <t>Հայկասար համայնքի դպրոցի վերանորոգում</t>
  </si>
  <si>
    <t>Գտաշեն համայնքի մշակույթի տան վերանորոգում</t>
  </si>
  <si>
    <t>Մեծ Սեպասար համայնքի մշակույթի տան վերանորոգում</t>
  </si>
  <si>
    <t>Գյումրու հոգեկան առողջության կենտրոն ՓԲԸ-ի տարածքի բարեկարգում, ցանկապատում և սանհանգույցների վերանորոգում</t>
  </si>
  <si>
    <t>Ագարակ-մաքսատուն ճանապարհի կառուցում</t>
  </si>
  <si>
    <t>Կապան համայնքի Երկաթուղայինների ճանապարհի ասֆալտապատում</t>
  </si>
  <si>
    <t>Գորիս համայնքի Վանքի տափ թաղամասի ճանապարհի ասֆալտապատում</t>
  </si>
  <si>
    <t>Սիսիան համայնքի Խանջյան ճանապարհի ասֆալտապատում</t>
  </si>
  <si>
    <t>Գորիս համայնքի թիվ 2 դպրոցի վերանորոգում</t>
  </si>
  <si>
    <t>Կապան համայնքի բազմաբնակարան շենքերի տանիքների վերանորոգում</t>
  </si>
  <si>
    <t>Մեղրի համայնքի բազմաբնակարան շենքերի տանիքների վերանորոգում</t>
  </si>
  <si>
    <t>Մեղրի համայնքի բազմաբնակարան շենքերի մուտքերի վերանորոգում</t>
  </si>
  <si>
    <t>Մեղրի համայնքի բազմաբնակարան շենքերի վերելակների վերանորոգում</t>
  </si>
  <si>
    <t>Սիսիան համայնքի թիվ 1 դպրոցի վերանորոգում</t>
  </si>
  <si>
    <t>Շաղաթ համայնքի դպրոցի տանիքի վերանորոգում</t>
  </si>
  <si>
    <t>Հարթաշեն համայնքի դպրոցի ուսումնական մասնաշենքի հիմքի և պատերի ուժեղացում</t>
  </si>
  <si>
    <t>Կապան համայնքի թիվ 10 դպրոցի երեք դասասենյակների վերանորոգում</t>
  </si>
  <si>
    <t>Բերդավան համայնքի դպրոցի վերանորոգում</t>
  </si>
  <si>
    <t>Իջևան համայնքի թիվ 3 դպրոցի վերանորոգում</t>
  </si>
  <si>
    <t>Այրում համայնքի դպրոցի վերանորոգում</t>
  </si>
  <si>
    <t>Ն.Ծաղկավան համայնքի համայնքային կենտրոնի վերանորոգում</t>
  </si>
  <si>
    <t>Բաղանիս համայնքի ջրամատակարարման բարելավում</t>
  </si>
  <si>
    <t>Մոսեսգյուղ համայնքի ամբուլատորիայի վերանորոգում</t>
  </si>
  <si>
    <t>Հաղարծին համայնքի  դպրոցի վերանորոգում</t>
  </si>
  <si>
    <t>1</t>
  </si>
  <si>
    <t>1,19</t>
  </si>
  <si>
    <t>1,20</t>
  </si>
  <si>
    <t>1,21</t>
  </si>
  <si>
    <t>1,22</t>
  </si>
  <si>
    <t>1,23</t>
  </si>
  <si>
    <t>1,24</t>
  </si>
  <si>
    <t>1,25</t>
  </si>
  <si>
    <t>1,26</t>
  </si>
  <si>
    <t>1,27</t>
  </si>
  <si>
    <t>Բերդ համայնքի թիվ 4 դպրոցի վերանորոգում</t>
  </si>
  <si>
    <t>Իջևան համայնքի թիվ 4 դպրոցի վերանորոգում</t>
  </si>
  <si>
    <t>Վերին Կ.Աղբյուր համայնքի դպրոցի վերանորոգում</t>
  </si>
  <si>
    <t>Ներքին Կ.Աղբյուր համայնքի դպրոցի վերանորոգում</t>
  </si>
  <si>
    <t>Իծաքար համայնքի համայնքային կենտրոնի հիմնանորոգում</t>
  </si>
  <si>
    <t>Զորական համայնքի դպրոցի վերանորոգում</t>
  </si>
  <si>
    <t>Նոյեմբերյան համայնքի պետական քոլեջի վերանորոգում</t>
  </si>
  <si>
    <t>Թեղուտ համայնքի  դպրոցի վերանորոգում</t>
  </si>
  <si>
    <t>Արարատ գյուղական համայնքի թիվ 1 միջնակարգ դպրոցի  վերանորոգում</t>
  </si>
  <si>
    <t xml:space="preserve">Արարատ քաղաքային համայնքի N4 միջնակարգ դպրոցի տանիքի վերանորոգում </t>
  </si>
  <si>
    <t>Գյումրու «Կարա-Մուրզայի  անվան պետական երաժշտական քոլեջ» ՊՈԱԿ-ի պատուհանների փոխարինում</t>
  </si>
  <si>
    <t>Իջևան համայնքի առողջության առաջնային պահպանման կենտրոնի շենքի վերանորոգում</t>
  </si>
  <si>
    <t>Մասիս քաղաքային համայնքի II թաղամասի թիվ 31 բազմաբնակարան շենքի տանիքի վերանորոգում</t>
  </si>
  <si>
    <t>Մասիս քաղաքային համայնքի II թաղամասի թիվ 28  բազմաբնակարան շենքի տանիքի վերանորոգում</t>
  </si>
  <si>
    <t>Հագվու համայնքի համայնքային կենտրոնի կառուցում</t>
  </si>
  <si>
    <t>Վարդաձոր համայնքի մշակույթի տան հիմնանորոգում</t>
  </si>
  <si>
    <t>Ծովակ համայնքի միջնակարգ դպրոցի վերանորոգում</t>
  </si>
  <si>
    <t>Վ.Գետաշեն համայնքի մանկապարտեզի վերանորոգում</t>
  </si>
  <si>
    <t>Վարդենիս համայնքի բազմաբնակարան շենքերի տանիքների վերանորոգում</t>
  </si>
  <si>
    <t>Մարտունի  համայնքի բազմաբնակարան շենքերի տանիքների վերանորոգում</t>
  </si>
  <si>
    <t>Վարդենիկ համայնքի մշակույթի տան վերանորոգում</t>
  </si>
  <si>
    <t>Չկալովկա համայնքի մշակույթի տան վերանորոգում</t>
  </si>
  <si>
    <t>Վաղաշեն համայնքի մանկապարտեզի հիմնանորոգում</t>
  </si>
  <si>
    <t>Սևան համայնքի Գագարինավան թաղամասի գազիֆիկացում</t>
  </si>
  <si>
    <t>Վարսեր համայնքի ճանապարհի ասֆալտապատում</t>
  </si>
  <si>
    <t>Գեղհովիտ համայնքի ջրահեռացման գծի կառուցում</t>
  </si>
  <si>
    <t>Գավառ համայնքի մանկատան զբոսայգու վերակառուցում</t>
  </si>
  <si>
    <t>Շորժա համայնքի համայնքային կենտրոնի կառուցում</t>
  </si>
  <si>
    <t>Դրախտիկ համայնքի դպրոցի վերանորոգում</t>
  </si>
  <si>
    <t>Ն.Գետաշեն համայնքի մշակույթի տան վերանորոգում</t>
  </si>
  <si>
    <t>Ն.Գետաշեն համայնքի ոռոգման ջրագծի կառուցում</t>
  </si>
  <si>
    <t>Սևան քաղաքի Նալբանդյան փողոցիվ թիվ 36 բնակելի վթարային շենքի 2-րդ մուտքի բնակիչներին ֆինանսական աջակցության ցուցաբերում</t>
  </si>
  <si>
    <t>Ձորագյուղ համայնքի ամբուլատորիայի վերանորոգում</t>
  </si>
  <si>
    <t xml:space="preserve"> Ոռոգման համակարգեր</t>
  </si>
  <si>
    <t>Լեռնագոգ համայնքի ոռոգման  ցանցի վերանորոգում</t>
  </si>
  <si>
    <t xml:space="preserve"> ՀՀ Արմավիրի մարզի համայնքներում բազմաբնակարան բնակելի շենքերի տանիքների նորոգում և մարզպետարանի վարչական շենքի վերանորոգում</t>
  </si>
  <si>
    <t>ՀԱՅԱՍՏԱՆԻ ՀԱՆՐԱՊԵՏՈՒԹՅԱՆ ԿԱՌԱՎԱՐՈՒԹՅԱՆ 2012 ԹՎԱԿԱՆԻ ԴԵԿՏԵՄԲԵՐԻ 20-Ի N 1616-Ն ՈՐՈՇՄԱՆ N 11 ՀԱՎԵԼՎԱԾԻ N 11.52  ԱՂՅՈՒՍԱԿՈՒՄ  ԿԱՏԱՐՎՈՂ ԼՐԱՑՈՒՄՆԵՐԸ</t>
  </si>
  <si>
    <t xml:space="preserve">Ներդրումներ՝ ՀՀ Գեղարքունիքի մարզի առողջապահական  շենքերի կապիտալ վերանորոգման նպատակով </t>
  </si>
  <si>
    <t>ՀՀ Գեղարքունիքի մարզի թվով 1 առողջապահական օբյեկտ</t>
  </si>
  <si>
    <t xml:space="preserve"> ՀՀ Գեղարքունիքի մարզի համայնքներում բազմաբնակարան բնակելի շենքերի տանիքների նորոգում և մարզպետարանի վարչական շենքի համար գույքի ձեռքբերում</t>
  </si>
  <si>
    <t>Ավտոճանապարհների քայքայված ծածկի նորոգում, մաշված ծածկի փոխարինում և Գավառ համայնքի մանկատան զբոսայգու վերակառուցում</t>
  </si>
  <si>
    <t>Պետական անհատույց աջակցություն՝ Այգուտ և Սևան համայնքների բնակիչներին բնակարանային ապահովման նպատակով</t>
  </si>
  <si>
    <t>4,1</t>
  </si>
  <si>
    <t>4,2</t>
  </si>
  <si>
    <t>4,3</t>
  </si>
  <si>
    <t>4,4</t>
  </si>
  <si>
    <t>4,5</t>
  </si>
  <si>
    <t>5,1</t>
  </si>
  <si>
    <t>ՀՀ կառավարության 2013 թվականի</t>
  </si>
  <si>
    <t xml:space="preserve"> Ներդրումներ ՀՀ  Լոռու մարզպետի կառավարման լիազորությունների տակ գտնվող հանրակրթական դպրոցների շենքերի կապիտալ վերանորոգման նպատակով </t>
  </si>
  <si>
    <t>Վահագնի համայնքի հեղեղատարի կառուցում և Ալավերդի համայնքի Թումանյան փողոցի գետափնյա հենապատի վերանորոգում</t>
  </si>
  <si>
    <t>Ներդրումներ ՀՀ Լոռու մարզի Վահագնի համայնքի հեղեղատարի կառուցման և Ալավերդի համայնքի Թումանյան փողոցի գետափնյա հենապատի վերանորոգման  նպատակով</t>
  </si>
  <si>
    <t>Պետական անհատույց աջակցություն համայնքների նախադպրոցական շենքերի հիմնանորոգման համար</t>
  </si>
  <si>
    <t>4,6</t>
  </si>
  <si>
    <t>4,7</t>
  </si>
  <si>
    <t>4,8</t>
  </si>
  <si>
    <t>4,9</t>
  </si>
  <si>
    <t>Աջակցություն ՀՀ  Շիրակի մարզի համայնքներին կրթական օբյեկտների շենքային պայմանների բարելավման համար</t>
  </si>
  <si>
    <t xml:space="preserve">Այլ կապիտալ դրամաշնորհներ </t>
  </si>
  <si>
    <t xml:space="preserve">Դիլիջան համայնքի թիվ 2 դպրոցի վերանորոգում </t>
  </si>
  <si>
    <t>Ներդրումներ՝ ՀՀ Տավուշի  մարզի առողջապահական  շենքերի կապիտալ վերանորոգման նպատակով</t>
  </si>
  <si>
    <t>Օշական համայնքի կամրջի կառուցում</t>
  </si>
  <si>
    <t>Սարալանջ համայնքի գազաֆիկացում</t>
  </si>
  <si>
    <t>Աշտարակ քաղաքային համայնքի մշակույթի տան լոկալ ջեռուցման համակարգի կառուցում</t>
  </si>
  <si>
    <t xml:space="preserve">Նոր Եդեսիա համայնքի դպրոցի վերանորոգում </t>
  </si>
  <si>
    <t xml:space="preserve">ՈՒջան համայնքի դպրոցի վերանորոգում </t>
  </si>
  <si>
    <t xml:space="preserve">Իրինդ համայնքի դպրոցի վերանորոգում </t>
  </si>
  <si>
    <t xml:space="preserve">Ապարան համայնքի թիվ 1 դպրոցի վերանորոգում </t>
  </si>
  <si>
    <t xml:space="preserve">Վ. Սասնաշեն համայնքի դպրոցի վերանորոգում </t>
  </si>
  <si>
    <t>Թալին համայնքի թիվ 2 դպրոցի վերանորոգում</t>
  </si>
  <si>
    <t>Ագարակավան համայնքի մշակույթի տան վերանորոգում</t>
  </si>
  <si>
    <t>Հարթավան համայնքի պոմպակայանի վերանորոգում</t>
  </si>
  <si>
    <t xml:space="preserve">Արտենի համայնքի թիվ 1 դպրոցի պատուհանների վերանորոգում </t>
  </si>
  <si>
    <t>Ն.Բազմաբերդ համայնքի ներհամայնքային ճանապարհի վերանորոգում</t>
  </si>
  <si>
    <t xml:space="preserve">Տեղական նշանակության ճանապարհների, կամուրջների և լուսավորության համակարգի հիմնանորոգում </t>
  </si>
  <si>
    <t>Բաղրամյան համայնքի /Էջմիածնի տարածաշրջան/ միջնակարգ դպրոցի  վերանորոգում</t>
  </si>
  <si>
    <t>Միխայլովկա համայնքի դպրոցի վերանորոգում</t>
  </si>
  <si>
    <t xml:space="preserve">Պետական անհատույց աջակցություն՝ մարզի համայնքների մշակութային համույթների համար մշակութային գույքի ձեռքբերման նպատակով </t>
  </si>
  <si>
    <t>Տավուշ համայնքի դպրոցի վերանորոգում</t>
  </si>
  <si>
    <t>2,35</t>
  </si>
  <si>
    <t>Լուսաղբյուր համայնքի դպրոցի տանիքի վերանորոգում</t>
  </si>
  <si>
    <t>Արտաշատ համայնքի թիվ 6 մանկապարտեզի ջեռուցման համակարգի և գազատարի կառուցում</t>
  </si>
  <si>
    <t>Լուսառատ համայնքում ներքին գազատարերի կառուցում</t>
  </si>
  <si>
    <t>հատ</t>
  </si>
  <si>
    <t>Գանձակ գյուղի խորքային հորի հորատում</t>
  </si>
  <si>
    <t>Լիճք համայնքի մեկ թաղամասի գազիֆիկացում</t>
  </si>
  <si>
    <t>Վ.Գետաշեն համայնքի մշակույթի տան ջեռուցում</t>
  </si>
  <si>
    <t>Ծակքար համայնքի մշակույթի տան հիմնանորոգում</t>
  </si>
  <si>
    <t>Լանջաղբյուր համայնքի մշակույթի տան վերանորոգում</t>
  </si>
  <si>
    <t>Կարմիրգյուղ համայնքի մշակույթի տան վերանորոգում</t>
  </si>
  <si>
    <t>Լճաշեն համայնքի մարզադպրոցի վերանորոգում</t>
  </si>
  <si>
    <t>Ճամբարակ համայնքի ավագ դպրոցի վերանորոգում</t>
  </si>
  <si>
    <t>Նորատուս համայնքի թիվ 2 դպրոցի հիմնանորոգում</t>
  </si>
  <si>
    <t>Սևան համայնքի բազմաբնակարան շենքերի 
տանիքների վերանորոգում</t>
  </si>
  <si>
    <t>Ճամբարակ համայնքի բազմաբնակարան շենքերի 
տանիքների վերանորոգում</t>
  </si>
  <si>
    <t>Հայրավանք համայնքի կոլխոզնիկների փողոցի ասֆալտապատում</t>
  </si>
  <si>
    <t>Կարմիրգյուղ համայնքի ճանապարհի ասֆալտապատում</t>
  </si>
  <si>
    <t>Կարճաղբյուր համայնքի դպրոց տանող ճանապարհի ասֆալտապատում</t>
  </si>
  <si>
    <t xml:space="preserve">Այգուտ գյուղի սողանքային գոտում գտնվող բնակիչներին ֆինանսական աջակցության ցուցաբերում </t>
  </si>
  <si>
    <t>Սևան համայնքի  թիվ 1 &lt;&lt;Բողբոջ&gt;&gt; մանկապարտեզի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</si>
  <si>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Լանջաղբյուր համայնքին աջակցության ցուցաբերում</t>
  </si>
  <si>
    <t>Աջակցություն ՀՀ Գեղարքունիքի մարզի համայնքներին</t>
  </si>
  <si>
    <t>Մարզպետարանի համար գույքի ձեռքբերում</t>
  </si>
  <si>
    <t xml:space="preserve"> ՀՀ Սյունիքի մարզի համայնքներում բազմաբնակարան բնակելի շենքերի տանիքների, մուտքերի և վերելակների նորոգում </t>
  </si>
  <si>
    <t>3. Հիմնանորոգվող բազմաբնակարան բնակելի շենքերի մուտքերի քանակը, միավոր</t>
  </si>
  <si>
    <t>4. Հիմնանորոգվող բազմաբնակարան բնակելի շենքերի վերելակների քանակը, միավոր</t>
  </si>
  <si>
    <t xml:space="preserve"> Հիմնանորոգվող ավտոճանապարհների երկարությունը, կմ</t>
  </si>
  <si>
    <t>7,1</t>
  </si>
  <si>
    <t>ՀՀ կառ. 04.10.12թ. N 1392-Ն որոշում</t>
  </si>
  <si>
    <t>Նոր նախաձեռնություն</t>
  </si>
  <si>
    <t>ՀՀ կառ. N 711-Ն</t>
  </si>
  <si>
    <t>3,11</t>
  </si>
  <si>
    <t>Գավառ համայնքի Ձորավար Անդրանիկ և Գրիգոր Նարեկացի փողոցների ասֆալտապատում</t>
  </si>
  <si>
    <t>4,10</t>
  </si>
  <si>
    <t>4,11</t>
  </si>
  <si>
    <t>Գավառ համայնքի &lt;&lt;Գավառի արվեստի դպրոց&gt;&gt;  և &lt;&lt;Գավառի Հենրիկ Թալալյանի անվան երաժշտական դպրոց&gt;&gt; ՀՈԱԿ-ների համար երաժշտական գործիքների ձեռք բերման նպատակով Գավառ համայնքին սուբվենցիայի տրամադրում</t>
  </si>
  <si>
    <t>Սարուխան համայնքի &lt;&lt;Սարուխան գյուղի արվեստի դպրոց&gt;&gt;  ՀՈԱԿ-ի համար երաժշտական գործիքների ձեռք բերման նպատակով Սարուխան համայնքին սուբվենցիայի տրամադրում</t>
  </si>
  <si>
    <t>Գանձակ համայնքի &lt;&lt;Գանձակ գյուղի երաժշտական դպրոց&gt;&gt; ՀՈԱԿ-ի համար երաժշտական գործիքներ ձեռք բերման նպատակով Գանձակ համայնքին սուբվենցիայի տրամադրում</t>
  </si>
  <si>
    <t>Վարդենիս համայնքի &lt;&lt;Վարդենիս քաղաքի թիվ 1 մանկական երաժշտական դպրոց&gt;&gt;  և &lt;&lt; Վարդենիս քաղաքի թիվ2 մանկական երաժշտական դպրոց &gt;&gt; ՀՈԱԿ-ների համար երաժշտական գործիքների ձեռք բերման նպատակով Վարդենիս համայնքին սուբվենցիայի տրամադրում</t>
  </si>
  <si>
    <t>Կարմիրգյուղ համայնքի &lt;&lt;Գեղարքունիքի մարզի Կարմիրգյուղի մանկական արվեստի դպրոց դպրոց&gt;&gt; ՀՈԱԿ-ի համար երաժշտական գործիքներ ձեռք բերման նպատակով Կարմիրգյուղ համայնքին սուբվենցիայի տրամադրում</t>
  </si>
  <si>
    <t>Սևան  համայնքի &lt;&lt;Հովհաննես Այվազովսկու անվան արվեստի դպրոց&gt;&gt;  և &lt;&lt;Երաժշտական դպրոց&gt;&gt; ՀՈԱԿ-ների համար երաժշտական գործիքներ ձեռք բերման նպատակով Սևան համայնքին սուբվենցիայի տրամադրում</t>
  </si>
  <si>
    <t>Մարտունի համայնքի &lt;&lt;Մարտունու երաժշտական դպրոց&gt;&gt; ՀՈԱԿ-ի համար երաժշտական գործիքների ձեռք բերման նպատակով Մարտունի  համայնքին սուբվենցիայի տրամադրում</t>
  </si>
  <si>
    <t>Վարդենիկ համայնքի &lt;&lt;ՀՀ Գեղարքունիքի մարզի Վարդենիկ գյուղի երաժշտական դպրոց&gt;&gt; ՀՈԱԿ-ի համար երաժշտական գործիքների ձեռք բերման նպատակով Վարդենիկ  համայնքին սուբվենցիայի տրամադրում</t>
  </si>
  <si>
    <t>Ճամբարակ համայնքի &lt;&lt;Երաժշտական դպրոց&gt;&gt; ՀՈԱԿ-ի համար երաժշտական գործիքների ձեռք բերման նպատակով Ճամբարակ  համայնքին սուբվենցիայի տրամադրում</t>
  </si>
  <si>
    <t>Նորատուս համայնքի &lt;&lt;Նորատուսի արվեստի դպրոց &gt;&gt; ՀՈԱԿ-ի համար երաժշտական գործիքների ձեռք բերման նպատակով Նորատուս  համայնքին սուբվենցիայի տրամադրում</t>
  </si>
  <si>
    <t>Կապիտալ սուբվենցիաներ համայնքներին</t>
  </si>
  <si>
    <t>ԵԿ14</t>
  </si>
  <si>
    <t>ԵԿ04</t>
  </si>
  <si>
    <t>ԾՏ02</t>
  </si>
  <si>
    <t>ԾՏ05</t>
  </si>
  <si>
    <t>ԱՁ02</t>
  </si>
  <si>
    <t>ԱՁ03</t>
  </si>
  <si>
    <t>ԵԿ15</t>
  </si>
  <si>
    <t>ԵԿ05</t>
  </si>
  <si>
    <t>ԱՁ04</t>
  </si>
  <si>
    <t>ԱՁ05</t>
  </si>
  <si>
    <t>ԱՁ06</t>
  </si>
  <si>
    <t>ԱՁ07</t>
  </si>
  <si>
    <t>ԾՏ07</t>
  </si>
  <si>
    <t>ԵԿ16</t>
  </si>
  <si>
    <t>ԱՁ08</t>
  </si>
  <si>
    <t>ԱՁ09</t>
  </si>
  <si>
    <t>ԱՁ10</t>
  </si>
  <si>
    <t>ԱՁ11</t>
  </si>
  <si>
    <t>ԾՏ09</t>
  </si>
  <si>
    <t>ԾՏ10</t>
  </si>
  <si>
    <t>ԾՏ11</t>
  </si>
  <si>
    <t>ԾՏ12</t>
  </si>
  <si>
    <t>ԾՏ13</t>
  </si>
  <si>
    <t>ԵԿ17</t>
  </si>
  <si>
    <t>ԵԿ07</t>
  </si>
  <si>
    <t>ԱՁ12</t>
  </si>
  <si>
    <t>ԱՁ13</t>
  </si>
  <si>
    <t>ԱՁ14</t>
  </si>
  <si>
    <t>ԱՁ15</t>
  </si>
  <si>
    <t>ԱՁ16</t>
  </si>
  <si>
    <t>ԱՁ17</t>
  </si>
  <si>
    <t>ԾՏ14</t>
  </si>
  <si>
    <t>ԾՏ15</t>
  </si>
  <si>
    <t>ԾՏ16</t>
  </si>
  <si>
    <t>ԵԿ18</t>
  </si>
  <si>
    <t>ԵԿ08</t>
  </si>
  <si>
    <t>ԵԿ03</t>
  </si>
  <si>
    <t>ԱՁ19</t>
  </si>
  <si>
    <t>ԱՁ20</t>
  </si>
  <si>
    <t>ԱՁ21</t>
  </si>
  <si>
    <t>ԱՁ22</t>
  </si>
  <si>
    <t>ԾՏ21</t>
  </si>
  <si>
    <t>ԾՏ22</t>
  </si>
  <si>
    <t>ԵԿ20</t>
  </si>
  <si>
    <t>ԵԿ09</t>
  </si>
  <si>
    <t>ԱՁ28</t>
  </si>
  <si>
    <t>ԱՁ30</t>
  </si>
  <si>
    <t>ԱՁ31</t>
  </si>
  <si>
    <t>ԵԿ21</t>
  </si>
  <si>
    <t>ԱՁ33</t>
  </si>
  <si>
    <t>ԱՁ34</t>
  </si>
  <si>
    <t>ԾՏ27</t>
  </si>
  <si>
    <t>ԵԿ23</t>
  </si>
  <si>
    <t>ԱՁ39</t>
  </si>
  <si>
    <t>ԱՁ40</t>
  </si>
  <si>
    <t>ԱՁ41</t>
  </si>
  <si>
    <t>1134 Գյուղական կարողությունների ստեղծման ծրագիր</t>
  </si>
  <si>
    <t>Գյուղական տարածքներում տնտեսական ակտիվության խթանում</t>
  </si>
  <si>
    <t>1146 Հանրակրթության ծրագիր</t>
  </si>
  <si>
    <t>Հանրակարթական մակարդակում սովորողների ընդգրկվածության, գրագիտության և համակողմանի զարգացման բարձր մակարդակի ապահովում</t>
  </si>
  <si>
    <t xml:space="preserve"> 1168 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</si>
  <si>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</si>
  <si>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</si>
  <si>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</si>
  <si>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>1098 Բնակարանային ապահովում</t>
  </si>
  <si>
    <t>Ծրագրի իրականացումը կնպաստի հանրապետությունում մշտական բնակչության վայր չունեցող, անօթևան անձանց բնակարանային ապահովմանը</t>
  </si>
  <si>
    <t xml:space="preserve"> 1150 Հիվանդանոցային բուժօգնության ծրագիր</t>
  </si>
  <si>
    <t>Հիվանդացության և մահացության կրճատում</t>
  </si>
  <si>
    <t>&lt;&lt;Հայաստանի Հանրապետության 2010-2014 թվականների սերմնաբուծության և սերմարտադրության զարգացման ծրագրի&gt;&gt; շրջանակներում 2011 թվականի Հայաստանի Հանրապետության մարզերին 1:2 փոխհարաբերությամբ տրամադրված աշնանացան ցորենի առաջին վերարտադրության սերմացուի գումարի վերադարձման նպատակով &lt;&lt;Սերմերի գործակալություն&gt;&gt; ՊՈԱԿ-ին գումարի տրամադրում</t>
  </si>
  <si>
    <t>1. Տրանսֆերտ ստացող ՊՈԱԿ-երի քանակը</t>
  </si>
  <si>
    <t xml:space="preserve">Աջակցություն &lt;&lt;Սերմերի գործակալություն&gt;&gt; ՊՈԱԿ-ին </t>
  </si>
  <si>
    <t>Պետական անհատույց աջակցություն &lt;&lt;Սերմերի գործակալություն&gt;&gt; ՊՈԱԿ-ին  աշնանացան ցորենի առաջին վերարտադրության սերմացուի գումարի վերադարձման համար</t>
  </si>
  <si>
    <t xml:space="preserve">Պետական անհատույց աջակցություն համայնքներին &lt;&lt;Համայնքների գյուղատնտեսական ռեսուրսների կառավարման և մրցունակության&gt;&gt; ծրագրի իրականացման համար </t>
  </si>
  <si>
    <t xml:space="preserve">Պետական անհատույց աջակցություն համայնքներին` &lt;&lt;Համայնքների գյուղատնտեսական ռեսուրսների կառավարման և մրցունակության&gt;&gt; ծրագրի իրականացման և Հովտաշեն համայնքի գերեզմանատան ցանկապատման </t>
  </si>
  <si>
    <t>Ընթացիկ դրամաշնորհներ պետական և համայնքային ոչ առևտրային կազմակերպություններին</t>
  </si>
  <si>
    <t>Բուրաստան համայնքի ճանապարհների ասֆալտապատում</t>
  </si>
  <si>
    <t>Բյուրակն համայնքի դպրոցի տանիքի մասնակի  վերանորոգում</t>
  </si>
  <si>
    <t>Գյումրի համայնքի Շիրակացի ճանապարհի մասնակի  վերանորոգում</t>
  </si>
  <si>
    <t>Պեմզաշեն համայնքի բազմաբնակարան բնակելի շենքերի կոյուղագծի մասնակի վերանորոգում</t>
  </si>
  <si>
    <t>Խմելու ջրի մատակարարման համար  խորքային 
հորի պոմպերի ձեռք բերման նպատակով Հայկաձոր համայնքին աջակցության ցուցաբերում</t>
  </si>
  <si>
    <t>ՀՀ Շիրակի մարզպետի ենթակայության թվով 1 հանրակրթական դպրոց</t>
  </si>
  <si>
    <t>ՀՀ Շիրակի մարզի թվով (1) առողջապահական օբյեկտներ</t>
  </si>
  <si>
    <t>ՀԱՅԱՍՏԱՆԻ ՀԱՆՐԱՊԵՏՈՒԹՅԱՆ ԿԱՌԱՎԱՐՈՒԹՅԱՆ 2013 ԹՎԱԿԱՆԻ ՓԵՏՐՎԱՐԻ 7-Ի N 130-Ն ՈՐՈՇՄԱՆ N 7 ՀԱՎԵԼՎԱԾՈՒՄ ԿԱՏԱՐՎՈՂ ՓՈՓՈԽՈՒԹՅՈՒՆՆԵՐԸ ԵՎ ԼՐԱՑՈՒՄՆԵՐԸ</t>
  </si>
  <si>
    <t>ՀԱՅԱՍՏԱՆԻ ՀԱՆՐԱՊԵՏՈՒԹՅԱՆ ԿԱՌԱՎԱՐՈՒԹՅԱՆ 2012 ԹՎԱԿԱՆԻ ԴԵԿՏԵՄԲԵՐԻ 20-Ի N 1616-Ն ՈՐՈՇՄԱՆ N 11 ՀԱՎԵԼՎԱԾԻ N 11.55  ԱՂՅՈՒՍԱԿՈՒՄ  ԿԱՏԱՐՎՈՂ ՓՈՓՈԽՈՒԹՅՈՒՆՆԵՐԸ ԵՎ ԼՐԱՑՈՒՄՆԵՐԸ</t>
  </si>
  <si>
    <t>Ցուցանիշների փոփոխությունը (ավելացումները նշված են դրական նշանով, իսկ նվազեցումները` փակագծերում)</t>
  </si>
  <si>
    <t>1,28</t>
  </si>
  <si>
    <t>1,29</t>
  </si>
  <si>
    <t>1,30</t>
  </si>
  <si>
    <t>1,31</t>
  </si>
  <si>
    <t>1,32</t>
  </si>
  <si>
    <t>Գարգառ համայնքի մանկապարտեզի կառուցում</t>
  </si>
  <si>
    <t>Գեղասար համայնքի համայնքային կենտրոնի հակահրդեհային վահանակի տեղադրում</t>
  </si>
  <si>
    <t>Սարամեջ համայնքի համայնքային կենտրոնի հակահրդեհային վահանակի տեղադրում</t>
  </si>
  <si>
    <t>Ղուրսալի համայնքի համայնքային կենտրոնի հակահրդեհային վահանակի տեղադրում</t>
  </si>
  <si>
    <t>Սարահարթ համայնքի համայնքային կենտրոնի հակահրդեհային վահանակի տեղադրում</t>
  </si>
  <si>
    <t>Լեռնահովիտ համայնքի համայնքային կենտրոնի հակահրդեհային վահանակի տեղադրում</t>
  </si>
  <si>
    <t>Բազում համայնքի համայնքային կենտրոնի հակահրդեհային վահանակի տեղադրում</t>
  </si>
  <si>
    <t>Ագարակ  համայնքի մանկապարտեզի հակահրդեհային վահանակի տեղադրում</t>
  </si>
  <si>
    <t>Ահնիձոր համայնքի հանդիսությունների սրահի հակահրդեհային վահանակի տեղադրում</t>
  </si>
  <si>
    <t>Հաղպատ համայնքի մշակույթի տան հակահրդեհային վահանակի տեղադրում</t>
  </si>
  <si>
    <t>Գոգարան համայնքի հանդիսությունների սրահի հակահրդեհային վահանակի տեղադրում</t>
  </si>
  <si>
    <t>ՀԱՅԱՍՏԱՆԻ ՀԱՆՐԱՊԵՏՈՒԹՅԱՆ ԿԱՌԱՎԱՐՈՒԹՅԱՆ 2013 ԹՎԱԿԱՆԻ ՓԵՏՐՎԱՐԻ 7-Ի N 130-Ն ՈՐՈՇՄԱՆ N 5 ՀԱՎԵԼՎԱԾՈՒՄ ԿԱՏԱՐՎՈՂ ՓՈՓՈԽՈՒԹՅՈՒՆՆԵՐԸ ԵՎ ԼՐԱՑՈՒՄՆԵՐԸ</t>
  </si>
  <si>
    <t>Կաթնաջուր համայնքի մանկապարտեզի կառուցում</t>
  </si>
  <si>
    <t xml:space="preserve">Վանաձոր համայնքի Գայաննա մարզամշակութային ԲՀԿ-ի համար մշակութային գույքի ձեռք բերման նպատակով Վանաձոր համայնքին սուբվենցիայի տրամադրում </t>
  </si>
  <si>
    <t>5,4</t>
  </si>
  <si>
    <t>ՀՀ  Լոռու մարզպետի ենթակայության թվով 0 հանրակրթական դպրոց</t>
  </si>
  <si>
    <t>ՀՀ Լոռու մարզի թվով 3 մշակութային օբյեկտ</t>
  </si>
  <si>
    <t>ՀՀ Լոռու մարզի թվով 0 առողջապահական օբյեկտ</t>
  </si>
  <si>
    <t>ՀԱՅԱՍՏԱՆԻ ՀԱՆՐԱՊԵՏՈՒԹՅԱՆ ԿԱՌԱՎԱՐՈՒԹՅԱՆ 2012 ԹՎԱԿԱՆԻ ԴԵԿՏԵՄԲԵՐԻ 20-Ի N 1616-Ն ՈՐՈՇՄԱՆ N 11 ՀԱՎԵԼՎԱԾԻ N 11.53  ԱՂՅՈՒՍԱԿՈՒՄ  ԿԱՏԱՐՎՈՂ  ՓՈՓՈԽՈՒԹՅՈՒՆՆԵՐԸ ԵՎ ԼՐԱՑՈՒՄՆԵՐԸ</t>
  </si>
  <si>
    <t>Մեծամոր համայնքի սելավատարի կամրջի վերանորոգում</t>
  </si>
  <si>
    <t>ՀԱՅԱՍՏԱՆԻ ՀԱՆՐԱՊԵՏՈՒԹՅԱՆ ԿԱՌԱՎԱՐՈՒԹՅԱՆ 2013 ԹՎԱԿԱՆԻ ՓԵՏՐՎԱՐԻ 7-Ի N 130-Ն ՈՐՈՇՄԱՆ N 3 ՀԱՎԵԼՎԱԾՈՒՄ ԿԱՏԱՐՎՈՂ ՓՈՓՈԽՈՒԹՅՈՒՆՆԵՐԸ ԵՎ ԼՐԱՑՈՒՄԸ</t>
  </si>
  <si>
    <t>ՀԱՅԱՍՏԱՆԻ ՀԱՆՐԱՊԵՏՈՒԹՅԱՆ ԿԱՌԱՎԱՐՈՒԹՅԱՆ 2012 ԹՎԱԿԱՆԻ ԴԵԿՏԵՄԲԵՐԻ 20-Ի N 1616-Ն ՈՐՈՇՄԱՆ N 11 ՀԱՎԵԼՎԱԾԻ N 11.51  ԱՂՅՈՒՍԱԿՈՒՄ  ԿԱՏԱՐՎՈՂ ՓՈՓՈԽՈՒԹՅՈՒՆՆԵՐԸ ԵՎ ԼՐԱՑՈՒՄԸ</t>
  </si>
  <si>
    <t>ՀՀ Արմավիրի մարզպետի ենթակայության թվով 0 հանրակրթական դպրոցներ</t>
  </si>
  <si>
    <t xml:space="preserve"> Հավելված N 7</t>
  </si>
  <si>
    <t>ՀԱՅԱՍՏԱՆԻ ՀԱՆՐԱՊԵՏՈՒԹՅԱՆ ԿԱՌԱՎԱՐՈՒԹՅԱՆ 2013 ԹՎԱԿԱՆԻ ՓԵՏՐՎԱՐԻ 7-Ի N 130-Ն ՈՐՈՇՄԱՆ N 8 ՀԱՎԵԼՎԱԾՈՒՄ ԿԱՏԱՐՎՈՂ ՓՈՓՈԽՈՒԹՅՈՒՆՆԵՐԸ ԵՎ ԼՐԱՑՈՒՄՆԵՐԸ</t>
  </si>
  <si>
    <t>Գորիս համայնքի թիվ 1 մանկապարտեզի տանիքի վերանորոգում</t>
  </si>
  <si>
    <t>Աջակցություն ՀՀ Սյունիքի մարզի համայնքներին կրթական օբյեկտների շենքային պայմանների բարելավման համար</t>
  </si>
  <si>
    <t>ՀԱՅԱՍՏԱՆԻ ՀԱՆՐԱՊԵՏՈՒԹՅԱՆ ԿԱՌԱՎԱՐՈՒԹՅԱՆ 2012 ԹՎԱԿԱՆԻ ԴԵԿՏԵՄԲԵՐԻ 20-Ի N 1616-Ն ՈՐՈՇՄԱՆ N 11 ՀԱՎԵԼՎԱԾԻ N 11.56  ԱՂՅՈՒՍԱԿՈՒՄ  ԿԱՏԱՐՎՈՂ ՓՈՓՈԽՈՒԹՅՈՒՆՆԵՐԸ ԵՎ ԼՐԱՑՈՒՄԸ</t>
  </si>
  <si>
    <t>ՀՀ Սյունիքի մարզպետի ենթակայության թվով 0 հանրակրթական դպրոց</t>
  </si>
  <si>
    <t>Տրանսպորտային սարքավորումներ</t>
  </si>
  <si>
    <t>6,1</t>
  </si>
  <si>
    <t xml:space="preserve">Ծառայողական ավտոմեքենայի գնում </t>
  </si>
  <si>
    <t>ՀԱՅԱՍՏԱՆԻ ՀԱՆՐԱՊԵՏՈՒԹՅԱՆ ԿԱՌԱՎԱՐՈՒԹՅԱՆ 2012 ԹՎԱԿԱՆԻ ԴԵԿՏԵՄԲԵՐԻ 20-Ի N 1616-Ն ՈՐՈՇՄԱՆ N 11 ՀԱՎԵԼՎԱԾԻ N 11.58 ԱՂՅՈՒՍԱԿՈՒՄ  ԿԱՏԱՐՎՈՂ ՓՈՓՈԽՈՒԹՅՈՒՆՆԵՐԸ ԵՎ ԼՐԱՑՈՒՄԸ</t>
  </si>
  <si>
    <t>ՀՀ Տավուշի մարզպետի ենթակայության թվով (15) կրթական օբյեկտ</t>
  </si>
  <si>
    <t>ՀՀ Տավուշի  մարզի թվով (2) առողջապահական օբյեկտ</t>
  </si>
  <si>
    <t xml:space="preserve"> Տրանսպորտային սարքավորումներ</t>
  </si>
  <si>
    <t>Ծառայողական ավտոմեքենայի ձեռքբերում</t>
  </si>
  <si>
    <t xml:space="preserve"> Ծառայողական մեքենա</t>
  </si>
  <si>
    <t>Մարզպետարանի գործառույթների իրականացման համար անհրաժեշտ պայմանների բարելավում</t>
  </si>
  <si>
    <t>1098 Ոչ ֆինանսական ակտիվների գծով ծախսեր</t>
  </si>
  <si>
    <t xml:space="preserve"> Մասիս քաղաքային համայնքի թիվ 2 մանկապարտեզի վերանորոգում</t>
  </si>
  <si>
    <t>Ավշար համայնքի մանկապարտեզի գույքի ձեռք բերում</t>
  </si>
  <si>
    <t>ՀԱՅԱՍՏԱՆԻ ՀԱՆՐԱՊԵՏՈՒԹՅԱՆ ԿԱՌԱՎԱՐՈՒԹՅԱՆ 2013 ԹՎԱԿԱՆԻ ՓԵՏՐՎԱՐԻ 7-Ի N 130-Ն ՈՐՈՇՄԱՆ N 10 ՀԱՎԵԼՎԱԾՈՒՄ ԿԱՏԱՐՎՈՂ ՓՈՓՈԽՈՒԹՅՈՒՆՆԵՐԸ ԵՎ ԼՐԱՑՈՒՄԸ</t>
  </si>
  <si>
    <t>ՀԱՅԱՍՏԱՆԻ ՀԱՆՐԱՊԵՏՈՒԹՅԱՆ ԿԱՌԱՎԱՐՈՒԹՅԱՆ 2013 ԹՎԱԿԱՆԻ ՓԵՏՐՎԱՐԻ 7-Ի N 130-Ն ՈՐՈՇՄԱՆ N 2 ՀԱՎԵԼՎԱԾՈՒՄ ԿԱՏԱՐՎՈՂ ՓՈՓՈԽՈՒԹՅՈՒՆՆԵՐԸ ԵՎ ԼՐԱՑՈՒՄԸ</t>
  </si>
  <si>
    <t>ՀԱՅԱՍՏԱՆԻ ՀԱՆՐԱՊԵՏՈՒԹՅԱՆ ԿԱՌԱՎԱՐՈՒԹՅԱՆ 2012 ԹՎԱԿԱՆԻ ԴԵԿՏԵՄԲԵՐԻ 20-Ի N 1616-Ն ՈՐՈՇՄԱՆ N 11 ՀԱՎԵԼՎԱԾԻ N 11.50  ԱՂՅՈՒՍԱԿՈՒՄ  ԿԱՏԱՐՎՈՂ ՓՈՓՈԽՈՒԹՅՈՒՆՆԵՐԸ ԵՎ ԼՐԱՑՈՒՄԸ</t>
  </si>
  <si>
    <t>ՀՀ Արարատի մարզպետի ենթակայության թվով (15) հանրակրթական դպրոցներ</t>
  </si>
  <si>
    <t>ՀՀ Արարատի մարզի թվով (3) մշակութային օբյեկտ</t>
  </si>
  <si>
    <t>ՀՀ Արարատի մարզի թվով (1) առողջապահական օբյեկտ</t>
  </si>
  <si>
    <t>ՀԱՅԱՍՏԱՆԻ ՀԱՆՐԱՊԵՏՈՒԹՅԱՆ ԿԱՌԱՎԱՐՈՒԹՅԱՆ 2012 ԹՎԱԿԱՆԻ ԴԵԿՏԵՄԲԵՐԻ 20-Ի N 1616-Ն ՈՐՈՇՄԱՆ N 12 ՀԱՎԵԼՎԱԾՈՒՄ ԿԱՏԱՐՎՈՂ ՓՈՓՈԽՈՒԹՅՈՒՆՆԵՐԸ ԵՎ ԼՐԱՑՈՒՄՆԵՐԸ</t>
  </si>
  <si>
    <t>Բազմաղբյուր համայնքի ներքին ցանցի ջրագծի ծրագրի իրականացում</t>
  </si>
  <si>
    <t>Արտենի համայնքի ներքին ցանցի ջրագծի ծրագրի իրականացում</t>
  </si>
  <si>
    <t>ՀՀ Արագծոտնի մարզպետի ենթակայության թվով (8) հանրակրթական դպրոցներ</t>
  </si>
  <si>
    <t>ՀՀ Արագծոտնի մարզի թվով (3) մշակութային օբյեկտ</t>
  </si>
  <si>
    <t>ՀԱՅԱՍՏԱՆԻ ՀԱՆՐԱՊԵՏՈՒԹՅԱՆ ԿԱՌԱՎԱՐՈՒԹՅԱՆ 2013 ԹՎԱԿԱՆԻ ՓԵՏՐՎԱՐԻ 7-Ի N 130-Ն ՈՐՈՇՄԱՆ N 1 ՀԱՎԵԼՎԱԾՈՒՄ ԿԱՏԱՐՎՈՂ ՓՈՓՈԽՈՒԹՅՈՒՆՆԵՐԸ ԵՎ ԼՐԱՑՈՒՄՆԵՐԸ</t>
  </si>
  <si>
    <t>ՀԱՅԱՍՏԱՆԻ ՀԱՆՐԱՊԵՏՈՒԹՅԱՆ ԿԱՌԱՎԱՐՈՒԹՅԱՆ 2012 ԹՎԱԿԱՆԻ ԴԵԿՏԵՄԲԵՐԻ 20-Ի N 1616-Ն ՈՐՈՇՄԱՆ N 11 ՀԱՎԵԼՎԱԾԻ N 11.49  ԱՂՅՈՒՍԱԿՈՒՄ  ԿԱՏԱՐՎՈՂ ՓՈՓՈԽՈՒԹՅՈՒՆՆԵՐԸ ԵՎ ԼՐԱՑՈՒՄՆԵՐԸ</t>
  </si>
  <si>
    <t>Հավելված N 1</t>
  </si>
  <si>
    <t>Հավելված  N 2</t>
  </si>
  <si>
    <t xml:space="preserve">Հավելված N 3 </t>
  </si>
  <si>
    <t xml:space="preserve"> Հավելված N 8</t>
  </si>
  <si>
    <t xml:space="preserve"> Հավելված N 9</t>
  </si>
  <si>
    <t>Զորակ համայնքի մանկապարտեզի գույքի ձեռք բերում՝ այդ թվում</t>
  </si>
  <si>
    <t>մանկական երկհարկանի մահճակալ</t>
  </si>
  <si>
    <t>ՀՀ Շիրակի մարզի թվով (4) մշակութային օբյեկտ</t>
  </si>
  <si>
    <t>Ավշար համայնքի մանկապարտեզի գույքի ձեռք բերում` այդ թվում</t>
  </si>
  <si>
    <t>Մահճակալ</t>
  </si>
  <si>
    <t>Լվացքի մեքենա</t>
  </si>
  <si>
    <t>Մանկական սեղան</t>
  </si>
  <si>
    <t>Մանկական աթոռ</t>
  </si>
  <si>
    <t>Գորգ</t>
  </si>
  <si>
    <t>Սպիտակեղենի կոմպլեկտ</t>
  </si>
  <si>
    <t>Բարձ</t>
  </si>
  <si>
    <t>Ներքնակ</t>
  </si>
  <si>
    <t>Ծածկոց</t>
  </si>
  <si>
    <t>Պահեստի դարակներ</t>
  </si>
  <si>
    <t>Դաստիարակի սեղան</t>
  </si>
  <si>
    <t>Փափուկ աթոռ</t>
  </si>
  <si>
    <t>Խաղալիքների պահարան</t>
  </si>
  <si>
    <t>Երեխաների զգեստապահարան</t>
  </si>
  <si>
    <t>Գրապահարան</t>
  </si>
  <si>
    <t>Դահլիճի աթոռ</t>
  </si>
  <si>
    <t xml:space="preserve"> Հավելված N 10</t>
  </si>
  <si>
    <t>2,29</t>
  </si>
  <si>
    <t>Ծակքար համայնքի փողոցների ասֆալտապատում</t>
  </si>
  <si>
    <t>2,30</t>
  </si>
  <si>
    <t>Լճաշեն համայնքում խորքային հորի հորատում</t>
  </si>
  <si>
    <t>Նորատուս համայնքի փողոցների ասֆալտապատում</t>
  </si>
  <si>
    <t>Սևան համայնքի թիվ 1 հիմնական դպրոցի հիմնանորոգում</t>
  </si>
  <si>
    <t>2,34</t>
  </si>
  <si>
    <t>Ձորավանք համայնքի կամրջի հիմնանորոգում</t>
  </si>
  <si>
    <t>Սևան համայնքի Սայաթ Նովա փողոցին հարակից այգու բարեկարգում և խաղադաշտի վերանորոգում</t>
  </si>
  <si>
    <t>ՀԱՅԱՍՏԱՆԻ ՀԱՆՐԱՊԵՏՈՒԹՅԱՆ ԿԱՌԱՎԱՐՈՒԹՅԱՆ 2013 ԹՎԱԿԱՆԻ ՓԵՏՐՎԱՐԻ 7-Ի N 130-Ն ՈՐՈՇՄԱՆ N 4 ՀԱՎԵԼՎԱԾՈՒՄ ԿԱՏԱՐՎՈՂ ՓՈՓՈԽՈՒԹՅՈՒՆՆԵՐԸ ԵՎ ԼՐԱՑՈՒՄՆԵՐԸ</t>
  </si>
  <si>
    <t>ՀԱՅԱՍՏԱՆԻ ՀԱՆՐԱՊԵՏՈՒԹՅԱՆ ԿԱՌԱՎԱՐՈՒԹՅԱՆ 2012 ԹՎԱԿԱՆԻ ԴԵԿՏԵՄԲԵՐԻ 20-Ի N 1616-Ն ՈՐՈՇՄԱՆ N 11 ՀԱՎԵԼՎԱԾԻ N 11.52  ԱՂՅՈՒՍԱԿՈՒՄ  ԿԱՏԱՐՎՈՂՓՈՓՈԽՈՒԹՅՈՒՆՆԵՐԸ ԵՎ ԼՐԱՑՈՒՄՆԵՐԸ</t>
  </si>
  <si>
    <t>Ձորագյուղ համայնքի փողոցային լուսավորության անցկացում</t>
  </si>
  <si>
    <t>ՀՀ Գեղարքունիքի մարզպետի ենթակայության թվով (3) հանրակրթական դպրոց</t>
  </si>
  <si>
    <t>ՀՀ Գեղարքունիքի մարզի թվով (1) մշակութային օբյեկտ</t>
  </si>
  <si>
    <t>ՀՀ Գեղարքունիքի մարզի թվով 0 առողջապահական օբյեկտ</t>
  </si>
  <si>
    <t>Արմավիր համայնքի բազմաբնակարան բնակելի շենքերի տանիքների վերանորոգում</t>
  </si>
  <si>
    <t xml:space="preserve"> ՀՀ Գեղարքունիքի մարզի համայնքներում բազմաբնակարան բնակելի շենքերի տանիքների նորոգում և մարզպետարանի վարչական շենքի համար գույքի ձեռքբերում </t>
  </si>
  <si>
    <t>Մարզպերարանի համար գույքի ձեռքբերում՝ այդ թվում</t>
  </si>
  <si>
    <t>Օրենքների կիրարկման արդյունքում համայնքների բյուջեների կորուստների փոխհատուցում</t>
  </si>
  <si>
    <t>Բարեկամավան համայնքի բյուջետային ծախսերի փոխհատուցում</t>
  </si>
  <si>
    <t>Ընթացիկ սուբվենցիաներ համայնքներին</t>
  </si>
  <si>
    <t>Ընթացիկ ծախսերի ֆինանսավորման նպատակով Բարեկամավան համայնքին աջակցության ցուցաբերում</t>
  </si>
  <si>
    <t>ԾՏ28</t>
  </si>
  <si>
    <t>Աջակցություն ՀՀ Տավուշի համայնքներին</t>
  </si>
  <si>
    <t xml:space="preserve">Պետական անհատույց աջակցություն` ՀՀ Տավուշի մի շարք համայնքների բյուջետային ծախսերի փոխհատուցման նպատակով  </t>
  </si>
  <si>
    <t>ԾՏ29</t>
  </si>
  <si>
    <t>Ընթացիկ սուբվենցիա Բարեկամավան համայնքի ընթացիկ ծախսերի ֆինանսավորման նպատակով</t>
  </si>
  <si>
    <t>Եղեգնաձոր համայնքի երաժշտական դպրոցի ջեռուցման համակարգի կառուցում</t>
  </si>
  <si>
    <t xml:space="preserve">Մալիշկա համայնքի թիվ 2 միջնակարգ դպրոցի ջեռուցում և կաթսայատան կառուցում </t>
  </si>
  <si>
    <t xml:space="preserve">Ջերմուկ համայնքի Ձախափնյակ թաղամասի 11, 23  և  26 բ բազմաբնակարան բնակելի շենքերի տանիքների հիմնանորոգում </t>
  </si>
  <si>
    <t xml:space="preserve">Եղեգնաձոր համայնքի Միկոյան 13 և Մոմիկի 2 բազմաբնակարան բնակելի շենքերի տանիքների հիմնանորոգում </t>
  </si>
  <si>
    <t xml:space="preserve">Վայք համայնքի Երկրաբանների 3 և Շահումյան 95 բազմաբնակարան բնակելի շենքերի տանիքների հիմնանորոգում </t>
  </si>
  <si>
    <t>Գոմք համայնքի դպրոցի շենքի դռների և պատուհանների փոխում</t>
  </si>
  <si>
    <t>Արտաբույնք համայնքի մշակույթի տան տանիքի հիմնանորոգում</t>
  </si>
  <si>
    <t>Սալլի համայնքի մշակույթի տան տանիքի հիմնանորոգում</t>
  </si>
  <si>
    <t>Զառիթափ համայնքի գազատարի վերանորոգում</t>
  </si>
  <si>
    <t>Եղեգնաձոր համայնքի Մոմիկի փողոցի բարեկարգում և ասֆալտապատում</t>
  </si>
  <si>
    <t xml:space="preserve"> Հավելված N 11</t>
  </si>
  <si>
    <t>ՀԱՅԱՍՏԱՆԻ ՀԱՆՐԱՊԵՏՈՒԹՅԱՆ ԿԱՌԱՎԱՐՈՒԹՅԱՆ 2013 ԹՎԱԿԱՆԻ ՓԵՏՐՎԱՐԻ 7-Ի N 130-Ն ՈՐՈՇՄԱՆ N 9 ՀԱՎԵԼՎԱԾՈՒՄ ԿԱՏԱՐՎՈՂ ՓՈՓՈԽՈՒԹՅՈՒՆՆԵՐԸ ԵՎ ԼՐԱՑՈՒՄՆԵՐԸ</t>
  </si>
  <si>
    <t>ԵԿ22</t>
  </si>
  <si>
    <t>ՀՀ Վայոց ձորի մարզպետի ենթակայության թվով 3 հանրակրթական դպրոցներ</t>
  </si>
  <si>
    <t>ԵԿ11</t>
  </si>
  <si>
    <t xml:space="preserve">Ներդրումներ՝ ՀՀ Վայոց ձորի  մարզի մշակութային  շենքերի կապիտալ վերանորոգման նպատակով </t>
  </si>
  <si>
    <t>ԱՁ36</t>
  </si>
  <si>
    <t xml:space="preserve"> ՀՀ Վայոց ձորի  մարզի համայնքներում բազմաբնակարան բնակելի շենքերի տանիքների նորոգում </t>
  </si>
  <si>
    <t>ԱՁ37</t>
  </si>
  <si>
    <t>ԱՁ38</t>
  </si>
  <si>
    <t>ՀԱՅԱՍՏԱՆԻ ՀԱՆՐԱՊԵՏՈՒԹՅԱՆ ԿԱՌԱՎԱՐՈՒԹՅԱՆ 2012 ԹՎԱԿԱՆԻ ԴԵԿՏԵՄԲԵՐԻ 20-Ի N 1616-Ն ՈՐՈՇՄԱՆ N 11 ՀԱՎԵԼՎԱԾԻ N 11.57 ԱՂՅՈՒՍԱԿՈՒՄ  ԿԱՏԱՐՎՈՂ ՓՈՓՈԽՈՒԹՅՈՒՆՆԵՐԸ ԵՎ ԼՐԱՑՈՒՄՆԵՐԸ</t>
  </si>
  <si>
    <t>Գոմք համայնքին հատկացված ազոտական պարարտանյութի գումարի վերադարձման նպատակով &lt;&lt;Բերրիություն&gt;&gt; ԱՄ-ի Մասիսի շրջանային միավորում&gt;&gt; ՍՊԸ-ին գումարի տրամադրում</t>
  </si>
  <si>
    <t xml:space="preserve">Այլ ընթացիկ դրամաշնորհներ </t>
  </si>
  <si>
    <t>Պետական անհատույց աջակցություն &lt;&lt;Սերմերի գործակալություն&gt;&gt; ՊՈԱԿ-ին և &lt;&lt;Բերրիություն&gt;&gt; ԱՄ-ի Մասիսի շրջանային միավորում&gt;&gt; ՍՊԸ-ին  աշնանացան ցորենի առաջին վերարտադրության սերմացուի գումարի և ազոտական պարարտանյութի վերադարձման համար</t>
  </si>
  <si>
    <t xml:space="preserve">Աջակցություն &lt;&lt;Սերմերի գործակալություն&gt;&gt; ՊՈԱԿ-ին և &lt;&lt;Բերրիություն&gt;&gt; ԱՄ-ի Մասիսի շրջանային միավորում&gt;&gt; ՍՊԸ-ին  </t>
  </si>
  <si>
    <t>Տեսախցիկ դրսի 520tvI</t>
  </si>
  <si>
    <t xml:space="preserve"> Տեսագրիչ սարք 16 մուտք DVR 16 H 264 INTERNET</t>
  </si>
  <si>
    <t>HDD 1 TB</t>
  </si>
  <si>
    <t>Սնւցման բլոկ 12V 20 A</t>
  </si>
  <si>
    <t>Մալուխ CCTV  4+1</t>
  </si>
  <si>
    <t>Հեռուստացույց  LCD 32D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</si>
</sst>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  <numFmt numFmtId="170" formatCode="#,##0.000_р_.;\-#,##0.000_р_."/>
  </numFmts>
  <fonts count="4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GHEA Mariam"/>
      <family val="3"/>
    </font>
    <font>
      <b/>
      <sz val="12"/>
      <name val="GHEA Mariam"/>
      <family val="3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rgb="FF000000"/>
      <name val="GHEA Mariam"/>
      <family val="3"/>
    </font>
    <font>
      <b/>
      <sz val="11"/>
      <color theme="1"/>
      <name val="GHEA Mariam"/>
      <family val="3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u/>
      <sz val="11"/>
      <color theme="1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sz val="12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b/>
      <sz val="11"/>
      <color rgb="FF000000"/>
      <name val="GHEA Mariam"/>
      <family val="3"/>
    </font>
    <font>
      <sz val="12"/>
      <color theme="1"/>
      <name val="GHEA Mariam"/>
      <family val="3"/>
    </font>
    <font>
      <b/>
      <sz val="12"/>
      <color theme="1"/>
      <name val="GHEA Mariam"/>
      <family val="3"/>
    </font>
    <font>
      <b/>
      <sz val="11"/>
      <color indexed="8"/>
      <name val="Calibri"/>
      <family val="2"/>
    </font>
    <font>
      <sz val="11"/>
      <color rgb="FF000000"/>
      <name val="Arial Unicode"/>
      <family val="2"/>
    </font>
    <font>
      <sz val="11"/>
      <name val="Calibri"/>
      <family val="2"/>
    </font>
    <font>
      <sz val="10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9" fillId="0" borderId="0"/>
    <xf numFmtId="0" fontId="8" fillId="0" borderId="0"/>
    <xf numFmtId="0" fontId="2" fillId="0" borderId="0"/>
    <xf numFmtId="0" fontId="8" fillId="0" borderId="0"/>
    <xf numFmtId="0" fontId="13" fillId="0" borderId="0"/>
    <xf numFmtId="0" fontId="2" fillId="0" borderId="0"/>
    <xf numFmtId="0" fontId="16" fillId="0" borderId="0"/>
    <xf numFmtId="43" fontId="2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1407">
    <xf numFmtId="0" fontId="0" fillId="0" borderId="0" xfId="0"/>
    <xf numFmtId="165" fontId="6" fillId="0" borderId="1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7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167" fontId="4" fillId="2" borderId="1" xfId="6" applyNumberFormat="1" applyFont="1" applyFill="1" applyBorder="1" applyAlignment="1">
      <alignment horizontal="center" vertical="center" wrapText="1"/>
    </xf>
    <xf numFmtId="167" fontId="6" fillId="2" borderId="1" xfId="6" applyNumberFormat="1" applyFont="1" applyFill="1" applyBorder="1" applyAlignment="1">
      <alignment horizontal="center" vertical="center" wrapText="1"/>
    </xf>
    <xf numFmtId="165" fontId="4" fillId="0" borderId="1" xfId="5" applyNumberFormat="1" applyFont="1" applyBorder="1" applyAlignment="1">
      <alignment horizontal="center" vertical="center"/>
    </xf>
    <xf numFmtId="165" fontId="6" fillId="2" borderId="1" xfId="6" applyNumberFormat="1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65" fontId="6" fillId="2" borderId="1" xfId="5" applyNumberFormat="1" applyFont="1" applyFill="1" applyBorder="1" applyAlignment="1">
      <alignment horizontal="center" vertical="center" wrapText="1"/>
    </xf>
    <xf numFmtId="166" fontId="17" fillId="2" borderId="0" xfId="7" applyNumberFormat="1" applyFont="1" applyFill="1" applyAlignment="1">
      <alignment horizontal="right" vertical="center" wrapText="1"/>
    </xf>
    <xf numFmtId="166" fontId="18" fillId="4" borderId="0" xfId="7" applyNumberFormat="1" applyFont="1" applyFill="1" applyAlignment="1">
      <alignment vertical="center" wrapText="1"/>
    </xf>
    <xf numFmtId="166" fontId="20" fillId="4" borderId="0" xfId="7" applyNumberFormat="1" applyFont="1" applyFill="1" applyAlignment="1">
      <alignment vertical="center" wrapText="1"/>
    </xf>
    <xf numFmtId="166" fontId="17" fillId="0" borderId="16" xfId="0" applyNumberFormat="1" applyFont="1" applyFill="1" applyBorder="1" applyAlignment="1">
      <alignment horizontal="center" vertical="center" wrapText="1"/>
    </xf>
    <xf numFmtId="166" fontId="21" fillId="4" borderId="17" xfId="7" applyNumberFormat="1" applyFont="1" applyFill="1" applyBorder="1" applyAlignment="1">
      <alignment horizontal="center" vertical="center" wrapText="1"/>
    </xf>
    <xf numFmtId="166" fontId="21" fillId="4" borderId="18" xfId="7" applyNumberFormat="1" applyFont="1" applyFill="1" applyBorder="1" applyAlignment="1">
      <alignment horizontal="center" vertical="center" wrapText="1"/>
    </xf>
    <xf numFmtId="166" fontId="23" fillId="4" borderId="23" xfId="7" applyNumberFormat="1" applyFont="1" applyFill="1" applyBorder="1" applyAlignment="1">
      <alignment vertical="center" wrapText="1"/>
    </xf>
    <xf numFmtId="166" fontId="23" fillId="4" borderId="0" xfId="7" applyNumberFormat="1" applyFont="1" applyFill="1" applyBorder="1" applyAlignment="1">
      <alignment vertical="center" wrapText="1"/>
    </xf>
    <xf numFmtId="166" fontId="21" fillId="4" borderId="0" xfId="7" applyNumberFormat="1" applyFont="1" applyFill="1" applyBorder="1" applyAlignment="1">
      <alignment vertical="center" wrapText="1"/>
    </xf>
    <xf numFmtId="166" fontId="21" fillId="4" borderId="24" xfId="7" applyNumberFormat="1" applyFont="1" applyFill="1" applyBorder="1" applyAlignment="1">
      <alignment vertical="center" wrapText="1"/>
    </xf>
    <xf numFmtId="166" fontId="21" fillId="4" borderId="23" xfId="7" applyNumberFormat="1" applyFont="1" applyFill="1" applyBorder="1" applyAlignment="1">
      <alignment vertical="center" wrapText="1"/>
    </xf>
    <xf numFmtId="166" fontId="21" fillId="4" borderId="2" xfId="7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5" fillId="4" borderId="31" xfId="7" applyNumberFormat="1" applyFont="1" applyFill="1" applyBorder="1" applyAlignment="1">
      <alignment horizontal="center" vertical="center" wrapText="1"/>
    </xf>
    <xf numFmtId="166" fontId="25" fillId="4" borderId="32" xfId="7" applyNumberFormat="1" applyFont="1" applyFill="1" applyBorder="1" applyAlignment="1">
      <alignment horizontal="center" vertical="center" wrapText="1"/>
    </xf>
    <xf numFmtId="166" fontId="17" fillId="0" borderId="23" xfId="7" applyNumberFormat="1" applyFont="1" applyFill="1" applyBorder="1" applyAlignment="1">
      <alignment vertical="center" wrapText="1"/>
    </xf>
    <xf numFmtId="166" fontId="17" fillId="0" borderId="2" xfId="7" applyNumberFormat="1" applyFont="1" applyFill="1" applyBorder="1" applyAlignment="1">
      <alignment horizontal="center" vertical="center" wrapText="1"/>
    </xf>
    <xf numFmtId="165" fontId="17" fillId="0" borderId="42" xfId="8" applyNumberFormat="1" applyFont="1" applyFill="1" applyBorder="1" applyAlignment="1">
      <alignment horizontal="center" vertical="center" wrapText="1"/>
    </xf>
    <xf numFmtId="166" fontId="30" fillId="0" borderId="31" xfId="7" applyNumberFormat="1" applyFont="1" applyFill="1" applyBorder="1" applyAlignment="1">
      <alignment horizontal="center" vertical="center" wrapText="1"/>
    </xf>
    <xf numFmtId="166" fontId="30" fillId="0" borderId="32" xfId="7" applyNumberFormat="1" applyFont="1" applyFill="1" applyBorder="1" applyAlignment="1">
      <alignment horizontal="center" vertical="center" wrapText="1"/>
    </xf>
    <xf numFmtId="166" fontId="17" fillId="2" borderId="0" xfId="7" applyNumberFormat="1" applyFont="1" applyFill="1" applyAlignment="1">
      <alignment vertical="center" wrapText="1"/>
    </xf>
    <xf numFmtId="166" fontId="17" fillId="2" borderId="16" xfId="7" applyNumberFormat="1" applyFont="1" applyFill="1" applyBorder="1" applyAlignment="1">
      <alignment horizontal="center" vertical="center" wrapText="1"/>
    </xf>
    <xf numFmtId="166" fontId="17" fillId="2" borderId="42" xfId="7" applyNumberFormat="1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wrapText="1"/>
    </xf>
    <xf numFmtId="0" fontId="19" fillId="3" borderId="29" xfId="0" applyFont="1" applyFill="1" applyBorder="1" applyAlignment="1">
      <alignment horizontal="center" wrapText="1"/>
    </xf>
    <xf numFmtId="0" fontId="19" fillId="3" borderId="29" xfId="0" applyFont="1" applyFill="1" applyBorder="1" applyAlignment="1">
      <alignment wrapText="1"/>
    </xf>
    <xf numFmtId="0" fontId="19" fillId="3" borderId="32" xfId="0" applyFont="1" applyFill="1" applyBorder="1" applyAlignment="1">
      <alignment wrapText="1"/>
    </xf>
    <xf numFmtId="167" fontId="19" fillId="0" borderId="29" xfId="0" applyNumberFormat="1" applyFont="1" applyFill="1" applyBorder="1" applyAlignment="1">
      <alignment horizontal="center" wrapText="1"/>
    </xf>
    <xf numFmtId="167" fontId="19" fillId="3" borderId="29" xfId="0" applyNumberFormat="1" applyFont="1" applyFill="1" applyBorder="1" applyAlignment="1">
      <alignment horizontal="center" wrapText="1"/>
    </xf>
    <xf numFmtId="4" fontId="19" fillId="3" borderId="29" xfId="0" applyNumberFormat="1" applyFont="1" applyFill="1" applyBorder="1" applyAlignment="1">
      <alignment horizontal="center" wrapText="1"/>
    </xf>
    <xf numFmtId="0" fontId="19" fillId="3" borderId="29" xfId="0" applyFont="1" applyFill="1" applyBorder="1" applyAlignment="1">
      <alignment horizontal="center" vertical="center" wrapText="1"/>
    </xf>
    <xf numFmtId="166" fontId="21" fillId="4" borderId="44" xfId="7" applyNumberFormat="1" applyFont="1" applyFill="1" applyBorder="1" applyAlignment="1">
      <alignment vertical="center" wrapText="1"/>
    </xf>
    <xf numFmtId="166" fontId="21" fillId="4" borderId="44" xfId="7" applyNumberFormat="1" applyFont="1" applyFill="1" applyBorder="1" applyAlignment="1">
      <alignment horizontal="center" vertical="center" wrapText="1"/>
    </xf>
    <xf numFmtId="166" fontId="21" fillId="4" borderId="45" xfId="7" applyNumberFormat="1" applyFont="1" applyFill="1" applyBorder="1" applyAlignment="1">
      <alignment horizontal="center" vertical="center" wrapText="1"/>
    </xf>
    <xf numFmtId="166" fontId="21" fillId="4" borderId="54" xfId="7" applyNumberFormat="1" applyFont="1" applyFill="1" applyBorder="1" applyAlignment="1">
      <alignment horizontal="center" vertical="center" wrapText="1"/>
    </xf>
    <xf numFmtId="166" fontId="21" fillId="4" borderId="16" xfId="7" applyNumberFormat="1" applyFont="1" applyFill="1" applyBorder="1" applyAlignment="1">
      <alignment vertical="center" wrapText="1"/>
    </xf>
    <xf numFmtId="166" fontId="21" fillId="4" borderId="16" xfId="7" applyNumberFormat="1" applyFont="1" applyFill="1" applyBorder="1" applyAlignment="1">
      <alignment horizontal="center" vertical="center" wrapText="1"/>
    </xf>
    <xf numFmtId="166" fontId="21" fillId="4" borderId="57" xfId="7" applyNumberFormat="1" applyFont="1" applyFill="1" applyBorder="1" applyAlignment="1">
      <alignment horizontal="center" vertical="center" wrapText="1"/>
    </xf>
    <xf numFmtId="166" fontId="21" fillId="4" borderId="42" xfId="7" applyNumberFormat="1" applyFont="1" applyFill="1" applyBorder="1" applyAlignment="1">
      <alignment horizontal="center" vertical="center" wrapText="1"/>
    </xf>
    <xf numFmtId="166" fontId="21" fillId="4" borderId="34" xfId="7" applyNumberFormat="1" applyFont="1" applyFill="1" applyBorder="1" applyAlignment="1">
      <alignment vertical="center" wrapText="1"/>
    </xf>
    <xf numFmtId="166" fontId="21" fillId="4" borderId="34" xfId="7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2" borderId="58" xfId="0" applyNumberFormat="1" applyFont="1" applyFill="1" applyBorder="1" applyAlignment="1">
      <alignment horizontal="center" vertical="center" wrapText="1"/>
    </xf>
    <xf numFmtId="166" fontId="21" fillId="4" borderId="35" xfId="7" applyNumberFormat="1" applyFont="1" applyFill="1" applyBorder="1" applyAlignment="1">
      <alignment horizontal="center" vertical="center" wrapText="1"/>
    </xf>
    <xf numFmtId="166" fontId="21" fillId="4" borderId="59" xfId="7" applyNumberFormat="1" applyFont="1" applyFill="1" applyBorder="1" applyAlignment="1">
      <alignment horizontal="center" vertical="center" wrapText="1"/>
    </xf>
    <xf numFmtId="166" fontId="21" fillId="4" borderId="31" xfId="7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3" fontId="4" fillId="0" borderId="1" xfId="0" quotePrefix="1" applyNumberFormat="1" applyFont="1" applyFill="1" applyBorder="1" applyAlignment="1">
      <alignment horizontal="center" vertical="center" wrapText="1"/>
    </xf>
    <xf numFmtId="167" fontId="4" fillId="0" borderId="1" xfId="0" quotePrefix="1" applyNumberFormat="1" applyFont="1" applyFill="1" applyBorder="1" applyAlignment="1">
      <alignment horizontal="center" vertical="center" wrapText="1"/>
    </xf>
    <xf numFmtId="166" fontId="18" fillId="2" borderId="0" xfId="7" applyNumberFormat="1" applyFont="1" applyFill="1" applyAlignment="1">
      <alignment vertical="center" wrapText="1"/>
    </xf>
    <xf numFmtId="166" fontId="17" fillId="2" borderId="35" xfId="7" applyNumberFormat="1" applyFont="1" applyFill="1" applyBorder="1" applyAlignment="1">
      <alignment vertical="center" wrapText="1"/>
    </xf>
    <xf numFmtId="1" fontId="17" fillId="2" borderId="34" xfId="7" applyNumberFormat="1" applyFont="1" applyFill="1" applyBorder="1" applyAlignment="1">
      <alignment horizontal="center" vertical="center" wrapText="1"/>
    </xf>
    <xf numFmtId="1" fontId="17" fillId="2" borderId="35" xfId="7" applyNumberFormat="1" applyFont="1" applyFill="1" applyBorder="1" applyAlignment="1">
      <alignment horizontal="center" vertical="center" wrapText="1"/>
    </xf>
    <xf numFmtId="166" fontId="17" fillId="2" borderId="59" xfId="7" applyNumberFormat="1" applyFont="1" applyFill="1" applyBorder="1" applyAlignment="1">
      <alignment horizontal="center" vertical="center" wrapText="1"/>
    </xf>
    <xf numFmtId="166" fontId="17" fillId="2" borderId="34" xfId="7" applyNumberFormat="1" applyFont="1" applyFill="1" applyBorder="1" applyAlignment="1">
      <alignment horizontal="center" vertical="center" wrapText="1"/>
    </xf>
    <xf numFmtId="166" fontId="17" fillId="0" borderId="59" xfId="8" applyNumberFormat="1" applyFont="1" applyFill="1" applyBorder="1" applyAlignment="1">
      <alignment horizontal="center" vertical="center" wrapText="1"/>
    </xf>
    <xf numFmtId="166" fontId="17" fillId="2" borderId="36" xfId="7" applyNumberFormat="1" applyFont="1" applyFill="1" applyBorder="1" applyAlignment="1">
      <alignment vertical="center" wrapText="1"/>
    </xf>
    <xf numFmtId="166" fontId="17" fillId="2" borderId="35" xfId="7" applyNumberFormat="1" applyFont="1" applyFill="1" applyBorder="1" applyAlignment="1">
      <alignment horizontal="center" vertical="center" wrapText="1"/>
    </xf>
    <xf numFmtId="0" fontId="36" fillId="3" borderId="29" xfId="0" applyFont="1" applyFill="1" applyBorder="1" applyAlignment="1">
      <alignment horizontal="center" wrapText="1"/>
    </xf>
    <xf numFmtId="0" fontId="19" fillId="3" borderId="60" xfId="0" applyFont="1" applyFill="1" applyBorder="1" applyAlignment="1">
      <alignment horizontal="center" wrapText="1"/>
    </xf>
    <xf numFmtId="0" fontId="19" fillId="3" borderId="24" xfId="0" applyFont="1" applyFill="1" applyBorder="1" applyAlignment="1">
      <alignment horizontal="center" wrapText="1"/>
    </xf>
    <xf numFmtId="165" fontId="19" fillId="0" borderId="29" xfId="0" applyNumberFormat="1" applyFont="1" applyFill="1" applyBorder="1" applyAlignment="1">
      <alignment horizontal="center" wrapText="1"/>
    </xf>
    <xf numFmtId="165" fontId="19" fillId="3" borderId="29" xfId="0" applyNumberFormat="1" applyFont="1" applyFill="1" applyBorder="1" applyAlignment="1">
      <alignment horizontal="center" wrapText="1"/>
    </xf>
    <xf numFmtId="1" fontId="21" fillId="4" borderId="44" xfId="7" applyNumberFormat="1" applyFont="1" applyFill="1" applyBorder="1" applyAlignment="1">
      <alignment horizontal="center" vertical="center" wrapText="1"/>
    </xf>
    <xf numFmtId="1" fontId="21" fillId="4" borderId="45" xfId="7" applyNumberFormat="1" applyFont="1" applyFill="1" applyBorder="1" applyAlignment="1">
      <alignment horizontal="center" vertical="center" wrapText="1"/>
    </xf>
    <xf numFmtId="167" fontId="21" fillId="4" borderId="59" xfId="8" applyNumberFormat="1" applyFont="1" applyFill="1" applyBorder="1" applyAlignment="1">
      <alignment horizontal="center" vertical="center" wrapText="1"/>
    </xf>
    <xf numFmtId="167" fontId="21" fillId="4" borderId="31" xfId="8" applyNumberFormat="1" applyFont="1" applyFill="1" applyBorder="1" applyAlignment="1">
      <alignment horizontal="center" vertical="center" wrapText="1"/>
    </xf>
    <xf numFmtId="166" fontId="21" fillId="4" borderId="0" xfId="7" applyNumberFormat="1" applyFont="1" applyFill="1" applyAlignment="1">
      <alignment horizontal="right" vertical="center" wrapText="1"/>
    </xf>
    <xf numFmtId="0" fontId="0" fillId="0" borderId="0" xfId="0" applyFill="1"/>
    <xf numFmtId="165" fontId="4" fillId="0" borderId="0" xfId="0" applyNumberFormat="1" applyFont="1" applyFill="1" applyBorder="1" applyAlignment="1">
      <alignment horizontal="center" vertical="center" wrapText="1"/>
    </xf>
    <xf numFmtId="168" fontId="17" fillId="2" borderId="34" xfId="7" applyNumberFormat="1" applyFont="1" applyFill="1" applyBorder="1" applyAlignment="1">
      <alignment horizontal="center" vertical="center" wrapText="1"/>
    </xf>
    <xf numFmtId="168" fontId="17" fillId="2" borderId="35" xfId="7" applyNumberFormat="1" applyFont="1" applyFill="1" applyBorder="1" applyAlignment="1">
      <alignment horizontal="center" vertical="center" wrapText="1"/>
    </xf>
    <xf numFmtId="165" fontId="17" fillId="0" borderId="59" xfId="8" applyNumberFormat="1" applyFont="1" applyFill="1" applyBorder="1" applyAlignment="1">
      <alignment horizontal="center" vertical="center" wrapText="1"/>
    </xf>
    <xf numFmtId="166" fontId="21" fillId="4" borderId="35" xfId="0" applyNumberFormat="1" applyFont="1" applyFill="1" applyBorder="1" applyAlignment="1">
      <alignment vertical="center" wrapText="1"/>
    </xf>
    <xf numFmtId="166" fontId="21" fillId="4" borderId="34" xfId="0" applyNumberFormat="1" applyFont="1" applyFill="1" applyBorder="1" applyAlignment="1">
      <alignment horizontal="center" vertical="center" wrapText="1"/>
    </xf>
    <xf numFmtId="166" fontId="21" fillId="4" borderId="35" xfId="0" applyNumberFormat="1" applyFont="1" applyFill="1" applyBorder="1" applyAlignment="1">
      <alignment horizontal="center" vertical="center" wrapText="1"/>
    </xf>
    <xf numFmtId="166" fontId="21" fillId="4" borderId="59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6" fontId="17" fillId="2" borderId="23" xfId="7" applyNumberFormat="1" applyFont="1" applyFill="1" applyBorder="1" applyAlignment="1">
      <alignment vertical="center" wrapText="1"/>
    </xf>
    <xf numFmtId="166" fontId="30" fillId="2" borderId="31" xfId="7" applyNumberFormat="1" applyFont="1" applyFill="1" applyBorder="1" applyAlignment="1">
      <alignment horizontal="center" vertical="center" wrapText="1"/>
    </xf>
    <xf numFmtId="166" fontId="30" fillId="2" borderId="32" xfId="7" applyNumberFormat="1" applyFont="1" applyFill="1" applyBorder="1" applyAlignment="1">
      <alignment horizontal="center" vertical="center" wrapText="1"/>
    </xf>
    <xf numFmtId="166" fontId="17" fillId="2" borderId="44" xfId="7" applyNumberFormat="1" applyFont="1" applyFill="1" applyBorder="1" applyAlignment="1">
      <alignment vertical="center" wrapText="1"/>
    </xf>
    <xf numFmtId="1" fontId="17" fillId="2" borderId="44" xfId="7" applyNumberFormat="1" applyFont="1" applyFill="1" applyBorder="1" applyAlignment="1">
      <alignment horizontal="center" vertical="center" wrapText="1"/>
    </xf>
    <xf numFmtId="1" fontId="17" fillId="2" borderId="45" xfId="7" applyNumberFormat="1" applyFont="1" applyFill="1" applyBorder="1" applyAlignment="1">
      <alignment horizontal="center" vertical="center" wrapText="1"/>
    </xf>
    <xf numFmtId="166" fontId="17" fillId="2" borderId="54" xfId="7" applyNumberFormat="1" applyFont="1" applyFill="1" applyBorder="1" applyAlignment="1">
      <alignment horizontal="center" vertical="center" wrapText="1"/>
    </xf>
    <xf numFmtId="166" fontId="17" fillId="2" borderId="16" xfId="7" applyNumberFormat="1" applyFont="1" applyFill="1" applyBorder="1" applyAlignment="1">
      <alignment vertical="center" wrapText="1"/>
    </xf>
    <xf numFmtId="166" fontId="17" fillId="2" borderId="57" xfId="7" applyNumberFormat="1" applyFont="1" applyFill="1" applyBorder="1" applyAlignment="1">
      <alignment horizontal="center" vertical="center" wrapText="1"/>
    </xf>
    <xf numFmtId="167" fontId="17" fillId="0" borderId="59" xfId="8" applyNumberFormat="1" applyFont="1" applyFill="1" applyBorder="1" applyAlignment="1">
      <alignment horizontal="center" vertical="center" wrapText="1"/>
    </xf>
    <xf numFmtId="167" fontId="17" fillId="2" borderId="31" xfId="8" applyNumberFormat="1" applyFont="1" applyFill="1" applyBorder="1" applyAlignment="1">
      <alignment horizontal="center" vertical="center" wrapText="1"/>
    </xf>
    <xf numFmtId="1" fontId="21" fillId="4" borderId="34" xfId="0" applyNumberFormat="1" applyFont="1" applyFill="1" applyBorder="1" applyAlignment="1">
      <alignment horizontal="center" vertical="center" wrapText="1"/>
    </xf>
    <xf numFmtId="1" fontId="21" fillId="4" borderId="35" xfId="0" applyNumberFormat="1" applyFont="1" applyFill="1" applyBorder="1" applyAlignment="1">
      <alignment horizontal="center" vertical="center" wrapText="1"/>
    </xf>
    <xf numFmtId="166" fontId="21" fillId="4" borderId="0" xfId="0" applyNumberFormat="1" applyFont="1" applyFill="1" applyBorder="1" applyAlignment="1">
      <alignment vertical="center" wrapText="1"/>
    </xf>
    <xf numFmtId="169" fontId="17" fillId="0" borderId="59" xfId="8" applyNumberFormat="1" applyFont="1" applyFill="1" applyBorder="1" applyAlignment="1">
      <alignment horizontal="center" vertical="center" wrapText="1"/>
    </xf>
    <xf numFmtId="166" fontId="17" fillId="2" borderId="0" xfId="7" applyNumberFormat="1" applyFont="1" applyFill="1" applyBorder="1" applyAlignment="1">
      <alignment vertical="center" wrapText="1"/>
    </xf>
    <xf numFmtId="0" fontId="19" fillId="3" borderId="49" xfId="0" applyFont="1" applyFill="1" applyBorder="1" applyAlignment="1">
      <alignment horizontal="center" vertical="center" wrapText="1"/>
    </xf>
    <xf numFmtId="165" fontId="19" fillId="0" borderId="29" xfId="0" applyNumberFormat="1" applyFont="1" applyFill="1" applyBorder="1" applyAlignment="1">
      <alignment horizontal="center" vertical="center" wrapText="1"/>
    </xf>
    <xf numFmtId="167" fontId="19" fillId="3" borderId="29" xfId="0" applyNumberFormat="1" applyFont="1" applyFill="1" applyBorder="1" applyAlignment="1">
      <alignment horizontal="center" vertical="center" wrapText="1"/>
    </xf>
    <xf numFmtId="166" fontId="17" fillId="0" borderId="0" xfId="7" applyNumberFormat="1" applyFont="1" applyFill="1" applyBorder="1" applyAlignment="1">
      <alignment vertical="center" wrapText="1"/>
    </xf>
    <xf numFmtId="166" fontId="17" fillId="2" borderId="44" xfId="7" applyNumberFormat="1" applyFont="1" applyFill="1" applyBorder="1" applyAlignment="1">
      <alignment horizontal="left" vertical="center" wrapText="1"/>
    </xf>
    <xf numFmtId="166" fontId="17" fillId="2" borderId="45" xfId="7" applyNumberFormat="1" applyFont="1" applyFill="1" applyBorder="1" applyAlignment="1">
      <alignment horizontal="center" vertical="center" wrapText="1"/>
    </xf>
    <xf numFmtId="165" fontId="17" fillId="2" borderId="31" xfId="8" applyNumberFormat="1" applyFont="1" applyFill="1" applyBorder="1" applyAlignment="1">
      <alignment horizontal="center" vertical="center" wrapText="1"/>
    </xf>
    <xf numFmtId="166" fontId="17" fillId="0" borderId="0" xfId="7" applyNumberFormat="1" applyFont="1" applyFill="1" applyAlignment="1">
      <alignment vertical="center" wrapText="1"/>
    </xf>
    <xf numFmtId="169" fontId="17" fillId="2" borderId="0" xfId="7" applyNumberFormat="1" applyFont="1" applyFill="1" applyAlignment="1">
      <alignment vertical="center" wrapText="1"/>
    </xf>
    <xf numFmtId="165" fontId="4" fillId="0" borderId="1" xfId="4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7" fontId="4" fillId="4" borderId="1" xfId="0" quotePrefix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4" borderId="0" xfId="0" applyFont="1" applyFill="1"/>
    <xf numFmtId="167" fontId="6" fillId="4" borderId="1" xfId="0" quotePrefix="1" applyNumberFormat="1" applyFont="1" applyFill="1" applyBorder="1" applyAlignment="1">
      <alignment horizontal="center" vertical="center" wrapText="1"/>
    </xf>
    <xf numFmtId="166" fontId="21" fillId="4" borderId="34" xfId="7" applyNumberFormat="1" applyFont="1" applyFill="1" applyBorder="1" applyAlignment="1">
      <alignment vertical="center" wrapText="1"/>
    </xf>
    <xf numFmtId="0" fontId="19" fillId="3" borderId="29" xfId="0" applyFont="1" applyFill="1" applyBorder="1" applyAlignment="1">
      <alignment wrapText="1"/>
    </xf>
    <xf numFmtId="166" fontId="21" fillId="4" borderId="31" xfId="7" applyNumberFormat="1" applyFont="1" applyFill="1" applyBorder="1" applyAlignment="1">
      <alignment vertical="center" wrapText="1"/>
    </xf>
    <xf numFmtId="166" fontId="17" fillId="2" borderId="36" xfId="7" applyNumberFormat="1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wrapText="1"/>
    </xf>
    <xf numFmtId="166" fontId="17" fillId="2" borderId="35" xfId="7" applyNumberFormat="1" applyFont="1" applyFill="1" applyBorder="1" applyAlignment="1">
      <alignment vertical="center" wrapText="1"/>
    </xf>
    <xf numFmtId="165" fontId="4" fillId="2" borderId="1" xfId="5" applyNumberFormat="1" applyFont="1" applyFill="1" applyBorder="1" applyAlignment="1">
      <alignment horizontal="center" vertical="center"/>
    </xf>
    <xf numFmtId="166" fontId="0" fillId="4" borderId="0" xfId="0" applyNumberFormat="1" applyFill="1"/>
    <xf numFmtId="0" fontId="19" fillId="3" borderId="29" xfId="0" applyFont="1" applyFill="1" applyBorder="1" applyAlignment="1">
      <alignment horizontal="center" vertical="center" wrapText="1"/>
    </xf>
    <xf numFmtId="1" fontId="17" fillId="2" borderId="41" xfId="7" applyNumberFormat="1" applyFont="1" applyFill="1" applyBorder="1" applyAlignment="1">
      <alignment horizontal="center" vertical="center" wrapText="1"/>
    </xf>
    <xf numFmtId="1" fontId="17" fillId="2" borderId="17" xfId="7" applyNumberFormat="1" applyFont="1" applyFill="1" applyBorder="1" applyAlignment="1">
      <alignment horizontal="center" vertical="center" wrapText="1"/>
    </xf>
    <xf numFmtId="166" fontId="17" fillId="2" borderId="41" xfId="7" applyNumberFormat="1" applyFont="1" applyFill="1" applyBorder="1" applyAlignment="1">
      <alignment horizontal="center" vertical="center" wrapText="1"/>
    </xf>
    <xf numFmtId="166" fontId="17" fillId="2" borderId="18" xfId="7" applyNumberFormat="1" applyFont="1" applyFill="1" applyBorder="1" applyAlignment="1">
      <alignment horizontal="center" vertical="center" wrapText="1"/>
    </xf>
    <xf numFmtId="166" fontId="18" fillId="4" borderId="0" xfId="7" applyNumberFormat="1" applyFont="1" applyFill="1" applyAlignment="1">
      <alignment vertical="center" wrapText="1"/>
    </xf>
    <xf numFmtId="166" fontId="17" fillId="2" borderId="0" xfId="7" applyNumberFormat="1" applyFont="1" applyFill="1" applyAlignment="1">
      <alignment horizontal="right" vertical="center" wrapText="1"/>
    </xf>
    <xf numFmtId="166" fontId="20" fillId="4" borderId="0" xfId="7" applyNumberFormat="1" applyFont="1" applyFill="1" applyAlignment="1">
      <alignment vertical="center" wrapText="1"/>
    </xf>
    <xf numFmtId="166" fontId="21" fillId="4" borderId="2" xfId="7" applyNumberFormat="1" applyFont="1" applyFill="1" applyBorder="1" applyAlignment="1">
      <alignment horizontal="center" vertical="center" wrapText="1"/>
    </xf>
    <xf numFmtId="166" fontId="21" fillId="4" borderId="31" xfId="7" applyNumberFormat="1" applyFont="1" applyFill="1" applyBorder="1" applyAlignment="1">
      <alignment vertical="center" wrapText="1"/>
    </xf>
    <xf numFmtId="166" fontId="17" fillId="2" borderId="16" xfId="7" applyNumberFormat="1" applyFont="1" applyFill="1" applyBorder="1" applyAlignment="1">
      <alignment horizontal="center" vertical="center" wrapText="1"/>
    </xf>
    <xf numFmtId="166" fontId="17" fillId="0" borderId="2" xfId="7" applyNumberFormat="1" applyFont="1" applyFill="1" applyBorder="1" applyAlignment="1">
      <alignment horizontal="center" vertical="center" wrapText="1"/>
    </xf>
    <xf numFmtId="166" fontId="21" fillId="4" borderId="34" xfId="7" applyNumberFormat="1" applyFont="1" applyFill="1" applyBorder="1" applyAlignment="1">
      <alignment vertical="center" wrapText="1"/>
    </xf>
    <xf numFmtId="166" fontId="17" fillId="2" borderId="36" xfId="7" applyNumberFormat="1" applyFont="1" applyFill="1" applyBorder="1" applyAlignment="1">
      <alignment vertical="center" wrapText="1"/>
    </xf>
    <xf numFmtId="166" fontId="17" fillId="2" borderId="31" xfId="7" applyNumberFormat="1" applyFont="1" applyFill="1" applyBorder="1" applyAlignment="1">
      <alignment vertical="center" wrapText="1"/>
    </xf>
    <xf numFmtId="166" fontId="17" fillId="2" borderId="41" xfId="7" applyNumberFormat="1" applyFont="1" applyFill="1" applyBorder="1" applyAlignment="1">
      <alignment vertical="center" wrapText="1"/>
    </xf>
    <xf numFmtId="166" fontId="21" fillId="4" borderId="0" xfId="7" applyNumberFormat="1" applyFont="1" applyFill="1" applyAlignment="1">
      <alignment horizontal="right" vertical="center" wrapText="1"/>
    </xf>
    <xf numFmtId="166" fontId="21" fillId="4" borderId="36" xfId="0" applyNumberFormat="1" applyFont="1" applyFill="1" applyBorder="1" applyAlignment="1">
      <alignment vertical="center" wrapText="1"/>
    </xf>
    <xf numFmtId="166" fontId="21" fillId="4" borderId="14" xfId="0" applyNumberFormat="1" applyFont="1" applyFill="1" applyBorder="1" applyAlignment="1">
      <alignment horizontal="left" vertical="center" wrapText="1"/>
    </xf>
    <xf numFmtId="166" fontId="21" fillId="4" borderId="29" xfId="0" applyNumberFormat="1" applyFont="1" applyFill="1" applyBorder="1" applyAlignment="1">
      <alignment horizontal="left" vertical="center" wrapText="1"/>
    </xf>
    <xf numFmtId="166" fontId="17" fillId="2" borderId="2" xfId="7" applyNumberFormat="1" applyFont="1" applyFill="1" applyBorder="1" applyAlignment="1">
      <alignment horizontal="center" vertical="center" wrapText="1"/>
    </xf>
    <xf numFmtId="166" fontId="17" fillId="2" borderId="35" xfId="7" applyNumberFormat="1" applyFont="1" applyFill="1" applyBorder="1" applyAlignment="1">
      <alignment vertical="center" wrapText="1"/>
    </xf>
    <xf numFmtId="166" fontId="17" fillId="2" borderId="34" xfId="7" applyNumberFormat="1" applyFont="1" applyFill="1" applyBorder="1" applyAlignment="1">
      <alignment vertical="center" wrapText="1"/>
    </xf>
    <xf numFmtId="0" fontId="19" fillId="3" borderId="32" xfId="0" applyFont="1" applyFill="1" applyBorder="1" applyAlignment="1">
      <alignment vertical="center" wrapText="1"/>
    </xf>
    <xf numFmtId="0" fontId="19" fillId="3" borderId="29" xfId="0" applyFont="1" applyFill="1" applyBorder="1" applyAlignment="1">
      <alignment vertical="center" wrapText="1"/>
    </xf>
    <xf numFmtId="0" fontId="37" fillId="3" borderId="0" xfId="0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vertical="center" wrapText="1"/>
    </xf>
    <xf numFmtId="166" fontId="17" fillId="0" borderId="0" xfId="7" applyNumberFormat="1" applyFont="1" applyFill="1" applyAlignment="1">
      <alignment horizontal="right" vertical="center" wrapText="1"/>
    </xf>
    <xf numFmtId="167" fontId="19" fillId="0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19" fillId="3" borderId="29" xfId="0" applyNumberFormat="1" applyFont="1" applyFill="1" applyBorder="1" applyAlignment="1">
      <alignment horizontal="center" vertical="center" wrapText="1"/>
    </xf>
    <xf numFmtId="165" fontId="19" fillId="3" borderId="29" xfId="0" applyNumberFormat="1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36" fillId="3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14" fillId="4" borderId="1" xfId="5" applyFont="1" applyFill="1" applyBorder="1" applyAlignment="1">
      <alignment horizontal="center" vertical="center"/>
    </xf>
    <xf numFmtId="1" fontId="21" fillId="4" borderId="16" xfId="7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66" fontId="17" fillId="4" borderId="35" xfId="7" applyNumberFormat="1" applyFont="1" applyFill="1" applyBorder="1" applyAlignment="1">
      <alignment vertical="center" wrapText="1"/>
    </xf>
    <xf numFmtId="1" fontId="17" fillId="4" borderId="35" xfId="7" applyNumberFormat="1" applyFont="1" applyFill="1" applyBorder="1" applyAlignment="1">
      <alignment horizontal="center" vertical="center" wrapText="1"/>
    </xf>
    <xf numFmtId="1" fontId="17" fillId="4" borderId="34" xfId="7" applyNumberFormat="1" applyFont="1" applyFill="1" applyBorder="1" applyAlignment="1">
      <alignment horizontal="center" vertical="center" wrapText="1"/>
    </xf>
    <xf numFmtId="166" fontId="17" fillId="4" borderId="35" xfId="7" applyNumberFormat="1" applyFont="1" applyFill="1" applyBorder="1" applyAlignment="1">
      <alignment horizontal="center" vertical="center" wrapText="1"/>
    </xf>
    <xf numFmtId="166" fontId="17" fillId="4" borderId="59" xfId="7" applyNumberFormat="1" applyFont="1" applyFill="1" applyBorder="1" applyAlignment="1">
      <alignment horizontal="center" vertical="center" wrapText="1"/>
    </xf>
    <xf numFmtId="167" fontId="6" fillId="4" borderId="1" xfId="6" applyNumberFormat="1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/>
    </xf>
    <xf numFmtId="0" fontId="19" fillId="4" borderId="29" xfId="0" applyFont="1" applyFill="1" applyBorder="1" applyAlignment="1">
      <alignment horizontal="center" wrapText="1"/>
    </xf>
    <xf numFmtId="0" fontId="14" fillId="0" borderId="1" xfId="5" applyFont="1" applyBorder="1" applyAlignment="1">
      <alignment vertical="center" wrapText="1"/>
    </xf>
    <xf numFmtId="0" fontId="14" fillId="0" borderId="0" xfId="5" applyFont="1" applyAlignment="1">
      <alignment horizontal="right" vertical="center"/>
    </xf>
    <xf numFmtId="0" fontId="6" fillId="0" borderId="0" xfId="5" applyFont="1" applyAlignment="1">
      <alignment horizontal="right" vertical="center"/>
    </xf>
    <xf numFmtId="0" fontId="0" fillId="4" borderId="0" xfId="0" applyFill="1" applyAlignment="1">
      <alignment vertical="center"/>
    </xf>
    <xf numFmtId="0" fontId="14" fillId="2" borderId="1" xfId="5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6" fontId="17" fillId="2" borderId="35" xfId="7" applyNumberFormat="1" applyFont="1" applyFill="1" applyBorder="1" applyAlignment="1">
      <alignment vertical="center" wrapText="1"/>
    </xf>
    <xf numFmtId="166" fontId="21" fillId="4" borderId="36" xfId="0" applyNumberFormat="1" applyFont="1" applyFill="1" applyBorder="1" applyAlignment="1">
      <alignment vertical="center" wrapText="1"/>
    </xf>
    <xf numFmtId="0" fontId="19" fillId="3" borderId="29" xfId="0" applyFont="1" applyFill="1" applyBorder="1" applyAlignment="1">
      <alignment wrapText="1"/>
    </xf>
    <xf numFmtId="166" fontId="17" fillId="2" borderId="16" xfId="7" applyNumberFormat="1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wrapText="1"/>
    </xf>
    <xf numFmtId="166" fontId="17" fillId="2" borderId="31" xfId="7" applyNumberFormat="1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wrapText="1"/>
    </xf>
    <xf numFmtId="166" fontId="17" fillId="2" borderId="34" xfId="7" applyNumberFormat="1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vertical="center" wrapText="1"/>
    </xf>
    <xf numFmtId="165" fontId="4" fillId="4" borderId="0" xfId="0" applyNumberFormat="1" applyFont="1" applyFill="1" applyAlignment="1">
      <alignment horizontal="right" vertical="center" wrapText="1"/>
    </xf>
    <xf numFmtId="166" fontId="19" fillId="4" borderId="29" xfId="0" applyNumberFormat="1" applyFont="1" applyFill="1" applyBorder="1" applyAlignment="1">
      <alignment horizontal="center" vertical="center" wrapText="1"/>
    </xf>
    <xf numFmtId="166" fontId="17" fillId="4" borderId="23" xfId="7" applyNumberFormat="1" applyFont="1" applyFill="1" applyBorder="1" applyAlignment="1">
      <alignment vertical="center" wrapText="1"/>
    </xf>
    <xf numFmtId="166" fontId="17" fillId="4" borderId="2" xfId="7" applyNumberFormat="1" applyFont="1" applyFill="1" applyBorder="1" applyAlignment="1">
      <alignment horizontal="center" vertical="center" wrapText="1"/>
    </xf>
    <xf numFmtId="165" fontId="17" fillId="4" borderId="42" xfId="8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34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3" fontId="34" fillId="4" borderId="1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3" fillId="4" borderId="0" xfId="0" applyFont="1" applyFill="1" applyAlignment="1">
      <alignment horizontal="center"/>
    </xf>
    <xf numFmtId="37" fontId="7" fillId="4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7" fillId="2" borderId="29" xfId="0" applyFont="1" applyFill="1" applyBorder="1" applyAlignment="1">
      <alignment horizontal="center" vertical="center" wrapText="1"/>
    </xf>
    <xf numFmtId="166" fontId="17" fillId="4" borderId="0" xfId="7" applyNumberFormat="1" applyFont="1" applyFill="1" applyAlignment="1">
      <alignment vertical="center" wrapText="1"/>
    </xf>
    <xf numFmtId="166" fontId="17" fillId="4" borderId="34" xfId="7" applyNumberFormat="1" applyFont="1" applyFill="1" applyBorder="1" applyAlignment="1">
      <alignment horizontal="center" vertical="center" wrapText="1"/>
    </xf>
    <xf numFmtId="166" fontId="17" fillId="4" borderId="59" xfId="8" applyNumberFormat="1" applyFont="1" applyFill="1" applyBorder="1" applyAlignment="1">
      <alignment horizontal="center" vertical="center" wrapText="1"/>
    </xf>
    <xf numFmtId="166" fontId="17" fillId="4" borderId="36" xfId="7" applyNumberFormat="1" applyFont="1" applyFill="1" applyBorder="1" applyAlignment="1">
      <alignment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42" fillId="0" borderId="0" xfId="0" applyFont="1" applyFill="1"/>
    <xf numFmtId="0" fontId="42" fillId="0" borderId="0" xfId="0" applyFont="1" applyFill="1" applyAlignment="1">
      <alignment horizontal="center"/>
    </xf>
    <xf numFmtId="0" fontId="19" fillId="3" borderId="29" xfId="0" applyFont="1" applyFill="1" applyBorder="1" applyAlignment="1">
      <alignment wrapText="1"/>
    </xf>
    <xf numFmtId="0" fontId="19" fillId="3" borderId="29" xfId="0" applyFont="1" applyFill="1" applyBorder="1" applyAlignment="1">
      <alignment horizontal="center" wrapText="1"/>
    </xf>
    <xf numFmtId="0" fontId="19" fillId="3" borderId="29" xfId="0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4" fillId="4" borderId="1" xfId="5" applyFont="1" applyFill="1" applyBorder="1" applyAlignment="1">
      <alignment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166" fontId="17" fillId="4" borderId="42" xfId="7" applyNumberFormat="1" applyFont="1" applyFill="1" applyBorder="1" applyAlignment="1">
      <alignment horizontal="center" vertical="center" wrapText="1"/>
    </xf>
    <xf numFmtId="165" fontId="17" fillId="4" borderId="59" xfId="8" applyNumberFormat="1" applyFont="1" applyFill="1" applyBorder="1" applyAlignment="1">
      <alignment horizontal="center" vertical="center" wrapText="1"/>
    </xf>
    <xf numFmtId="166" fontId="30" fillId="4" borderId="31" xfId="7" applyNumberFormat="1" applyFont="1" applyFill="1" applyBorder="1" applyAlignment="1">
      <alignment horizontal="center" vertical="center" wrapText="1"/>
    </xf>
    <xf numFmtId="166" fontId="30" fillId="4" borderId="32" xfId="7" applyNumberFormat="1" applyFont="1" applyFill="1" applyBorder="1" applyAlignment="1">
      <alignment horizontal="center" vertical="center" wrapText="1"/>
    </xf>
    <xf numFmtId="166" fontId="17" fillId="4" borderId="44" xfId="7" applyNumberFormat="1" applyFont="1" applyFill="1" applyBorder="1" applyAlignment="1">
      <alignment vertical="center" wrapText="1"/>
    </xf>
    <xf numFmtId="1" fontId="17" fillId="4" borderId="44" xfId="7" applyNumberFormat="1" applyFont="1" applyFill="1" applyBorder="1" applyAlignment="1">
      <alignment horizontal="center" vertical="center" wrapText="1"/>
    </xf>
    <xf numFmtId="1" fontId="17" fillId="4" borderId="45" xfId="7" applyNumberFormat="1" applyFont="1" applyFill="1" applyBorder="1" applyAlignment="1">
      <alignment horizontal="center" vertical="center" wrapText="1"/>
    </xf>
    <xf numFmtId="166" fontId="17" fillId="4" borderId="54" xfId="7" applyNumberFormat="1" applyFont="1" applyFill="1" applyBorder="1" applyAlignment="1">
      <alignment horizontal="center" vertical="center" wrapText="1"/>
    </xf>
    <xf numFmtId="166" fontId="17" fillId="4" borderId="16" xfId="7" applyNumberFormat="1" applyFont="1" applyFill="1" applyBorder="1" applyAlignment="1">
      <alignment vertical="center" wrapText="1"/>
    </xf>
    <xf numFmtId="166" fontId="17" fillId="4" borderId="57" xfId="7" applyNumberFormat="1" applyFont="1" applyFill="1" applyBorder="1" applyAlignment="1">
      <alignment horizontal="center" vertical="center" wrapText="1"/>
    </xf>
    <xf numFmtId="167" fontId="17" fillId="4" borderId="31" xfId="8" applyNumberFormat="1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165" fontId="14" fillId="4" borderId="58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6" fontId="17" fillId="4" borderId="0" xfId="7" applyNumberFormat="1" applyFont="1" applyFill="1" applyBorder="1" applyAlignment="1">
      <alignment vertical="center" wrapText="1"/>
    </xf>
    <xf numFmtId="0" fontId="38" fillId="0" borderId="1" xfId="1" applyFont="1" applyFill="1" applyBorder="1" applyAlignment="1">
      <alignment horizontal="center" vertical="center" wrapText="1"/>
    </xf>
    <xf numFmtId="167" fontId="38" fillId="0" borderId="1" xfId="9" applyNumberFormat="1" applyFont="1" applyFill="1" applyBorder="1" applyAlignment="1">
      <alignment horizontal="center" vertical="center"/>
    </xf>
    <xf numFmtId="166" fontId="21" fillId="4" borderId="34" xfId="7" applyNumberFormat="1" applyFont="1" applyFill="1" applyBorder="1" applyAlignment="1">
      <alignment vertical="center" wrapText="1"/>
    </xf>
    <xf numFmtId="166" fontId="21" fillId="4" borderId="31" xfId="7" applyNumberFormat="1" applyFont="1" applyFill="1" applyBorder="1" applyAlignment="1">
      <alignment vertical="center" wrapText="1"/>
    </xf>
    <xf numFmtId="166" fontId="18" fillId="4" borderId="0" xfId="7" applyNumberFormat="1" applyFont="1" applyFill="1" applyAlignment="1">
      <alignment vertical="center" wrapText="1"/>
    </xf>
    <xf numFmtId="0" fontId="19" fillId="4" borderId="32" xfId="0" applyFont="1" applyFill="1" applyBorder="1" applyAlignment="1">
      <alignment wrapText="1"/>
    </xf>
    <xf numFmtId="166" fontId="17" fillId="4" borderId="34" xfId="7" applyNumberFormat="1" applyFont="1" applyFill="1" applyBorder="1" applyAlignment="1">
      <alignment vertical="center" wrapText="1"/>
    </xf>
    <xf numFmtId="166" fontId="17" fillId="4" borderId="16" xfId="7" applyNumberFormat="1" applyFont="1" applyFill="1" applyBorder="1" applyAlignment="1">
      <alignment horizontal="center" vertical="center" wrapText="1"/>
    </xf>
    <xf numFmtId="166" fontId="17" fillId="4" borderId="31" xfId="7" applyNumberFormat="1" applyFont="1" applyFill="1" applyBorder="1" applyAlignment="1">
      <alignment vertical="center" wrapText="1"/>
    </xf>
    <xf numFmtId="166" fontId="17" fillId="4" borderId="2" xfId="7" applyNumberFormat="1" applyFont="1" applyFill="1" applyBorder="1" applyAlignment="1">
      <alignment horizontal="center" vertical="center" wrapText="1"/>
    </xf>
    <xf numFmtId="166" fontId="17" fillId="4" borderId="0" xfId="7" applyNumberFormat="1" applyFont="1" applyFill="1" applyAlignment="1">
      <alignment horizontal="right" vertical="center" wrapText="1"/>
    </xf>
    <xf numFmtId="0" fontId="19" fillId="4" borderId="29" xfId="0" applyFont="1" applyFill="1" applyBorder="1" applyAlignment="1">
      <alignment vertical="center" wrapText="1"/>
    </xf>
    <xf numFmtId="0" fontId="43" fillId="0" borderId="0" xfId="0" applyFont="1" applyFill="1"/>
    <xf numFmtId="0" fontId="45" fillId="0" borderId="1" xfId="0" applyFont="1" applyFill="1" applyBorder="1" applyAlignment="1">
      <alignment horizontal="center" wrapText="1"/>
    </xf>
    <xf numFmtId="167" fontId="39" fillId="0" borderId="1" xfId="9" applyNumberFormat="1" applyFont="1" applyFill="1" applyBorder="1" applyAlignment="1">
      <alignment horizontal="center" vertical="center"/>
    </xf>
    <xf numFmtId="0" fontId="45" fillId="0" borderId="0" xfId="0" applyFont="1" applyFill="1"/>
    <xf numFmtId="0" fontId="40" fillId="0" borderId="0" xfId="0" applyFont="1" applyFill="1"/>
    <xf numFmtId="0" fontId="46" fillId="0" borderId="0" xfId="0" applyFont="1" applyFill="1"/>
    <xf numFmtId="0" fontId="45" fillId="0" borderId="1" xfId="0" applyFont="1" applyFill="1" applyBorder="1" applyAlignment="1">
      <alignment horizontal="center"/>
    </xf>
    <xf numFmtId="0" fontId="42" fillId="0" borderId="1" xfId="0" applyFont="1" applyFill="1" applyBorder="1"/>
    <xf numFmtId="0" fontId="19" fillId="4" borderId="60" xfId="0" applyFont="1" applyFill="1" applyBorder="1" applyAlignment="1">
      <alignment horizontal="center" wrapText="1"/>
    </xf>
    <xf numFmtId="0" fontId="19" fillId="4" borderId="24" xfId="0" applyFont="1" applyFill="1" applyBorder="1" applyAlignment="1">
      <alignment horizontal="center" wrapText="1"/>
    </xf>
    <xf numFmtId="0" fontId="36" fillId="4" borderId="29" xfId="0" applyFont="1" applyFill="1" applyBorder="1" applyAlignment="1">
      <alignment horizontal="center" wrapText="1"/>
    </xf>
    <xf numFmtId="0" fontId="0" fillId="4" borderId="0" xfId="0" applyFill="1" applyBorder="1" applyAlignment="1">
      <alignment vertical="center"/>
    </xf>
    <xf numFmtId="0" fontId="37" fillId="4" borderId="0" xfId="0" applyFont="1" applyFill="1" applyBorder="1" applyAlignment="1">
      <alignment vertical="center" wrapText="1"/>
    </xf>
    <xf numFmtId="169" fontId="0" fillId="4" borderId="0" xfId="0" applyNumberFormat="1" applyFill="1" applyAlignment="1">
      <alignment vertical="center"/>
    </xf>
    <xf numFmtId="0" fontId="19" fillId="4" borderId="49" xfId="0" applyFont="1" applyFill="1" applyBorder="1" applyAlignment="1">
      <alignment horizontal="center" vertical="center" wrapText="1"/>
    </xf>
    <xf numFmtId="167" fontId="19" fillId="4" borderId="29" xfId="0" applyNumberFormat="1" applyFont="1" applyFill="1" applyBorder="1" applyAlignment="1">
      <alignment horizontal="center" vertical="center" wrapText="1"/>
    </xf>
    <xf numFmtId="167" fontId="0" fillId="4" borderId="0" xfId="0" applyNumberFormat="1" applyFill="1" applyAlignment="1">
      <alignment vertical="center"/>
    </xf>
    <xf numFmtId="4" fontId="19" fillId="4" borderId="29" xfId="0" applyNumberFormat="1" applyFont="1" applyFill="1" applyBorder="1" applyAlignment="1">
      <alignment horizontal="center" vertical="center" wrapText="1"/>
    </xf>
    <xf numFmtId="165" fontId="19" fillId="4" borderId="29" xfId="0" applyNumberFormat="1" applyFont="1" applyFill="1" applyBorder="1" applyAlignment="1">
      <alignment horizontal="center" vertical="center" wrapText="1"/>
    </xf>
    <xf numFmtId="0" fontId="14" fillId="4" borderId="0" xfId="5" applyFont="1" applyFill="1" applyAlignment="1">
      <alignment horizontal="right" vertical="center"/>
    </xf>
    <xf numFmtId="0" fontId="6" fillId="4" borderId="0" xfId="5" applyFont="1" applyFill="1" applyAlignment="1">
      <alignment horizontal="right" vertical="center"/>
    </xf>
    <xf numFmtId="0" fontId="6" fillId="4" borderId="1" xfId="5" applyFont="1" applyFill="1" applyBorder="1" applyAlignment="1">
      <alignment horizontal="center" vertical="center" wrapText="1"/>
    </xf>
    <xf numFmtId="165" fontId="4" fillId="4" borderId="1" xfId="5" applyNumberFormat="1" applyFont="1" applyFill="1" applyBorder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167" fontId="4" fillId="4" borderId="1" xfId="6" applyNumberFormat="1" applyFont="1" applyFill="1" applyBorder="1" applyAlignment="1">
      <alignment horizontal="center" vertical="center" wrapText="1"/>
    </xf>
    <xf numFmtId="165" fontId="6" fillId="4" borderId="1" xfId="6" applyNumberFormat="1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center" vertical="center" wrapText="1"/>
    </xf>
    <xf numFmtId="165" fontId="6" fillId="4" borderId="1" xfId="5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167" fontId="43" fillId="0" borderId="0" xfId="0" applyNumberFormat="1" applyFont="1" applyFill="1"/>
    <xf numFmtId="0" fontId="14" fillId="0" borderId="29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1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8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1" fontId="21" fillId="0" borderId="44" xfId="7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top" wrapText="1"/>
    </xf>
    <xf numFmtId="0" fontId="3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wrapText="1"/>
    </xf>
    <xf numFmtId="0" fontId="38" fillId="0" borderId="3" xfId="1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wrapText="1"/>
    </xf>
    <xf numFmtId="0" fontId="19" fillId="4" borderId="21" xfId="0" applyFont="1" applyFill="1" applyBorder="1" applyAlignment="1">
      <alignment wrapText="1"/>
    </xf>
    <xf numFmtId="0" fontId="19" fillId="4" borderId="9" xfId="0" applyFont="1" applyFill="1" applyBorder="1" applyAlignment="1">
      <alignment wrapText="1"/>
    </xf>
    <xf numFmtId="0" fontId="19" fillId="4" borderId="29" xfId="0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38" fillId="0" borderId="0" xfId="1" applyFont="1" applyFill="1"/>
    <xf numFmtId="0" fontId="3" fillId="0" borderId="0" xfId="0" applyFont="1" applyFill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167" fontId="6" fillId="0" borderId="1" xfId="0" applyNumberFormat="1" applyFont="1" applyFill="1" applyBorder="1" applyAlignment="1">
      <alignment horizontal="center" vertical="center" wrapText="1"/>
    </xf>
    <xf numFmtId="0" fontId="1" fillId="0" borderId="0" xfId="10" applyFill="1"/>
    <xf numFmtId="0" fontId="1" fillId="0" borderId="0" xfId="10" applyFill="1" applyAlignment="1">
      <alignment wrapText="1"/>
    </xf>
    <xf numFmtId="0" fontId="0" fillId="0" borderId="0" xfId="0" applyFill="1" applyAlignment="1">
      <alignment horizontal="center" vertical="center"/>
    </xf>
    <xf numFmtId="165" fontId="4" fillId="0" borderId="0" xfId="3" applyNumberFormat="1" applyFont="1" applyFill="1" applyAlignment="1">
      <alignment horizontal="center" vertical="center" wrapText="1"/>
    </xf>
    <xf numFmtId="165" fontId="4" fillId="0" borderId="0" xfId="3" applyNumberFormat="1" applyFont="1" applyFill="1" applyBorder="1" applyAlignment="1">
      <alignment horizontal="center" vertical="center" wrapText="1"/>
    </xf>
    <xf numFmtId="165" fontId="4" fillId="0" borderId="1" xfId="3" applyNumberFormat="1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167" fontId="12" fillId="0" borderId="1" xfId="3" applyNumberFormat="1" applyFont="1" applyFill="1" applyBorder="1" applyAlignment="1">
      <alignment horizontal="center" vertical="center" wrapText="1"/>
    </xf>
    <xf numFmtId="167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37" fontId="4" fillId="0" borderId="1" xfId="3" quotePrefix="1" applyNumberFormat="1" applyFont="1" applyFill="1" applyBorder="1" applyAlignment="1">
      <alignment horizontal="center" vertical="center" wrapText="1"/>
    </xf>
    <xf numFmtId="165" fontId="4" fillId="0" borderId="1" xfId="3" quotePrefix="1" applyNumberFormat="1" applyFont="1" applyFill="1" applyBorder="1" applyAlignment="1">
      <alignment horizontal="center" vertical="center" wrapText="1"/>
    </xf>
    <xf numFmtId="167" fontId="4" fillId="0" borderId="1" xfId="3" applyNumberFormat="1" applyFont="1" applyFill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wrapText="1"/>
    </xf>
    <xf numFmtId="2" fontId="38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9" fontId="4" fillId="0" borderId="1" xfId="2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4" fillId="0" borderId="1" xfId="0" quotePrefix="1" applyNumberFormat="1" applyFont="1" applyFill="1" applyBorder="1" applyAlignment="1">
      <alignment horizontal="center" vertical="center" wrapText="1"/>
    </xf>
    <xf numFmtId="167" fontId="42" fillId="0" borderId="0" xfId="0" applyNumberFormat="1" applyFont="1" applyFill="1"/>
    <xf numFmtId="49" fontId="6" fillId="0" borderId="1" xfId="1" applyNumberFormat="1" applyFont="1" applyFill="1" applyBorder="1" applyAlignment="1">
      <alignment horizontal="center" vertical="center" wrapText="1"/>
    </xf>
    <xf numFmtId="166" fontId="17" fillId="0" borderId="42" xfId="7" applyNumberFormat="1" applyFont="1" applyFill="1" applyBorder="1" applyAlignment="1">
      <alignment horizontal="center" vertical="center" wrapText="1"/>
    </xf>
    <xf numFmtId="168" fontId="17" fillId="0" borderId="34" xfId="7" applyNumberFormat="1" applyFont="1" applyFill="1" applyBorder="1" applyAlignment="1">
      <alignment horizontal="center" vertical="center" wrapText="1"/>
    </xf>
    <xf numFmtId="168" fontId="17" fillId="0" borderId="35" xfId="7" applyNumberFormat="1" applyFont="1" applyFill="1" applyBorder="1" applyAlignment="1">
      <alignment horizontal="center" vertical="center" wrapText="1"/>
    </xf>
    <xf numFmtId="166" fontId="17" fillId="0" borderId="59" xfId="7" applyNumberFormat="1" applyFont="1" applyFill="1" applyBorder="1" applyAlignment="1">
      <alignment horizontal="center" vertical="center" wrapText="1"/>
    </xf>
    <xf numFmtId="166" fontId="17" fillId="0" borderId="34" xfId="7" applyNumberFormat="1" applyFont="1" applyFill="1" applyBorder="1" applyAlignment="1">
      <alignment horizontal="center" vertical="center" wrapText="1"/>
    </xf>
    <xf numFmtId="166" fontId="17" fillId="0" borderId="35" xfId="7" applyNumberFormat="1" applyFont="1" applyFill="1" applyBorder="1" applyAlignment="1">
      <alignment horizontal="center" vertical="center" wrapText="1"/>
    </xf>
    <xf numFmtId="166" fontId="17" fillId="0" borderId="2" xfId="7" applyNumberFormat="1" applyFont="1" applyFill="1" applyBorder="1" applyAlignment="1">
      <alignment horizontal="center" vertical="center" wrapText="1"/>
    </xf>
    <xf numFmtId="166" fontId="17" fillId="0" borderId="35" xfId="7" applyNumberFormat="1" applyFont="1" applyFill="1" applyBorder="1" applyAlignment="1">
      <alignment vertical="center" wrapText="1"/>
    </xf>
    <xf numFmtId="166" fontId="17" fillId="0" borderId="31" xfId="7" applyNumberFormat="1" applyFont="1" applyFill="1" applyBorder="1" applyAlignment="1">
      <alignment vertical="center" wrapText="1"/>
    </xf>
    <xf numFmtId="166" fontId="17" fillId="0" borderId="36" xfId="7" applyNumberFormat="1" applyFont="1" applyFill="1" applyBorder="1" applyAlignment="1">
      <alignment vertical="center" wrapText="1"/>
    </xf>
    <xf numFmtId="166" fontId="17" fillId="0" borderId="1" xfId="7" applyNumberFormat="1" applyFont="1" applyFill="1" applyBorder="1" applyAlignment="1">
      <alignment horizontal="center" vertical="center" wrapText="1"/>
    </xf>
    <xf numFmtId="166" fontId="17" fillId="0" borderId="16" xfId="7" applyNumberFormat="1" applyFont="1" applyFill="1" applyBorder="1" applyAlignment="1">
      <alignment horizontal="center" vertical="center" wrapText="1"/>
    </xf>
    <xf numFmtId="166" fontId="17" fillId="0" borderId="0" xfId="7" applyNumberFormat="1" applyFont="1" applyFill="1" applyAlignment="1">
      <alignment horizontal="right" vertical="center" wrapText="1"/>
    </xf>
    <xf numFmtId="166" fontId="21" fillId="0" borderId="0" xfId="7" applyNumberFormat="1" applyFont="1" applyFill="1" applyAlignment="1">
      <alignment horizontal="right" vertical="center" wrapText="1"/>
    </xf>
    <xf numFmtId="166" fontId="18" fillId="0" borderId="0" xfId="7" applyNumberFormat="1" applyFont="1" applyFill="1" applyAlignment="1">
      <alignment vertical="center" wrapText="1"/>
    </xf>
    <xf numFmtId="1" fontId="17" fillId="0" borderId="34" xfId="7" applyNumberFormat="1" applyFont="1" applyFill="1" applyBorder="1" applyAlignment="1">
      <alignment horizontal="center" vertical="center" wrapText="1"/>
    </xf>
    <xf numFmtId="1" fontId="17" fillId="0" borderId="35" xfId="7" applyNumberFormat="1" applyFont="1" applyFill="1" applyBorder="1" applyAlignment="1">
      <alignment horizontal="center" vertical="center" wrapText="1"/>
    </xf>
    <xf numFmtId="166" fontId="20" fillId="0" borderId="0" xfId="7" applyNumberFormat="1" applyFont="1" applyFill="1" applyAlignment="1">
      <alignment vertical="center" wrapText="1"/>
    </xf>
    <xf numFmtId="166" fontId="21" fillId="0" borderId="17" xfId="7" applyNumberFormat="1" applyFont="1" applyFill="1" applyBorder="1" applyAlignment="1">
      <alignment horizontal="center" vertical="center" wrapText="1"/>
    </xf>
    <xf numFmtId="166" fontId="21" fillId="0" borderId="18" xfId="7" applyNumberFormat="1" applyFont="1" applyFill="1" applyBorder="1" applyAlignment="1">
      <alignment horizontal="center" vertical="center" wrapText="1"/>
    </xf>
    <xf numFmtId="166" fontId="23" fillId="0" borderId="23" xfId="7" applyNumberFormat="1" applyFont="1" applyFill="1" applyBorder="1" applyAlignment="1">
      <alignment vertical="center" wrapText="1"/>
    </xf>
    <xf numFmtId="166" fontId="23" fillId="0" borderId="0" xfId="7" applyNumberFormat="1" applyFont="1" applyFill="1" applyBorder="1" applyAlignment="1">
      <alignment vertical="center" wrapText="1"/>
    </xf>
    <xf numFmtId="166" fontId="21" fillId="0" borderId="0" xfId="7" applyNumberFormat="1" applyFont="1" applyFill="1" applyBorder="1" applyAlignment="1">
      <alignment vertical="center" wrapText="1"/>
    </xf>
    <xf numFmtId="166" fontId="21" fillId="0" borderId="24" xfId="7" applyNumberFormat="1" applyFont="1" applyFill="1" applyBorder="1" applyAlignment="1">
      <alignment vertical="center" wrapText="1"/>
    </xf>
    <xf numFmtId="166" fontId="21" fillId="0" borderId="23" xfId="7" applyNumberFormat="1" applyFont="1" applyFill="1" applyBorder="1" applyAlignment="1">
      <alignment vertical="center" wrapText="1"/>
    </xf>
    <xf numFmtId="166" fontId="21" fillId="0" borderId="2" xfId="7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166" fontId="25" fillId="0" borderId="31" xfId="7" applyNumberFormat="1" applyFont="1" applyFill="1" applyBorder="1" applyAlignment="1">
      <alignment horizontal="center" vertical="center" wrapText="1"/>
    </xf>
    <xf numFmtId="166" fontId="25" fillId="0" borderId="32" xfId="7" applyNumberFormat="1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wrapText="1"/>
    </xf>
    <xf numFmtId="0" fontId="19" fillId="0" borderId="29" xfId="0" applyFont="1" applyFill="1" applyBorder="1" applyAlignment="1">
      <alignment wrapText="1"/>
    </xf>
    <xf numFmtId="0" fontId="19" fillId="0" borderId="29" xfId="0" applyFont="1" applyFill="1" applyBorder="1" applyAlignment="1">
      <alignment horizontal="center" vertical="center" wrapText="1"/>
    </xf>
    <xf numFmtId="4" fontId="19" fillId="0" borderId="29" xfId="0" applyNumberFormat="1" applyFont="1" applyFill="1" applyBorder="1" applyAlignment="1">
      <alignment horizontal="center" wrapText="1"/>
    </xf>
    <xf numFmtId="166" fontId="21" fillId="0" borderId="44" xfId="7" applyNumberFormat="1" applyFont="1" applyFill="1" applyBorder="1" applyAlignment="1">
      <alignment vertical="center" wrapText="1"/>
    </xf>
    <xf numFmtId="1" fontId="21" fillId="0" borderId="45" xfId="7" applyNumberFormat="1" applyFont="1" applyFill="1" applyBorder="1" applyAlignment="1">
      <alignment horizontal="center" vertical="center" wrapText="1"/>
    </xf>
    <xf numFmtId="166" fontId="21" fillId="0" borderId="54" xfId="7" applyNumberFormat="1" applyFont="1" applyFill="1" applyBorder="1" applyAlignment="1">
      <alignment horizontal="center" vertical="center" wrapText="1"/>
    </xf>
    <xf numFmtId="166" fontId="21" fillId="0" borderId="16" xfId="7" applyNumberFormat="1" applyFont="1" applyFill="1" applyBorder="1" applyAlignment="1">
      <alignment vertical="center" wrapText="1"/>
    </xf>
    <xf numFmtId="166" fontId="21" fillId="0" borderId="16" xfId="7" applyNumberFormat="1" applyFont="1" applyFill="1" applyBorder="1" applyAlignment="1">
      <alignment horizontal="center" vertical="center" wrapText="1"/>
    </xf>
    <xf numFmtId="166" fontId="21" fillId="0" borderId="57" xfId="7" applyNumberFormat="1" applyFont="1" applyFill="1" applyBorder="1" applyAlignment="1">
      <alignment horizontal="center" vertical="center" wrapText="1"/>
    </xf>
    <xf numFmtId="166" fontId="21" fillId="0" borderId="42" xfId="7" applyNumberFormat="1" applyFont="1" applyFill="1" applyBorder="1" applyAlignment="1">
      <alignment horizontal="center" vertical="center" wrapText="1"/>
    </xf>
    <xf numFmtId="166" fontId="21" fillId="0" borderId="34" xfId="7" applyNumberFormat="1" applyFont="1" applyFill="1" applyBorder="1" applyAlignment="1">
      <alignment vertical="center" wrapText="1"/>
    </xf>
    <xf numFmtId="166" fontId="21" fillId="0" borderId="34" xfId="7" applyNumberFormat="1" applyFont="1" applyFill="1" applyBorder="1" applyAlignment="1">
      <alignment horizontal="center" vertical="center" wrapText="1"/>
    </xf>
    <xf numFmtId="167" fontId="21" fillId="0" borderId="59" xfId="8" applyNumberFormat="1" applyFont="1" applyFill="1" applyBorder="1" applyAlignment="1">
      <alignment horizontal="center" vertical="center" wrapText="1"/>
    </xf>
    <xf numFmtId="167" fontId="21" fillId="0" borderId="31" xfId="8" applyNumberFormat="1" applyFont="1" applyFill="1" applyBorder="1" applyAlignment="1">
      <alignment horizontal="center" vertical="center" wrapText="1"/>
    </xf>
    <xf numFmtId="166" fontId="21" fillId="0" borderId="35" xfId="7" applyNumberFormat="1" applyFont="1" applyFill="1" applyBorder="1" applyAlignment="1">
      <alignment horizontal="center" vertical="center" wrapText="1"/>
    </xf>
    <xf numFmtId="166" fontId="21" fillId="0" borderId="59" xfId="7" applyNumberFormat="1" applyFont="1" applyFill="1" applyBorder="1" applyAlignment="1">
      <alignment horizontal="center" vertical="center" wrapText="1"/>
    </xf>
    <xf numFmtId="166" fontId="21" fillId="0" borderId="31" xfId="7" applyNumberFormat="1" applyFont="1" applyFill="1" applyBorder="1" applyAlignment="1">
      <alignment vertical="center" wrapText="1"/>
    </xf>
    <xf numFmtId="166" fontId="21" fillId="0" borderId="45" xfId="7" applyNumberFormat="1" applyFont="1" applyFill="1" applyBorder="1" applyAlignment="1">
      <alignment horizontal="center" vertical="center" wrapText="1"/>
    </xf>
    <xf numFmtId="165" fontId="14" fillId="0" borderId="58" xfId="0" applyNumberFormat="1" applyFont="1" applyFill="1" applyBorder="1" applyAlignment="1">
      <alignment horizontal="center" vertical="center" wrapText="1"/>
    </xf>
    <xf numFmtId="167" fontId="0" fillId="0" borderId="0" xfId="0" applyNumberFormat="1" applyFill="1"/>
    <xf numFmtId="166" fontId="21" fillId="0" borderId="11" xfId="7" applyNumberFormat="1" applyFont="1" applyFill="1" applyBorder="1" applyAlignment="1">
      <alignment vertical="center" wrapText="1"/>
    </xf>
    <xf numFmtId="0" fontId="19" fillId="0" borderId="60" xfId="0" applyFont="1" applyFill="1" applyBorder="1" applyAlignment="1">
      <alignment horizontal="center" wrapText="1"/>
    </xf>
    <xf numFmtId="0" fontId="19" fillId="0" borderId="24" xfId="0" applyFont="1" applyFill="1" applyBorder="1" applyAlignment="1">
      <alignment horizontal="center" wrapText="1"/>
    </xf>
    <xf numFmtId="0" fontId="19" fillId="0" borderId="32" xfId="0" applyFont="1" applyFill="1" applyBorder="1" applyAlignment="1">
      <alignment wrapText="1"/>
    </xf>
    <xf numFmtId="0" fontId="36" fillId="0" borderId="29" xfId="0" applyFont="1" applyFill="1" applyBorder="1" applyAlignment="1">
      <alignment horizontal="center" wrapText="1"/>
    </xf>
    <xf numFmtId="166" fontId="21" fillId="0" borderId="0" xfId="0" applyNumberFormat="1" applyFont="1" applyFill="1" applyBorder="1" applyAlignment="1">
      <alignment vertical="center" wrapText="1"/>
    </xf>
    <xf numFmtId="166" fontId="17" fillId="0" borderId="1" xfId="7" applyNumberFormat="1" applyFont="1" applyFill="1" applyBorder="1" applyAlignment="1">
      <alignment vertical="center" wrapText="1"/>
    </xf>
    <xf numFmtId="165" fontId="17" fillId="0" borderId="1" xfId="8" applyNumberFormat="1" applyFont="1" applyFill="1" applyBorder="1" applyAlignment="1">
      <alignment horizontal="center" vertical="center" wrapText="1"/>
    </xf>
    <xf numFmtId="166" fontId="17" fillId="0" borderId="44" xfId="7" applyNumberFormat="1" applyFont="1" applyFill="1" applyBorder="1" applyAlignment="1">
      <alignment vertical="center" wrapText="1"/>
    </xf>
    <xf numFmtId="1" fontId="17" fillId="0" borderId="44" xfId="7" applyNumberFormat="1" applyFont="1" applyFill="1" applyBorder="1" applyAlignment="1">
      <alignment horizontal="center" vertical="center" wrapText="1"/>
    </xf>
    <xf numFmtId="1" fontId="17" fillId="0" borderId="45" xfId="7" applyNumberFormat="1" applyFont="1" applyFill="1" applyBorder="1" applyAlignment="1">
      <alignment horizontal="center" vertical="center" wrapText="1"/>
    </xf>
    <xf numFmtId="166" fontId="17" fillId="0" borderId="54" xfId="7" applyNumberFormat="1" applyFont="1" applyFill="1" applyBorder="1" applyAlignment="1">
      <alignment horizontal="center" vertical="center" wrapText="1"/>
    </xf>
    <xf numFmtId="166" fontId="17" fillId="0" borderId="16" xfId="7" applyNumberFormat="1" applyFont="1" applyFill="1" applyBorder="1" applyAlignment="1">
      <alignment vertical="center" wrapText="1"/>
    </xf>
    <xf numFmtId="166" fontId="17" fillId="0" borderId="57" xfId="7" applyNumberFormat="1" applyFont="1" applyFill="1" applyBorder="1" applyAlignment="1">
      <alignment horizontal="center" vertical="center" wrapText="1"/>
    </xf>
    <xf numFmtId="166" fontId="17" fillId="0" borderId="34" xfId="7" applyNumberFormat="1" applyFont="1" applyFill="1" applyBorder="1" applyAlignment="1">
      <alignment vertical="center" wrapText="1"/>
    </xf>
    <xf numFmtId="167" fontId="17" fillId="0" borderId="31" xfId="8" applyNumberFormat="1" applyFont="1" applyFill="1" applyBorder="1" applyAlignment="1">
      <alignment horizontal="center" vertical="center" wrapText="1"/>
    </xf>
    <xf numFmtId="166" fontId="17" fillId="0" borderId="0" xfId="7" applyNumberFormat="1" applyFont="1" applyFill="1" applyAlignment="1">
      <alignment horizontal="center" vertical="center" wrapText="1"/>
    </xf>
    <xf numFmtId="166" fontId="21" fillId="0" borderId="35" xfId="0" applyNumberFormat="1" applyFont="1" applyFill="1" applyBorder="1" applyAlignment="1">
      <alignment vertical="center" wrapText="1"/>
    </xf>
    <xf numFmtId="166" fontId="21" fillId="0" borderId="35" xfId="0" applyNumberFormat="1" applyFont="1" applyFill="1" applyBorder="1" applyAlignment="1">
      <alignment horizontal="center" vertical="center" wrapText="1"/>
    </xf>
    <xf numFmtId="166" fontId="21" fillId="0" borderId="59" xfId="0" applyNumberFormat="1" applyFont="1" applyFill="1" applyBorder="1" applyAlignment="1">
      <alignment horizontal="center" vertical="center" wrapText="1"/>
    </xf>
    <xf numFmtId="165" fontId="6" fillId="0" borderId="1" xfId="12" applyNumberFormat="1" applyFont="1" applyFill="1" applyBorder="1" applyAlignment="1">
      <alignment horizontal="center" vertical="center" wrapText="1"/>
    </xf>
    <xf numFmtId="166" fontId="21" fillId="0" borderId="36" xfId="0" applyNumberFormat="1" applyFont="1" applyFill="1" applyBorder="1" applyAlignment="1">
      <alignment vertical="center" wrapText="1"/>
    </xf>
    <xf numFmtId="166" fontId="21" fillId="0" borderId="34" xfId="0" applyNumberFormat="1" applyFont="1" applyFill="1" applyBorder="1" applyAlignment="1">
      <alignment horizontal="center" vertical="center" wrapText="1"/>
    </xf>
    <xf numFmtId="0" fontId="19" fillId="0" borderId="60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wrapText="1"/>
    </xf>
    <xf numFmtId="167" fontId="17" fillId="0" borderId="9" xfId="8" applyNumberFormat="1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vertical="center" wrapText="1"/>
    </xf>
    <xf numFmtId="0" fontId="17" fillId="0" borderId="29" xfId="0" applyFont="1" applyFill="1" applyBorder="1" applyAlignment="1">
      <alignment horizontal="center" vertical="center" wrapText="1"/>
    </xf>
    <xf numFmtId="4" fontId="19" fillId="0" borderId="29" xfId="0" applyNumberFormat="1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vertical="center" wrapText="1"/>
    </xf>
    <xf numFmtId="166" fontId="19" fillId="0" borderId="29" xfId="0" applyNumberFormat="1" applyFont="1" applyFill="1" applyBorder="1" applyAlignment="1">
      <alignment horizontal="center" vertical="center" wrapText="1"/>
    </xf>
    <xf numFmtId="1" fontId="19" fillId="0" borderId="29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169" fontId="17" fillId="0" borderId="0" xfId="7" applyNumberFormat="1" applyFont="1" applyFill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11" applyNumberFormat="1" applyFont="1" applyFill="1" applyBorder="1" applyAlignment="1">
      <alignment horizontal="center" vertical="center"/>
    </xf>
    <xf numFmtId="167" fontId="4" fillId="0" borderId="1" xfId="2" applyNumberFormat="1" applyFont="1" applyFill="1" applyBorder="1" applyAlignment="1">
      <alignment horizontal="center" vertical="center" wrapText="1"/>
    </xf>
    <xf numFmtId="165" fontId="4" fillId="0" borderId="1" xfId="11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wrapText="1"/>
    </xf>
    <xf numFmtId="166" fontId="17" fillId="0" borderId="16" xfId="7" applyNumberFormat="1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vertical="center" wrapText="1"/>
    </xf>
    <xf numFmtId="0" fontId="19" fillId="0" borderId="49" xfId="0" applyFont="1" applyFill="1" applyBorder="1" applyAlignment="1">
      <alignment horizontal="center" vertical="center" wrapText="1"/>
    </xf>
    <xf numFmtId="168" fontId="21" fillId="0" borderId="35" xfId="0" applyNumberFormat="1" applyFont="1" applyFill="1" applyBorder="1" applyAlignment="1">
      <alignment horizontal="center" vertical="center" wrapText="1"/>
    </xf>
    <xf numFmtId="169" fontId="19" fillId="4" borderId="29" xfId="0" applyNumberFormat="1" applyFont="1" applyFill="1" applyBorder="1" applyAlignment="1">
      <alignment horizontal="center" vertical="center" wrapText="1"/>
    </xf>
    <xf numFmtId="37" fontId="19" fillId="4" borderId="29" xfId="0" applyNumberFormat="1" applyFont="1" applyFill="1" applyBorder="1" applyAlignment="1">
      <alignment horizontal="center" vertical="center" wrapText="1"/>
    </xf>
    <xf numFmtId="168" fontId="19" fillId="4" borderId="29" xfId="0" applyNumberFormat="1" applyFont="1" applyFill="1" applyBorder="1" applyAlignment="1">
      <alignment horizontal="center" vertical="center" wrapText="1"/>
    </xf>
    <xf numFmtId="165" fontId="38" fillId="0" borderId="1" xfId="9" applyNumberFormat="1" applyFont="1" applyFill="1" applyBorder="1" applyAlignment="1">
      <alignment horizontal="center" vertical="center"/>
    </xf>
    <xf numFmtId="165" fontId="21" fillId="0" borderId="59" xfId="8" applyNumberFormat="1" applyFont="1" applyFill="1" applyBorder="1" applyAlignment="1">
      <alignment horizontal="center" vertical="center" wrapText="1"/>
    </xf>
    <xf numFmtId="165" fontId="21" fillId="0" borderId="31" xfId="8" applyNumberFormat="1" applyFont="1" applyFill="1" applyBorder="1" applyAlignment="1">
      <alignment horizontal="center" vertical="center" wrapText="1"/>
    </xf>
    <xf numFmtId="168" fontId="21" fillId="0" borderId="44" xfId="7" applyNumberFormat="1" applyFont="1" applyFill="1" applyBorder="1" applyAlignment="1">
      <alignment horizontal="center" vertical="center" wrapText="1"/>
    </xf>
    <xf numFmtId="166" fontId="17" fillId="0" borderId="35" xfId="7" applyNumberFormat="1" applyFont="1" applyFill="1" applyBorder="1" applyAlignment="1">
      <alignment vertical="center" wrapText="1"/>
    </xf>
    <xf numFmtId="166" fontId="17" fillId="0" borderId="16" xfId="7" applyNumberFormat="1" applyFont="1" applyFill="1" applyBorder="1" applyAlignment="1">
      <alignment horizontal="center" vertical="center" wrapText="1"/>
    </xf>
    <xf numFmtId="166" fontId="17" fillId="0" borderId="36" xfId="7" applyNumberFormat="1" applyFont="1" applyFill="1" applyBorder="1" applyAlignment="1">
      <alignment vertical="center" wrapText="1"/>
    </xf>
    <xf numFmtId="167" fontId="6" fillId="0" borderId="0" xfId="1" applyNumberFormat="1" applyFont="1" applyFill="1"/>
    <xf numFmtId="166" fontId="17" fillId="0" borderId="31" xfId="7" applyNumberFormat="1" applyFont="1" applyFill="1" applyBorder="1" applyAlignment="1">
      <alignment vertical="center" wrapText="1"/>
    </xf>
    <xf numFmtId="166" fontId="17" fillId="0" borderId="16" xfId="7" applyNumberFormat="1" applyFont="1" applyFill="1" applyBorder="1" applyAlignment="1">
      <alignment horizontal="center" vertical="center" wrapText="1"/>
    </xf>
    <xf numFmtId="166" fontId="17" fillId="0" borderId="34" xfId="7" applyNumberFormat="1" applyFont="1" applyFill="1" applyBorder="1" applyAlignment="1">
      <alignment vertical="center" wrapText="1"/>
    </xf>
    <xf numFmtId="0" fontId="19" fillId="0" borderId="29" xfId="0" applyFont="1" applyFill="1" applyBorder="1" applyAlignment="1">
      <alignment horizontal="center" vertical="center" wrapText="1"/>
    </xf>
    <xf numFmtId="168" fontId="17" fillId="0" borderId="44" xfId="7" applyNumberFormat="1" applyFont="1" applyFill="1" applyBorder="1" applyAlignment="1">
      <alignment horizontal="center" vertical="center" wrapText="1"/>
    </xf>
    <xf numFmtId="165" fontId="17" fillId="0" borderId="31" xfId="8" applyNumberFormat="1" applyFont="1" applyFill="1" applyBorder="1" applyAlignment="1">
      <alignment horizontal="center" vertical="center" wrapText="1"/>
    </xf>
    <xf numFmtId="165" fontId="39" fillId="0" borderId="1" xfId="9" applyNumberFormat="1" applyFont="1" applyFill="1" applyBorder="1" applyAlignment="1">
      <alignment horizontal="center" vertical="center"/>
    </xf>
    <xf numFmtId="166" fontId="17" fillId="0" borderId="2" xfId="7" applyNumberFormat="1" applyFont="1" applyFill="1" applyBorder="1" applyAlignment="1">
      <alignment horizontal="center" vertical="center" wrapText="1"/>
    </xf>
    <xf numFmtId="166" fontId="18" fillId="0" borderId="0" xfId="7" applyNumberFormat="1" applyFont="1" applyFill="1" applyAlignment="1">
      <alignment vertical="center" wrapText="1"/>
    </xf>
    <xf numFmtId="0" fontId="19" fillId="0" borderId="29" xfId="0" applyFont="1" applyFill="1" applyBorder="1" applyAlignment="1">
      <alignment wrapText="1"/>
    </xf>
    <xf numFmtId="166" fontId="21" fillId="0" borderId="2" xfId="7" applyNumberFormat="1" applyFont="1" applyFill="1" applyBorder="1" applyAlignment="1">
      <alignment horizontal="center" vertical="center" wrapText="1"/>
    </xf>
    <xf numFmtId="166" fontId="17" fillId="0" borderId="0" xfId="7" applyNumberFormat="1" applyFont="1" applyFill="1" applyAlignment="1">
      <alignment horizontal="right" vertical="center" wrapText="1"/>
    </xf>
    <xf numFmtId="166" fontId="20" fillId="0" borderId="0" xfId="7" applyNumberFormat="1" applyFont="1" applyFill="1" applyAlignment="1">
      <alignment vertical="center" wrapText="1"/>
    </xf>
    <xf numFmtId="166" fontId="21" fillId="0" borderId="31" xfId="7" applyNumberFormat="1" applyFont="1" applyFill="1" applyBorder="1" applyAlignment="1">
      <alignment vertical="center" wrapText="1"/>
    </xf>
    <xf numFmtId="166" fontId="21" fillId="0" borderId="34" xfId="7" applyNumberFormat="1" applyFont="1" applyFill="1" applyBorder="1" applyAlignment="1">
      <alignment vertical="center" wrapText="1"/>
    </xf>
    <xf numFmtId="0" fontId="19" fillId="0" borderId="29" xfId="0" applyFont="1" applyFill="1" applyBorder="1" applyAlignment="1">
      <alignment horizontal="center" wrapText="1"/>
    </xf>
    <xf numFmtId="0" fontId="14" fillId="4" borderId="1" xfId="5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wrapText="1"/>
    </xf>
    <xf numFmtId="167" fontId="4" fillId="0" borderId="1" xfId="1" applyNumberFormat="1" applyFont="1" applyFill="1" applyBorder="1" applyAlignment="1">
      <alignment horizontal="center" vertical="center" wrapText="1"/>
    </xf>
    <xf numFmtId="167" fontId="21" fillId="0" borderId="34" xfId="7" applyNumberFormat="1" applyFont="1" applyFill="1" applyBorder="1" applyAlignment="1">
      <alignment horizontal="center" vertical="center" wrapText="1"/>
    </xf>
    <xf numFmtId="165" fontId="4" fillId="4" borderId="1" xfId="6" applyNumberFormat="1" applyFont="1" applyFill="1" applyBorder="1" applyAlignment="1">
      <alignment horizontal="center" vertical="center" wrapText="1"/>
    </xf>
    <xf numFmtId="4" fontId="43" fillId="0" borderId="0" xfId="0" applyNumberFormat="1" applyFont="1" applyFill="1"/>
    <xf numFmtId="165" fontId="38" fillId="0" borderId="0" xfId="1" applyNumberFormat="1" applyFont="1" applyFill="1"/>
    <xf numFmtId="165" fontId="6" fillId="0" borderId="0" xfId="1" applyNumberFormat="1" applyFont="1" applyFill="1" applyAlignment="1">
      <alignment horizontal="center" vertical="center"/>
    </xf>
    <xf numFmtId="167" fontId="38" fillId="0" borderId="0" xfId="1" applyNumberFormat="1" applyFont="1" applyFill="1"/>
    <xf numFmtId="4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7" fontId="6" fillId="4" borderId="1" xfId="11" applyNumberFormat="1" applyFont="1" applyFill="1" applyBorder="1" applyAlignment="1">
      <alignment horizontal="center" vertical="center"/>
    </xf>
    <xf numFmtId="165" fontId="6" fillId="4" borderId="1" xfId="11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14" fillId="0" borderId="1" xfId="5" applyFont="1" applyFill="1" applyBorder="1" applyAlignment="1">
      <alignment vertical="center" wrapText="1"/>
    </xf>
    <xf numFmtId="0" fontId="14" fillId="0" borderId="1" xfId="5" applyFont="1" applyFill="1" applyBorder="1" applyAlignment="1">
      <alignment horizontal="center" vertical="center"/>
    </xf>
    <xf numFmtId="168" fontId="14" fillId="0" borderId="1" xfId="5" applyNumberFormat="1" applyFont="1" applyFill="1" applyBorder="1" applyAlignment="1">
      <alignment horizontal="center" vertical="center"/>
    </xf>
    <xf numFmtId="166" fontId="17" fillId="0" borderId="2" xfId="7" applyNumberFormat="1" applyFont="1" applyFill="1" applyBorder="1" applyAlignment="1">
      <alignment horizontal="center" vertical="center" wrapText="1"/>
    </xf>
    <xf numFmtId="166" fontId="17" fillId="0" borderId="35" xfId="7" applyNumberFormat="1" applyFont="1" applyFill="1" applyBorder="1" applyAlignment="1">
      <alignment vertical="center" wrapText="1"/>
    </xf>
    <xf numFmtId="166" fontId="17" fillId="0" borderId="31" xfId="7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horizontal="right" vertical="center" wrapText="1"/>
    </xf>
    <xf numFmtId="0" fontId="19" fillId="0" borderId="29" xfId="0" applyFont="1" applyFill="1" applyBorder="1" applyAlignment="1">
      <alignment wrapText="1"/>
    </xf>
    <xf numFmtId="166" fontId="21" fillId="0" borderId="34" xfId="7" applyNumberFormat="1" applyFont="1" applyFill="1" applyBorder="1" applyAlignment="1">
      <alignment vertical="center" wrapText="1"/>
    </xf>
    <xf numFmtId="0" fontId="19" fillId="0" borderId="32" xfId="0" applyFont="1" applyFill="1" applyBorder="1" applyAlignment="1">
      <alignment wrapText="1"/>
    </xf>
    <xf numFmtId="0" fontId="19" fillId="0" borderId="29" xfId="0" applyFont="1" applyFill="1" applyBorder="1" applyAlignment="1">
      <alignment horizontal="center" wrapText="1"/>
    </xf>
    <xf numFmtId="166" fontId="17" fillId="0" borderId="0" xfId="7" applyNumberFormat="1" applyFont="1" applyFill="1" applyAlignment="1">
      <alignment horizontal="right" vertical="center" wrapText="1"/>
    </xf>
    <xf numFmtId="166" fontId="18" fillId="0" borderId="0" xfId="7" applyNumberFormat="1" applyFont="1" applyFill="1" applyAlignment="1">
      <alignment vertical="center" wrapText="1"/>
    </xf>
    <xf numFmtId="166" fontId="21" fillId="0" borderId="31" xfId="7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6" fontId="17" fillId="0" borderId="36" xfId="7" applyNumberFormat="1" applyFont="1" applyFill="1" applyBorder="1" applyAlignment="1">
      <alignment vertical="center" wrapText="1"/>
    </xf>
    <xf numFmtId="166" fontId="17" fillId="0" borderId="1" xfId="7" applyNumberFormat="1" applyFont="1" applyFill="1" applyBorder="1" applyAlignment="1">
      <alignment horizontal="center" vertical="center" wrapText="1"/>
    </xf>
    <xf numFmtId="166" fontId="17" fillId="0" borderId="34" xfId="7" applyNumberFormat="1" applyFont="1" applyFill="1" applyBorder="1" applyAlignment="1">
      <alignment vertical="center" wrapText="1"/>
    </xf>
    <xf numFmtId="166" fontId="17" fillId="0" borderId="16" xfId="7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4" fillId="0" borderId="5" xfId="13" applyNumberFormat="1" applyFont="1" applyFill="1" applyBorder="1" applyAlignment="1">
      <alignment horizontal="center" vertical="center" wrapText="1"/>
    </xf>
    <xf numFmtId="0" fontId="4" fillId="0" borderId="1" xfId="13" applyNumberFormat="1" applyFont="1" applyFill="1" applyBorder="1" applyAlignment="1">
      <alignment horizontal="center" vertical="center" wrapText="1"/>
    </xf>
    <xf numFmtId="165" fontId="4" fillId="0" borderId="1" xfId="13" applyNumberFormat="1" applyFont="1" applyFill="1" applyBorder="1" applyAlignment="1">
      <alignment horizontal="center" vertical="center" wrapText="1"/>
    </xf>
    <xf numFmtId="165" fontId="7" fillId="0" borderId="1" xfId="13" applyNumberFormat="1" applyFont="1" applyFill="1" applyBorder="1" applyAlignment="1">
      <alignment horizontal="center" vertical="center" wrapText="1"/>
    </xf>
    <xf numFmtId="167" fontId="4" fillId="0" borderId="1" xfId="13" applyNumberFormat="1" applyFont="1" applyFill="1" applyBorder="1" applyAlignment="1">
      <alignment horizontal="center" vertical="center" wrapText="1"/>
    </xf>
    <xf numFmtId="3" fontId="4" fillId="0" borderId="1" xfId="13" quotePrefix="1" applyNumberFormat="1" applyFont="1" applyFill="1" applyBorder="1" applyAlignment="1">
      <alignment horizontal="center" vertical="center" wrapText="1"/>
    </xf>
    <xf numFmtId="165" fontId="4" fillId="0" borderId="1" xfId="13" quotePrefix="1" applyNumberFormat="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167" fontId="6" fillId="0" borderId="1" xfId="13" applyNumberFormat="1" applyFont="1" applyFill="1" applyBorder="1" applyAlignment="1">
      <alignment horizontal="center" vertical="center"/>
    </xf>
    <xf numFmtId="165" fontId="38" fillId="5" borderId="1" xfId="9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right" vertical="center" wrapText="1"/>
    </xf>
    <xf numFmtId="166" fontId="17" fillId="0" borderId="35" xfId="7" applyNumberFormat="1" applyFont="1" applyFill="1" applyBorder="1" applyAlignment="1">
      <alignment vertical="center" wrapText="1"/>
    </xf>
    <xf numFmtId="166" fontId="18" fillId="4" borderId="0" xfId="7" applyNumberFormat="1" applyFont="1" applyFill="1" applyAlignment="1">
      <alignment vertical="center" wrapText="1"/>
    </xf>
    <xf numFmtId="166" fontId="20" fillId="4" borderId="0" xfId="7" applyNumberFormat="1" applyFont="1" applyFill="1" applyAlignment="1">
      <alignment vertical="center" wrapText="1"/>
    </xf>
    <xf numFmtId="166" fontId="21" fillId="4" borderId="2" xfId="7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17" fillId="0" borderId="36" xfId="7" applyNumberFormat="1" applyFont="1" applyFill="1" applyBorder="1" applyAlignment="1">
      <alignment vertical="center" wrapText="1"/>
    </xf>
    <xf numFmtId="166" fontId="17" fillId="0" borderId="16" xfId="7" applyNumberFormat="1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vertical="center" wrapText="1"/>
    </xf>
    <xf numFmtId="166" fontId="17" fillId="4" borderId="2" xfId="7" applyNumberFormat="1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166" fontId="17" fillId="4" borderId="16" xfId="7" applyNumberFormat="1" applyFont="1" applyFill="1" applyBorder="1" applyAlignment="1">
      <alignment horizontal="center" vertical="center" wrapText="1"/>
    </xf>
    <xf numFmtId="166" fontId="17" fillId="4" borderId="0" xfId="7" applyNumberFormat="1" applyFont="1" applyFill="1" applyAlignment="1">
      <alignment horizontal="right" vertical="center" wrapText="1"/>
    </xf>
    <xf numFmtId="0" fontId="14" fillId="4" borderId="1" xfId="5" applyFont="1" applyFill="1" applyBorder="1" applyAlignment="1">
      <alignment horizontal="center" vertical="center"/>
    </xf>
    <xf numFmtId="0" fontId="0" fillId="0" borderId="1" xfId="0" applyFill="1" applyBorder="1"/>
    <xf numFmtId="166" fontId="38" fillId="0" borderId="3" xfId="1" applyNumberFormat="1" applyFont="1" applyFill="1" applyBorder="1" applyAlignment="1">
      <alignment horizontal="center" vertical="center"/>
    </xf>
    <xf numFmtId="1" fontId="39" fillId="0" borderId="3" xfId="1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38" fillId="4" borderId="0" xfId="1" applyFont="1" applyFill="1"/>
    <xf numFmtId="49" fontId="4" fillId="4" borderId="3" xfId="2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165" fontId="4" fillId="4" borderId="2" xfId="0" quotePrefix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6" fontId="17" fillId="4" borderId="16" xfId="0" applyNumberFormat="1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0" fontId="17" fillId="2" borderId="29" xfId="0" applyFont="1" applyFill="1" applyBorder="1" applyAlignment="1">
      <alignment vertical="center" wrapText="1"/>
    </xf>
    <xf numFmtId="170" fontId="17" fillId="2" borderId="29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14" fillId="4" borderId="1" xfId="5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166" fontId="17" fillId="2" borderId="33" xfId="7" applyNumberFormat="1" applyFont="1" applyFill="1" applyBorder="1" applyAlignment="1">
      <alignment vertical="center" wrapText="1"/>
    </xf>
    <xf numFmtId="166" fontId="17" fillId="2" borderId="34" xfId="7" applyNumberFormat="1" applyFont="1" applyFill="1" applyBorder="1" applyAlignment="1">
      <alignment vertical="center" wrapText="1"/>
    </xf>
    <xf numFmtId="166" fontId="17" fillId="2" borderId="30" xfId="7" applyNumberFormat="1" applyFont="1" applyFill="1" applyBorder="1" applyAlignment="1">
      <alignment vertical="center" wrapText="1"/>
    </xf>
    <xf numFmtId="166" fontId="17" fillId="2" borderId="36" xfId="7" applyNumberFormat="1" applyFont="1" applyFill="1" applyBorder="1" applyAlignment="1">
      <alignment vertical="center" wrapText="1"/>
    </xf>
    <xf numFmtId="166" fontId="29" fillId="2" borderId="37" xfId="7" applyNumberFormat="1" applyFont="1" applyFill="1" applyBorder="1" applyAlignment="1">
      <alignment vertical="center" wrapText="1"/>
    </xf>
    <xf numFmtId="166" fontId="29" fillId="2" borderId="38" xfId="7" applyNumberFormat="1" applyFont="1" applyFill="1" applyBorder="1" applyAlignment="1">
      <alignment vertical="center" wrapText="1"/>
    </xf>
    <xf numFmtId="166" fontId="29" fillId="2" borderId="20" xfId="7" applyNumberFormat="1" applyFont="1" applyFill="1" applyBorder="1" applyAlignment="1">
      <alignment vertical="center" wrapText="1"/>
    </xf>
    <xf numFmtId="166" fontId="29" fillId="2" borderId="39" xfId="7" applyNumberFormat="1" applyFont="1" applyFill="1" applyBorder="1" applyAlignment="1">
      <alignment vertical="center" wrapText="1"/>
    </xf>
    <xf numFmtId="166" fontId="17" fillId="2" borderId="40" xfId="7" applyNumberFormat="1" applyFont="1" applyFill="1" applyBorder="1" applyAlignment="1">
      <alignment vertical="center" wrapText="1"/>
    </xf>
    <xf numFmtId="166" fontId="17" fillId="2" borderId="17" xfId="7" applyNumberFormat="1" applyFont="1" applyFill="1" applyBorder="1" applyAlignment="1">
      <alignment vertical="center" wrapText="1"/>
    </xf>
    <xf numFmtId="166" fontId="17" fillId="2" borderId="41" xfId="7" applyNumberFormat="1" applyFont="1" applyFill="1" applyBorder="1" applyAlignment="1">
      <alignment vertical="center" wrapText="1"/>
    </xf>
    <xf numFmtId="166" fontId="17" fillId="2" borderId="18" xfId="7" applyNumberFormat="1" applyFont="1" applyFill="1" applyBorder="1" applyAlignment="1">
      <alignment vertical="center" wrapText="1"/>
    </xf>
    <xf numFmtId="166" fontId="26" fillId="2" borderId="19" xfId="7" applyNumberFormat="1" applyFont="1" applyFill="1" applyBorder="1" applyAlignment="1">
      <alignment horizontal="center" vertical="center" wrapText="1"/>
    </xf>
    <xf numFmtId="166" fontId="26" fillId="2" borderId="6" xfId="7" applyNumberFormat="1" applyFont="1" applyFill="1" applyBorder="1" applyAlignment="1">
      <alignment horizontal="center" vertical="center" wrapText="1"/>
    </xf>
    <xf numFmtId="166" fontId="26" fillId="2" borderId="22" xfId="7" applyNumberFormat="1" applyFont="1" applyFill="1" applyBorder="1" applyAlignment="1">
      <alignment horizontal="center" vertical="center" wrapText="1"/>
    </xf>
    <xf numFmtId="166" fontId="26" fillId="2" borderId="1" xfId="7" applyNumberFormat="1" applyFont="1" applyFill="1" applyBorder="1" applyAlignment="1">
      <alignment horizontal="center" vertical="center" wrapText="1"/>
    </xf>
    <xf numFmtId="166" fontId="27" fillId="2" borderId="20" xfId="7" applyNumberFormat="1" applyFont="1" applyFill="1" applyBorder="1" applyAlignment="1">
      <alignment horizontal="left" vertical="center" wrapText="1"/>
    </xf>
    <xf numFmtId="166" fontId="27" fillId="2" borderId="9" xfId="7" applyNumberFormat="1" applyFont="1" applyFill="1" applyBorder="1" applyAlignment="1">
      <alignment horizontal="left" vertical="center" wrapText="1"/>
    </xf>
    <xf numFmtId="166" fontId="27" fillId="2" borderId="21" xfId="7" applyNumberFormat="1" applyFont="1" applyFill="1" applyBorder="1" applyAlignment="1">
      <alignment horizontal="left" vertical="center" wrapText="1"/>
    </xf>
    <xf numFmtId="166" fontId="17" fillId="4" borderId="23" xfId="7" applyNumberFormat="1" applyFont="1" applyFill="1" applyBorder="1" applyAlignment="1">
      <alignment horizontal="left" vertical="center" wrapText="1"/>
    </xf>
    <xf numFmtId="166" fontId="17" fillId="4" borderId="0" xfId="7" applyNumberFormat="1" applyFont="1" applyFill="1" applyBorder="1" applyAlignment="1">
      <alignment horizontal="left" vertical="center" wrapText="1"/>
    </xf>
    <xf numFmtId="166" fontId="17" fillId="4" borderId="24" xfId="7" applyNumberFormat="1" applyFont="1" applyFill="1" applyBorder="1" applyAlignment="1">
      <alignment horizontal="left" vertical="center" wrapText="1"/>
    </xf>
    <xf numFmtId="166" fontId="17" fillId="2" borderId="25" xfId="7" applyNumberFormat="1" applyFont="1" applyFill="1" applyBorder="1" applyAlignment="1">
      <alignment horizontal="center" vertical="center" wrapText="1"/>
    </xf>
    <xf numFmtId="166" fontId="17" fillId="2" borderId="50" xfId="7" applyNumberFormat="1" applyFont="1" applyFill="1" applyBorder="1" applyAlignment="1">
      <alignment horizontal="center" vertical="center" wrapText="1"/>
    </xf>
    <xf numFmtId="166" fontId="17" fillId="2" borderId="5" xfId="7" applyNumberFormat="1" applyFont="1" applyFill="1" applyBorder="1" applyAlignment="1">
      <alignment horizontal="center" vertical="center" wrapText="1"/>
    </xf>
    <xf numFmtId="166" fontId="17" fillId="2" borderId="51" xfId="7" applyNumberFormat="1" applyFont="1" applyFill="1" applyBorder="1" applyAlignment="1">
      <alignment horizontal="center" vertical="center" wrapText="1"/>
    </xf>
    <xf numFmtId="166" fontId="27" fillId="2" borderId="23" xfId="7" applyNumberFormat="1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left" vertical="center" wrapText="1"/>
    </xf>
    <xf numFmtId="166" fontId="27" fillId="2" borderId="24" xfId="7" applyNumberFormat="1" applyFont="1" applyFill="1" applyBorder="1" applyAlignment="1">
      <alignment horizontal="left" vertical="center" wrapText="1"/>
    </xf>
    <xf numFmtId="166" fontId="17" fillId="2" borderId="41" xfId="7" applyNumberFormat="1" applyFont="1" applyFill="1" applyBorder="1" applyAlignment="1">
      <alignment horizontal="left" vertical="center" wrapText="1"/>
    </xf>
    <xf numFmtId="166" fontId="17" fillId="2" borderId="14" xfId="7" applyNumberFormat="1" applyFont="1" applyFill="1" applyBorder="1" applyAlignment="1">
      <alignment horizontal="left" vertical="center" wrapText="1"/>
    </xf>
    <xf numFmtId="166" fontId="17" fillId="2" borderId="29" xfId="7" applyNumberFormat="1" applyFont="1" applyFill="1" applyBorder="1" applyAlignment="1">
      <alignment horizontal="left" vertical="center" wrapText="1"/>
    </xf>
    <xf numFmtId="166" fontId="17" fillId="2" borderId="52" xfId="7" applyNumberFormat="1" applyFont="1" applyFill="1" applyBorder="1" applyAlignment="1">
      <alignment vertical="center" wrapText="1"/>
    </xf>
    <xf numFmtId="166" fontId="17" fillId="2" borderId="53" xfId="7" applyNumberFormat="1" applyFont="1" applyFill="1" applyBorder="1" applyAlignment="1">
      <alignment vertical="center" wrapText="1"/>
    </xf>
    <xf numFmtId="166" fontId="17" fillId="2" borderId="55" xfId="7" applyNumberFormat="1" applyFont="1" applyFill="1" applyBorder="1" applyAlignment="1">
      <alignment vertical="center" wrapText="1"/>
    </xf>
    <xf numFmtId="166" fontId="17" fillId="2" borderId="56" xfId="7" applyNumberFormat="1" applyFont="1" applyFill="1" applyBorder="1" applyAlignment="1">
      <alignment vertical="center" wrapText="1"/>
    </xf>
    <xf numFmtId="166" fontId="18" fillId="4" borderId="0" xfId="7" applyNumberFormat="1" applyFont="1" applyFill="1" applyAlignment="1">
      <alignment vertical="center" wrapText="1"/>
    </xf>
    <xf numFmtId="166" fontId="17" fillId="2" borderId="0" xfId="7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right"/>
    </xf>
    <xf numFmtId="166" fontId="18" fillId="4" borderId="0" xfId="7" applyNumberFormat="1" applyFont="1" applyFill="1" applyAlignment="1">
      <alignment horizontal="center" vertical="center" wrapText="1"/>
    </xf>
    <xf numFmtId="166" fontId="21" fillId="4" borderId="40" xfId="7" applyNumberFormat="1" applyFont="1" applyFill="1" applyBorder="1" applyAlignment="1">
      <alignment vertical="center" wrapText="1"/>
    </xf>
    <xf numFmtId="166" fontId="21" fillId="4" borderId="17" xfId="7" applyNumberFormat="1" applyFont="1" applyFill="1" applyBorder="1" applyAlignment="1">
      <alignment vertical="center" wrapText="1"/>
    </xf>
    <xf numFmtId="166" fontId="21" fillId="4" borderId="41" xfId="7" applyNumberFormat="1" applyFont="1" applyFill="1" applyBorder="1" applyAlignment="1">
      <alignment vertical="center" wrapText="1"/>
    </xf>
    <xf numFmtId="166" fontId="21" fillId="4" borderId="18" xfId="7" applyNumberFormat="1" applyFont="1" applyFill="1" applyBorder="1" applyAlignment="1">
      <alignment vertical="center" wrapText="1"/>
    </xf>
    <xf numFmtId="166" fontId="21" fillId="4" borderId="13" xfId="7" applyNumberFormat="1" applyFont="1" applyFill="1" applyBorder="1" applyAlignment="1">
      <alignment vertical="center" wrapText="1"/>
    </xf>
    <xf numFmtId="166" fontId="21" fillId="4" borderId="14" xfId="7" applyNumberFormat="1" applyFont="1" applyFill="1" applyBorder="1" applyAlignment="1">
      <alignment vertical="center" wrapText="1"/>
    </xf>
    <xf numFmtId="166" fontId="21" fillId="4" borderId="29" xfId="7" applyNumberFormat="1" applyFont="1" applyFill="1" applyBorder="1" applyAlignment="1">
      <alignment vertical="center" wrapText="1"/>
    </xf>
    <xf numFmtId="166" fontId="20" fillId="4" borderId="0" xfId="7" applyNumberFormat="1" applyFont="1" applyFill="1" applyAlignment="1">
      <alignment vertical="center" wrapText="1"/>
    </xf>
    <xf numFmtId="166" fontId="21" fillId="4" borderId="8" xfId="7" applyNumberFormat="1" applyFont="1" applyFill="1" applyBorder="1" applyAlignment="1">
      <alignment horizontal="center" vertical="center" wrapText="1"/>
    </xf>
    <xf numFmtId="166" fontId="21" fillId="4" borderId="9" xfId="7" applyNumberFormat="1" applyFont="1" applyFill="1" applyBorder="1" applyAlignment="1">
      <alignment horizontal="center" vertical="center" wrapText="1"/>
    </xf>
    <xf numFmtId="166" fontId="21" fillId="4" borderId="10" xfId="7" applyNumberFormat="1" applyFont="1" applyFill="1" applyBorder="1" applyAlignment="1">
      <alignment horizontal="center" vertical="center" wrapText="1"/>
    </xf>
    <xf numFmtId="166" fontId="21" fillId="4" borderId="11" xfId="7" applyNumberFormat="1" applyFont="1" applyFill="1" applyBorder="1" applyAlignment="1">
      <alignment horizontal="center" vertical="center" wrapText="1"/>
    </xf>
    <xf numFmtId="166" fontId="21" fillId="4" borderId="0" xfId="7" applyNumberFormat="1" applyFont="1" applyFill="1" applyBorder="1" applyAlignment="1">
      <alignment horizontal="center" vertical="center" wrapText="1"/>
    </xf>
    <xf numFmtId="166" fontId="21" fillId="4" borderId="12" xfId="7" applyNumberFormat="1" applyFont="1" applyFill="1" applyBorder="1" applyAlignment="1">
      <alignment horizontal="center" vertical="center" wrapText="1"/>
    </xf>
    <xf numFmtId="166" fontId="21" fillId="4" borderId="13" xfId="7" applyNumberFormat="1" applyFont="1" applyFill="1" applyBorder="1" applyAlignment="1">
      <alignment horizontal="center" vertical="center" wrapText="1"/>
    </xf>
    <xf numFmtId="166" fontId="21" fillId="4" borderId="14" xfId="7" applyNumberFormat="1" applyFont="1" applyFill="1" applyBorder="1" applyAlignment="1">
      <alignment horizontal="center" vertical="center" wrapText="1"/>
    </xf>
    <xf numFmtId="166" fontId="21" fillId="4" borderId="15" xfId="7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21" fillId="4" borderId="1" xfId="7" applyNumberFormat="1" applyFont="1" applyFill="1" applyBorder="1" applyAlignment="1">
      <alignment horizontal="center" vertical="center" wrapText="1"/>
    </xf>
    <xf numFmtId="166" fontId="22" fillId="4" borderId="19" xfId="7" applyNumberFormat="1" applyFont="1" applyFill="1" applyBorder="1" applyAlignment="1">
      <alignment horizontal="center" vertical="center" wrapText="1"/>
    </xf>
    <xf numFmtId="166" fontId="22" fillId="4" borderId="6" xfId="7" applyNumberFormat="1" applyFont="1" applyFill="1" applyBorder="1" applyAlignment="1">
      <alignment horizontal="center" vertical="center" wrapText="1"/>
    </xf>
    <xf numFmtId="166" fontId="22" fillId="4" borderId="22" xfId="7" applyNumberFormat="1" applyFont="1" applyFill="1" applyBorder="1" applyAlignment="1">
      <alignment horizontal="center" vertical="center" wrapText="1"/>
    </xf>
    <xf numFmtId="166" fontId="22" fillId="4" borderId="1" xfId="7" applyNumberFormat="1" applyFont="1" applyFill="1" applyBorder="1" applyAlignment="1">
      <alignment horizontal="center" vertical="center" wrapText="1"/>
    </xf>
    <xf numFmtId="166" fontId="23" fillId="4" borderId="20" xfId="7" applyNumberFormat="1" applyFont="1" applyFill="1" applyBorder="1" applyAlignment="1">
      <alignment horizontal="left" vertical="center" wrapText="1"/>
    </xf>
    <xf numFmtId="166" fontId="23" fillId="4" borderId="9" xfId="7" applyNumberFormat="1" applyFont="1" applyFill="1" applyBorder="1" applyAlignment="1">
      <alignment horizontal="left" vertical="center" wrapText="1"/>
    </xf>
    <xf numFmtId="166" fontId="23" fillId="4" borderId="21" xfId="7" applyNumberFormat="1" applyFont="1" applyFill="1" applyBorder="1" applyAlignment="1">
      <alignment horizontal="left" vertical="center" wrapText="1"/>
    </xf>
    <xf numFmtId="166" fontId="14" fillId="4" borderId="23" xfId="7" applyNumberFormat="1" applyFont="1" applyFill="1" applyBorder="1" applyAlignment="1">
      <alignment horizontal="left" vertical="center" wrapText="1"/>
    </xf>
    <xf numFmtId="166" fontId="14" fillId="4" borderId="0" xfId="7" applyNumberFormat="1" applyFont="1" applyFill="1" applyBorder="1" applyAlignment="1">
      <alignment horizontal="left" vertical="center" wrapText="1"/>
    </xf>
    <xf numFmtId="166" fontId="14" fillId="4" borderId="24" xfId="7" applyNumberFormat="1" applyFont="1" applyFill="1" applyBorder="1" applyAlignment="1">
      <alignment horizontal="left" vertical="center" wrapText="1"/>
    </xf>
    <xf numFmtId="166" fontId="21" fillId="4" borderId="25" xfId="7" applyNumberFormat="1" applyFont="1" applyFill="1" applyBorder="1" applyAlignment="1">
      <alignment horizontal="center" vertical="center" wrapText="1"/>
    </xf>
    <xf numFmtId="166" fontId="21" fillId="4" borderId="5" xfId="7" applyNumberFormat="1" applyFont="1" applyFill="1" applyBorder="1" applyAlignment="1">
      <alignment horizontal="center" vertical="center" wrapText="1"/>
    </xf>
    <xf numFmtId="166" fontId="21" fillId="4" borderId="26" xfId="7" applyNumberFormat="1" applyFont="1" applyFill="1" applyBorder="1" applyAlignment="1">
      <alignment horizontal="left" vertical="center" wrapText="1"/>
    </xf>
    <xf numFmtId="166" fontId="21" fillId="4" borderId="4" xfId="7" applyNumberFormat="1" applyFont="1" applyFill="1" applyBorder="1" applyAlignment="1">
      <alignment horizontal="left" vertical="center" wrapText="1"/>
    </xf>
    <xf numFmtId="166" fontId="21" fillId="4" borderId="27" xfId="7" applyNumberFormat="1" applyFont="1" applyFill="1" applyBorder="1" applyAlignment="1">
      <alignment horizontal="left" vertical="center" wrapText="1"/>
    </xf>
    <xf numFmtId="166" fontId="21" fillId="4" borderId="28" xfId="7" applyNumberFormat="1" applyFont="1" applyFill="1" applyBorder="1" applyAlignment="1">
      <alignment horizontal="center" vertical="center" wrapText="1"/>
    </xf>
    <xf numFmtId="166" fontId="21" fillId="4" borderId="2" xfId="7" applyNumberFormat="1" applyFont="1" applyFill="1" applyBorder="1" applyAlignment="1">
      <alignment horizontal="center" vertical="center" wrapText="1"/>
    </xf>
    <xf numFmtId="166" fontId="24" fillId="4" borderId="8" xfId="7" applyNumberFormat="1" applyFont="1" applyFill="1" applyBorder="1" applyAlignment="1">
      <alignment vertical="center" wrapText="1"/>
    </xf>
    <xf numFmtId="166" fontId="24" fillId="4" borderId="9" xfId="7" applyNumberFormat="1" applyFont="1" applyFill="1" applyBorder="1" applyAlignment="1">
      <alignment vertical="center" wrapText="1"/>
    </xf>
    <xf numFmtId="166" fontId="24" fillId="4" borderId="0" xfId="7" applyNumberFormat="1" applyFont="1" applyFill="1" applyBorder="1" applyAlignment="1">
      <alignment vertical="center" wrapText="1"/>
    </xf>
    <xf numFmtId="166" fontId="24" fillId="4" borderId="24" xfId="7" applyNumberFormat="1" applyFont="1" applyFill="1" applyBorder="1" applyAlignment="1">
      <alignment vertical="center" wrapText="1"/>
    </xf>
    <xf numFmtId="166" fontId="27" fillId="0" borderId="23" xfId="7" applyNumberFormat="1" applyFont="1" applyFill="1" applyBorder="1" applyAlignment="1">
      <alignment horizontal="left" vertical="center" wrapText="1"/>
    </xf>
    <xf numFmtId="166" fontId="27" fillId="0" borderId="0" xfId="7" applyNumberFormat="1" applyFont="1" applyFill="1" applyBorder="1" applyAlignment="1">
      <alignment horizontal="left" vertical="center" wrapText="1"/>
    </xf>
    <xf numFmtId="166" fontId="27" fillId="0" borderId="24" xfId="7" applyNumberFormat="1" applyFont="1" applyFill="1" applyBorder="1" applyAlignment="1">
      <alignment horizontal="left" vertical="center" wrapText="1"/>
    </xf>
    <xf numFmtId="166" fontId="17" fillId="0" borderId="26" xfId="7" applyNumberFormat="1" applyFont="1" applyFill="1" applyBorder="1" applyAlignment="1">
      <alignment horizontal="left" vertical="center" wrapText="1"/>
    </xf>
    <xf numFmtId="166" fontId="17" fillId="0" borderId="4" xfId="7" applyNumberFormat="1" applyFont="1" applyFill="1" applyBorder="1" applyAlignment="1">
      <alignment horizontal="left" vertical="center" wrapText="1"/>
    </xf>
    <xf numFmtId="166" fontId="17" fillId="0" borderId="27" xfId="7" applyNumberFormat="1" applyFont="1" applyFill="1" applyBorder="1" applyAlignment="1">
      <alignment horizontal="left" vertical="center" wrapText="1"/>
    </xf>
    <xf numFmtId="166" fontId="25" fillId="4" borderId="30" xfId="7" applyNumberFormat="1" applyFont="1" applyFill="1" applyBorder="1" applyAlignment="1">
      <alignment vertical="center" wrapText="1"/>
    </xf>
    <xf numFmtId="166" fontId="25" fillId="4" borderId="31" xfId="7" applyNumberFormat="1" applyFont="1" applyFill="1" applyBorder="1" applyAlignment="1">
      <alignment vertical="center" wrapText="1"/>
    </xf>
    <xf numFmtId="166" fontId="25" fillId="4" borderId="32" xfId="7" applyNumberFormat="1" applyFont="1" applyFill="1" applyBorder="1" applyAlignment="1">
      <alignment vertical="center" wrapText="1"/>
    </xf>
    <xf numFmtId="166" fontId="24" fillId="4" borderId="33" xfId="7" applyNumberFormat="1" applyFont="1" applyFill="1" applyBorder="1" applyAlignment="1">
      <alignment vertical="center" wrapText="1"/>
    </xf>
    <xf numFmtId="166" fontId="24" fillId="4" borderId="34" xfId="7" applyNumberFormat="1" applyFont="1" applyFill="1" applyBorder="1" applyAlignment="1">
      <alignment vertical="center" wrapText="1"/>
    </xf>
    <xf numFmtId="166" fontId="21" fillId="4" borderId="35" xfId="7" applyNumberFormat="1" applyFont="1" applyFill="1" applyBorder="1" applyAlignment="1">
      <alignment vertical="center" wrapText="1"/>
    </xf>
    <xf numFmtId="166" fontId="21" fillId="4" borderId="31" xfId="7" applyNumberFormat="1" applyFont="1" applyFill="1" applyBorder="1" applyAlignment="1">
      <alignment vertical="center" wrapText="1"/>
    </xf>
    <xf numFmtId="166" fontId="21" fillId="4" borderId="32" xfId="7" applyNumberFormat="1" applyFont="1" applyFill="1" applyBorder="1" applyAlignment="1">
      <alignment vertical="center" wrapText="1"/>
    </xf>
    <xf numFmtId="166" fontId="24" fillId="4" borderId="30" xfId="7" applyNumberFormat="1" applyFont="1" applyFill="1" applyBorder="1" applyAlignment="1">
      <alignment vertical="center" wrapText="1"/>
    </xf>
    <xf numFmtId="166" fontId="24" fillId="4" borderId="36" xfId="7" applyNumberFormat="1" applyFont="1" applyFill="1" applyBorder="1" applyAlignment="1">
      <alignment vertical="center" wrapText="1"/>
    </xf>
    <xf numFmtId="166" fontId="24" fillId="4" borderId="37" xfId="7" applyNumberFormat="1" applyFont="1" applyFill="1" applyBorder="1" applyAlignment="1">
      <alignment vertical="center" wrapText="1"/>
    </xf>
    <xf numFmtId="166" fontId="24" fillId="4" borderId="38" xfId="7" applyNumberFormat="1" applyFont="1" applyFill="1" applyBorder="1" applyAlignment="1">
      <alignment vertical="center" wrapText="1"/>
    </xf>
    <xf numFmtId="166" fontId="24" fillId="4" borderId="20" xfId="7" applyNumberFormat="1" applyFont="1" applyFill="1" applyBorder="1" applyAlignment="1">
      <alignment vertical="center" wrapText="1"/>
    </xf>
    <xf numFmtId="166" fontId="24" fillId="4" borderId="39" xfId="7" applyNumberFormat="1" applyFont="1" applyFill="1" applyBorder="1" applyAlignment="1">
      <alignment vertical="center" wrapText="1"/>
    </xf>
    <xf numFmtId="166" fontId="26" fillId="0" borderId="19" xfId="7" applyNumberFormat="1" applyFont="1" applyFill="1" applyBorder="1" applyAlignment="1">
      <alignment horizontal="center" vertical="center" wrapText="1"/>
    </xf>
    <xf numFmtId="166" fontId="26" fillId="0" borderId="6" xfId="7" applyNumberFormat="1" applyFont="1" applyFill="1" applyBorder="1" applyAlignment="1">
      <alignment horizontal="center" vertical="center" wrapText="1"/>
    </xf>
    <xf numFmtId="166" fontId="26" fillId="0" borderId="22" xfId="7" applyNumberFormat="1" applyFont="1" applyFill="1" applyBorder="1" applyAlignment="1">
      <alignment horizontal="center" vertical="center" wrapText="1"/>
    </xf>
    <xf numFmtId="166" fontId="26" fillId="0" borderId="1" xfId="7" applyNumberFormat="1" applyFont="1" applyFill="1" applyBorder="1" applyAlignment="1">
      <alignment horizontal="center" vertical="center" wrapText="1"/>
    </xf>
    <xf numFmtId="166" fontId="27" fillId="0" borderId="20" xfId="7" applyNumberFormat="1" applyFont="1" applyFill="1" applyBorder="1" applyAlignment="1">
      <alignment horizontal="left" vertical="center" wrapText="1"/>
    </xf>
    <xf numFmtId="166" fontId="27" fillId="0" borderId="9" xfId="7" applyNumberFormat="1" applyFont="1" applyFill="1" applyBorder="1" applyAlignment="1">
      <alignment horizontal="left" vertical="center" wrapText="1"/>
    </xf>
    <xf numFmtId="166" fontId="27" fillId="0" borderId="21" xfId="7" applyNumberFormat="1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wrapText="1"/>
    </xf>
    <xf numFmtId="0" fontId="19" fillId="3" borderId="14" xfId="0" applyFont="1" applyFill="1" applyBorder="1" applyAlignment="1">
      <alignment wrapText="1"/>
    </xf>
    <xf numFmtId="0" fontId="19" fillId="3" borderId="29" xfId="0" applyFont="1" applyFill="1" applyBorder="1" applyAlignment="1">
      <alignment wrapText="1"/>
    </xf>
    <xf numFmtId="0" fontId="19" fillId="3" borderId="30" xfId="0" applyFont="1" applyFill="1" applyBorder="1" applyAlignment="1">
      <alignment wrapText="1"/>
    </xf>
    <xf numFmtId="0" fontId="19" fillId="3" borderId="32" xfId="0" applyFont="1" applyFill="1" applyBorder="1" applyAlignment="1">
      <alignment wrapText="1"/>
    </xf>
    <xf numFmtId="166" fontId="17" fillId="2" borderId="43" xfId="7" applyNumberFormat="1" applyFont="1" applyFill="1" applyBorder="1" applyAlignment="1">
      <alignment horizontal="center" vertical="center" wrapText="1"/>
    </xf>
    <xf numFmtId="166" fontId="17" fillId="2" borderId="44" xfId="7" applyNumberFormat="1" applyFont="1" applyFill="1" applyBorder="1" applyAlignment="1">
      <alignment horizontal="center" vertical="center" wrapText="1"/>
    </xf>
    <xf numFmtId="166" fontId="17" fillId="2" borderId="22" xfId="7" applyNumberFormat="1" applyFont="1" applyFill="1" applyBorder="1" applyAlignment="1">
      <alignment horizontal="center" vertical="center" wrapText="1"/>
    </xf>
    <xf numFmtId="166" fontId="17" fillId="2" borderId="1" xfId="7" applyNumberFormat="1" applyFont="1" applyFill="1" applyBorder="1" applyAlignment="1">
      <alignment horizontal="center" vertical="center" wrapText="1"/>
    </xf>
    <xf numFmtId="166" fontId="17" fillId="2" borderId="48" xfId="7" applyNumberFormat="1" applyFont="1" applyFill="1" applyBorder="1" applyAlignment="1">
      <alignment horizontal="center" vertical="center" wrapText="1"/>
    </xf>
    <xf numFmtId="166" fontId="17" fillId="2" borderId="16" xfId="7" applyNumberFormat="1" applyFont="1" applyFill="1" applyBorder="1" applyAlignment="1">
      <alignment horizontal="center" vertical="center" wrapText="1"/>
    </xf>
    <xf numFmtId="166" fontId="17" fillId="0" borderId="45" xfId="0" applyNumberFormat="1" applyFont="1" applyFill="1" applyBorder="1" applyAlignment="1">
      <alignment horizontal="center" vertical="center" wrapText="1"/>
    </xf>
    <xf numFmtId="166" fontId="17" fillId="0" borderId="46" xfId="0" applyNumberFormat="1" applyFont="1" applyFill="1" applyBorder="1" applyAlignment="1">
      <alignment horizontal="center" vertical="center" wrapText="1"/>
    </xf>
    <xf numFmtId="166" fontId="17" fillId="0" borderId="47" xfId="0" applyNumberFormat="1" applyFont="1" applyFill="1" applyBorder="1" applyAlignment="1">
      <alignment horizontal="center" vertical="center" wrapText="1"/>
    </xf>
    <xf numFmtId="166" fontId="17" fillId="2" borderId="3" xfId="7" applyNumberFormat="1" applyFont="1" applyFill="1" applyBorder="1" applyAlignment="1">
      <alignment horizontal="center" vertical="center" wrapText="1"/>
    </xf>
    <xf numFmtId="166" fontId="17" fillId="2" borderId="7" xfId="7" applyNumberFormat="1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wrapText="1"/>
    </xf>
    <xf numFmtId="0" fontId="31" fillId="3" borderId="21" xfId="0" applyFont="1" applyFill="1" applyBorder="1" applyAlignment="1">
      <alignment horizontal="center" wrapText="1"/>
    </xf>
    <xf numFmtId="0" fontId="31" fillId="3" borderId="11" xfId="0" applyFont="1" applyFill="1" applyBorder="1" applyAlignment="1">
      <alignment horizontal="center" wrapText="1"/>
    </xf>
    <xf numFmtId="0" fontId="31" fillId="3" borderId="24" xfId="0" applyFont="1" applyFill="1" applyBorder="1" applyAlignment="1">
      <alignment horizontal="center" wrapText="1"/>
    </xf>
    <xf numFmtId="0" fontId="31" fillId="3" borderId="13" xfId="0" applyFont="1" applyFill="1" applyBorder="1" applyAlignment="1">
      <alignment horizontal="center" wrapText="1"/>
    </xf>
    <xf numFmtId="0" fontId="31" fillId="3" borderId="29" xfId="0" applyFont="1" applyFill="1" applyBorder="1" applyAlignment="1">
      <alignment horizontal="center" wrapText="1"/>
    </xf>
    <xf numFmtId="0" fontId="32" fillId="3" borderId="8" xfId="0" applyFont="1" applyFill="1" applyBorder="1" applyAlignment="1">
      <alignment wrapText="1"/>
    </xf>
    <xf numFmtId="0" fontId="32" fillId="3" borderId="9" xfId="0" applyFont="1" applyFill="1" applyBorder="1" applyAlignment="1">
      <alignment wrapText="1"/>
    </xf>
    <xf numFmtId="0" fontId="32" fillId="3" borderId="21" xfId="0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3" borderId="0" xfId="0" applyFont="1" applyFill="1" applyBorder="1" applyAlignment="1">
      <alignment wrapText="1"/>
    </xf>
    <xf numFmtId="0" fontId="19" fillId="3" borderId="0" xfId="0" applyFont="1" applyFill="1" applyAlignment="1">
      <alignment wrapText="1"/>
    </xf>
    <xf numFmtId="0" fontId="19" fillId="3" borderId="24" xfId="0" applyFont="1" applyFill="1" applyBorder="1" applyAlignment="1">
      <alignment wrapText="1"/>
    </xf>
    <xf numFmtId="0" fontId="32" fillId="3" borderId="11" xfId="0" applyFont="1" applyFill="1" applyBorder="1" applyAlignment="1">
      <alignment wrapText="1"/>
    </xf>
    <xf numFmtId="0" fontId="32" fillId="3" borderId="0" xfId="0" applyFont="1" applyFill="1" applyBorder="1" applyAlignment="1">
      <alignment wrapText="1"/>
    </xf>
    <xf numFmtId="0" fontId="32" fillId="3" borderId="0" xfId="0" applyFont="1" applyFill="1" applyAlignment="1">
      <alignment wrapText="1"/>
    </xf>
    <xf numFmtId="0" fontId="32" fillId="3" borderId="24" xfId="0" applyFont="1" applyFill="1" applyBorder="1" applyAlignment="1">
      <alignment wrapText="1"/>
    </xf>
    <xf numFmtId="0" fontId="19" fillId="4" borderId="13" xfId="0" applyFont="1" applyFill="1" applyBorder="1" applyAlignment="1">
      <alignment wrapText="1"/>
    </xf>
    <xf numFmtId="0" fontId="19" fillId="4" borderId="14" xfId="0" applyFont="1" applyFill="1" applyBorder="1" applyAlignment="1">
      <alignment wrapText="1"/>
    </xf>
    <xf numFmtId="0" fontId="19" fillId="4" borderId="29" xfId="0" applyFont="1" applyFill="1" applyBorder="1" applyAlignment="1">
      <alignment wrapText="1"/>
    </xf>
    <xf numFmtId="0" fontId="19" fillId="3" borderId="8" xfId="0" applyFont="1" applyFill="1" applyBorder="1" applyAlignment="1">
      <alignment wrapText="1"/>
    </xf>
    <xf numFmtId="0" fontId="19" fillId="3" borderId="21" xfId="0" applyFont="1" applyFill="1" applyBorder="1" applyAlignment="1">
      <alignment wrapText="1"/>
    </xf>
    <xf numFmtId="0" fontId="19" fillId="3" borderId="31" xfId="0" applyFont="1" applyFill="1" applyBorder="1" applyAlignment="1">
      <alignment wrapText="1"/>
    </xf>
    <xf numFmtId="0" fontId="33" fillId="3" borderId="30" xfId="0" applyFont="1" applyFill="1" applyBorder="1" applyAlignment="1">
      <alignment wrapText="1"/>
    </xf>
    <xf numFmtId="0" fontId="33" fillId="3" borderId="31" xfId="0" applyFont="1" applyFill="1" applyBorder="1" applyAlignment="1">
      <alignment wrapText="1"/>
    </xf>
    <xf numFmtId="0" fontId="33" fillId="3" borderId="32" xfId="0" applyFont="1" applyFill="1" applyBorder="1" applyAlignment="1">
      <alignment wrapText="1"/>
    </xf>
    <xf numFmtId="166" fontId="21" fillId="4" borderId="23" xfId="7" applyNumberFormat="1" applyFont="1" applyFill="1" applyBorder="1" applyAlignment="1">
      <alignment horizontal="left" vertical="center" wrapText="1"/>
    </xf>
    <xf numFmtId="166" fontId="21" fillId="4" borderId="0" xfId="7" applyNumberFormat="1" applyFont="1" applyFill="1" applyBorder="1" applyAlignment="1">
      <alignment horizontal="left" vertical="center" wrapText="1"/>
    </xf>
    <xf numFmtId="166" fontId="21" fillId="4" borderId="24" xfId="7" applyNumberFormat="1" applyFont="1" applyFill="1" applyBorder="1" applyAlignment="1">
      <alignment horizontal="left" vertical="center" wrapText="1"/>
    </xf>
    <xf numFmtId="166" fontId="17" fillId="0" borderId="25" xfId="7" applyNumberFormat="1" applyFont="1" applyFill="1" applyBorder="1" applyAlignment="1">
      <alignment horizontal="center" vertical="center" wrapText="1"/>
    </xf>
    <xf numFmtId="166" fontId="17" fillId="0" borderId="5" xfId="7" applyNumberFormat="1" applyFont="1" applyFill="1" applyBorder="1" applyAlignment="1">
      <alignment horizontal="center" vertical="center" wrapText="1"/>
    </xf>
    <xf numFmtId="166" fontId="21" fillId="4" borderId="52" xfId="7" applyNumberFormat="1" applyFont="1" applyFill="1" applyBorder="1" applyAlignment="1">
      <alignment vertical="center" wrapText="1"/>
    </xf>
    <xf numFmtId="166" fontId="21" fillId="4" borderId="53" xfId="7" applyNumberFormat="1" applyFont="1" applyFill="1" applyBorder="1" applyAlignment="1">
      <alignment vertical="center" wrapText="1"/>
    </xf>
    <xf numFmtId="166" fontId="21" fillId="4" borderId="55" xfId="7" applyNumberFormat="1" applyFont="1" applyFill="1" applyBorder="1" applyAlignment="1">
      <alignment vertical="center" wrapText="1"/>
    </xf>
    <xf numFmtId="166" fontId="21" fillId="4" borderId="56" xfId="7" applyNumberFormat="1" applyFont="1" applyFill="1" applyBorder="1" applyAlignment="1">
      <alignment vertical="center" wrapText="1"/>
    </xf>
    <xf numFmtId="166" fontId="21" fillId="4" borderId="33" xfId="7" applyNumberFormat="1" applyFont="1" applyFill="1" applyBorder="1" applyAlignment="1">
      <alignment vertical="center" wrapText="1"/>
    </xf>
    <xf numFmtId="166" fontId="21" fillId="4" borderId="34" xfId="7" applyNumberFormat="1" applyFont="1" applyFill="1" applyBorder="1" applyAlignment="1">
      <alignment vertical="center" wrapText="1"/>
    </xf>
    <xf numFmtId="166" fontId="21" fillId="4" borderId="30" xfId="7" applyNumberFormat="1" applyFont="1" applyFill="1" applyBorder="1" applyAlignment="1">
      <alignment vertical="center" wrapText="1"/>
    </xf>
    <xf numFmtId="166" fontId="21" fillId="4" borderId="36" xfId="7" applyNumberFormat="1" applyFont="1" applyFill="1" applyBorder="1" applyAlignment="1">
      <alignment vertical="center" wrapText="1"/>
    </xf>
    <xf numFmtId="166" fontId="17" fillId="4" borderId="41" xfId="7" applyNumberFormat="1" applyFont="1" applyFill="1" applyBorder="1" applyAlignment="1">
      <alignment horizontal="left" vertical="center" wrapText="1"/>
    </xf>
    <xf numFmtId="166" fontId="17" fillId="4" borderId="14" xfId="7" applyNumberFormat="1" applyFont="1" applyFill="1" applyBorder="1" applyAlignment="1">
      <alignment horizontal="left" vertical="center" wrapText="1"/>
    </xf>
    <xf numFmtId="166" fontId="17" fillId="4" borderId="29" xfId="7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24" xfId="0" applyFont="1" applyBorder="1" applyAlignment="1">
      <alignment horizontal="left" wrapText="1"/>
    </xf>
    <xf numFmtId="166" fontId="21" fillId="4" borderId="50" xfId="7" applyNumberFormat="1" applyFont="1" applyFill="1" applyBorder="1" applyAlignment="1">
      <alignment horizontal="center" vertical="center" wrapText="1"/>
    </xf>
    <xf numFmtId="166" fontId="21" fillId="4" borderId="51" xfId="7" applyNumberFormat="1" applyFont="1" applyFill="1" applyBorder="1" applyAlignment="1">
      <alignment horizontal="center" vertical="center" wrapText="1"/>
    </xf>
    <xf numFmtId="166" fontId="23" fillId="4" borderId="23" xfId="7" applyNumberFormat="1" applyFont="1" applyFill="1" applyBorder="1" applyAlignment="1">
      <alignment horizontal="left" vertical="center" wrapText="1"/>
    </xf>
    <xf numFmtId="166" fontId="23" fillId="4" borderId="0" xfId="7" applyNumberFormat="1" applyFont="1" applyFill="1" applyBorder="1" applyAlignment="1">
      <alignment horizontal="left" vertical="center" wrapText="1"/>
    </xf>
    <xf numFmtId="166" fontId="23" fillId="4" borderId="24" xfId="7" applyNumberFormat="1" applyFont="1" applyFill="1" applyBorder="1" applyAlignment="1">
      <alignment horizontal="left" vertical="center" wrapText="1"/>
    </xf>
    <xf numFmtId="166" fontId="21" fillId="4" borderId="41" xfId="7" applyNumberFormat="1" applyFont="1" applyFill="1" applyBorder="1" applyAlignment="1">
      <alignment horizontal="left" vertical="center" wrapText="1"/>
    </xf>
    <xf numFmtId="166" fontId="21" fillId="4" borderId="14" xfId="7" applyNumberFormat="1" applyFont="1" applyFill="1" applyBorder="1" applyAlignment="1">
      <alignment horizontal="left" vertical="center" wrapText="1"/>
    </xf>
    <xf numFmtId="166" fontId="21" fillId="4" borderId="29" xfId="7" applyNumberFormat="1" applyFont="1" applyFill="1" applyBorder="1" applyAlignment="1">
      <alignment horizontal="left" vertical="center" wrapText="1"/>
    </xf>
    <xf numFmtId="166" fontId="17" fillId="0" borderId="28" xfId="7" applyNumberFormat="1" applyFont="1" applyFill="1" applyBorder="1" applyAlignment="1">
      <alignment horizontal="center" vertical="center" wrapText="1"/>
    </xf>
    <xf numFmtId="166" fontId="17" fillId="0" borderId="2" xfId="7" applyNumberFormat="1" applyFont="1" applyFill="1" applyBorder="1" applyAlignment="1">
      <alignment horizontal="center" vertical="center" wrapText="1"/>
    </xf>
    <xf numFmtId="166" fontId="29" fillId="0" borderId="8" xfId="7" applyNumberFormat="1" applyFont="1" applyFill="1" applyBorder="1" applyAlignment="1">
      <alignment vertical="center" wrapText="1"/>
    </xf>
    <xf numFmtId="166" fontId="29" fillId="0" borderId="9" xfId="7" applyNumberFormat="1" applyFont="1" applyFill="1" applyBorder="1" applyAlignment="1">
      <alignment vertical="center" wrapText="1"/>
    </xf>
    <xf numFmtId="166" fontId="29" fillId="0" borderId="21" xfId="7" applyNumberFormat="1" applyFont="1" applyFill="1" applyBorder="1" applyAlignment="1">
      <alignment vertical="center" wrapText="1"/>
    </xf>
    <xf numFmtId="166" fontId="17" fillId="0" borderId="13" xfId="7" applyNumberFormat="1" applyFont="1" applyFill="1" applyBorder="1" applyAlignment="1">
      <alignment vertical="center" wrapText="1"/>
    </xf>
    <xf numFmtId="166" fontId="17" fillId="0" borderId="14" xfId="7" applyNumberFormat="1" applyFont="1" applyFill="1" applyBorder="1" applyAlignment="1">
      <alignment vertical="center" wrapText="1"/>
    </xf>
    <xf numFmtId="166" fontId="17" fillId="0" borderId="29" xfId="7" applyNumberFormat="1" applyFont="1" applyFill="1" applyBorder="1" applyAlignment="1">
      <alignment vertical="center" wrapText="1"/>
    </xf>
    <xf numFmtId="166" fontId="30" fillId="0" borderId="30" xfId="7" applyNumberFormat="1" applyFont="1" applyFill="1" applyBorder="1" applyAlignment="1">
      <alignment vertical="center" wrapText="1"/>
    </xf>
    <xf numFmtId="166" fontId="30" fillId="0" borderId="31" xfId="7" applyNumberFormat="1" applyFont="1" applyFill="1" applyBorder="1" applyAlignment="1">
      <alignment vertical="center" wrapText="1"/>
    </xf>
    <xf numFmtId="166" fontId="30" fillId="0" borderId="32" xfId="7" applyNumberFormat="1" applyFont="1" applyFill="1" applyBorder="1" applyAlignment="1">
      <alignment vertical="center" wrapText="1"/>
    </xf>
    <xf numFmtId="166" fontId="29" fillId="0" borderId="33" xfId="7" applyNumberFormat="1" applyFont="1" applyFill="1" applyBorder="1" applyAlignment="1">
      <alignment vertical="center" wrapText="1"/>
    </xf>
    <xf numFmtId="166" fontId="29" fillId="0" borderId="34" xfId="7" applyNumberFormat="1" applyFont="1" applyFill="1" applyBorder="1" applyAlignment="1">
      <alignment vertical="center" wrapText="1"/>
    </xf>
    <xf numFmtId="166" fontId="17" fillId="0" borderId="35" xfId="7" applyNumberFormat="1" applyFont="1" applyFill="1" applyBorder="1" applyAlignment="1">
      <alignment vertical="center" wrapText="1"/>
    </xf>
    <xf numFmtId="166" fontId="17" fillId="0" borderId="31" xfId="7" applyNumberFormat="1" applyFont="1" applyFill="1" applyBorder="1" applyAlignment="1">
      <alignment vertical="center" wrapText="1"/>
    </xf>
    <xf numFmtId="166" fontId="17" fillId="0" borderId="32" xfId="7" applyNumberFormat="1" applyFont="1" applyFill="1" applyBorder="1" applyAlignment="1">
      <alignment vertical="center" wrapText="1"/>
    </xf>
    <xf numFmtId="166" fontId="29" fillId="0" borderId="30" xfId="7" applyNumberFormat="1" applyFont="1" applyFill="1" applyBorder="1" applyAlignment="1">
      <alignment vertical="center" wrapText="1"/>
    </xf>
    <xf numFmtId="166" fontId="29" fillId="0" borderId="36" xfId="7" applyNumberFormat="1" applyFont="1" applyFill="1" applyBorder="1" applyAlignment="1">
      <alignment vertical="center" wrapText="1"/>
    </xf>
    <xf numFmtId="166" fontId="29" fillId="0" borderId="37" xfId="7" applyNumberFormat="1" applyFont="1" applyFill="1" applyBorder="1" applyAlignment="1">
      <alignment vertical="center" wrapText="1"/>
    </xf>
    <xf numFmtId="166" fontId="29" fillId="0" borderId="38" xfId="7" applyNumberFormat="1" applyFont="1" applyFill="1" applyBorder="1" applyAlignment="1">
      <alignment vertical="center" wrapText="1"/>
    </xf>
    <xf numFmtId="166" fontId="29" fillId="0" borderId="20" xfId="7" applyNumberFormat="1" applyFont="1" applyFill="1" applyBorder="1" applyAlignment="1">
      <alignment vertical="center" wrapText="1"/>
    </xf>
    <xf numFmtId="166" fontId="29" fillId="0" borderId="39" xfId="7" applyNumberFormat="1" applyFont="1" applyFill="1" applyBorder="1" applyAlignment="1">
      <alignment vertical="center" wrapText="1"/>
    </xf>
    <xf numFmtId="166" fontId="17" fillId="0" borderId="40" xfId="7" applyNumberFormat="1" applyFont="1" applyFill="1" applyBorder="1" applyAlignment="1">
      <alignment vertical="center" wrapText="1"/>
    </xf>
    <xf numFmtId="166" fontId="17" fillId="0" borderId="17" xfId="7" applyNumberFormat="1" applyFont="1" applyFill="1" applyBorder="1" applyAlignment="1">
      <alignment vertical="center" wrapText="1"/>
    </xf>
    <xf numFmtId="166" fontId="17" fillId="0" borderId="41" xfId="7" applyNumberFormat="1" applyFont="1" applyFill="1" applyBorder="1" applyAlignment="1">
      <alignment vertical="center" wrapText="1"/>
    </xf>
    <xf numFmtId="166" fontId="17" fillId="0" borderId="18" xfId="7" applyNumberFormat="1" applyFont="1" applyFill="1" applyBorder="1" applyAlignment="1">
      <alignment vertical="center" wrapText="1"/>
    </xf>
    <xf numFmtId="0" fontId="19" fillId="4" borderId="11" xfId="0" applyFont="1" applyFill="1" applyBorder="1" applyAlignment="1">
      <alignment wrapText="1"/>
    </xf>
    <xf numFmtId="0" fontId="19" fillId="4" borderId="0" xfId="0" applyFont="1" applyFill="1" applyBorder="1" applyAlignment="1">
      <alignment wrapText="1"/>
    </xf>
    <xf numFmtId="0" fontId="19" fillId="4" borderId="0" xfId="0" applyFont="1" applyFill="1" applyAlignment="1">
      <alignment wrapText="1"/>
    </xf>
    <xf numFmtId="0" fontId="19" fillId="4" borderId="24" xfId="0" applyFont="1" applyFill="1" applyBorder="1" applyAlignment="1">
      <alignment wrapText="1"/>
    </xf>
    <xf numFmtId="0" fontId="33" fillId="3" borderId="8" xfId="0" applyFont="1" applyFill="1" applyBorder="1" applyAlignment="1">
      <alignment wrapText="1"/>
    </xf>
    <xf numFmtId="0" fontId="33" fillId="3" borderId="9" xfId="0" applyFont="1" applyFill="1" applyBorder="1" applyAlignment="1">
      <alignment wrapText="1"/>
    </xf>
    <xf numFmtId="0" fontId="33" fillId="3" borderId="21" xfId="0" applyFont="1" applyFill="1" applyBorder="1" applyAlignment="1">
      <alignment wrapText="1"/>
    </xf>
    <xf numFmtId="166" fontId="17" fillId="2" borderId="31" xfId="7" applyNumberFormat="1" applyFont="1" applyFill="1" applyBorder="1" applyAlignment="1">
      <alignment vertical="center" wrapText="1"/>
    </xf>
    <xf numFmtId="166" fontId="17" fillId="2" borderId="8" xfId="7" applyNumberFormat="1" applyFont="1" applyFill="1" applyBorder="1" applyAlignment="1">
      <alignment vertical="center" wrapText="1"/>
    </xf>
    <xf numFmtId="166" fontId="17" fillId="2" borderId="9" xfId="7" applyNumberFormat="1" applyFont="1" applyFill="1" applyBorder="1" applyAlignment="1">
      <alignment vertical="center" wrapText="1"/>
    </xf>
    <xf numFmtId="166" fontId="17" fillId="2" borderId="21" xfId="7" applyNumberFormat="1" applyFont="1" applyFill="1" applyBorder="1" applyAlignment="1">
      <alignment vertical="center" wrapText="1"/>
    </xf>
    <xf numFmtId="166" fontId="17" fillId="2" borderId="13" xfId="7" applyNumberFormat="1" applyFont="1" applyFill="1" applyBorder="1" applyAlignment="1">
      <alignment vertical="center" wrapText="1"/>
    </xf>
    <xf numFmtId="166" fontId="17" fillId="2" borderId="14" xfId="7" applyNumberFormat="1" applyFont="1" applyFill="1" applyBorder="1" applyAlignment="1">
      <alignment vertical="center" wrapText="1"/>
    </xf>
    <xf numFmtId="166" fontId="17" fillId="2" borderId="29" xfId="7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horizontal="right" vertical="center" wrapText="1"/>
    </xf>
    <xf numFmtId="0" fontId="44" fillId="0" borderId="4" xfId="0" applyFont="1" applyFill="1" applyBorder="1" applyAlignment="1">
      <alignment horizontal="center" vertical="center" wrapText="1"/>
    </xf>
    <xf numFmtId="165" fontId="4" fillId="0" borderId="6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6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6" fontId="22" fillId="0" borderId="19" xfId="7" applyNumberFormat="1" applyFont="1" applyFill="1" applyBorder="1" applyAlignment="1">
      <alignment horizontal="center" vertical="center" wrapText="1"/>
    </xf>
    <xf numFmtId="166" fontId="22" fillId="0" borderId="6" xfId="7" applyNumberFormat="1" applyFont="1" applyFill="1" applyBorder="1" applyAlignment="1">
      <alignment horizontal="center" vertical="center" wrapText="1"/>
    </xf>
    <xf numFmtId="166" fontId="22" fillId="0" borderId="22" xfId="7" applyNumberFormat="1" applyFont="1" applyFill="1" applyBorder="1" applyAlignment="1">
      <alignment horizontal="center" vertical="center" wrapText="1"/>
    </xf>
    <xf numFmtId="166" fontId="22" fillId="0" borderId="1" xfId="7" applyNumberFormat="1" applyFont="1" applyFill="1" applyBorder="1" applyAlignment="1">
      <alignment horizontal="center" vertical="center" wrapText="1"/>
    </xf>
    <xf numFmtId="166" fontId="23" fillId="0" borderId="20" xfId="7" applyNumberFormat="1" applyFont="1" applyFill="1" applyBorder="1" applyAlignment="1">
      <alignment horizontal="left" vertical="center" wrapText="1"/>
    </xf>
    <xf numFmtId="166" fontId="23" fillId="0" borderId="9" xfId="7" applyNumberFormat="1" applyFont="1" applyFill="1" applyBorder="1" applyAlignment="1">
      <alignment horizontal="left" vertical="center" wrapText="1"/>
    </xf>
    <xf numFmtId="166" fontId="23" fillId="0" borderId="21" xfId="7" applyNumberFormat="1" applyFont="1" applyFill="1" applyBorder="1" applyAlignment="1">
      <alignment horizontal="left" vertical="center" wrapText="1"/>
    </xf>
    <xf numFmtId="166" fontId="14" fillId="0" borderId="23" xfId="7" applyNumberFormat="1" applyFont="1" applyFill="1" applyBorder="1" applyAlignment="1">
      <alignment horizontal="left" vertical="center" wrapText="1"/>
    </xf>
    <xf numFmtId="166" fontId="14" fillId="0" borderId="0" xfId="7" applyNumberFormat="1" applyFont="1" applyFill="1" applyBorder="1" applyAlignment="1">
      <alignment horizontal="left" vertical="center" wrapText="1"/>
    </xf>
    <xf numFmtId="166" fontId="14" fillId="0" borderId="24" xfId="7" applyNumberFormat="1" applyFont="1" applyFill="1" applyBorder="1" applyAlignment="1">
      <alignment horizontal="left" vertical="center" wrapText="1"/>
    </xf>
    <xf numFmtId="1" fontId="21" fillId="0" borderId="25" xfId="7" applyNumberFormat="1" applyFont="1" applyFill="1" applyBorder="1" applyAlignment="1">
      <alignment horizontal="center" vertical="center" wrapText="1"/>
    </xf>
    <xf numFmtId="166" fontId="21" fillId="0" borderId="5" xfId="7" applyNumberFormat="1" applyFont="1" applyFill="1" applyBorder="1" applyAlignment="1">
      <alignment horizontal="center" vertical="center" wrapText="1"/>
    </xf>
    <xf numFmtId="166" fontId="21" fillId="0" borderId="26" xfId="7" applyNumberFormat="1" applyFont="1" applyFill="1" applyBorder="1" applyAlignment="1">
      <alignment horizontal="left" vertical="center" wrapText="1"/>
    </xf>
    <xf numFmtId="166" fontId="21" fillId="0" borderId="4" xfId="7" applyNumberFormat="1" applyFont="1" applyFill="1" applyBorder="1" applyAlignment="1">
      <alignment horizontal="left" vertical="center" wrapText="1"/>
    </xf>
    <xf numFmtId="166" fontId="21" fillId="0" borderId="27" xfId="7" applyNumberFormat="1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wrapText="1"/>
    </xf>
    <xf numFmtId="0" fontId="19" fillId="0" borderId="32" xfId="0" applyFont="1" applyFill="1" applyBorder="1" applyAlignment="1">
      <alignment wrapText="1"/>
    </xf>
    <xf numFmtId="166" fontId="21" fillId="0" borderId="28" xfId="7" applyNumberFormat="1" applyFont="1" applyFill="1" applyBorder="1" applyAlignment="1">
      <alignment horizontal="center" vertical="center" wrapText="1"/>
    </xf>
    <xf numFmtId="166" fontId="21" fillId="0" borderId="2" xfId="7" applyNumberFormat="1" applyFont="1" applyFill="1" applyBorder="1" applyAlignment="1">
      <alignment horizontal="center" vertical="center" wrapText="1"/>
    </xf>
    <xf numFmtId="166" fontId="21" fillId="0" borderId="40" xfId="7" applyNumberFormat="1" applyFont="1" applyFill="1" applyBorder="1" applyAlignment="1">
      <alignment vertical="center" wrapText="1"/>
    </xf>
    <xf numFmtId="166" fontId="21" fillId="0" borderId="17" xfId="7" applyNumberFormat="1" applyFont="1" applyFill="1" applyBorder="1" applyAlignment="1">
      <alignment vertical="center" wrapText="1"/>
    </xf>
    <xf numFmtId="166" fontId="21" fillId="0" borderId="41" xfId="7" applyNumberFormat="1" applyFont="1" applyFill="1" applyBorder="1" applyAlignment="1">
      <alignment vertical="center" wrapText="1"/>
    </xf>
    <xf numFmtId="166" fontId="21" fillId="0" borderId="18" xfId="7" applyNumberFormat="1" applyFont="1" applyFill="1" applyBorder="1" applyAlignment="1">
      <alignment vertical="center" wrapText="1"/>
    </xf>
    <xf numFmtId="166" fontId="17" fillId="0" borderId="23" xfId="7" applyNumberFormat="1" applyFont="1" applyFill="1" applyBorder="1" applyAlignment="1">
      <alignment horizontal="left" vertical="center" wrapText="1"/>
    </xf>
    <xf numFmtId="166" fontId="17" fillId="0" borderId="0" xfId="7" applyNumberFormat="1" applyFont="1" applyFill="1" applyBorder="1" applyAlignment="1">
      <alignment horizontal="left" vertical="center" wrapText="1"/>
    </xf>
    <xf numFmtId="166" fontId="17" fillId="0" borderId="24" xfId="7" applyNumberFormat="1" applyFont="1" applyFill="1" applyBorder="1" applyAlignment="1">
      <alignment horizontal="left" vertical="center" wrapText="1"/>
    </xf>
    <xf numFmtId="166" fontId="24" fillId="0" borderId="8" xfId="7" applyNumberFormat="1" applyFont="1" applyFill="1" applyBorder="1" applyAlignment="1">
      <alignment vertical="center" wrapText="1"/>
    </xf>
    <xf numFmtId="166" fontId="24" fillId="0" borderId="9" xfId="7" applyNumberFormat="1" applyFont="1" applyFill="1" applyBorder="1" applyAlignment="1">
      <alignment vertical="center" wrapText="1"/>
    </xf>
    <xf numFmtId="166" fontId="24" fillId="0" borderId="0" xfId="7" applyNumberFormat="1" applyFont="1" applyFill="1" applyBorder="1" applyAlignment="1">
      <alignment vertical="center" wrapText="1"/>
    </xf>
    <xf numFmtId="166" fontId="24" fillId="0" borderId="24" xfId="7" applyNumberFormat="1" applyFont="1" applyFill="1" applyBorder="1" applyAlignment="1">
      <alignment vertical="center" wrapText="1"/>
    </xf>
    <xf numFmtId="166" fontId="21" fillId="0" borderId="13" xfId="7" applyNumberFormat="1" applyFont="1" applyFill="1" applyBorder="1" applyAlignment="1">
      <alignment vertical="center" wrapText="1"/>
    </xf>
    <xf numFmtId="166" fontId="21" fillId="0" borderId="14" xfId="7" applyNumberFormat="1" applyFont="1" applyFill="1" applyBorder="1" applyAlignment="1">
      <alignment vertical="center" wrapText="1"/>
    </xf>
    <xf numFmtId="166" fontId="21" fillId="0" borderId="29" xfId="7" applyNumberFormat="1" applyFont="1" applyFill="1" applyBorder="1" applyAlignment="1">
      <alignment vertical="center" wrapText="1"/>
    </xf>
    <xf numFmtId="166" fontId="25" fillId="0" borderId="30" xfId="7" applyNumberFormat="1" applyFont="1" applyFill="1" applyBorder="1" applyAlignment="1">
      <alignment vertical="center" wrapText="1"/>
    </xf>
    <xf numFmtId="166" fontId="25" fillId="0" borderId="31" xfId="7" applyNumberFormat="1" applyFont="1" applyFill="1" applyBorder="1" applyAlignment="1">
      <alignment vertical="center" wrapText="1"/>
    </xf>
    <xf numFmtId="166" fontId="25" fillId="0" borderId="32" xfId="7" applyNumberFormat="1" applyFont="1" applyFill="1" applyBorder="1" applyAlignment="1">
      <alignment vertical="center" wrapText="1"/>
    </xf>
    <xf numFmtId="166" fontId="24" fillId="0" borderId="33" xfId="7" applyNumberFormat="1" applyFont="1" applyFill="1" applyBorder="1" applyAlignment="1">
      <alignment vertical="center" wrapText="1"/>
    </xf>
    <xf numFmtId="166" fontId="24" fillId="0" borderId="34" xfId="7" applyNumberFormat="1" applyFont="1" applyFill="1" applyBorder="1" applyAlignment="1">
      <alignment vertical="center" wrapText="1"/>
    </xf>
    <xf numFmtId="166" fontId="21" fillId="0" borderId="35" xfId="7" applyNumberFormat="1" applyFont="1" applyFill="1" applyBorder="1" applyAlignment="1">
      <alignment vertical="center" wrapText="1"/>
    </xf>
    <xf numFmtId="166" fontId="21" fillId="0" borderId="31" xfId="7" applyNumberFormat="1" applyFont="1" applyFill="1" applyBorder="1" applyAlignment="1">
      <alignment vertical="center" wrapText="1"/>
    </xf>
    <xf numFmtId="166" fontId="21" fillId="0" borderId="32" xfId="7" applyNumberFormat="1" applyFont="1" applyFill="1" applyBorder="1" applyAlignment="1">
      <alignment vertical="center" wrapText="1"/>
    </xf>
    <xf numFmtId="166" fontId="24" fillId="0" borderId="30" xfId="7" applyNumberFormat="1" applyFont="1" applyFill="1" applyBorder="1" applyAlignment="1">
      <alignment vertical="center" wrapText="1"/>
    </xf>
    <xf numFmtId="166" fontId="24" fillId="0" borderId="36" xfId="7" applyNumberFormat="1" applyFont="1" applyFill="1" applyBorder="1" applyAlignment="1">
      <alignment vertical="center" wrapText="1"/>
    </xf>
    <xf numFmtId="166" fontId="24" fillId="0" borderId="37" xfId="7" applyNumberFormat="1" applyFont="1" applyFill="1" applyBorder="1" applyAlignment="1">
      <alignment vertical="center" wrapText="1"/>
    </xf>
    <xf numFmtId="166" fontId="24" fillId="0" borderId="38" xfId="7" applyNumberFormat="1" applyFont="1" applyFill="1" applyBorder="1" applyAlignment="1">
      <alignment vertical="center" wrapText="1"/>
    </xf>
    <xf numFmtId="166" fontId="24" fillId="0" borderId="20" xfId="7" applyNumberFormat="1" applyFont="1" applyFill="1" applyBorder="1" applyAlignment="1">
      <alignment vertical="center" wrapText="1"/>
    </xf>
    <xf numFmtId="166" fontId="24" fillId="0" borderId="39" xfId="7" applyNumberFormat="1" applyFont="1" applyFill="1" applyBorder="1" applyAlignment="1">
      <alignment vertical="center" wrapText="1"/>
    </xf>
    <xf numFmtId="166" fontId="17" fillId="0" borderId="0" xfId="7" applyNumberFormat="1" applyFont="1" applyFill="1" applyAlignment="1">
      <alignment horizontal="right" vertical="center" wrapText="1"/>
    </xf>
    <xf numFmtId="0" fontId="14" fillId="0" borderId="0" xfId="0" applyFont="1" applyFill="1" applyAlignment="1">
      <alignment horizontal="right"/>
    </xf>
    <xf numFmtId="166" fontId="18" fillId="0" borderId="0" xfId="7" applyNumberFormat="1" applyFont="1" applyFill="1" applyAlignment="1">
      <alignment horizontal="center" vertical="center" wrapText="1"/>
    </xf>
    <xf numFmtId="166" fontId="18" fillId="0" borderId="0" xfId="7" applyNumberFormat="1" applyFont="1" applyFill="1" applyAlignment="1">
      <alignment vertical="center" wrapText="1"/>
    </xf>
    <xf numFmtId="166" fontId="20" fillId="0" borderId="0" xfId="7" applyNumberFormat="1" applyFont="1" applyFill="1" applyAlignment="1">
      <alignment vertical="center" wrapText="1"/>
    </xf>
    <xf numFmtId="166" fontId="21" fillId="0" borderId="8" xfId="7" applyNumberFormat="1" applyFont="1" applyFill="1" applyBorder="1" applyAlignment="1">
      <alignment horizontal="center" vertical="center" wrapText="1"/>
    </xf>
    <xf numFmtId="166" fontId="21" fillId="0" borderId="9" xfId="7" applyNumberFormat="1" applyFont="1" applyFill="1" applyBorder="1" applyAlignment="1">
      <alignment horizontal="center" vertical="center" wrapText="1"/>
    </xf>
    <xf numFmtId="166" fontId="21" fillId="0" borderId="10" xfId="7" applyNumberFormat="1" applyFont="1" applyFill="1" applyBorder="1" applyAlignment="1">
      <alignment horizontal="center" vertical="center" wrapText="1"/>
    </xf>
    <xf numFmtId="166" fontId="21" fillId="0" borderId="11" xfId="7" applyNumberFormat="1" applyFont="1" applyFill="1" applyBorder="1" applyAlignment="1">
      <alignment horizontal="center" vertical="center" wrapText="1"/>
    </xf>
    <xf numFmtId="166" fontId="21" fillId="0" borderId="0" xfId="7" applyNumberFormat="1" applyFont="1" applyFill="1" applyBorder="1" applyAlignment="1">
      <alignment horizontal="center" vertical="center" wrapText="1"/>
    </xf>
    <xf numFmtId="166" fontId="21" fillId="0" borderId="12" xfId="7" applyNumberFormat="1" applyFont="1" applyFill="1" applyBorder="1" applyAlignment="1">
      <alignment horizontal="center" vertical="center" wrapText="1"/>
    </xf>
    <xf numFmtId="166" fontId="21" fillId="0" borderId="13" xfId="7" applyNumberFormat="1" applyFont="1" applyFill="1" applyBorder="1" applyAlignment="1">
      <alignment horizontal="center" vertical="center" wrapText="1"/>
    </xf>
    <xf numFmtId="166" fontId="21" fillId="0" borderId="14" xfId="7" applyNumberFormat="1" applyFont="1" applyFill="1" applyBorder="1" applyAlignment="1">
      <alignment horizontal="center" vertical="center" wrapText="1"/>
    </xf>
    <xf numFmtId="166" fontId="21" fillId="0" borderId="15" xfId="7" applyNumberFormat="1" applyFont="1" applyFill="1" applyBorder="1" applyAlignment="1">
      <alignment horizontal="center" vertical="center" wrapText="1"/>
    </xf>
    <xf numFmtId="166" fontId="21" fillId="0" borderId="1" xfId="7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wrapText="1"/>
    </xf>
    <xf numFmtId="0" fontId="19" fillId="0" borderId="9" xfId="0" applyFont="1" applyFill="1" applyBorder="1" applyAlignment="1">
      <alignment wrapText="1"/>
    </xf>
    <xf numFmtId="0" fontId="19" fillId="0" borderId="21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14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19" fillId="0" borderId="8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9" fillId="0" borderId="13" xfId="0" applyFont="1" applyFill="1" applyBorder="1" applyAlignment="1">
      <alignment horizontal="center" wrapText="1"/>
    </xf>
    <xf numFmtId="0" fontId="19" fillId="0" borderId="14" xfId="0" applyFont="1" applyFill="1" applyBorder="1" applyAlignment="1">
      <alignment horizontal="center" wrapText="1"/>
    </xf>
    <xf numFmtId="0" fontId="19" fillId="0" borderId="29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21" xfId="0" applyFont="1" applyFill="1" applyBorder="1" applyAlignment="1">
      <alignment horizontal="center" wrapText="1"/>
    </xf>
    <xf numFmtId="0" fontId="31" fillId="0" borderId="11" xfId="0" applyFont="1" applyFill="1" applyBorder="1" applyAlignment="1">
      <alignment horizontal="center" wrapText="1"/>
    </xf>
    <xf numFmtId="0" fontId="31" fillId="0" borderId="24" xfId="0" applyFont="1" applyFill="1" applyBorder="1" applyAlignment="1">
      <alignment horizontal="center" wrapText="1"/>
    </xf>
    <xf numFmtId="0" fontId="31" fillId="0" borderId="13" xfId="0" applyFont="1" applyFill="1" applyBorder="1" applyAlignment="1">
      <alignment horizontal="center" wrapText="1"/>
    </xf>
    <xf numFmtId="0" fontId="31" fillId="0" borderId="29" xfId="0" applyFont="1" applyFill="1" applyBorder="1" applyAlignment="1">
      <alignment horizontal="center" wrapText="1"/>
    </xf>
    <xf numFmtId="0" fontId="32" fillId="0" borderId="8" xfId="0" applyFont="1" applyFill="1" applyBorder="1" applyAlignment="1">
      <alignment wrapText="1"/>
    </xf>
    <xf numFmtId="0" fontId="32" fillId="0" borderId="9" xfId="0" applyFont="1" applyFill="1" applyBorder="1" applyAlignment="1">
      <alignment wrapText="1"/>
    </xf>
    <xf numFmtId="0" fontId="32" fillId="0" borderId="21" xfId="0" applyFont="1" applyFill="1" applyBorder="1" applyAlignment="1">
      <alignment wrapText="1"/>
    </xf>
    <xf numFmtId="0" fontId="19" fillId="0" borderId="11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32" fillId="0" borderId="11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0" fontId="32" fillId="0" borderId="0" xfId="0" applyFont="1" applyFill="1" applyAlignment="1">
      <alignment wrapText="1"/>
    </xf>
    <xf numFmtId="0" fontId="32" fillId="0" borderId="24" xfId="0" applyFont="1" applyFill="1" applyBorder="1" applyAlignment="1">
      <alignment wrapText="1"/>
    </xf>
    <xf numFmtId="0" fontId="19" fillId="0" borderId="29" xfId="0" applyFont="1" applyFill="1" applyBorder="1" applyAlignment="1">
      <alignment wrapText="1"/>
    </xf>
    <xf numFmtId="0" fontId="19" fillId="0" borderId="31" xfId="0" applyFont="1" applyFill="1" applyBorder="1" applyAlignment="1">
      <alignment wrapText="1"/>
    </xf>
    <xf numFmtId="0" fontId="33" fillId="0" borderId="8" xfId="0" applyFont="1" applyFill="1" applyBorder="1" applyAlignment="1">
      <alignment wrapText="1"/>
    </xf>
    <xf numFmtId="0" fontId="33" fillId="0" borderId="9" xfId="0" applyFont="1" applyFill="1" applyBorder="1" applyAlignment="1">
      <alignment wrapText="1"/>
    </xf>
    <xf numFmtId="0" fontId="33" fillId="0" borderId="21" xfId="0" applyFont="1" applyFill="1" applyBorder="1" applyAlignment="1">
      <alignment wrapText="1"/>
    </xf>
    <xf numFmtId="166" fontId="21" fillId="0" borderId="23" xfId="7" applyNumberFormat="1" applyFont="1" applyFill="1" applyBorder="1" applyAlignment="1">
      <alignment horizontal="left" vertical="center" wrapText="1"/>
    </xf>
    <xf numFmtId="166" fontId="21" fillId="0" borderId="0" xfId="7" applyNumberFormat="1" applyFont="1" applyFill="1" applyBorder="1" applyAlignment="1">
      <alignment horizontal="left" vertical="center" wrapText="1"/>
    </xf>
    <xf numFmtId="166" fontId="21" fillId="0" borderId="24" xfId="7" applyNumberFormat="1" applyFont="1" applyFill="1" applyBorder="1" applyAlignment="1">
      <alignment horizontal="left" vertical="center" wrapText="1"/>
    </xf>
    <xf numFmtId="0" fontId="19" fillId="0" borderId="65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166" fontId="21" fillId="0" borderId="51" xfId="7" applyNumberFormat="1" applyFont="1" applyFill="1" applyBorder="1" applyAlignment="1">
      <alignment horizontal="center" vertical="center" wrapText="1"/>
    </xf>
    <xf numFmtId="166" fontId="23" fillId="0" borderId="23" xfId="7" applyNumberFormat="1" applyFont="1" applyFill="1" applyBorder="1" applyAlignment="1">
      <alignment horizontal="left" vertical="center" wrapText="1"/>
    </xf>
    <xf numFmtId="166" fontId="23" fillId="0" borderId="0" xfId="7" applyNumberFormat="1" applyFont="1" applyFill="1" applyBorder="1" applyAlignment="1">
      <alignment horizontal="left" vertical="center" wrapText="1"/>
    </xf>
    <xf numFmtId="166" fontId="23" fillId="0" borderId="24" xfId="7" applyNumberFormat="1" applyFont="1" applyFill="1" applyBorder="1" applyAlignment="1">
      <alignment horizontal="left" vertical="center" wrapText="1"/>
    </xf>
    <xf numFmtId="166" fontId="21" fillId="0" borderId="41" xfId="7" applyNumberFormat="1" applyFont="1" applyFill="1" applyBorder="1" applyAlignment="1">
      <alignment horizontal="left" vertical="center" wrapText="1"/>
    </xf>
    <xf numFmtId="166" fontId="21" fillId="0" borderId="14" xfId="7" applyNumberFormat="1" applyFont="1" applyFill="1" applyBorder="1" applyAlignment="1">
      <alignment horizontal="left" vertical="center" wrapText="1"/>
    </xf>
    <xf numFmtId="166" fontId="21" fillId="0" borderId="29" xfId="7" applyNumberFormat="1" applyFont="1" applyFill="1" applyBorder="1" applyAlignment="1">
      <alignment horizontal="left" vertical="center" wrapText="1"/>
    </xf>
    <xf numFmtId="166" fontId="21" fillId="0" borderId="52" xfId="7" applyNumberFormat="1" applyFont="1" applyFill="1" applyBorder="1" applyAlignment="1">
      <alignment vertical="center" wrapText="1"/>
    </xf>
    <xf numFmtId="166" fontId="21" fillId="0" borderId="53" xfId="7" applyNumberFormat="1" applyFont="1" applyFill="1" applyBorder="1" applyAlignment="1">
      <alignment vertical="center" wrapText="1"/>
    </xf>
    <xf numFmtId="166" fontId="21" fillId="0" borderId="55" xfId="7" applyNumberFormat="1" applyFont="1" applyFill="1" applyBorder="1" applyAlignment="1">
      <alignment vertical="center" wrapText="1"/>
    </xf>
    <xf numFmtId="166" fontId="21" fillId="0" borderId="56" xfId="7" applyNumberFormat="1" applyFont="1" applyFill="1" applyBorder="1" applyAlignment="1">
      <alignment vertical="center" wrapText="1"/>
    </xf>
    <xf numFmtId="166" fontId="21" fillId="0" borderId="33" xfId="7" applyNumberFormat="1" applyFont="1" applyFill="1" applyBorder="1" applyAlignment="1">
      <alignment vertical="center" wrapText="1"/>
    </xf>
    <xf numFmtId="166" fontId="21" fillId="0" borderId="34" xfId="7" applyNumberFormat="1" applyFont="1" applyFill="1" applyBorder="1" applyAlignment="1">
      <alignment vertical="center" wrapText="1"/>
    </xf>
    <xf numFmtId="166" fontId="21" fillId="0" borderId="30" xfId="7" applyNumberFormat="1" applyFont="1" applyFill="1" applyBorder="1" applyAlignment="1">
      <alignment vertical="center" wrapText="1"/>
    </xf>
    <xf numFmtId="166" fontId="21" fillId="0" borderId="36" xfId="7" applyNumberFormat="1" applyFont="1" applyFill="1" applyBorder="1" applyAlignment="1">
      <alignment vertical="center" wrapText="1"/>
    </xf>
    <xf numFmtId="166" fontId="22" fillId="0" borderId="43" xfId="7" applyNumberFormat="1" applyFont="1" applyFill="1" applyBorder="1" applyAlignment="1">
      <alignment horizontal="center" vertical="center" wrapText="1"/>
    </xf>
    <xf numFmtId="166" fontId="22" fillId="0" borderId="44" xfId="7" applyNumberFormat="1" applyFont="1" applyFill="1" applyBorder="1" applyAlignment="1">
      <alignment horizontal="center" vertical="center" wrapText="1"/>
    </xf>
    <xf numFmtId="1" fontId="21" fillId="0" borderId="50" xfId="7" applyNumberFormat="1" applyFont="1" applyFill="1" applyBorder="1" applyAlignment="1">
      <alignment horizontal="center" vertical="center" wrapText="1"/>
    </xf>
    <xf numFmtId="1" fontId="21" fillId="0" borderId="13" xfId="7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9" fillId="3" borderId="29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wrapText="1"/>
    </xf>
    <xf numFmtId="0" fontId="35" fillId="3" borderId="30" xfId="0" applyFont="1" applyFill="1" applyBorder="1" applyAlignment="1">
      <alignment wrapText="1"/>
    </xf>
    <xf numFmtId="0" fontId="35" fillId="3" borderId="31" xfId="0" applyFont="1" applyFill="1" applyBorder="1" applyAlignment="1">
      <alignment wrapText="1"/>
    </xf>
    <xf numFmtId="0" fontId="35" fillId="3" borderId="32" xfId="0" applyFont="1" applyFill="1" applyBorder="1" applyAlignment="1">
      <alignment wrapText="1"/>
    </xf>
    <xf numFmtId="0" fontId="19" fillId="3" borderId="1" xfId="0" applyFont="1" applyFill="1" applyBorder="1" applyAlignment="1">
      <alignment horizontal="center" wrapText="1"/>
    </xf>
    <xf numFmtId="0" fontId="33" fillId="3" borderId="13" xfId="0" applyFont="1" applyFill="1" applyBorder="1" applyAlignment="1">
      <alignment wrapText="1"/>
    </xf>
    <xf numFmtId="0" fontId="33" fillId="3" borderId="14" xfId="0" applyFont="1" applyFill="1" applyBorder="1" applyAlignment="1">
      <alignment wrapText="1"/>
    </xf>
    <xf numFmtId="166" fontId="27" fillId="4" borderId="23" xfId="7" applyNumberFormat="1" applyFont="1" applyFill="1" applyBorder="1" applyAlignment="1">
      <alignment horizontal="left" vertical="center" wrapText="1"/>
    </xf>
    <xf numFmtId="166" fontId="27" fillId="4" borderId="0" xfId="7" applyNumberFormat="1" applyFont="1" applyFill="1" applyBorder="1" applyAlignment="1">
      <alignment horizontal="left" vertical="center" wrapText="1"/>
    </xf>
    <xf numFmtId="166" fontId="27" fillId="4" borderId="24" xfId="7" applyNumberFormat="1" applyFont="1" applyFill="1" applyBorder="1" applyAlignment="1">
      <alignment horizontal="left" vertical="center" wrapText="1"/>
    </xf>
    <xf numFmtId="1" fontId="17" fillId="0" borderId="25" xfId="7" applyNumberFormat="1" applyFont="1" applyFill="1" applyBorder="1" applyAlignment="1">
      <alignment horizontal="center" vertical="center" wrapText="1"/>
    </xf>
    <xf numFmtId="166" fontId="17" fillId="0" borderId="41" xfId="7" applyNumberFormat="1" applyFont="1" applyFill="1" applyBorder="1" applyAlignment="1">
      <alignment horizontal="left" vertical="center" wrapText="1"/>
    </xf>
    <xf numFmtId="166" fontId="17" fillId="0" borderId="14" xfId="7" applyNumberFormat="1" applyFont="1" applyFill="1" applyBorder="1" applyAlignment="1">
      <alignment horizontal="left" vertical="center" wrapText="1"/>
    </xf>
    <xf numFmtId="166" fontId="17" fillId="0" borderId="29" xfId="7" applyNumberFormat="1" applyFont="1" applyFill="1" applyBorder="1" applyAlignment="1">
      <alignment horizontal="left" vertical="center" wrapText="1"/>
    </xf>
    <xf numFmtId="166" fontId="17" fillId="0" borderId="1" xfId="7" applyNumberFormat="1" applyFont="1" applyFill="1" applyBorder="1" applyAlignment="1">
      <alignment horizontal="center" vertical="center" wrapText="1"/>
    </xf>
    <xf numFmtId="166" fontId="17" fillId="0" borderId="30" xfId="7" applyNumberFormat="1" applyFont="1" applyFill="1" applyBorder="1" applyAlignment="1">
      <alignment vertical="center" wrapText="1"/>
    </xf>
    <xf numFmtId="166" fontId="17" fillId="0" borderId="36" xfId="7" applyNumberFormat="1" applyFont="1" applyFill="1" applyBorder="1" applyAlignment="1">
      <alignment vertical="center" wrapText="1"/>
    </xf>
    <xf numFmtId="166" fontId="17" fillId="0" borderId="8" xfId="7" applyNumberFormat="1" applyFont="1" applyFill="1" applyBorder="1" applyAlignment="1">
      <alignment vertical="center" wrapText="1"/>
    </xf>
    <xf numFmtId="166" fontId="17" fillId="0" borderId="9" xfId="7" applyNumberFormat="1" applyFont="1" applyFill="1" applyBorder="1" applyAlignment="1">
      <alignment vertical="center" wrapText="1"/>
    </xf>
    <xf numFmtId="166" fontId="17" fillId="0" borderId="21" xfId="7" applyNumberFormat="1" applyFont="1" applyFill="1" applyBorder="1" applyAlignment="1">
      <alignment vertical="center" wrapText="1"/>
    </xf>
    <xf numFmtId="0" fontId="33" fillId="0" borderId="30" xfId="0" applyFont="1" applyFill="1" applyBorder="1" applyAlignment="1">
      <alignment wrapText="1"/>
    </xf>
    <xf numFmtId="0" fontId="33" fillId="0" borderId="32" xfId="0" applyFont="1" applyFill="1" applyBorder="1" applyAlignment="1">
      <alignment wrapText="1"/>
    </xf>
    <xf numFmtId="0" fontId="33" fillId="0" borderId="3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0" fontId="33" fillId="0" borderId="13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5" fillId="0" borderId="30" xfId="0" applyFont="1" applyFill="1" applyBorder="1" applyAlignment="1">
      <alignment wrapText="1"/>
    </xf>
    <xf numFmtId="0" fontId="35" fillId="0" borderId="31" xfId="0" applyFont="1" applyFill="1" applyBorder="1" applyAlignment="1">
      <alignment wrapText="1"/>
    </xf>
    <xf numFmtId="0" fontId="35" fillId="0" borderId="32" xfId="0" applyFont="1" applyFill="1" applyBorder="1" applyAlignment="1">
      <alignment wrapText="1"/>
    </xf>
    <xf numFmtId="166" fontId="21" fillId="0" borderId="0" xfId="7" applyNumberFormat="1" applyFont="1" applyFill="1" applyAlignment="1">
      <alignment horizontal="right" vertical="center" wrapText="1"/>
    </xf>
    <xf numFmtId="166" fontId="17" fillId="0" borderId="3" xfId="7" applyNumberFormat="1" applyFont="1" applyFill="1" applyBorder="1" applyAlignment="1">
      <alignment horizontal="center" vertical="center" wrapText="1"/>
    </xf>
    <xf numFmtId="166" fontId="17" fillId="0" borderId="7" xfId="7" applyNumberFormat="1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wrapText="1"/>
    </xf>
    <xf numFmtId="0" fontId="19" fillId="0" borderId="64" xfId="0" applyFont="1" applyFill="1" applyBorder="1" applyAlignment="1">
      <alignment horizontal="center" wrapText="1"/>
    </xf>
    <xf numFmtId="0" fontId="19" fillId="0" borderId="23" xfId="0" applyFont="1" applyFill="1" applyBorder="1" applyAlignment="1">
      <alignment horizontal="center" wrapText="1"/>
    </xf>
    <xf numFmtId="0" fontId="19" fillId="0" borderId="26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27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32" fillId="0" borderId="2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24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19" fillId="0" borderId="30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vertical="center" wrapText="1"/>
    </xf>
    <xf numFmtId="0" fontId="19" fillId="0" borderId="31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vertical="center" wrapText="1"/>
    </xf>
    <xf numFmtId="0" fontId="33" fillId="0" borderId="21" xfId="0" applyFont="1" applyFill="1" applyBorder="1" applyAlignment="1">
      <alignment vertical="center" wrapText="1"/>
    </xf>
    <xf numFmtId="166" fontId="21" fillId="4" borderId="0" xfId="7" applyNumberFormat="1" applyFont="1" applyFill="1" applyAlignment="1">
      <alignment horizontal="right" vertical="center" wrapText="1"/>
    </xf>
    <xf numFmtId="166" fontId="17" fillId="0" borderId="43" xfId="7" applyNumberFormat="1" applyFont="1" applyFill="1" applyBorder="1" applyAlignment="1">
      <alignment horizontal="center" vertical="center" wrapText="1"/>
    </xf>
    <xf numFmtId="166" fontId="17" fillId="0" borderId="44" xfId="7" applyNumberFormat="1" applyFont="1" applyFill="1" applyBorder="1" applyAlignment="1">
      <alignment horizontal="center" vertical="center" wrapText="1"/>
    </xf>
    <xf numFmtId="166" fontId="17" fillId="0" borderId="22" xfId="7" applyNumberFormat="1" applyFont="1" applyFill="1" applyBorder="1" applyAlignment="1">
      <alignment horizontal="center" vertical="center" wrapText="1"/>
    </xf>
    <xf numFmtId="166" fontId="17" fillId="0" borderId="48" xfId="7" applyNumberFormat="1" applyFont="1" applyFill="1" applyBorder="1" applyAlignment="1">
      <alignment horizontal="center" vertical="center" wrapText="1"/>
    </xf>
    <xf numFmtId="166" fontId="17" fillId="0" borderId="16" xfId="7" applyNumberFormat="1" applyFont="1" applyFill="1" applyBorder="1" applyAlignment="1">
      <alignment horizontal="center" vertical="center" wrapText="1"/>
    </xf>
    <xf numFmtId="166" fontId="17" fillId="0" borderId="33" xfId="7" applyNumberFormat="1" applyFont="1" applyFill="1" applyBorder="1" applyAlignment="1">
      <alignment vertical="center" wrapText="1"/>
    </xf>
    <xf numFmtId="166" fontId="17" fillId="0" borderId="34" xfId="7" applyNumberFormat="1" applyFont="1" applyFill="1" applyBorder="1" applyAlignment="1">
      <alignment vertical="center" wrapText="1"/>
    </xf>
    <xf numFmtId="166" fontId="17" fillId="0" borderId="55" xfId="7" applyNumberFormat="1" applyFont="1" applyFill="1" applyBorder="1" applyAlignment="1">
      <alignment vertical="center" wrapText="1"/>
    </xf>
    <xf numFmtId="166" fontId="17" fillId="0" borderId="56" xfId="7" applyNumberFormat="1" applyFont="1" applyFill="1" applyBorder="1" applyAlignment="1">
      <alignment vertical="center" wrapText="1"/>
    </xf>
    <xf numFmtId="1" fontId="17" fillId="0" borderId="50" xfId="7" applyNumberFormat="1" applyFont="1" applyFill="1" applyBorder="1" applyAlignment="1">
      <alignment horizontal="center" vertical="center" wrapText="1"/>
    </xf>
    <xf numFmtId="1" fontId="17" fillId="0" borderId="13" xfId="7" applyNumberFormat="1" applyFont="1" applyFill="1" applyBorder="1" applyAlignment="1">
      <alignment horizontal="center" vertical="center" wrapText="1"/>
    </xf>
    <xf numFmtId="166" fontId="17" fillId="0" borderId="51" xfId="7" applyNumberFormat="1" applyFont="1" applyFill="1" applyBorder="1" applyAlignment="1">
      <alignment horizontal="center" vertical="center" wrapText="1"/>
    </xf>
    <xf numFmtId="166" fontId="17" fillId="0" borderId="52" xfId="7" applyNumberFormat="1" applyFont="1" applyFill="1" applyBorder="1" applyAlignment="1">
      <alignment vertical="center" wrapText="1"/>
    </xf>
    <xf numFmtId="166" fontId="17" fillId="0" borderId="53" xfId="7" applyNumberFormat="1" applyFont="1" applyFill="1" applyBorder="1" applyAlignment="1">
      <alignment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166" fontId="22" fillId="0" borderId="8" xfId="7" applyNumberFormat="1" applyFont="1" applyFill="1" applyBorder="1" applyAlignment="1">
      <alignment horizontal="center" vertical="center" wrapText="1"/>
    </xf>
    <xf numFmtId="166" fontId="22" fillId="0" borderId="10" xfId="7" applyNumberFormat="1" applyFont="1" applyFill="1" applyBorder="1" applyAlignment="1">
      <alignment horizontal="center" vertical="center" wrapText="1"/>
    </xf>
    <xf numFmtId="166" fontId="22" fillId="0" borderId="61" xfId="7" applyNumberFormat="1" applyFont="1" applyFill="1" applyBorder="1" applyAlignment="1">
      <alignment horizontal="center" vertical="center" wrapText="1"/>
    </xf>
    <xf numFmtId="166" fontId="22" fillId="0" borderId="62" xfId="7" applyNumberFormat="1" applyFont="1" applyFill="1" applyBorder="1" applyAlignment="1">
      <alignment horizontal="center" vertical="center" wrapText="1"/>
    </xf>
    <xf numFmtId="166" fontId="24" fillId="0" borderId="21" xfId="7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166" fontId="26" fillId="0" borderId="8" xfId="7" applyNumberFormat="1" applyFont="1" applyFill="1" applyBorder="1" applyAlignment="1">
      <alignment horizontal="center" vertical="center" wrapText="1"/>
    </xf>
    <xf numFmtId="166" fontId="26" fillId="0" borderId="10" xfId="7" applyNumberFormat="1" applyFont="1" applyFill="1" applyBorder="1" applyAlignment="1">
      <alignment horizontal="center" vertical="center" wrapText="1"/>
    </xf>
    <xf numFmtId="166" fontId="26" fillId="0" borderId="61" xfId="7" applyNumberFormat="1" applyFont="1" applyFill="1" applyBorder="1" applyAlignment="1">
      <alignment horizontal="center" vertical="center" wrapText="1"/>
    </xf>
    <xf numFmtId="166" fontId="26" fillId="0" borderId="62" xfId="7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>
      <alignment horizontal="right" vertical="center" wrapText="1"/>
    </xf>
    <xf numFmtId="165" fontId="4" fillId="0" borderId="0" xfId="3" applyNumberFormat="1" applyFont="1" applyFill="1" applyAlignment="1">
      <alignment horizontal="right" vertical="center" wrapText="1"/>
    </xf>
    <xf numFmtId="165" fontId="4" fillId="0" borderId="64" xfId="3" applyNumberFormat="1" applyFont="1" applyFill="1" applyBorder="1" applyAlignment="1">
      <alignment horizontal="center" vertical="center" wrapText="1"/>
    </xf>
    <xf numFmtId="165" fontId="4" fillId="0" borderId="4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166" fontId="17" fillId="2" borderId="23" xfId="7" applyNumberFormat="1" applyFont="1" applyFill="1" applyBorder="1" applyAlignment="1">
      <alignment horizontal="left" vertical="center" wrapText="1"/>
    </xf>
    <xf numFmtId="166" fontId="17" fillId="2" borderId="0" xfId="7" applyNumberFormat="1" applyFont="1" applyFill="1" applyBorder="1" applyAlignment="1">
      <alignment horizontal="left" vertical="center" wrapText="1"/>
    </xf>
    <xf numFmtId="166" fontId="17" fillId="2" borderId="24" xfId="7" applyNumberFormat="1" applyFont="1" applyFill="1" applyBorder="1" applyAlignment="1">
      <alignment horizontal="left" vertical="center" wrapText="1"/>
    </xf>
    <xf numFmtId="0" fontId="33" fillId="3" borderId="30" xfId="0" applyFont="1" applyFill="1" applyBorder="1" applyAlignment="1">
      <alignment vertical="center" wrapText="1"/>
    </xf>
    <xf numFmtId="0" fontId="33" fillId="3" borderId="31" xfId="0" applyFont="1" applyFill="1" applyBorder="1" applyAlignment="1">
      <alignment vertical="center" wrapText="1"/>
    </xf>
    <xf numFmtId="0" fontId="33" fillId="3" borderId="32" xfId="0" applyFont="1" applyFill="1" applyBorder="1" applyAlignment="1">
      <alignment vertical="center" wrapText="1"/>
    </xf>
    <xf numFmtId="0" fontId="19" fillId="3" borderId="30" xfId="0" applyFont="1" applyFill="1" applyBorder="1" applyAlignment="1">
      <alignment vertical="center" wrapText="1"/>
    </xf>
    <xf numFmtId="0" fontId="19" fillId="3" borderId="31" xfId="0" applyFont="1" applyFill="1" applyBorder="1" applyAlignment="1">
      <alignment vertical="center" wrapText="1"/>
    </xf>
    <xf numFmtId="0" fontId="19" fillId="3" borderId="32" xfId="0" applyFont="1" applyFill="1" applyBorder="1" applyAlignment="1">
      <alignment vertical="center" wrapText="1"/>
    </xf>
    <xf numFmtId="166" fontId="22" fillId="4" borderId="43" xfId="0" applyNumberFormat="1" applyFont="1" applyFill="1" applyBorder="1" applyAlignment="1">
      <alignment horizontal="center" vertical="center" wrapText="1"/>
    </xf>
    <xf numFmtId="166" fontId="22" fillId="4" borderId="44" xfId="0" applyNumberFormat="1" applyFont="1" applyFill="1" applyBorder="1" applyAlignment="1">
      <alignment horizontal="center" vertical="center" wrapText="1"/>
    </xf>
    <xf numFmtId="166" fontId="22" fillId="4" borderId="22" xfId="0" applyNumberFormat="1" applyFont="1" applyFill="1" applyBorder="1" applyAlignment="1">
      <alignment horizontal="center" vertical="center" wrapText="1"/>
    </xf>
    <xf numFmtId="166" fontId="22" fillId="4" borderId="1" xfId="0" applyNumberFormat="1" applyFont="1" applyFill="1" applyBorder="1" applyAlignment="1">
      <alignment horizontal="center" vertical="center" wrapText="1"/>
    </xf>
    <xf numFmtId="166" fontId="23" fillId="4" borderId="20" xfId="0" applyNumberFormat="1" applyFont="1" applyFill="1" applyBorder="1" applyAlignment="1">
      <alignment horizontal="left" vertical="center" wrapText="1"/>
    </xf>
    <xf numFmtId="166" fontId="23" fillId="4" borderId="9" xfId="0" applyNumberFormat="1" applyFont="1" applyFill="1" applyBorder="1" applyAlignment="1">
      <alignment horizontal="left" vertical="center" wrapText="1"/>
    </xf>
    <xf numFmtId="166" fontId="23" fillId="4" borderId="21" xfId="0" applyNumberFormat="1" applyFont="1" applyFill="1" applyBorder="1" applyAlignment="1">
      <alignment horizontal="left" vertical="center" wrapText="1"/>
    </xf>
    <xf numFmtId="166" fontId="21" fillId="4" borderId="23" xfId="0" applyNumberFormat="1" applyFont="1" applyFill="1" applyBorder="1" applyAlignment="1">
      <alignment horizontal="left" vertical="center" wrapText="1"/>
    </xf>
    <xf numFmtId="166" fontId="21" fillId="4" borderId="0" xfId="0" applyNumberFormat="1" applyFont="1" applyFill="1" applyBorder="1" applyAlignment="1">
      <alignment horizontal="left" vertical="center" wrapText="1"/>
    </xf>
    <xf numFmtId="166" fontId="21" fillId="4" borderId="24" xfId="0" applyNumberFormat="1" applyFont="1" applyFill="1" applyBorder="1" applyAlignment="1">
      <alignment horizontal="left" vertical="center" wrapText="1"/>
    </xf>
    <xf numFmtId="166" fontId="21" fillId="4" borderId="25" xfId="0" applyNumberFormat="1" applyFont="1" applyFill="1" applyBorder="1" applyAlignment="1">
      <alignment horizontal="center" vertical="center" wrapText="1"/>
    </xf>
    <xf numFmtId="166" fontId="21" fillId="4" borderId="5" xfId="0" applyNumberFormat="1" applyFont="1" applyFill="1" applyBorder="1" applyAlignment="1">
      <alignment horizontal="center" vertical="center" wrapText="1"/>
    </xf>
    <xf numFmtId="166" fontId="23" fillId="4" borderId="23" xfId="0" applyNumberFormat="1" applyFont="1" applyFill="1" applyBorder="1" applyAlignment="1">
      <alignment horizontal="left" vertical="center" wrapText="1"/>
    </xf>
    <xf numFmtId="166" fontId="23" fillId="4" borderId="0" xfId="0" applyNumberFormat="1" applyFont="1" applyFill="1" applyBorder="1" applyAlignment="1">
      <alignment horizontal="left" vertical="center" wrapText="1"/>
    </xf>
    <xf numFmtId="166" fontId="23" fillId="4" borderId="24" xfId="0" applyNumberFormat="1" applyFont="1" applyFill="1" applyBorder="1" applyAlignment="1">
      <alignment horizontal="left" vertical="center" wrapText="1"/>
    </xf>
    <xf numFmtId="166" fontId="21" fillId="4" borderId="41" xfId="0" applyNumberFormat="1" applyFont="1" applyFill="1" applyBorder="1" applyAlignment="1">
      <alignment horizontal="left" vertical="center" wrapText="1"/>
    </xf>
    <xf numFmtId="166" fontId="21" fillId="4" borderId="14" xfId="0" applyNumberFormat="1" applyFont="1" applyFill="1" applyBorder="1" applyAlignment="1">
      <alignment horizontal="left" vertical="center" wrapText="1"/>
    </xf>
    <xf numFmtId="166" fontId="21" fillId="4" borderId="29" xfId="0" applyNumberFormat="1" applyFont="1" applyFill="1" applyBorder="1" applyAlignment="1">
      <alignment horizontal="left" vertical="center" wrapText="1"/>
    </xf>
    <xf numFmtId="166" fontId="21" fillId="4" borderId="30" xfId="0" applyNumberFormat="1" applyFont="1" applyFill="1" applyBorder="1" applyAlignment="1">
      <alignment vertical="center" wrapText="1"/>
    </xf>
    <xf numFmtId="166" fontId="21" fillId="4" borderId="36" xfId="0" applyNumberFormat="1" applyFont="1" applyFill="1" applyBorder="1" applyAlignment="1">
      <alignment vertical="center" wrapText="1"/>
    </xf>
    <xf numFmtId="166" fontId="21" fillId="4" borderId="31" xfId="0" applyNumberFormat="1" applyFont="1" applyFill="1" applyBorder="1" applyAlignment="1">
      <alignment vertical="center" wrapText="1"/>
    </xf>
    <xf numFmtId="166" fontId="21" fillId="4" borderId="8" xfId="0" applyNumberFormat="1" applyFont="1" applyFill="1" applyBorder="1" applyAlignment="1">
      <alignment vertical="center" wrapText="1"/>
    </xf>
    <xf numFmtId="166" fontId="21" fillId="4" borderId="9" xfId="0" applyNumberFormat="1" applyFont="1" applyFill="1" applyBorder="1" applyAlignment="1">
      <alignment vertical="center" wrapText="1"/>
    </xf>
    <xf numFmtId="166" fontId="21" fillId="4" borderId="21" xfId="0" applyNumberFormat="1" applyFont="1" applyFill="1" applyBorder="1" applyAlignment="1">
      <alignment vertical="center" wrapText="1"/>
    </xf>
    <xf numFmtId="166" fontId="21" fillId="4" borderId="13" xfId="0" applyNumberFormat="1" applyFont="1" applyFill="1" applyBorder="1" applyAlignment="1">
      <alignment vertical="center" wrapText="1"/>
    </xf>
    <xf numFmtId="166" fontId="21" fillId="4" borderId="14" xfId="0" applyNumberFormat="1" applyFont="1" applyFill="1" applyBorder="1" applyAlignment="1">
      <alignment vertical="center" wrapText="1"/>
    </xf>
    <xf numFmtId="166" fontId="21" fillId="4" borderId="29" xfId="0" applyNumberFormat="1" applyFont="1" applyFill="1" applyBorder="1" applyAlignment="1">
      <alignment vertical="center" wrapText="1"/>
    </xf>
    <xf numFmtId="166" fontId="24" fillId="4" borderId="37" xfId="0" applyNumberFormat="1" applyFont="1" applyFill="1" applyBorder="1" applyAlignment="1">
      <alignment vertical="center" wrapText="1"/>
    </xf>
    <xf numFmtId="166" fontId="24" fillId="4" borderId="38" xfId="0" applyNumberFormat="1" applyFont="1" applyFill="1" applyBorder="1" applyAlignment="1">
      <alignment vertical="center" wrapText="1"/>
    </xf>
    <xf numFmtId="166" fontId="24" fillId="4" borderId="20" xfId="0" applyNumberFormat="1" applyFont="1" applyFill="1" applyBorder="1" applyAlignment="1">
      <alignment vertical="center" wrapText="1"/>
    </xf>
    <xf numFmtId="166" fontId="24" fillId="4" borderId="39" xfId="0" applyNumberFormat="1" applyFont="1" applyFill="1" applyBorder="1" applyAlignment="1">
      <alignment vertical="center" wrapText="1"/>
    </xf>
    <xf numFmtId="166" fontId="21" fillId="4" borderId="40" xfId="0" applyNumberFormat="1" applyFont="1" applyFill="1" applyBorder="1" applyAlignment="1">
      <alignment vertical="center" wrapText="1"/>
    </xf>
    <xf numFmtId="166" fontId="21" fillId="4" borderId="17" xfId="0" applyNumberFormat="1" applyFont="1" applyFill="1" applyBorder="1" applyAlignment="1">
      <alignment vertical="center" wrapText="1"/>
    </xf>
    <xf numFmtId="166" fontId="21" fillId="4" borderId="41" xfId="0" applyNumberFormat="1" applyFont="1" applyFill="1" applyBorder="1" applyAlignment="1">
      <alignment vertical="center" wrapText="1"/>
    </xf>
    <xf numFmtId="166" fontId="21" fillId="4" borderId="18" xfId="0" applyNumberFormat="1" applyFont="1" applyFill="1" applyBorder="1" applyAlignment="1">
      <alignment vertical="center" wrapText="1"/>
    </xf>
    <xf numFmtId="0" fontId="19" fillId="3" borderId="13" xfId="0" applyFont="1" applyFill="1" applyBorder="1" applyAlignment="1">
      <alignment vertical="center" wrapText="1"/>
    </xf>
    <xf numFmtId="0" fontId="19" fillId="3" borderId="14" xfId="0" applyFont="1" applyFill="1" applyBorder="1" applyAlignment="1">
      <alignment vertical="center" wrapText="1"/>
    </xf>
    <xf numFmtId="0" fontId="19" fillId="3" borderId="29" xfId="0" applyFont="1" applyFill="1" applyBorder="1" applyAlignment="1">
      <alignment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vertical="center" wrapText="1"/>
    </xf>
    <xf numFmtId="0" fontId="32" fillId="3" borderId="9" xfId="0" applyFont="1" applyFill="1" applyBorder="1" applyAlignment="1">
      <alignment vertical="center" wrapText="1"/>
    </xf>
    <xf numFmtId="0" fontId="32" fillId="3" borderId="21" xfId="0" applyFont="1" applyFill="1" applyBorder="1" applyAlignment="1">
      <alignment vertical="center" wrapText="1"/>
    </xf>
    <xf numFmtId="0" fontId="19" fillId="4" borderId="11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24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33" fillId="3" borderId="13" xfId="0" applyFont="1" applyFill="1" applyBorder="1" applyAlignment="1">
      <alignment vertical="center" wrapText="1"/>
    </xf>
    <xf numFmtId="0" fontId="33" fillId="3" borderId="14" xfId="0" applyFont="1" applyFill="1" applyBorder="1" applyAlignment="1">
      <alignment vertical="center" wrapText="1"/>
    </xf>
    <xf numFmtId="0" fontId="35" fillId="3" borderId="30" xfId="0" applyFont="1" applyFill="1" applyBorder="1" applyAlignment="1">
      <alignment vertical="center" wrapText="1"/>
    </xf>
    <xf numFmtId="0" fontId="35" fillId="3" borderId="31" xfId="0" applyFont="1" applyFill="1" applyBorder="1" applyAlignment="1">
      <alignment vertical="center" wrapText="1"/>
    </xf>
    <xf numFmtId="0" fontId="35" fillId="3" borderId="32" xfId="0" applyFont="1" applyFill="1" applyBorder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0" fontId="32" fillId="3" borderId="11" xfId="0" applyFont="1" applyFill="1" applyBorder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32" fillId="3" borderId="24" xfId="0" applyFont="1" applyFill="1" applyBorder="1" applyAlignment="1">
      <alignment vertical="center" wrapText="1"/>
    </xf>
    <xf numFmtId="0" fontId="37" fillId="3" borderId="0" xfId="0" applyFont="1" applyFill="1" applyBorder="1" applyAlignment="1">
      <alignment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9" fillId="4" borderId="24" xfId="0" applyFont="1" applyFill="1" applyBorder="1" applyAlignment="1">
      <alignment horizontal="left" vertical="center" wrapText="1"/>
    </xf>
    <xf numFmtId="166" fontId="26" fillId="4" borderId="19" xfId="7" applyNumberFormat="1" applyFont="1" applyFill="1" applyBorder="1" applyAlignment="1">
      <alignment horizontal="center" vertical="center" wrapText="1"/>
    </xf>
    <xf numFmtId="166" fontId="26" fillId="4" borderId="6" xfId="7" applyNumberFormat="1" applyFont="1" applyFill="1" applyBorder="1" applyAlignment="1">
      <alignment horizontal="center" vertical="center" wrapText="1"/>
    </xf>
    <xf numFmtId="166" fontId="26" fillId="4" borderId="22" xfId="7" applyNumberFormat="1" applyFont="1" applyFill="1" applyBorder="1" applyAlignment="1">
      <alignment horizontal="center" vertical="center" wrapText="1"/>
    </xf>
    <xf numFmtId="166" fontId="26" fillId="4" borderId="1" xfId="7" applyNumberFormat="1" applyFont="1" applyFill="1" applyBorder="1" applyAlignment="1">
      <alignment horizontal="center" vertical="center" wrapText="1"/>
    </xf>
    <xf numFmtId="166" fontId="27" fillId="4" borderId="20" xfId="7" applyNumberFormat="1" applyFont="1" applyFill="1" applyBorder="1" applyAlignment="1">
      <alignment horizontal="left" vertical="center" wrapText="1"/>
    </xf>
    <xf numFmtId="166" fontId="27" fillId="4" borderId="9" xfId="7" applyNumberFormat="1" applyFont="1" applyFill="1" applyBorder="1" applyAlignment="1">
      <alignment horizontal="left" vertical="center" wrapText="1"/>
    </xf>
    <xf numFmtId="166" fontId="27" fillId="4" borderId="21" xfId="7" applyNumberFormat="1" applyFont="1" applyFill="1" applyBorder="1" applyAlignment="1">
      <alignment horizontal="left" vertical="center" wrapText="1"/>
    </xf>
    <xf numFmtId="166" fontId="17" fillId="4" borderId="25" xfId="7" applyNumberFormat="1" applyFont="1" applyFill="1" applyBorder="1" applyAlignment="1">
      <alignment horizontal="center" vertical="center" wrapText="1"/>
    </xf>
    <xf numFmtId="166" fontId="17" fillId="4" borderId="5" xfId="7" applyNumberFormat="1" applyFont="1" applyFill="1" applyBorder="1" applyAlignment="1">
      <alignment horizontal="center" vertical="center" wrapText="1"/>
    </xf>
    <xf numFmtId="166" fontId="17" fillId="4" borderId="26" xfId="7" applyNumberFormat="1" applyFont="1" applyFill="1" applyBorder="1" applyAlignment="1">
      <alignment horizontal="left" vertical="center" wrapText="1"/>
    </xf>
    <xf numFmtId="166" fontId="17" fillId="4" borderId="4" xfId="7" applyNumberFormat="1" applyFont="1" applyFill="1" applyBorder="1" applyAlignment="1">
      <alignment horizontal="left" vertical="center" wrapText="1"/>
    </xf>
    <xf numFmtId="166" fontId="17" fillId="4" borderId="27" xfId="7" applyNumberFormat="1" applyFont="1" applyFill="1" applyBorder="1" applyAlignment="1">
      <alignment horizontal="left" vertical="center" wrapText="1"/>
    </xf>
    <xf numFmtId="166" fontId="17" fillId="4" borderId="28" xfId="7" applyNumberFormat="1" applyFont="1" applyFill="1" applyBorder="1" applyAlignment="1">
      <alignment horizontal="center" vertical="center" wrapText="1"/>
    </xf>
    <xf numFmtId="166" fontId="17" fillId="4" borderId="2" xfId="7" applyNumberFormat="1" applyFont="1" applyFill="1" applyBorder="1" applyAlignment="1">
      <alignment horizontal="center" vertical="center" wrapText="1"/>
    </xf>
    <xf numFmtId="166" fontId="29" fillId="4" borderId="8" xfId="7" applyNumberFormat="1" applyFont="1" applyFill="1" applyBorder="1" applyAlignment="1">
      <alignment vertical="center" wrapText="1"/>
    </xf>
    <xf numFmtId="166" fontId="29" fillId="4" borderId="9" xfId="7" applyNumberFormat="1" applyFont="1" applyFill="1" applyBorder="1" applyAlignment="1">
      <alignment vertical="center" wrapText="1"/>
    </xf>
    <xf numFmtId="166" fontId="29" fillId="4" borderId="21" xfId="7" applyNumberFormat="1" applyFont="1" applyFill="1" applyBorder="1" applyAlignment="1">
      <alignment vertical="center" wrapText="1"/>
    </xf>
    <xf numFmtId="166" fontId="17" fillId="4" borderId="13" xfId="7" applyNumberFormat="1" applyFont="1" applyFill="1" applyBorder="1" applyAlignment="1">
      <alignment vertical="center" wrapText="1"/>
    </xf>
    <xf numFmtId="166" fontId="17" fillId="4" borderId="14" xfId="7" applyNumberFormat="1" applyFont="1" applyFill="1" applyBorder="1" applyAlignment="1">
      <alignment vertical="center" wrapText="1"/>
    </xf>
    <xf numFmtId="166" fontId="17" fillId="4" borderId="29" xfId="7" applyNumberFormat="1" applyFont="1" applyFill="1" applyBorder="1" applyAlignment="1">
      <alignment vertical="center" wrapText="1"/>
    </xf>
    <xf numFmtId="166" fontId="30" fillId="4" borderId="30" xfId="7" applyNumberFormat="1" applyFont="1" applyFill="1" applyBorder="1" applyAlignment="1">
      <alignment vertical="center" wrapText="1"/>
    </xf>
    <xf numFmtId="166" fontId="30" fillId="4" borderId="31" xfId="7" applyNumberFormat="1" applyFont="1" applyFill="1" applyBorder="1" applyAlignment="1">
      <alignment vertical="center" wrapText="1"/>
    </xf>
    <xf numFmtId="166" fontId="30" fillId="4" borderId="32" xfId="7" applyNumberFormat="1" applyFont="1" applyFill="1" applyBorder="1" applyAlignment="1">
      <alignment vertical="center" wrapText="1"/>
    </xf>
    <xf numFmtId="0" fontId="19" fillId="3" borderId="8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19" fillId="3" borderId="21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 wrapText="1"/>
    </xf>
    <xf numFmtId="0" fontId="19" fillId="3" borderId="24" xfId="0" applyFont="1" applyFill="1" applyBorder="1" applyAlignment="1">
      <alignment vertical="center" wrapText="1"/>
    </xf>
    <xf numFmtId="0" fontId="19" fillId="4" borderId="13" xfId="0" applyFont="1" applyFill="1" applyBorder="1" applyAlignment="1">
      <alignment vertical="center" wrapText="1"/>
    </xf>
    <xf numFmtId="0" fontId="19" fillId="4" borderId="14" xfId="0" applyFont="1" applyFill="1" applyBorder="1" applyAlignment="1">
      <alignment vertical="center" wrapText="1"/>
    </xf>
    <xf numFmtId="0" fontId="19" fillId="4" borderId="29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33" fillId="3" borderId="8" xfId="0" applyFont="1" applyFill="1" applyBorder="1" applyAlignment="1">
      <alignment vertical="center" wrapText="1"/>
    </xf>
    <xf numFmtId="0" fontId="33" fillId="3" borderId="9" xfId="0" applyFont="1" applyFill="1" applyBorder="1" applyAlignment="1">
      <alignment vertical="center" wrapText="1"/>
    </xf>
    <xf numFmtId="0" fontId="33" fillId="3" borderId="21" xfId="0" applyFont="1" applyFill="1" applyBorder="1" applyAlignment="1">
      <alignment vertical="center" wrapText="1"/>
    </xf>
    <xf numFmtId="166" fontId="21" fillId="0" borderId="30" xfId="0" applyNumberFormat="1" applyFont="1" applyFill="1" applyBorder="1" applyAlignment="1">
      <alignment vertical="center" wrapText="1"/>
    </xf>
    <xf numFmtId="166" fontId="21" fillId="0" borderId="31" xfId="0" applyNumberFormat="1" applyFont="1" applyFill="1" applyBorder="1" applyAlignment="1">
      <alignment vertical="center" wrapText="1"/>
    </xf>
    <xf numFmtId="166" fontId="21" fillId="0" borderId="36" xfId="0" applyNumberFormat="1" applyFont="1" applyFill="1" applyBorder="1" applyAlignment="1">
      <alignment vertical="center" wrapText="1"/>
    </xf>
    <xf numFmtId="166" fontId="21" fillId="0" borderId="8" xfId="0" applyNumberFormat="1" applyFont="1" applyFill="1" applyBorder="1" applyAlignment="1">
      <alignment vertical="center" wrapText="1"/>
    </xf>
    <xf numFmtId="166" fontId="21" fillId="0" borderId="9" xfId="0" applyNumberFormat="1" applyFont="1" applyFill="1" applyBorder="1" applyAlignment="1">
      <alignment vertical="center" wrapText="1"/>
    </xf>
    <xf numFmtId="166" fontId="21" fillId="0" borderId="21" xfId="0" applyNumberFormat="1" applyFont="1" applyFill="1" applyBorder="1" applyAlignment="1">
      <alignment vertical="center" wrapText="1"/>
    </xf>
    <xf numFmtId="166" fontId="23" fillId="0" borderId="23" xfId="0" applyNumberFormat="1" applyFont="1" applyFill="1" applyBorder="1" applyAlignment="1">
      <alignment horizontal="left" vertical="center" wrapText="1"/>
    </xf>
    <xf numFmtId="166" fontId="23" fillId="0" borderId="0" xfId="0" applyNumberFormat="1" applyFont="1" applyFill="1" applyBorder="1" applyAlignment="1">
      <alignment horizontal="left" vertical="center" wrapText="1"/>
    </xf>
    <xf numFmtId="166" fontId="23" fillId="0" borderId="24" xfId="0" applyNumberFormat="1" applyFont="1" applyFill="1" applyBorder="1" applyAlignment="1">
      <alignment horizontal="left" vertical="center" wrapText="1"/>
    </xf>
    <xf numFmtId="166" fontId="21" fillId="0" borderId="41" xfId="0" applyNumberFormat="1" applyFont="1" applyFill="1" applyBorder="1" applyAlignment="1">
      <alignment horizontal="left" vertical="center" wrapText="1"/>
    </xf>
    <xf numFmtId="166" fontId="21" fillId="0" borderId="14" xfId="0" applyNumberFormat="1" applyFont="1" applyFill="1" applyBorder="1" applyAlignment="1">
      <alignment horizontal="left" vertical="center" wrapText="1"/>
    </xf>
    <xf numFmtId="166" fontId="21" fillId="0" borderId="29" xfId="0" applyNumberFormat="1" applyFont="1" applyFill="1" applyBorder="1" applyAlignment="1">
      <alignment horizontal="left" vertical="center" wrapText="1"/>
    </xf>
    <xf numFmtId="166" fontId="17" fillId="4" borderId="0" xfId="7" applyNumberFormat="1" applyFont="1" applyFill="1" applyAlignment="1">
      <alignment horizontal="right" vertical="center" wrapText="1"/>
    </xf>
    <xf numFmtId="0" fontId="37" fillId="4" borderId="0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166" fontId="29" fillId="0" borderId="2" xfId="7" applyNumberFormat="1" applyFont="1" applyFill="1" applyBorder="1" applyAlignment="1">
      <alignment vertical="center" wrapText="1"/>
    </xf>
    <xf numFmtId="166" fontId="29" fillId="0" borderId="63" xfId="7" applyNumberFormat="1" applyFont="1" applyFill="1" applyBorder="1" applyAlignment="1">
      <alignment vertical="center" wrapText="1"/>
    </xf>
    <xf numFmtId="166" fontId="22" fillId="0" borderId="43" xfId="0" applyNumberFormat="1" applyFont="1" applyFill="1" applyBorder="1" applyAlignment="1">
      <alignment horizontal="center" vertical="center" wrapText="1"/>
    </xf>
    <xf numFmtId="166" fontId="22" fillId="0" borderId="44" xfId="0" applyNumberFormat="1" applyFont="1" applyFill="1" applyBorder="1" applyAlignment="1">
      <alignment horizontal="center" vertical="center" wrapText="1"/>
    </xf>
    <xf numFmtId="166" fontId="22" fillId="0" borderId="22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166" fontId="23" fillId="0" borderId="20" xfId="0" applyNumberFormat="1" applyFont="1" applyFill="1" applyBorder="1" applyAlignment="1">
      <alignment horizontal="left" vertical="center" wrapText="1"/>
    </xf>
    <xf numFmtId="166" fontId="23" fillId="0" borderId="9" xfId="0" applyNumberFormat="1" applyFont="1" applyFill="1" applyBorder="1" applyAlignment="1">
      <alignment horizontal="left" vertical="center" wrapText="1"/>
    </xf>
    <xf numFmtId="166" fontId="23" fillId="0" borderId="21" xfId="0" applyNumberFormat="1" applyFont="1" applyFill="1" applyBorder="1" applyAlignment="1">
      <alignment horizontal="left" vertical="center" wrapText="1"/>
    </xf>
    <xf numFmtId="166" fontId="21" fillId="0" borderId="23" xfId="0" applyNumberFormat="1" applyFont="1" applyFill="1" applyBorder="1" applyAlignment="1">
      <alignment horizontal="left" vertical="center" wrapText="1"/>
    </xf>
    <xf numFmtId="166" fontId="21" fillId="0" borderId="0" xfId="0" applyNumberFormat="1" applyFont="1" applyFill="1" applyBorder="1" applyAlignment="1">
      <alignment horizontal="left" vertical="center" wrapText="1"/>
    </xf>
    <xf numFmtId="166" fontId="21" fillId="0" borderId="24" xfId="0" applyNumberFormat="1" applyFont="1" applyFill="1" applyBorder="1" applyAlignment="1">
      <alignment horizontal="left" vertical="center" wrapText="1"/>
    </xf>
    <xf numFmtId="166" fontId="17" fillId="0" borderId="15" xfId="7" applyNumberFormat="1" applyFont="1" applyFill="1" applyBorder="1" applyAlignment="1">
      <alignment vertical="center" wrapText="1"/>
    </xf>
    <xf numFmtId="166" fontId="21" fillId="0" borderId="13" xfId="0" applyNumberFormat="1" applyFont="1" applyFill="1" applyBorder="1" applyAlignment="1">
      <alignment vertical="center" wrapText="1"/>
    </xf>
    <xf numFmtId="166" fontId="21" fillId="0" borderId="14" xfId="0" applyNumberFormat="1" applyFont="1" applyFill="1" applyBorder="1" applyAlignment="1">
      <alignment vertical="center" wrapText="1"/>
    </xf>
    <xf numFmtId="166" fontId="21" fillId="0" borderId="29" xfId="0" applyNumberFormat="1" applyFont="1" applyFill="1" applyBorder="1" applyAlignment="1">
      <alignment vertical="center" wrapText="1"/>
    </xf>
    <xf numFmtId="166" fontId="24" fillId="0" borderId="37" xfId="0" applyNumberFormat="1" applyFont="1" applyFill="1" applyBorder="1" applyAlignment="1">
      <alignment vertical="center" wrapText="1"/>
    </xf>
    <xf numFmtId="166" fontId="24" fillId="0" borderId="38" xfId="0" applyNumberFormat="1" applyFont="1" applyFill="1" applyBorder="1" applyAlignment="1">
      <alignment vertical="center" wrapText="1"/>
    </xf>
    <xf numFmtId="166" fontId="24" fillId="0" borderId="20" xfId="0" applyNumberFormat="1" applyFont="1" applyFill="1" applyBorder="1" applyAlignment="1">
      <alignment vertical="center" wrapText="1"/>
    </xf>
    <xf numFmtId="166" fontId="24" fillId="0" borderId="39" xfId="0" applyNumberFormat="1" applyFont="1" applyFill="1" applyBorder="1" applyAlignment="1">
      <alignment vertical="center" wrapText="1"/>
    </xf>
    <xf numFmtId="0" fontId="19" fillId="4" borderId="8" xfId="0" applyFont="1" applyFill="1" applyBorder="1" applyAlignment="1">
      <alignment vertical="center" wrapText="1"/>
    </xf>
    <xf numFmtId="0" fontId="19" fillId="4" borderId="9" xfId="0" applyFont="1" applyFill="1" applyBorder="1" applyAlignment="1">
      <alignment vertical="center" wrapText="1"/>
    </xf>
    <xf numFmtId="0" fontId="19" fillId="4" borderId="21" xfId="0" applyFont="1" applyFill="1" applyBorder="1" applyAlignment="1">
      <alignment vertical="center" wrapText="1"/>
    </xf>
    <xf numFmtId="1" fontId="17" fillId="4" borderId="25" xfId="7" applyNumberFormat="1" applyFont="1" applyFill="1" applyBorder="1" applyAlignment="1">
      <alignment horizontal="center" vertical="center" wrapText="1"/>
    </xf>
    <xf numFmtId="166" fontId="17" fillId="4" borderId="43" xfId="7" applyNumberFormat="1" applyFont="1" applyFill="1" applyBorder="1" applyAlignment="1">
      <alignment horizontal="center" vertical="center" wrapText="1"/>
    </xf>
    <xf numFmtId="166" fontId="17" fillId="4" borderId="44" xfId="7" applyNumberFormat="1" applyFont="1" applyFill="1" applyBorder="1" applyAlignment="1">
      <alignment horizontal="center" vertical="center" wrapText="1"/>
    </xf>
    <xf numFmtId="166" fontId="17" fillId="4" borderId="22" xfId="7" applyNumberFormat="1" applyFont="1" applyFill="1" applyBorder="1" applyAlignment="1">
      <alignment horizontal="center" vertical="center" wrapText="1"/>
    </xf>
    <xf numFmtId="166" fontId="17" fillId="4" borderId="1" xfId="7" applyNumberFormat="1" applyFont="1" applyFill="1" applyBorder="1" applyAlignment="1">
      <alignment horizontal="center" vertical="center" wrapText="1"/>
    </xf>
    <xf numFmtId="166" fontId="17" fillId="4" borderId="48" xfId="7" applyNumberFormat="1" applyFont="1" applyFill="1" applyBorder="1" applyAlignment="1">
      <alignment horizontal="center" vertical="center" wrapText="1"/>
    </xf>
    <xf numFmtId="166" fontId="17" fillId="4" borderId="16" xfId="7" applyNumberFormat="1" applyFont="1" applyFill="1" applyBorder="1" applyAlignment="1">
      <alignment horizontal="center" vertical="center" wrapText="1"/>
    </xf>
    <xf numFmtId="166" fontId="17" fillId="4" borderId="3" xfId="7" applyNumberFormat="1" applyFont="1" applyFill="1" applyBorder="1" applyAlignment="1">
      <alignment horizontal="center" vertical="center" wrapText="1"/>
    </xf>
    <xf numFmtId="166" fontId="17" fillId="4" borderId="7" xfId="7" applyNumberFormat="1" applyFont="1" applyFill="1" applyBorder="1" applyAlignment="1">
      <alignment horizontal="center" vertical="center" wrapText="1"/>
    </xf>
    <xf numFmtId="166" fontId="29" fillId="4" borderId="33" xfId="7" applyNumberFormat="1" applyFont="1" applyFill="1" applyBorder="1" applyAlignment="1">
      <alignment vertical="center" wrapText="1"/>
    </xf>
    <xf numFmtId="166" fontId="29" fillId="4" borderId="34" xfId="7" applyNumberFormat="1" applyFont="1" applyFill="1" applyBorder="1" applyAlignment="1">
      <alignment vertical="center" wrapText="1"/>
    </xf>
    <xf numFmtId="166" fontId="27" fillId="4" borderId="12" xfId="7" applyNumberFormat="1" applyFont="1" applyFill="1" applyBorder="1" applyAlignment="1">
      <alignment horizontal="left" vertical="center" wrapText="1"/>
    </xf>
    <xf numFmtId="166" fontId="17" fillId="4" borderId="62" xfId="7" applyNumberFormat="1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66" fontId="29" fillId="4" borderId="37" xfId="7" applyNumberFormat="1" applyFont="1" applyFill="1" applyBorder="1" applyAlignment="1">
      <alignment vertical="center" wrapText="1"/>
    </xf>
    <xf numFmtId="166" fontId="29" fillId="4" borderId="38" xfId="7" applyNumberFormat="1" applyFont="1" applyFill="1" applyBorder="1" applyAlignment="1">
      <alignment vertical="center" wrapText="1"/>
    </xf>
    <xf numFmtId="166" fontId="29" fillId="4" borderId="20" xfId="7" applyNumberFormat="1" applyFont="1" applyFill="1" applyBorder="1" applyAlignment="1">
      <alignment vertical="center" wrapText="1"/>
    </xf>
    <xf numFmtId="166" fontId="29" fillId="4" borderId="39" xfId="7" applyNumberFormat="1" applyFont="1" applyFill="1" applyBorder="1" applyAlignment="1">
      <alignment vertical="center" wrapText="1"/>
    </xf>
    <xf numFmtId="166" fontId="17" fillId="4" borderId="35" xfId="7" applyNumberFormat="1" applyFont="1" applyFill="1" applyBorder="1" applyAlignment="1">
      <alignment vertical="center" wrapText="1"/>
    </xf>
    <xf numFmtId="166" fontId="17" fillId="4" borderId="31" xfId="7" applyNumberFormat="1" applyFont="1" applyFill="1" applyBorder="1" applyAlignment="1">
      <alignment vertical="center" wrapText="1"/>
    </xf>
    <xf numFmtId="166" fontId="17" fillId="4" borderId="32" xfId="7" applyNumberFormat="1" applyFont="1" applyFill="1" applyBorder="1" applyAlignment="1">
      <alignment vertical="center" wrapText="1"/>
    </xf>
    <xf numFmtId="166" fontId="29" fillId="4" borderId="30" xfId="7" applyNumberFormat="1" applyFont="1" applyFill="1" applyBorder="1" applyAlignment="1">
      <alignment vertical="center" wrapText="1"/>
    </xf>
    <xf numFmtId="166" fontId="29" fillId="4" borderId="36" xfId="7" applyNumberFormat="1" applyFont="1" applyFill="1" applyBorder="1" applyAlignment="1">
      <alignment vertical="center" wrapText="1"/>
    </xf>
    <xf numFmtId="0" fontId="31" fillId="4" borderId="8" xfId="0" applyFont="1" applyFill="1" applyBorder="1" applyAlignment="1">
      <alignment horizontal="center" wrapText="1"/>
    </xf>
    <xf numFmtId="0" fontId="31" fillId="4" borderId="21" xfId="0" applyFont="1" applyFill="1" applyBorder="1" applyAlignment="1">
      <alignment horizontal="center" wrapText="1"/>
    </xf>
    <xf numFmtId="0" fontId="31" fillId="4" borderId="11" xfId="0" applyFont="1" applyFill="1" applyBorder="1" applyAlignment="1">
      <alignment horizontal="center" wrapText="1"/>
    </xf>
    <xf numFmtId="0" fontId="31" fillId="4" borderId="24" xfId="0" applyFont="1" applyFill="1" applyBorder="1" applyAlignment="1">
      <alignment horizontal="center" wrapText="1"/>
    </xf>
    <xf numFmtId="0" fontId="31" fillId="4" borderId="13" xfId="0" applyFont="1" applyFill="1" applyBorder="1" applyAlignment="1">
      <alignment horizontal="center" wrapText="1"/>
    </xf>
    <xf numFmtId="0" fontId="31" fillId="4" borderId="29" xfId="0" applyFont="1" applyFill="1" applyBorder="1" applyAlignment="1">
      <alignment horizontal="center" wrapText="1"/>
    </xf>
    <xf numFmtId="0" fontId="32" fillId="4" borderId="8" xfId="0" applyFont="1" applyFill="1" applyBorder="1" applyAlignment="1">
      <alignment wrapText="1"/>
    </xf>
    <xf numFmtId="0" fontId="32" fillId="4" borderId="0" xfId="0" applyFont="1" applyFill="1" applyBorder="1" applyAlignment="1">
      <alignment wrapText="1"/>
    </xf>
    <xf numFmtId="0" fontId="32" fillId="4" borderId="9" xfId="0" applyFont="1" applyFill="1" applyBorder="1" applyAlignment="1">
      <alignment wrapText="1"/>
    </xf>
    <xf numFmtId="0" fontId="32" fillId="4" borderId="21" xfId="0" applyFont="1" applyFill="1" applyBorder="1" applyAlignment="1">
      <alignment wrapText="1"/>
    </xf>
    <xf numFmtId="0" fontId="32" fillId="4" borderId="11" xfId="0" applyFont="1" applyFill="1" applyBorder="1" applyAlignment="1">
      <alignment wrapText="1"/>
    </xf>
    <xf numFmtId="0" fontId="32" fillId="4" borderId="0" xfId="0" applyFont="1" applyFill="1" applyAlignment="1">
      <alignment wrapText="1"/>
    </xf>
    <xf numFmtId="0" fontId="32" fillId="4" borderId="24" xfId="0" applyFont="1" applyFill="1" applyBorder="1" applyAlignment="1">
      <alignment wrapText="1"/>
    </xf>
    <xf numFmtId="0" fontId="19" fillId="4" borderId="30" xfId="0" applyFont="1" applyFill="1" applyBorder="1" applyAlignment="1">
      <alignment vertical="center" wrapText="1"/>
    </xf>
    <xf numFmtId="0" fontId="19" fillId="4" borderId="32" xfId="0" applyFont="1" applyFill="1" applyBorder="1" applyAlignment="1">
      <alignment vertical="center" wrapText="1"/>
    </xf>
    <xf numFmtId="0" fontId="19" fillId="4" borderId="31" xfId="0" applyFont="1" applyFill="1" applyBorder="1" applyAlignment="1">
      <alignment vertical="center" wrapText="1"/>
    </xf>
    <xf numFmtId="0" fontId="33" fillId="4" borderId="30" xfId="0" applyFont="1" applyFill="1" applyBorder="1" applyAlignment="1">
      <alignment vertical="center" wrapText="1"/>
    </xf>
    <xf numFmtId="0" fontId="33" fillId="4" borderId="31" xfId="0" applyFont="1" applyFill="1" applyBorder="1" applyAlignment="1">
      <alignment vertical="center" wrapText="1"/>
    </xf>
    <xf numFmtId="0" fontId="33" fillId="4" borderId="32" xfId="0" applyFont="1" applyFill="1" applyBorder="1" applyAlignment="1">
      <alignment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vertical="center" wrapText="1"/>
    </xf>
    <xf numFmtId="0" fontId="32" fillId="4" borderId="9" xfId="0" applyFont="1" applyFill="1" applyBorder="1" applyAlignment="1">
      <alignment vertical="center" wrapText="1"/>
    </xf>
    <xf numFmtId="0" fontId="32" fillId="4" borderId="21" xfId="0" applyFont="1" applyFill="1" applyBorder="1" applyAlignment="1">
      <alignment vertical="center" wrapText="1"/>
    </xf>
    <xf numFmtId="0" fontId="32" fillId="4" borderId="11" xfId="0" applyFont="1" applyFill="1" applyBorder="1" applyAlignment="1">
      <alignment vertical="center" wrapText="1"/>
    </xf>
    <xf numFmtId="0" fontId="32" fillId="4" borderId="0" xfId="0" applyFont="1" applyFill="1" applyBorder="1" applyAlignment="1">
      <alignment vertical="center" wrapText="1"/>
    </xf>
    <xf numFmtId="0" fontId="32" fillId="4" borderId="0" xfId="0" applyFont="1" applyFill="1" applyAlignment="1">
      <alignment vertical="center" wrapText="1"/>
    </xf>
    <xf numFmtId="0" fontId="32" fillId="4" borderId="24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wrapText="1"/>
    </xf>
    <xf numFmtId="0" fontId="33" fillId="4" borderId="13" xfId="0" applyFont="1" applyFill="1" applyBorder="1" applyAlignment="1">
      <alignment wrapText="1"/>
    </xf>
    <xf numFmtId="0" fontId="33" fillId="4" borderId="14" xfId="0" applyFont="1" applyFill="1" applyBorder="1" applyAlignment="1">
      <alignment wrapText="1"/>
    </xf>
    <xf numFmtId="0" fontId="33" fillId="4" borderId="31" xfId="0" applyFont="1" applyFill="1" applyBorder="1" applyAlignment="1">
      <alignment wrapText="1"/>
    </xf>
    <xf numFmtId="0" fontId="33" fillId="4" borderId="32" xfId="0" applyFont="1" applyFill="1" applyBorder="1" applyAlignment="1">
      <alignment wrapText="1"/>
    </xf>
    <xf numFmtId="0" fontId="19" fillId="4" borderId="30" xfId="0" applyFont="1" applyFill="1" applyBorder="1" applyAlignment="1">
      <alignment wrapText="1"/>
    </xf>
    <xf numFmtId="0" fontId="19" fillId="4" borderId="31" xfId="0" applyFont="1" applyFill="1" applyBorder="1" applyAlignment="1">
      <alignment wrapText="1"/>
    </xf>
    <xf numFmtId="0" fontId="19" fillId="4" borderId="32" xfId="0" applyFont="1" applyFill="1" applyBorder="1" applyAlignment="1">
      <alignment wrapText="1"/>
    </xf>
    <xf numFmtId="166" fontId="17" fillId="4" borderId="51" xfId="7" applyNumberFormat="1" applyFont="1" applyFill="1" applyBorder="1" applyAlignment="1">
      <alignment horizontal="center" vertical="center" wrapText="1"/>
    </xf>
    <xf numFmtId="166" fontId="17" fillId="4" borderId="15" xfId="7" applyNumberFormat="1" applyFont="1" applyFill="1" applyBorder="1" applyAlignment="1">
      <alignment horizontal="center" vertical="center" wrapText="1"/>
    </xf>
    <xf numFmtId="166" fontId="17" fillId="4" borderId="52" xfId="7" applyNumberFormat="1" applyFont="1" applyFill="1" applyBorder="1" applyAlignment="1">
      <alignment vertical="center" wrapText="1"/>
    </xf>
    <xf numFmtId="166" fontId="17" fillId="4" borderId="53" xfId="7" applyNumberFormat="1" applyFont="1" applyFill="1" applyBorder="1" applyAlignment="1">
      <alignment vertical="center" wrapText="1"/>
    </xf>
    <xf numFmtId="166" fontId="17" fillId="4" borderId="55" xfId="7" applyNumberFormat="1" applyFont="1" applyFill="1" applyBorder="1" applyAlignment="1">
      <alignment vertical="center" wrapText="1"/>
    </xf>
    <xf numFmtId="166" fontId="17" fillId="4" borderId="56" xfId="7" applyNumberFormat="1" applyFont="1" applyFill="1" applyBorder="1" applyAlignment="1">
      <alignment vertical="center" wrapText="1"/>
    </xf>
    <xf numFmtId="0" fontId="33" fillId="4" borderId="8" xfId="0" applyFont="1" applyFill="1" applyBorder="1" applyAlignment="1">
      <alignment vertical="center" wrapText="1"/>
    </xf>
    <xf numFmtId="0" fontId="33" fillId="4" borderId="9" xfId="0" applyFont="1" applyFill="1" applyBorder="1" applyAlignment="1">
      <alignment vertical="center" wrapText="1"/>
    </xf>
    <xf numFmtId="0" fontId="33" fillId="4" borderId="21" xfId="0" applyFont="1" applyFill="1" applyBorder="1" applyAlignment="1">
      <alignment vertical="center" wrapText="1"/>
    </xf>
    <xf numFmtId="0" fontId="35" fillId="4" borderId="30" xfId="0" applyFont="1" applyFill="1" applyBorder="1" applyAlignment="1">
      <alignment wrapText="1"/>
    </xf>
    <xf numFmtId="0" fontId="35" fillId="4" borderId="31" xfId="0" applyFont="1" applyFill="1" applyBorder="1" applyAlignment="1">
      <alignment wrapText="1"/>
    </xf>
    <xf numFmtId="0" fontId="35" fillId="4" borderId="32" xfId="0" applyFont="1" applyFill="1" applyBorder="1" applyAlignment="1">
      <alignment wrapText="1"/>
    </xf>
    <xf numFmtId="0" fontId="33" fillId="4" borderId="30" xfId="0" applyFont="1" applyFill="1" applyBorder="1" applyAlignment="1">
      <alignment wrapText="1"/>
    </xf>
    <xf numFmtId="1" fontId="17" fillId="4" borderId="50" xfId="7" applyNumberFormat="1" applyFont="1" applyFill="1" applyBorder="1" applyAlignment="1">
      <alignment horizontal="center" vertical="center" wrapText="1"/>
    </xf>
    <xf numFmtId="1" fontId="17" fillId="4" borderId="13" xfId="7" applyNumberFormat="1" applyFont="1" applyFill="1" applyBorder="1" applyAlignment="1">
      <alignment horizontal="center" vertical="center" wrapText="1"/>
    </xf>
    <xf numFmtId="166" fontId="17" fillId="4" borderId="33" xfId="7" applyNumberFormat="1" applyFont="1" applyFill="1" applyBorder="1" applyAlignment="1">
      <alignment vertical="center" wrapText="1"/>
    </xf>
    <xf numFmtId="166" fontId="17" fillId="4" borderId="34" xfId="7" applyNumberFormat="1" applyFont="1" applyFill="1" applyBorder="1" applyAlignment="1">
      <alignment vertical="center" wrapText="1"/>
    </xf>
    <xf numFmtId="166" fontId="17" fillId="4" borderId="30" xfId="7" applyNumberFormat="1" applyFont="1" applyFill="1" applyBorder="1" applyAlignment="1">
      <alignment vertical="center" wrapText="1"/>
    </xf>
    <xf numFmtId="166" fontId="17" fillId="4" borderId="36" xfId="7" applyNumberFormat="1" applyFont="1" applyFill="1" applyBorder="1" applyAlignment="1">
      <alignment vertical="center" wrapText="1"/>
    </xf>
    <xf numFmtId="0" fontId="37" fillId="3" borderId="8" xfId="0" applyFont="1" applyFill="1" applyBorder="1" applyAlignment="1">
      <alignment vertical="center" wrapText="1"/>
    </xf>
    <xf numFmtId="0" fontId="37" fillId="3" borderId="9" xfId="0" applyFont="1" applyFill="1" applyBorder="1" applyAlignment="1">
      <alignment vertical="center" wrapText="1"/>
    </xf>
    <xf numFmtId="0" fontId="37" fillId="3" borderId="21" xfId="0" applyFont="1" applyFill="1" applyBorder="1" applyAlignment="1">
      <alignment vertical="center" wrapText="1"/>
    </xf>
    <xf numFmtId="0" fontId="37" fillId="3" borderId="13" xfId="0" applyFont="1" applyFill="1" applyBorder="1" applyAlignment="1">
      <alignment vertical="center" wrapText="1"/>
    </xf>
    <xf numFmtId="0" fontId="37" fillId="3" borderId="14" xfId="0" applyFont="1" applyFill="1" applyBorder="1" applyAlignment="1">
      <alignment vertical="center" wrapText="1"/>
    </xf>
    <xf numFmtId="0" fontId="37" fillId="3" borderId="24" xfId="0" applyFont="1" applyFill="1" applyBorder="1" applyAlignment="1">
      <alignment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6" fontId="29" fillId="2" borderId="30" xfId="7" applyNumberFormat="1" applyFont="1" applyFill="1" applyBorder="1" applyAlignment="1">
      <alignment vertical="center" wrapText="1"/>
    </xf>
    <xf numFmtId="166" fontId="29" fillId="2" borderId="36" xfId="7" applyNumberFormat="1" applyFont="1" applyFill="1" applyBorder="1" applyAlignment="1">
      <alignment vertical="center" wrapText="1"/>
    </xf>
    <xf numFmtId="166" fontId="17" fillId="2" borderId="28" xfId="7" applyNumberFormat="1" applyFont="1" applyFill="1" applyBorder="1" applyAlignment="1">
      <alignment horizontal="center" vertical="center" wrapText="1"/>
    </xf>
    <xf numFmtId="166" fontId="17" fillId="2" borderId="2" xfId="7" applyNumberFormat="1" applyFont="1" applyFill="1" applyBorder="1" applyAlignment="1">
      <alignment horizontal="center" vertical="center" wrapText="1"/>
    </xf>
    <xf numFmtId="166" fontId="29" fillId="2" borderId="8" xfId="7" applyNumberFormat="1" applyFont="1" applyFill="1" applyBorder="1" applyAlignment="1">
      <alignment vertical="center" wrapText="1"/>
    </xf>
    <xf numFmtId="166" fontId="29" fillId="2" borderId="9" xfId="7" applyNumberFormat="1" applyFont="1" applyFill="1" applyBorder="1" applyAlignment="1">
      <alignment vertical="center" wrapText="1"/>
    </xf>
    <xf numFmtId="166" fontId="29" fillId="2" borderId="21" xfId="7" applyNumberFormat="1" applyFont="1" applyFill="1" applyBorder="1" applyAlignment="1">
      <alignment vertical="center" wrapText="1"/>
    </xf>
    <xf numFmtId="166" fontId="30" fillId="2" borderId="30" xfId="7" applyNumberFormat="1" applyFont="1" applyFill="1" applyBorder="1" applyAlignment="1">
      <alignment vertical="center" wrapText="1"/>
    </xf>
    <xf numFmtId="166" fontId="30" fillId="2" borderId="31" xfId="7" applyNumberFormat="1" applyFont="1" applyFill="1" applyBorder="1" applyAlignment="1">
      <alignment vertical="center" wrapText="1"/>
    </xf>
    <xf numFmtId="166" fontId="30" fillId="2" borderId="32" xfId="7" applyNumberFormat="1" applyFont="1" applyFill="1" applyBorder="1" applyAlignment="1">
      <alignment vertical="center" wrapText="1"/>
    </xf>
    <xf numFmtId="166" fontId="29" fillId="2" borderId="33" xfId="7" applyNumberFormat="1" applyFont="1" applyFill="1" applyBorder="1" applyAlignment="1">
      <alignment vertical="center" wrapText="1"/>
    </xf>
    <xf numFmtId="166" fontId="29" fillId="2" borderId="34" xfId="7" applyNumberFormat="1" applyFont="1" applyFill="1" applyBorder="1" applyAlignment="1">
      <alignment vertical="center" wrapText="1"/>
    </xf>
    <xf numFmtId="166" fontId="17" fillId="2" borderId="35" xfId="7" applyNumberFormat="1" applyFont="1" applyFill="1" applyBorder="1" applyAlignment="1">
      <alignment vertical="center" wrapText="1"/>
    </xf>
    <xf numFmtId="166" fontId="17" fillId="2" borderId="32" xfId="7" applyNumberFormat="1" applyFont="1" applyFill="1" applyBorder="1" applyAlignment="1">
      <alignment vertical="center" wrapText="1"/>
    </xf>
    <xf numFmtId="166" fontId="17" fillId="2" borderId="26" xfId="7" applyNumberFormat="1" applyFont="1" applyFill="1" applyBorder="1" applyAlignment="1">
      <alignment horizontal="left" vertical="center" wrapText="1"/>
    </xf>
    <xf numFmtId="166" fontId="17" fillId="2" borderId="4" xfId="7" applyNumberFormat="1" applyFont="1" applyFill="1" applyBorder="1" applyAlignment="1">
      <alignment horizontal="left" vertical="center" wrapText="1"/>
    </xf>
    <xf numFmtId="166" fontId="17" fillId="2" borderId="27" xfId="7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vertical="center" wrapText="1"/>
    </xf>
    <xf numFmtId="0" fontId="33" fillId="0" borderId="14" xfId="0" applyFont="1" applyFill="1" applyBorder="1" applyAlignment="1">
      <alignment vertical="center" wrapText="1"/>
    </xf>
    <xf numFmtId="0" fontId="33" fillId="0" borderId="31" xfId="0" applyFont="1" applyFill="1" applyBorder="1" applyAlignment="1">
      <alignment vertical="center" wrapText="1"/>
    </xf>
    <xf numFmtId="0" fontId="33" fillId="0" borderId="32" xfId="0" applyFont="1" applyFill="1" applyBorder="1" applyAlignment="1">
      <alignment vertical="center" wrapText="1"/>
    </xf>
    <xf numFmtId="0" fontId="35" fillId="0" borderId="30" xfId="0" applyFont="1" applyFill="1" applyBorder="1" applyAlignment="1">
      <alignment vertical="center" wrapText="1"/>
    </xf>
    <xf numFmtId="0" fontId="35" fillId="0" borderId="31" xfId="0" applyFont="1" applyFill="1" applyBorder="1" applyAlignment="1">
      <alignment vertical="center" wrapText="1"/>
    </xf>
    <xf numFmtId="0" fontId="35" fillId="0" borderId="32" xfId="0" applyFont="1" applyFill="1" applyBorder="1" applyAlignment="1">
      <alignment vertical="center" wrapText="1"/>
    </xf>
    <xf numFmtId="0" fontId="33" fillId="0" borderId="30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3" fillId="0" borderId="29" xfId="0" applyFont="1" applyFill="1" applyBorder="1" applyAlignment="1">
      <alignment vertical="center" wrapText="1"/>
    </xf>
    <xf numFmtId="166" fontId="29" fillId="0" borderId="58" xfId="7" applyNumberFormat="1" applyFont="1" applyFill="1" applyBorder="1" applyAlignment="1">
      <alignment vertical="center" wrapText="1"/>
    </xf>
    <xf numFmtId="165" fontId="4" fillId="0" borderId="0" xfId="13" applyNumberFormat="1" applyFont="1" applyFill="1" applyAlignment="1">
      <alignment horizontal="right" vertical="center" wrapText="1"/>
    </xf>
    <xf numFmtId="0" fontId="5" fillId="0" borderId="0" xfId="13" applyNumberFormat="1" applyFont="1" applyFill="1" applyBorder="1" applyAlignment="1">
      <alignment horizontal="center" vertical="center" wrapText="1"/>
    </xf>
    <xf numFmtId="165" fontId="6" fillId="0" borderId="4" xfId="13" applyNumberFormat="1" applyFont="1" applyFill="1" applyBorder="1" applyAlignment="1">
      <alignment horizontal="right" vertical="center" wrapText="1"/>
    </xf>
    <xf numFmtId="165" fontId="4" fillId="0" borderId="1" xfId="13" applyNumberFormat="1" applyFont="1" applyFill="1" applyBorder="1" applyAlignment="1">
      <alignment horizontal="center" vertical="center" wrapText="1"/>
    </xf>
    <xf numFmtId="0" fontId="4" fillId="0" borderId="1" xfId="13" applyNumberFormat="1" applyFont="1" applyFill="1" applyBorder="1" applyAlignment="1">
      <alignment horizontal="center" vertical="center" wrapText="1"/>
    </xf>
    <xf numFmtId="165" fontId="4" fillId="0" borderId="3" xfId="13" applyNumberFormat="1" applyFont="1" applyFill="1" applyBorder="1" applyAlignment="1">
      <alignment horizontal="center" vertical="center" wrapText="1"/>
    </xf>
    <xf numFmtId="165" fontId="4" fillId="0" borderId="7" xfId="13" applyNumberFormat="1" applyFont="1" applyFill="1" applyBorder="1" applyAlignment="1">
      <alignment horizontal="center" vertical="center" wrapText="1"/>
    </xf>
    <xf numFmtId="165" fontId="4" fillId="0" borderId="5" xfId="13" applyNumberFormat="1" applyFont="1" applyFill="1" applyBorder="1" applyAlignment="1">
      <alignment horizontal="center" vertical="center" wrapText="1"/>
    </xf>
    <xf numFmtId="166" fontId="17" fillId="4" borderId="8" xfId="7" applyNumberFormat="1" applyFont="1" applyFill="1" applyBorder="1" applyAlignment="1">
      <alignment vertical="center" wrapText="1"/>
    </xf>
    <xf numFmtId="166" fontId="17" fillId="4" borderId="9" xfId="7" applyNumberFormat="1" applyFont="1" applyFill="1" applyBorder="1" applyAlignment="1">
      <alignment vertical="center" wrapText="1"/>
    </xf>
    <xf numFmtId="166" fontId="17" fillId="4" borderId="21" xfId="7" applyNumberFormat="1" applyFont="1" applyFill="1" applyBorder="1" applyAlignment="1">
      <alignment vertical="center" wrapText="1"/>
    </xf>
    <xf numFmtId="166" fontId="17" fillId="4" borderId="40" xfId="7" applyNumberFormat="1" applyFont="1" applyFill="1" applyBorder="1" applyAlignment="1">
      <alignment vertical="center" wrapText="1"/>
    </xf>
    <xf numFmtId="166" fontId="17" fillId="4" borderId="17" xfId="7" applyNumberFormat="1" applyFont="1" applyFill="1" applyBorder="1" applyAlignment="1">
      <alignment vertical="center" wrapText="1"/>
    </xf>
    <xf numFmtId="166" fontId="17" fillId="4" borderId="41" xfId="7" applyNumberFormat="1" applyFont="1" applyFill="1" applyBorder="1" applyAlignment="1">
      <alignment vertical="center" wrapText="1"/>
    </xf>
    <xf numFmtId="166" fontId="17" fillId="4" borderId="18" xfId="7" applyNumberFormat="1" applyFont="1" applyFill="1" applyBorder="1" applyAlignment="1">
      <alignment vertical="center" wrapText="1"/>
    </xf>
    <xf numFmtId="0" fontId="19" fillId="4" borderId="23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horizontal="left" wrapText="1"/>
    </xf>
    <xf numFmtId="0" fontId="19" fillId="4" borderId="0" xfId="0" applyFont="1" applyFill="1" applyAlignment="1">
      <alignment horizontal="left" wrapText="1"/>
    </xf>
    <xf numFmtId="0" fontId="19" fillId="4" borderId="24" xfId="0" applyFont="1" applyFill="1" applyBorder="1" applyAlignment="1">
      <alignment horizontal="left" wrapText="1"/>
    </xf>
    <xf numFmtId="166" fontId="17" fillId="0" borderId="8" xfId="7" applyNumberFormat="1" applyFont="1" applyFill="1" applyBorder="1" applyAlignment="1">
      <alignment horizontal="center" vertical="center" wrapText="1"/>
    </xf>
    <xf numFmtId="166" fontId="17" fillId="0" borderId="9" xfId="7" applyNumberFormat="1" applyFont="1" applyFill="1" applyBorder="1" applyAlignment="1">
      <alignment horizontal="center" vertical="center" wrapText="1"/>
    </xf>
    <xf numFmtId="166" fontId="17" fillId="0" borderId="10" xfId="7" applyNumberFormat="1" applyFont="1" applyFill="1" applyBorder="1" applyAlignment="1">
      <alignment horizontal="center" vertical="center" wrapText="1"/>
    </xf>
    <xf numFmtId="166" fontId="17" fillId="0" borderId="11" xfId="7" applyNumberFormat="1" applyFont="1" applyFill="1" applyBorder="1" applyAlignment="1">
      <alignment horizontal="center" vertical="center" wrapText="1"/>
    </xf>
    <xf numFmtId="166" fontId="17" fillId="0" borderId="0" xfId="7" applyNumberFormat="1" applyFont="1" applyFill="1" applyBorder="1" applyAlignment="1">
      <alignment horizontal="center" vertical="center" wrapText="1"/>
    </xf>
    <xf numFmtId="166" fontId="17" fillId="0" borderId="12" xfId="7" applyNumberFormat="1" applyFont="1" applyFill="1" applyBorder="1" applyAlignment="1">
      <alignment horizontal="center" vertical="center" wrapText="1"/>
    </xf>
    <xf numFmtId="166" fontId="17" fillId="0" borderId="13" xfId="7" applyNumberFormat="1" applyFont="1" applyFill="1" applyBorder="1" applyAlignment="1">
      <alignment horizontal="center" vertical="center" wrapText="1"/>
    </xf>
    <xf numFmtId="166" fontId="17" fillId="0" borderId="14" xfId="7" applyNumberFormat="1" applyFont="1" applyFill="1" applyBorder="1" applyAlignment="1">
      <alignment horizontal="center" vertical="center" wrapText="1"/>
    </xf>
    <xf numFmtId="166" fontId="17" fillId="0" borderId="15" xfId="7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6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1" fontId="21" fillId="0" borderId="1" xfId="7" applyNumberFormat="1" applyFont="1" applyFill="1" applyBorder="1" applyAlignment="1">
      <alignment horizontal="center" vertical="center" wrapText="1"/>
    </xf>
    <xf numFmtId="1" fontId="17" fillId="4" borderId="1" xfId="7" applyNumberFormat="1" applyFont="1" applyFill="1" applyBorder="1" applyAlignment="1">
      <alignment horizontal="center" vertical="center" wrapText="1"/>
    </xf>
    <xf numFmtId="166" fontId="17" fillId="4" borderId="1" xfId="0" applyNumberFormat="1" applyFont="1" applyFill="1" applyBorder="1" applyAlignment="1">
      <alignment horizontal="center" vertical="center" wrapText="1"/>
    </xf>
    <xf numFmtId="166" fontId="17" fillId="4" borderId="45" xfId="0" applyNumberFormat="1" applyFont="1" applyFill="1" applyBorder="1" applyAlignment="1">
      <alignment horizontal="center" vertical="center" wrapText="1"/>
    </xf>
    <xf numFmtId="166" fontId="17" fillId="4" borderId="46" xfId="0" applyNumberFormat="1" applyFont="1" applyFill="1" applyBorder="1" applyAlignment="1">
      <alignment horizontal="center" vertical="center" wrapText="1"/>
    </xf>
    <xf numFmtId="166" fontId="17" fillId="4" borderId="47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0" fontId="15" fillId="4" borderId="1" xfId="5" applyFont="1" applyFill="1" applyBorder="1" applyAlignment="1">
      <alignment horizontal="left" vertical="center"/>
    </xf>
    <xf numFmtId="0" fontId="15" fillId="4" borderId="3" xfId="5" applyFont="1" applyFill="1" applyBorder="1" applyAlignment="1">
      <alignment horizontal="left" vertical="center"/>
    </xf>
    <xf numFmtId="0" fontId="15" fillId="4" borderId="7" xfId="5" applyFont="1" applyFill="1" applyBorder="1" applyAlignment="1">
      <alignment horizontal="left" vertical="center"/>
    </xf>
    <xf numFmtId="0" fontId="15" fillId="4" borderId="5" xfId="5" applyFont="1" applyFill="1" applyBorder="1" applyAlignment="1">
      <alignment horizontal="left" vertical="center"/>
    </xf>
    <xf numFmtId="0" fontId="14" fillId="4" borderId="3" xfId="5" applyFont="1" applyFill="1" applyBorder="1" applyAlignment="1">
      <alignment horizontal="left" vertical="center"/>
    </xf>
    <xf numFmtId="0" fontId="14" fillId="4" borderId="7" xfId="5" applyFont="1" applyFill="1" applyBorder="1" applyAlignment="1">
      <alignment horizontal="left" vertical="center"/>
    </xf>
    <xf numFmtId="0" fontId="14" fillId="4" borderId="5" xfId="5" applyFont="1" applyFill="1" applyBorder="1" applyAlignment="1">
      <alignment horizontal="left" vertical="center"/>
    </xf>
    <xf numFmtId="0" fontId="14" fillId="4" borderId="0" xfId="5" applyFont="1" applyFill="1" applyAlignment="1">
      <alignment horizontal="right" vertical="center"/>
    </xf>
    <xf numFmtId="0" fontId="14" fillId="4" borderId="0" xfId="5" applyFont="1" applyFill="1" applyAlignment="1">
      <alignment horizontal="center" vertical="center" wrapText="1"/>
    </xf>
    <xf numFmtId="0" fontId="14" fillId="4" borderId="1" xfId="5" applyFont="1" applyFill="1" applyBorder="1" applyAlignment="1">
      <alignment horizontal="center" vertical="center"/>
    </xf>
    <xf numFmtId="0" fontId="14" fillId="4" borderId="2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3" xfId="5" applyFont="1" applyFill="1" applyBorder="1" applyAlignment="1">
      <alignment horizontal="center" vertical="center" wrapText="1"/>
    </xf>
    <xf numFmtId="0" fontId="14" fillId="4" borderId="5" xfId="5" applyFont="1" applyFill="1" applyBorder="1" applyAlignment="1">
      <alignment horizontal="center" vertical="center" wrapText="1"/>
    </xf>
    <xf numFmtId="166" fontId="17" fillId="2" borderId="15" xfId="7" applyNumberFormat="1" applyFont="1" applyFill="1" applyBorder="1" applyAlignment="1">
      <alignment vertical="center" wrapText="1"/>
    </xf>
    <xf numFmtId="166" fontId="27" fillId="2" borderId="1" xfId="7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66" fontId="17" fillId="4" borderId="1" xfId="7" applyNumberFormat="1" applyFont="1" applyFill="1" applyBorder="1" applyAlignment="1">
      <alignment horizontal="left" vertical="center" wrapText="1"/>
    </xf>
    <xf numFmtId="0" fontId="15" fillId="0" borderId="1" xfId="5" applyFont="1" applyFill="1" applyBorder="1" applyAlignment="1">
      <alignment horizontal="left" vertical="center"/>
    </xf>
    <xf numFmtId="0" fontId="15" fillId="0" borderId="3" xfId="5" applyFont="1" applyFill="1" applyBorder="1" applyAlignment="1">
      <alignment horizontal="left" vertical="center"/>
    </xf>
    <xf numFmtId="0" fontId="15" fillId="0" borderId="7" xfId="5" applyFont="1" applyFill="1" applyBorder="1" applyAlignment="1">
      <alignment horizontal="left" vertical="center"/>
    </xf>
    <xf numFmtId="0" fontId="15" fillId="0" borderId="5" xfId="5" applyFont="1" applyFill="1" applyBorder="1" applyAlignment="1">
      <alignment horizontal="left" vertical="center"/>
    </xf>
    <xf numFmtId="0" fontId="14" fillId="0" borderId="3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4" fillId="0" borderId="5" xfId="5" applyFont="1" applyBorder="1" applyAlignment="1">
      <alignment horizontal="left" vertical="center"/>
    </xf>
    <xf numFmtId="0" fontId="14" fillId="0" borderId="0" xfId="5" applyFont="1" applyAlignment="1">
      <alignment horizontal="right" vertical="center"/>
    </xf>
    <xf numFmtId="0" fontId="14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</cellXfs>
  <cellStyles count="14">
    <cellStyle name="Comma 2" xfId="8"/>
    <cellStyle name="Comma 3" xfId="9"/>
    <cellStyle name="Normal" xfId="0" builtinId="0"/>
    <cellStyle name="Normal 2" xfId="1"/>
    <cellStyle name="Normal 2 2" xfId="12"/>
    <cellStyle name="Normal 2 3" xfId="2"/>
    <cellStyle name="Normal 2_IV-ՀՐԱՏԱՊ ՓՈՒԼԵՐՈՎ" xfId="11"/>
    <cellStyle name="Normal 3" xfId="3"/>
    <cellStyle name="Normal 4" xfId="7"/>
    <cellStyle name="Normal 5" xfId="5"/>
    <cellStyle name="Normal 6" xfId="6"/>
    <cellStyle name="Normal 7" xfId="10"/>
    <cellStyle name="Normal 8" xfId="13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5" zoomScaleNormal="85" workbookViewId="0">
      <selection activeCell="C7" sqref="C7"/>
    </sheetView>
  </sheetViews>
  <sheetFormatPr defaultRowHeight="17.25" x14ac:dyDescent="0.3"/>
  <cols>
    <col min="1" max="1" width="7.5703125" style="135" customWidth="1"/>
    <col min="2" max="2" width="46.28515625" style="225" customWidth="1"/>
    <col min="3" max="3" width="16.85546875" style="225" customWidth="1"/>
    <col min="4" max="4" width="16.28515625" style="135" customWidth="1"/>
    <col min="5" max="5" width="17.5703125" style="135" customWidth="1"/>
    <col min="6" max="6" width="15.85546875" style="135" customWidth="1"/>
    <col min="7" max="7" width="10.5703125" style="135" bestFit="1" customWidth="1"/>
    <col min="8" max="8" width="10.85546875" style="135" bestFit="1" customWidth="1"/>
    <col min="9" max="16384" width="9.140625" style="135"/>
  </cols>
  <sheetData>
    <row r="1" spans="1:6" s="224" customFormat="1" ht="18.75" customHeight="1" x14ac:dyDescent="0.25">
      <c r="A1" s="577" t="s">
        <v>13</v>
      </c>
      <c r="B1" s="577"/>
      <c r="C1" s="577"/>
      <c r="D1" s="577"/>
      <c r="E1" s="577"/>
      <c r="F1" s="577"/>
    </row>
    <row r="2" spans="1:6" s="224" customFormat="1" ht="34.5" customHeight="1" x14ac:dyDescent="0.25">
      <c r="A2" s="577" t="s">
        <v>4</v>
      </c>
      <c r="B2" s="577"/>
      <c r="C2" s="577"/>
      <c r="D2" s="577"/>
      <c r="E2" s="577"/>
      <c r="F2" s="577"/>
    </row>
    <row r="3" spans="1:6" s="224" customFormat="1" ht="19.5" customHeight="1" x14ac:dyDescent="0.25">
      <c r="A3" s="213"/>
      <c r="B3" s="125"/>
      <c r="C3" s="125"/>
      <c r="D3" s="213"/>
      <c r="E3" s="213"/>
      <c r="F3" s="213"/>
    </row>
    <row r="4" spans="1:6" s="224" customFormat="1" ht="55.5" customHeight="1" x14ac:dyDescent="0.25">
      <c r="A4" s="578" t="s">
        <v>14</v>
      </c>
      <c r="B4" s="578"/>
      <c r="C4" s="578"/>
      <c r="D4" s="578"/>
      <c r="E4" s="578"/>
      <c r="F4" s="578"/>
    </row>
    <row r="5" spans="1:6" s="224" customFormat="1" x14ac:dyDescent="0.25">
      <c r="A5" s="126"/>
      <c r="B5" s="126"/>
      <c r="C5" s="126"/>
      <c r="D5" s="126"/>
      <c r="E5" s="126"/>
      <c r="F5" s="126"/>
    </row>
    <row r="6" spans="1:6" s="224" customFormat="1" ht="18" x14ac:dyDescent="0.25">
      <c r="A6" s="579" t="s">
        <v>5</v>
      </c>
      <c r="B6" s="579"/>
      <c r="C6" s="579"/>
      <c r="D6" s="579"/>
      <c r="E6" s="579"/>
      <c r="F6" s="579"/>
    </row>
    <row r="7" spans="1:6" s="224" customFormat="1" ht="74.25" customHeight="1" x14ac:dyDescent="0.25">
      <c r="A7" s="3" t="s">
        <v>1</v>
      </c>
      <c r="B7" s="127" t="s">
        <v>6</v>
      </c>
      <c r="C7" s="127" t="s">
        <v>385</v>
      </c>
      <c r="D7" s="127" t="s">
        <v>15</v>
      </c>
      <c r="E7" s="127" t="s">
        <v>16</v>
      </c>
      <c r="F7" s="3" t="s">
        <v>7</v>
      </c>
    </row>
    <row r="8" spans="1:6" x14ac:dyDescent="0.3">
      <c r="A8" s="128"/>
      <c r="B8" s="3" t="s">
        <v>0</v>
      </c>
      <c r="C8" s="3">
        <f>C10+C13+C19</f>
        <v>109500</v>
      </c>
      <c r="D8" s="3">
        <f t="shared" ref="D8:F8" si="0">D10+D13+D19</f>
        <v>109500</v>
      </c>
      <c r="E8" s="3">
        <f t="shared" si="0"/>
        <v>109500</v>
      </c>
      <c r="F8" s="3">
        <f t="shared" si="0"/>
        <v>109500</v>
      </c>
    </row>
    <row r="9" spans="1:6" ht="28.5" customHeight="1" x14ac:dyDescent="0.3">
      <c r="A9" s="128"/>
      <c r="B9" s="128" t="s">
        <v>8</v>
      </c>
      <c r="C9" s="128"/>
      <c r="D9" s="128"/>
      <c r="E9" s="128"/>
      <c r="F9" s="128"/>
    </row>
    <row r="10" spans="1:6" ht="34.5" x14ac:dyDescent="0.3">
      <c r="A10" s="130">
        <v>1</v>
      </c>
      <c r="B10" s="3" t="s">
        <v>11</v>
      </c>
      <c r="C10" s="219">
        <f>SUM(C12:C12)</f>
        <v>13000</v>
      </c>
      <c r="D10" s="219">
        <f>SUM(D12:D12)</f>
        <v>13000</v>
      </c>
      <c r="E10" s="219">
        <f t="shared" ref="E10:F10" si="1">SUM(E12:E12)</f>
        <v>13000</v>
      </c>
      <c r="F10" s="219">
        <f t="shared" si="1"/>
        <v>13000</v>
      </c>
    </row>
    <row r="11" spans="1:6" x14ac:dyDescent="0.3">
      <c r="A11" s="132"/>
      <c r="B11" s="3" t="s">
        <v>9</v>
      </c>
      <c r="C11" s="3"/>
      <c r="D11" s="3"/>
      <c r="E11" s="3"/>
      <c r="F11" s="3"/>
    </row>
    <row r="12" spans="1:6" ht="36" x14ac:dyDescent="0.3">
      <c r="A12" s="136">
        <v>1.1000000000000001</v>
      </c>
      <c r="B12" s="218" t="s">
        <v>384</v>
      </c>
      <c r="C12" s="242">
        <v>13000</v>
      </c>
      <c r="D12" s="242">
        <v>13000</v>
      </c>
      <c r="E12" s="242">
        <v>13000</v>
      </c>
      <c r="F12" s="242">
        <v>13000</v>
      </c>
    </row>
    <row r="13" spans="1:6" ht="33.75" customHeight="1" x14ac:dyDescent="0.3">
      <c r="A13" s="226">
        <v>2</v>
      </c>
      <c r="B13" s="3" t="s">
        <v>10</v>
      </c>
      <c r="C13" s="219">
        <f>SUM(C15:C18)</f>
        <v>90000</v>
      </c>
      <c r="D13" s="219">
        <f>SUM(D15:D18)</f>
        <v>90000</v>
      </c>
      <c r="E13" s="219">
        <f t="shared" ref="E13:F13" si="2">SUM(E15:E18)</f>
        <v>90000</v>
      </c>
      <c r="F13" s="219">
        <f t="shared" si="2"/>
        <v>90000</v>
      </c>
    </row>
    <row r="14" spans="1:6" ht="26.25" customHeight="1" x14ac:dyDescent="0.3">
      <c r="A14" s="220"/>
      <c r="B14" s="129" t="s">
        <v>9</v>
      </c>
      <c r="C14" s="129"/>
      <c r="D14" s="129"/>
      <c r="E14" s="129"/>
      <c r="F14" s="221"/>
    </row>
    <row r="15" spans="1:6" ht="18" x14ac:dyDescent="0.3">
      <c r="A15" s="222">
        <v>2.1</v>
      </c>
      <c r="B15" s="218" t="s">
        <v>386</v>
      </c>
      <c r="C15" s="242">
        <v>40000</v>
      </c>
      <c r="D15" s="242">
        <v>40000</v>
      </c>
      <c r="E15" s="242">
        <v>40000</v>
      </c>
      <c r="F15" s="242">
        <v>40000</v>
      </c>
    </row>
    <row r="16" spans="1:6" ht="36" x14ac:dyDescent="0.3">
      <c r="A16" s="222">
        <v>2.2000000000000002</v>
      </c>
      <c r="B16" s="218" t="s">
        <v>388</v>
      </c>
      <c r="C16" s="242">
        <v>2000</v>
      </c>
      <c r="D16" s="242">
        <v>2000</v>
      </c>
      <c r="E16" s="242">
        <v>2000</v>
      </c>
      <c r="F16" s="242">
        <v>2000</v>
      </c>
    </row>
    <row r="17" spans="1:8" ht="36" x14ac:dyDescent="0.3">
      <c r="A17" s="222">
        <v>2.2999999999999998</v>
      </c>
      <c r="B17" s="218" t="s">
        <v>389</v>
      </c>
      <c r="C17" s="242">
        <v>18000</v>
      </c>
      <c r="D17" s="242">
        <v>18000</v>
      </c>
      <c r="E17" s="242">
        <v>18000</v>
      </c>
      <c r="F17" s="242">
        <v>18000</v>
      </c>
    </row>
    <row r="18" spans="1:8" ht="36" x14ac:dyDescent="0.3">
      <c r="A18" s="222">
        <v>2.4</v>
      </c>
      <c r="B18" s="218" t="s">
        <v>387</v>
      </c>
      <c r="C18" s="242">
        <v>30000</v>
      </c>
      <c r="D18" s="242">
        <v>30000</v>
      </c>
      <c r="E18" s="242">
        <v>30000</v>
      </c>
      <c r="F18" s="242">
        <v>30000</v>
      </c>
    </row>
    <row r="19" spans="1:8" s="4" customFormat="1" ht="34.5" x14ac:dyDescent="0.3">
      <c r="A19" s="223">
        <v>3</v>
      </c>
      <c r="B19" s="133" t="s">
        <v>249</v>
      </c>
      <c r="C19" s="7">
        <f>SUM(C21:C23)</f>
        <v>6500</v>
      </c>
      <c r="D19" s="7">
        <f>SUM(D21:D23)</f>
        <v>6500</v>
      </c>
      <c r="E19" s="7">
        <f>SUM(E21:E23)</f>
        <v>6500</v>
      </c>
      <c r="F19" s="7">
        <f>SUM(F21:F23)</f>
        <v>6500</v>
      </c>
      <c r="H19" s="135"/>
    </row>
    <row r="20" spans="1:8" x14ac:dyDescent="0.3">
      <c r="A20" s="132"/>
      <c r="B20" s="3" t="s">
        <v>9</v>
      </c>
      <c r="C20" s="3"/>
      <c r="D20" s="3"/>
      <c r="E20" s="3"/>
      <c r="F20" s="3"/>
    </row>
    <row r="21" spans="1:8" ht="126" x14ac:dyDescent="0.3">
      <c r="A21" s="222">
        <v>3.1</v>
      </c>
      <c r="B21" s="218" t="s">
        <v>390</v>
      </c>
      <c r="C21" s="242">
        <v>3000</v>
      </c>
      <c r="D21" s="242">
        <v>3000</v>
      </c>
      <c r="E21" s="242">
        <v>3000</v>
      </c>
      <c r="F21" s="242">
        <v>3000</v>
      </c>
    </row>
    <row r="22" spans="1:8" ht="126" x14ac:dyDescent="0.3">
      <c r="A22" s="222">
        <v>3.2</v>
      </c>
      <c r="B22" s="218" t="s">
        <v>391</v>
      </c>
      <c r="C22" s="242">
        <v>1500</v>
      </c>
      <c r="D22" s="242">
        <v>1500</v>
      </c>
      <c r="E22" s="242">
        <v>1500</v>
      </c>
      <c r="F22" s="242">
        <v>1500</v>
      </c>
    </row>
    <row r="23" spans="1:8" ht="126" x14ac:dyDescent="0.3">
      <c r="A23" s="222">
        <v>3.3</v>
      </c>
      <c r="B23" s="218" t="s">
        <v>392</v>
      </c>
      <c r="C23" s="242">
        <v>2000</v>
      </c>
      <c r="D23" s="242">
        <v>2000</v>
      </c>
      <c r="E23" s="242">
        <v>2000</v>
      </c>
      <c r="F23" s="242">
        <v>2000</v>
      </c>
    </row>
  </sheetData>
  <mergeCells count="4">
    <mergeCell ref="A1:F1"/>
    <mergeCell ref="A2:F2"/>
    <mergeCell ref="A4:F4"/>
    <mergeCell ref="A6:F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opLeftCell="A100" workbookViewId="0">
      <selection activeCell="D95" sqref="D95"/>
    </sheetView>
  </sheetViews>
  <sheetFormatPr defaultRowHeight="16.5" x14ac:dyDescent="0.25"/>
  <cols>
    <col min="1" max="1" width="13.140625" style="39" customWidth="1"/>
    <col min="2" max="2" width="16.140625" style="39" customWidth="1"/>
    <col min="3" max="3" width="26.85546875" style="39" customWidth="1"/>
    <col min="4" max="4" width="17.42578125" style="39" customWidth="1"/>
    <col min="5" max="5" width="15.140625" style="39" customWidth="1"/>
    <col min="6" max="6" width="19.140625" style="39" customWidth="1"/>
    <col min="7" max="7" width="10.7109375" style="39" bestFit="1" customWidth="1"/>
    <col min="8" max="8" width="10.42578125" style="39" bestFit="1" customWidth="1"/>
    <col min="9" max="9" width="10.140625" style="39" bestFit="1" customWidth="1"/>
    <col min="10" max="10" width="9.140625" style="39"/>
    <col min="11" max="11" width="11.7109375" style="39" bestFit="1" customWidth="1"/>
    <col min="12" max="256" width="9.140625" style="39"/>
    <col min="257" max="257" width="13.140625" style="39" customWidth="1"/>
    <col min="258" max="258" width="16.140625" style="39" customWidth="1"/>
    <col min="259" max="259" width="26.85546875" style="39" customWidth="1"/>
    <col min="260" max="260" width="17.42578125" style="39" customWidth="1"/>
    <col min="261" max="261" width="15.140625" style="39" customWidth="1"/>
    <col min="262" max="262" width="19.140625" style="39" customWidth="1"/>
    <col min="263" max="263" width="17.5703125" style="39" customWidth="1"/>
    <col min="264" max="264" width="15.7109375" style="39" customWidth="1"/>
    <col min="265" max="265" width="17.140625" style="39" customWidth="1"/>
    <col min="266" max="266" width="9.140625" style="39"/>
    <col min="267" max="267" width="9.42578125" style="39" bestFit="1" customWidth="1"/>
    <col min="268" max="512" width="9.140625" style="39"/>
    <col min="513" max="513" width="13.140625" style="39" customWidth="1"/>
    <col min="514" max="514" width="16.140625" style="39" customWidth="1"/>
    <col min="515" max="515" width="26.85546875" style="39" customWidth="1"/>
    <col min="516" max="516" width="17.42578125" style="39" customWidth="1"/>
    <col min="517" max="517" width="15.140625" style="39" customWidth="1"/>
    <col min="518" max="518" width="19.140625" style="39" customWidth="1"/>
    <col min="519" max="519" width="17.5703125" style="39" customWidth="1"/>
    <col min="520" max="520" width="15.7109375" style="39" customWidth="1"/>
    <col min="521" max="521" width="17.140625" style="39" customWidth="1"/>
    <col min="522" max="522" width="9.140625" style="39"/>
    <col min="523" max="523" width="9.42578125" style="39" bestFit="1" customWidth="1"/>
    <col min="524" max="768" width="9.140625" style="39"/>
    <col min="769" max="769" width="13.140625" style="39" customWidth="1"/>
    <col min="770" max="770" width="16.140625" style="39" customWidth="1"/>
    <col min="771" max="771" width="26.85546875" style="39" customWidth="1"/>
    <col min="772" max="772" width="17.42578125" style="39" customWidth="1"/>
    <col min="773" max="773" width="15.140625" style="39" customWidth="1"/>
    <col min="774" max="774" width="19.140625" style="39" customWidth="1"/>
    <col min="775" max="775" width="17.5703125" style="39" customWidth="1"/>
    <col min="776" max="776" width="15.7109375" style="39" customWidth="1"/>
    <col min="777" max="777" width="17.140625" style="39" customWidth="1"/>
    <col min="778" max="778" width="9.140625" style="39"/>
    <col min="779" max="779" width="9.42578125" style="39" bestFit="1" customWidth="1"/>
    <col min="780" max="1024" width="9.140625" style="39"/>
    <col min="1025" max="1025" width="13.140625" style="39" customWidth="1"/>
    <col min="1026" max="1026" width="16.140625" style="39" customWidth="1"/>
    <col min="1027" max="1027" width="26.85546875" style="39" customWidth="1"/>
    <col min="1028" max="1028" width="17.42578125" style="39" customWidth="1"/>
    <col min="1029" max="1029" width="15.140625" style="39" customWidth="1"/>
    <col min="1030" max="1030" width="19.140625" style="39" customWidth="1"/>
    <col min="1031" max="1031" width="17.5703125" style="39" customWidth="1"/>
    <col min="1032" max="1032" width="15.7109375" style="39" customWidth="1"/>
    <col min="1033" max="1033" width="17.140625" style="39" customWidth="1"/>
    <col min="1034" max="1034" width="9.140625" style="39"/>
    <col min="1035" max="1035" width="9.42578125" style="39" bestFit="1" customWidth="1"/>
    <col min="1036" max="1280" width="9.140625" style="39"/>
    <col min="1281" max="1281" width="13.140625" style="39" customWidth="1"/>
    <col min="1282" max="1282" width="16.140625" style="39" customWidth="1"/>
    <col min="1283" max="1283" width="26.85546875" style="39" customWidth="1"/>
    <col min="1284" max="1284" width="17.42578125" style="39" customWidth="1"/>
    <col min="1285" max="1285" width="15.140625" style="39" customWidth="1"/>
    <col min="1286" max="1286" width="19.140625" style="39" customWidth="1"/>
    <col min="1287" max="1287" width="17.5703125" style="39" customWidth="1"/>
    <col min="1288" max="1288" width="15.7109375" style="39" customWidth="1"/>
    <col min="1289" max="1289" width="17.140625" style="39" customWidth="1"/>
    <col min="1290" max="1290" width="9.140625" style="39"/>
    <col min="1291" max="1291" width="9.42578125" style="39" bestFit="1" customWidth="1"/>
    <col min="1292" max="1536" width="9.140625" style="39"/>
    <col min="1537" max="1537" width="13.140625" style="39" customWidth="1"/>
    <col min="1538" max="1538" width="16.140625" style="39" customWidth="1"/>
    <col min="1539" max="1539" width="26.85546875" style="39" customWidth="1"/>
    <col min="1540" max="1540" width="17.42578125" style="39" customWidth="1"/>
    <col min="1541" max="1541" width="15.140625" style="39" customWidth="1"/>
    <col min="1542" max="1542" width="19.140625" style="39" customWidth="1"/>
    <col min="1543" max="1543" width="17.5703125" style="39" customWidth="1"/>
    <col min="1544" max="1544" width="15.7109375" style="39" customWidth="1"/>
    <col min="1545" max="1545" width="17.140625" style="39" customWidth="1"/>
    <col min="1546" max="1546" width="9.140625" style="39"/>
    <col min="1547" max="1547" width="9.42578125" style="39" bestFit="1" customWidth="1"/>
    <col min="1548" max="1792" width="9.140625" style="39"/>
    <col min="1793" max="1793" width="13.140625" style="39" customWidth="1"/>
    <col min="1794" max="1794" width="16.140625" style="39" customWidth="1"/>
    <col min="1795" max="1795" width="26.85546875" style="39" customWidth="1"/>
    <col min="1796" max="1796" width="17.42578125" style="39" customWidth="1"/>
    <col min="1797" max="1797" width="15.140625" style="39" customWidth="1"/>
    <col min="1798" max="1798" width="19.140625" style="39" customWidth="1"/>
    <col min="1799" max="1799" width="17.5703125" style="39" customWidth="1"/>
    <col min="1800" max="1800" width="15.7109375" style="39" customWidth="1"/>
    <col min="1801" max="1801" width="17.140625" style="39" customWidth="1"/>
    <col min="1802" max="1802" width="9.140625" style="39"/>
    <col min="1803" max="1803" width="9.42578125" style="39" bestFit="1" customWidth="1"/>
    <col min="1804" max="2048" width="9.140625" style="39"/>
    <col min="2049" max="2049" width="13.140625" style="39" customWidth="1"/>
    <col min="2050" max="2050" width="16.140625" style="39" customWidth="1"/>
    <col min="2051" max="2051" width="26.85546875" style="39" customWidth="1"/>
    <col min="2052" max="2052" width="17.42578125" style="39" customWidth="1"/>
    <col min="2053" max="2053" width="15.140625" style="39" customWidth="1"/>
    <col min="2054" max="2054" width="19.140625" style="39" customWidth="1"/>
    <col min="2055" max="2055" width="17.5703125" style="39" customWidth="1"/>
    <col min="2056" max="2056" width="15.7109375" style="39" customWidth="1"/>
    <col min="2057" max="2057" width="17.140625" style="39" customWidth="1"/>
    <col min="2058" max="2058" width="9.140625" style="39"/>
    <col min="2059" max="2059" width="9.42578125" style="39" bestFit="1" customWidth="1"/>
    <col min="2060" max="2304" width="9.140625" style="39"/>
    <col min="2305" max="2305" width="13.140625" style="39" customWidth="1"/>
    <col min="2306" max="2306" width="16.140625" style="39" customWidth="1"/>
    <col min="2307" max="2307" width="26.85546875" style="39" customWidth="1"/>
    <col min="2308" max="2308" width="17.42578125" style="39" customWidth="1"/>
    <col min="2309" max="2309" width="15.140625" style="39" customWidth="1"/>
    <col min="2310" max="2310" width="19.140625" style="39" customWidth="1"/>
    <col min="2311" max="2311" width="17.5703125" style="39" customWidth="1"/>
    <col min="2312" max="2312" width="15.7109375" style="39" customWidth="1"/>
    <col min="2313" max="2313" width="17.140625" style="39" customWidth="1"/>
    <col min="2314" max="2314" width="9.140625" style="39"/>
    <col min="2315" max="2315" width="9.42578125" style="39" bestFit="1" customWidth="1"/>
    <col min="2316" max="2560" width="9.140625" style="39"/>
    <col min="2561" max="2561" width="13.140625" style="39" customWidth="1"/>
    <col min="2562" max="2562" width="16.140625" style="39" customWidth="1"/>
    <col min="2563" max="2563" width="26.85546875" style="39" customWidth="1"/>
    <col min="2564" max="2564" width="17.42578125" style="39" customWidth="1"/>
    <col min="2565" max="2565" width="15.140625" style="39" customWidth="1"/>
    <col min="2566" max="2566" width="19.140625" style="39" customWidth="1"/>
    <col min="2567" max="2567" width="17.5703125" style="39" customWidth="1"/>
    <col min="2568" max="2568" width="15.7109375" style="39" customWidth="1"/>
    <col min="2569" max="2569" width="17.140625" style="39" customWidth="1"/>
    <col min="2570" max="2570" width="9.140625" style="39"/>
    <col min="2571" max="2571" width="9.42578125" style="39" bestFit="1" customWidth="1"/>
    <col min="2572" max="2816" width="9.140625" style="39"/>
    <col min="2817" max="2817" width="13.140625" style="39" customWidth="1"/>
    <col min="2818" max="2818" width="16.140625" style="39" customWidth="1"/>
    <col min="2819" max="2819" width="26.85546875" style="39" customWidth="1"/>
    <col min="2820" max="2820" width="17.42578125" style="39" customWidth="1"/>
    <col min="2821" max="2821" width="15.140625" style="39" customWidth="1"/>
    <col min="2822" max="2822" width="19.140625" style="39" customWidth="1"/>
    <col min="2823" max="2823" width="17.5703125" style="39" customWidth="1"/>
    <col min="2824" max="2824" width="15.7109375" style="39" customWidth="1"/>
    <col min="2825" max="2825" width="17.140625" style="39" customWidth="1"/>
    <col min="2826" max="2826" width="9.140625" style="39"/>
    <col min="2827" max="2827" width="9.42578125" style="39" bestFit="1" customWidth="1"/>
    <col min="2828" max="3072" width="9.140625" style="39"/>
    <col min="3073" max="3073" width="13.140625" style="39" customWidth="1"/>
    <col min="3074" max="3074" width="16.140625" style="39" customWidth="1"/>
    <col min="3075" max="3075" width="26.85546875" style="39" customWidth="1"/>
    <col min="3076" max="3076" width="17.42578125" style="39" customWidth="1"/>
    <col min="3077" max="3077" width="15.140625" style="39" customWidth="1"/>
    <col min="3078" max="3078" width="19.140625" style="39" customWidth="1"/>
    <col min="3079" max="3079" width="17.5703125" style="39" customWidth="1"/>
    <col min="3080" max="3080" width="15.7109375" style="39" customWidth="1"/>
    <col min="3081" max="3081" width="17.140625" style="39" customWidth="1"/>
    <col min="3082" max="3082" width="9.140625" style="39"/>
    <col min="3083" max="3083" width="9.42578125" style="39" bestFit="1" customWidth="1"/>
    <col min="3084" max="3328" width="9.140625" style="39"/>
    <col min="3329" max="3329" width="13.140625" style="39" customWidth="1"/>
    <col min="3330" max="3330" width="16.140625" style="39" customWidth="1"/>
    <col min="3331" max="3331" width="26.85546875" style="39" customWidth="1"/>
    <col min="3332" max="3332" width="17.42578125" style="39" customWidth="1"/>
    <col min="3333" max="3333" width="15.140625" style="39" customWidth="1"/>
    <col min="3334" max="3334" width="19.140625" style="39" customWidth="1"/>
    <col min="3335" max="3335" width="17.5703125" style="39" customWidth="1"/>
    <col min="3336" max="3336" width="15.7109375" style="39" customWidth="1"/>
    <col min="3337" max="3337" width="17.140625" style="39" customWidth="1"/>
    <col min="3338" max="3338" width="9.140625" style="39"/>
    <col min="3339" max="3339" width="9.42578125" style="39" bestFit="1" customWidth="1"/>
    <col min="3340" max="3584" width="9.140625" style="39"/>
    <col min="3585" max="3585" width="13.140625" style="39" customWidth="1"/>
    <col min="3586" max="3586" width="16.140625" style="39" customWidth="1"/>
    <col min="3587" max="3587" width="26.85546875" style="39" customWidth="1"/>
    <col min="3588" max="3588" width="17.42578125" style="39" customWidth="1"/>
    <col min="3589" max="3589" width="15.140625" style="39" customWidth="1"/>
    <col min="3590" max="3590" width="19.140625" style="39" customWidth="1"/>
    <col min="3591" max="3591" width="17.5703125" style="39" customWidth="1"/>
    <col min="3592" max="3592" width="15.7109375" style="39" customWidth="1"/>
    <col min="3593" max="3593" width="17.140625" style="39" customWidth="1"/>
    <col min="3594" max="3594" width="9.140625" style="39"/>
    <col min="3595" max="3595" width="9.42578125" style="39" bestFit="1" customWidth="1"/>
    <col min="3596" max="3840" width="9.140625" style="39"/>
    <col min="3841" max="3841" width="13.140625" style="39" customWidth="1"/>
    <col min="3842" max="3842" width="16.140625" style="39" customWidth="1"/>
    <col min="3843" max="3843" width="26.85546875" style="39" customWidth="1"/>
    <col min="3844" max="3844" width="17.42578125" style="39" customWidth="1"/>
    <col min="3845" max="3845" width="15.140625" style="39" customWidth="1"/>
    <col min="3846" max="3846" width="19.140625" style="39" customWidth="1"/>
    <col min="3847" max="3847" width="17.5703125" style="39" customWidth="1"/>
    <col min="3848" max="3848" width="15.7109375" style="39" customWidth="1"/>
    <col min="3849" max="3849" width="17.140625" style="39" customWidth="1"/>
    <col min="3850" max="3850" width="9.140625" style="39"/>
    <col min="3851" max="3851" width="9.42578125" style="39" bestFit="1" customWidth="1"/>
    <col min="3852" max="4096" width="9.140625" style="39"/>
    <col min="4097" max="4097" width="13.140625" style="39" customWidth="1"/>
    <col min="4098" max="4098" width="16.140625" style="39" customWidth="1"/>
    <col min="4099" max="4099" width="26.85546875" style="39" customWidth="1"/>
    <col min="4100" max="4100" width="17.42578125" style="39" customWidth="1"/>
    <col min="4101" max="4101" width="15.140625" style="39" customWidth="1"/>
    <col min="4102" max="4102" width="19.140625" style="39" customWidth="1"/>
    <col min="4103" max="4103" width="17.5703125" style="39" customWidth="1"/>
    <col min="4104" max="4104" width="15.7109375" style="39" customWidth="1"/>
    <col min="4105" max="4105" width="17.140625" style="39" customWidth="1"/>
    <col min="4106" max="4106" width="9.140625" style="39"/>
    <col min="4107" max="4107" width="9.42578125" style="39" bestFit="1" customWidth="1"/>
    <col min="4108" max="4352" width="9.140625" style="39"/>
    <col min="4353" max="4353" width="13.140625" style="39" customWidth="1"/>
    <col min="4354" max="4354" width="16.140625" style="39" customWidth="1"/>
    <col min="4355" max="4355" width="26.85546875" style="39" customWidth="1"/>
    <col min="4356" max="4356" width="17.42578125" style="39" customWidth="1"/>
    <col min="4357" max="4357" width="15.140625" style="39" customWidth="1"/>
    <col min="4358" max="4358" width="19.140625" style="39" customWidth="1"/>
    <col min="4359" max="4359" width="17.5703125" style="39" customWidth="1"/>
    <col min="4360" max="4360" width="15.7109375" style="39" customWidth="1"/>
    <col min="4361" max="4361" width="17.140625" style="39" customWidth="1"/>
    <col min="4362" max="4362" width="9.140625" style="39"/>
    <col min="4363" max="4363" width="9.42578125" style="39" bestFit="1" customWidth="1"/>
    <col min="4364" max="4608" width="9.140625" style="39"/>
    <col min="4609" max="4609" width="13.140625" style="39" customWidth="1"/>
    <col min="4610" max="4610" width="16.140625" style="39" customWidth="1"/>
    <col min="4611" max="4611" width="26.85546875" style="39" customWidth="1"/>
    <col min="4612" max="4612" width="17.42578125" style="39" customWidth="1"/>
    <col min="4613" max="4613" width="15.140625" style="39" customWidth="1"/>
    <col min="4614" max="4614" width="19.140625" style="39" customWidth="1"/>
    <col min="4615" max="4615" width="17.5703125" style="39" customWidth="1"/>
    <col min="4616" max="4616" width="15.7109375" style="39" customWidth="1"/>
    <col min="4617" max="4617" width="17.140625" style="39" customWidth="1"/>
    <col min="4618" max="4618" width="9.140625" style="39"/>
    <col min="4619" max="4619" width="9.42578125" style="39" bestFit="1" customWidth="1"/>
    <col min="4620" max="4864" width="9.140625" style="39"/>
    <col min="4865" max="4865" width="13.140625" style="39" customWidth="1"/>
    <col min="4866" max="4866" width="16.140625" style="39" customWidth="1"/>
    <col min="4867" max="4867" width="26.85546875" style="39" customWidth="1"/>
    <col min="4868" max="4868" width="17.42578125" style="39" customWidth="1"/>
    <col min="4869" max="4869" width="15.140625" style="39" customWidth="1"/>
    <col min="4870" max="4870" width="19.140625" style="39" customWidth="1"/>
    <col min="4871" max="4871" width="17.5703125" style="39" customWidth="1"/>
    <col min="4872" max="4872" width="15.7109375" style="39" customWidth="1"/>
    <col min="4873" max="4873" width="17.140625" style="39" customWidth="1"/>
    <col min="4874" max="4874" width="9.140625" style="39"/>
    <col min="4875" max="4875" width="9.42578125" style="39" bestFit="1" customWidth="1"/>
    <col min="4876" max="5120" width="9.140625" style="39"/>
    <col min="5121" max="5121" width="13.140625" style="39" customWidth="1"/>
    <col min="5122" max="5122" width="16.140625" style="39" customWidth="1"/>
    <col min="5123" max="5123" width="26.85546875" style="39" customWidth="1"/>
    <col min="5124" max="5124" width="17.42578125" style="39" customWidth="1"/>
    <col min="5125" max="5125" width="15.140625" style="39" customWidth="1"/>
    <col min="5126" max="5126" width="19.140625" style="39" customWidth="1"/>
    <col min="5127" max="5127" width="17.5703125" style="39" customWidth="1"/>
    <col min="5128" max="5128" width="15.7109375" style="39" customWidth="1"/>
    <col min="5129" max="5129" width="17.140625" style="39" customWidth="1"/>
    <col min="5130" max="5130" width="9.140625" style="39"/>
    <col min="5131" max="5131" width="9.42578125" style="39" bestFit="1" customWidth="1"/>
    <col min="5132" max="5376" width="9.140625" style="39"/>
    <col min="5377" max="5377" width="13.140625" style="39" customWidth="1"/>
    <col min="5378" max="5378" width="16.140625" style="39" customWidth="1"/>
    <col min="5379" max="5379" width="26.85546875" style="39" customWidth="1"/>
    <col min="5380" max="5380" width="17.42578125" style="39" customWidth="1"/>
    <col min="5381" max="5381" width="15.140625" style="39" customWidth="1"/>
    <col min="5382" max="5382" width="19.140625" style="39" customWidth="1"/>
    <col min="5383" max="5383" width="17.5703125" style="39" customWidth="1"/>
    <col min="5384" max="5384" width="15.7109375" style="39" customWidth="1"/>
    <col min="5385" max="5385" width="17.140625" style="39" customWidth="1"/>
    <col min="5386" max="5386" width="9.140625" style="39"/>
    <col min="5387" max="5387" width="9.42578125" style="39" bestFit="1" customWidth="1"/>
    <col min="5388" max="5632" width="9.140625" style="39"/>
    <col min="5633" max="5633" width="13.140625" style="39" customWidth="1"/>
    <col min="5634" max="5634" width="16.140625" style="39" customWidth="1"/>
    <col min="5635" max="5635" width="26.85546875" style="39" customWidth="1"/>
    <col min="5636" max="5636" width="17.42578125" style="39" customWidth="1"/>
    <col min="5637" max="5637" width="15.140625" style="39" customWidth="1"/>
    <col min="5638" max="5638" width="19.140625" style="39" customWidth="1"/>
    <col min="5639" max="5639" width="17.5703125" style="39" customWidth="1"/>
    <col min="5640" max="5640" width="15.7109375" style="39" customWidth="1"/>
    <col min="5641" max="5641" width="17.140625" style="39" customWidth="1"/>
    <col min="5642" max="5642" width="9.140625" style="39"/>
    <col min="5643" max="5643" width="9.42578125" style="39" bestFit="1" customWidth="1"/>
    <col min="5644" max="5888" width="9.140625" style="39"/>
    <col min="5889" max="5889" width="13.140625" style="39" customWidth="1"/>
    <col min="5890" max="5890" width="16.140625" style="39" customWidth="1"/>
    <col min="5891" max="5891" width="26.85546875" style="39" customWidth="1"/>
    <col min="5892" max="5892" width="17.42578125" style="39" customWidth="1"/>
    <col min="5893" max="5893" width="15.140625" style="39" customWidth="1"/>
    <col min="5894" max="5894" width="19.140625" style="39" customWidth="1"/>
    <col min="5895" max="5895" width="17.5703125" style="39" customWidth="1"/>
    <col min="5896" max="5896" width="15.7109375" style="39" customWidth="1"/>
    <col min="5897" max="5897" width="17.140625" style="39" customWidth="1"/>
    <col min="5898" max="5898" width="9.140625" style="39"/>
    <col min="5899" max="5899" width="9.42578125" style="39" bestFit="1" customWidth="1"/>
    <col min="5900" max="6144" width="9.140625" style="39"/>
    <col min="6145" max="6145" width="13.140625" style="39" customWidth="1"/>
    <col min="6146" max="6146" width="16.140625" style="39" customWidth="1"/>
    <col min="6147" max="6147" width="26.85546875" style="39" customWidth="1"/>
    <col min="6148" max="6148" width="17.42578125" style="39" customWidth="1"/>
    <col min="6149" max="6149" width="15.140625" style="39" customWidth="1"/>
    <col min="6150" max="6150" width="19.140625" style="39" customWidth="1"/>
    <col min="6151" max="6151" width="17.5703125" style="39" customWidth="1"/>
    <col min="6152" max="6152" width="15.7109375" style="39" customWidth="1"/>
    <col min="6153" max="6153" width="17.140625" style="39" customWidth="1"/>
    <col min="6154" max="6154" width="9.140625" style="39"/>
    <col min="6155" max="6155" width="9.42578125" style="39" bestFit="1" customWidth="1"/>
    <col min="6156" max="6400" width="9.140625" style="39"/>
    <col min="6401" max="6401" width="13.140625" style="39" customWidth="1"/>
    <col min="6402" max="6402" width="16.140625" style="39" customWidth="1"/>
    <col min="6403" max="6403" width="26.85546875" style="39" customWidth="1"/>
    <col min="6404" max="6404" width="17.42578125" style="39" customWidth="1"/>
    <col min="6405" max="6405" width="15.140625" style="39" customWidth="1"/>
    <col min="6406" max="6406" width="19.140625" style="39" customWidth="1"/>
    <col min="6407" max="6407" width="17.5703125" style="39" customWidth="1"/>
    <col min="6408" max="6408" width="15.7109375" style="39" customWidth="1"/>
    <col min="6409" max="6409" width="17.140625" style="39" customWidth="1"/>
    <col min="6410" max="6410" width="9.140625" style="39"/>
    <col min="6411" max="6411" width="9.42578125" style="39" bestFit="1" customWidth="1"/>
    <col min="6412" max="6656" width="9.140625" style="39"/>
    <col min="6657" max="6657" width="13.140625" style="39" customWidth="1"/>
    <col min="6658" max="6658" width="16.140625" style="39" customWidth="1"/>
    <col min="6659" max="6659" width="26.85546875" style="39" customWidth="1"/>
    <col min="6660" max="6660" width="17.42578125" style="39" customWidth="1"/>
    <col min="6661" max="6661" width="15.140625" style="39" customWidth="1"/>
    <col min="6662" max="6662" width="19.140625" style="39" customWidth="1"/>
    <col min="6663" max="6663" width="17.5703125" style="39" customWidth="1"/>
    <col min="6664" max="6664" width="15.7109375" style="39" customWidth="1"/>
    <col min="6665" max="6665" width="17.140625" style="39" customWidth="1"/>
    <col min="6666" max="6666" width="9.140625" style="39"/>
    <col min="6667" max="6667" width="9.42578125" style="39" bestFit="1" customWidth="1"/>
    <col min="6668" max="6912" width="9.140625" style="39"/>
    <col min="6913" max="6913" width="13.140625" style="39" customWidth="1"/>
    <col min="6914" max="6914" width="16.140625" style="39" customWidth="1"/>
    <col min="6915" max="6915" width="26.85546875" style="39" customWidth="1"/>
    <col min="6916" max="6916" width="17.42578125" style="39" customWidth="1"/>
    <col min="6917" max="6917" width="15.140625" style="39" customWidth="1"/>
    <col min="6918" max="6918" width="19.140625" style="39" customWidth="1"/>
    <col min="6919" max="6919" width="17.5703125" style="39" customWidth="1"/>
    <col min="6920" max="6920" width="15.7109375" style="39" customWidth="1"/>
    <col min="6921" max="6921" width="17.140625" style="39" customWidth="1"/>
    <col min="6922" max="6922" width="9.140625" style="39"/>
    <col min="6923" max="6923" width="9.42578125" style="39" bestFit="1" customWidth="1"/>
    <col min="6924" max="7168" width="9.140625" style="39"/>
    <col min="7169" max="7169" width="13.140625" style="39" customWidth="1"/>
    <col min="7170" max="7170" width="16.140625" style="39" customWidth="1"/>
    <col min="7171" max="7171" width="26.85546875" style="39" customWidth="1"/>
    <col min="7172" max="7172" width="17.42578125" style="39" customWidth="1"/>
    <col min="7173" max="7173" width="15.140625" style="39" customWidth="1"/>
    <col min="7174" max="7174" width="19.140625" style="39" customWidth="1"/>
    <col min="7175" max="7175" width="17.5703125" style="39" customWidth="1"/>
    <col min="7176" max="7176" width="15.7109375" style="39" customWidth="1"/>
    <col min="7177" max="7177" width="17.140625" style="39" customWidth="1"/>
    <col min="7178" max="7178" width="9.140625" style="39"/>
    <col min="7179" max="7179" width="9.42578125" style="39" bestFit="1" customWidth="1"/>
    <col min="7180" max="7424" width="9.140625" style="39"/>
    <col min="7425" max="7425" width="13.140625" style="39" customWidth="1"/>
    <col min="7426" max="7426" width="16.140625" style="39" customWidth="1"/>
    <col min="7427" max="7427" width="26.85546875" style="39" customWidth="1"/>
    <col min="7428" max="7428" width="17.42578125" style="39" customWidth="1"/>
    <col min="7429" max="7429" width="15.140625" style="39" customWidth="1"/>
    <col min="7430" max="7430" width="19.140625" style="39" customWidth="1"/>
    <col min="7431" max="7431" width="17.5703125" style="39" customWidth="1"/>
    <col min="7432" max="7432" width="15.7109375" style="39" customWidth="1"/>
    <col min="7433" max="7433" width="17.140625" style="39" customWidth="1"/>
    <col min="7434" max="7434" width="9.140625" style="39"/>
    <col min="7435" max="7435" width="9.42578125" style="39" bestFit="1" customWidth="1"/>
    <col min="7436" max="7680" width="9.140625" style="39"/>
    <col min="7681" max="7681" width="13.140625" style="39" customWidth="1"/>
    <col min="7682" max="7682" width="16.140625" style="39" customWidth="1"/>
    <col min="7683" max="7683" width="26.85546875" style="39" customWidth="1"/>
    <col min="7684" max="7684" width="17.42578125" style="39" customWidth="1"/>
    <col min="7685" max="7685" width="15.140625" style="39" customWidth="1"/>
    <col min="7686" max="7686" width="19.140625" style="39" customWidth="1"/>
    <col min="7687" max="7687" width="17.5703125" style="39" customWidth="1"/>
    <col min="7688" max="7688" width="15.7109375" style="39" customWidth="1"/>
    <col min="7689" max="7689" width="17.140625" style="39" customWidth="1"/>
    <col min="7690" max="7690" width="9.140625" style="39"/>
    <col min="7691" max="7691" width="9.42578125" style="39" bestFit="1" customWidth="1"/>
    <col min="7692" max="7936" width="9.140625" style="39"/>
    <col min="7937" max="7937" width="13.140625" style="39" customWidth="1"/>
    <col min="7938" max="7938" width="16.140625" style="39" customWidth="1"/>
    <col min="7939" max="7939" width="26.85546875" style="39" customWidth="1"/>
    <col min="7940" max="7940" width="17.42578125" style="39" customWidth="1"/>
    <col min="7941" max="7941" width="15.140625" style="39" customWidth="1"/>
    <col min="7942" max="7942" width="19.140625" style="39" customWidth="1"/>
    <col min="7943" max="7943" width="17.5703125" style="39" customWidth="1"/>
    <col min="7944" max="7944" width="15.7109375" style="39" customWidth="1"/>
    <col min="7945" max="7945" width="17.140625" style="39" customWidth="1"/>
    <col min="7946" max="7946" width="9.140625" style="39"/>
    <col min="7947" max="7947" width="9.42578125" style="39" bestFit="1" customWidth="1"/>
    <col min="7948" max="8192" width="9.140625" style="39"/>
    <col min="8193" max="8193" width="13.140625" style="39" customWidth="1"/>
    <col min="8194" max="8194" width="16.140625" style="39" customWidth="1"/>
    <col min="8195" max="8195" width="26.85546875" style="39" customWidth="1"/>
    <col min="8196" max="8196" width="17.42578125" style="39" customWidth="1"/>
    <col min="8197" max="8197" width="15.140625" style="39" customWidth="1"/>
    <col min="8198" max="8198" width="19.140625" style="39" customWidth="1"/>
    <col min="8199" max="8199" width="17.5703125" style="39" customWidth="1"/>
    <col min="8200" max="8200" width="15.7109375" style="39" customWidth="1"/>
    <col min="8201" max="8201" width="17.140625" style="39" customWidth="1"/>
    <col min="8202" max="8202" width="9.140625" style="39"/>
    <col min="8203" max="8203" width="9.42578125" style="39" bestFit="1" customWidth="1"/>
    <col min="8204" max="8448" width="9.140625" style="39"/>
    <col min="8449" max="8449" width="13.140625" style="39" customWidth="1"/>
    <col min="8450" max="8450" width="16.140625" style="39" customWidth="1"/>
    <col min="8451" max="8451" width="26.85546875" style="39" customWidth="1"/>
    <col min="8452" max="8452" width="17.42578125" style="39" customWidth="1"/>
    <col min="8453" max="8453" width="15.140625" style="39" customWidth="1"/>
    <col min="8454" max="8454" width="19.140625" style="39" customWidth="1"/>
    <col min="8455" max="8455" width="17.5703125" style="39" customWidth="1"/>
    <col min="8456" max="8456" width="15.7109375" style="39" customWidth="1"/>
    <col min="8457" max="8457" width="17.140625" style="39" customWidth="1"/>
    <col min="8458" max="8458" width="9.140625" style="39"/>
    <col min="8459" max="8459" width="9.42578125" style="39" bestFit="1" customWidth="1"/>
    <col min="8460" max="8704" width="9.140625" style="39"/>
    <col min="8705" max="8705" width="13.140625" style="39" customWidth="1"/>
    <col min="8706" max="8706" width="16.140625" style="39" customWidth="1"/>
    <col min="8707" max="8707" width="26.85546875" style="39" customWidth="1"/>
    <col min="8708" max="8708" width="17.42578125" style="39" customWidth="1"/>
    <col min="8709" max="8709" width="15.140625" style="39" customWidth="1"/>
    <col min="8710" max="8710" width="19.140625" style="39" customWidth="1"/>
    <col min="8711" max="8711" width="17.5703125" style="39" customWidth="1"/>
    <col min="8712" max="8712" width="15.7109375" style="39" customWidth="1"/>
    <col min="8713" max="8713" width="17.140625" style="39" customWidth="1"/>
    <col min="8714" max="8714" width="9.140625" style="39"/>
    <col min="8715" max="8715" width="9.42578125" style="39" bestFit="1" customWidth="1"/>
    <col min="8716" max="8960" width="9.140625" style="39"/>
    <col min="8961" max="8961" width="13.140625" style="39" customWidth="1"/>
    <col min="8962" max="8962" width="16.140625" style="39" customWidth="1"/>
    <col min="8963" max="8963" width="26.85546875" style="39" customWidth="1"/>
    <col min="8964" max="8964" width="17.42578125" style="39" customWidth="1"/>
    <col min="8965" max="8965" width="15.140625" style="39" customWidth="1"/>
    <col min="8966" max="8966" width="19.140625" style="39" customWidth="1"/>
    <col min="8967" max="8967" width="17.5703125" style="39" customWidth="1"/>
    <col min="8968" max="8968" width="15.7109375" style="39" customWidth="1"/>
    <col min="8969" max="8969" width="17.140625" style="39" customWidth="1"/>
    <col min="8970" max="8970" width="9.140625" style="39"/>
    <col min="8971" max="8971" width="9.42578125" style="39" bestFit="1" customWidth="1"/>
    <col min="8972" max="9216" width="9.140625" style="39"/>
    <col min="9217" max="9217" width="13.140625" style="39" customWidth="1"/>
    <col min="9218" max="9218" width="16.140625" style="39" customWidth="1"/>
    <col min="9219" max="9219" width="26.85546875" style="39" customWidth="1"/>
    <col min="9220" max="9220" width="17.42578125" style="39" customWidth="1"/>
    <col min="9221" max="9221" width="15.140625" style="39" customWidth="1"/>
    <col min="9222" max="9222" width="19.140625" style="39" customWidth="1"/>
    <col min="9223" max="9223" width="17.5703125" style="39" customWidth="1"/>
    <col min="9224" max="9224" width="15.7109375" style="39" customWidth="1"/>
    <col min="9225" max="9225" width="17.140625" style="39" customWidth="1"/>
    <col min="9226" max="9226" width="9.140625" style="39"/>
    <col min="9227" max="9227" width="9.42578125" style="39" bestFit="1" customWidth="1"/>
    <col min="9228" max="9472" width="9.140625" style="39"/>
    <col min="9473" max="9473" width="13.140625" style="39" customWidth="1"/>
    <col min="9474" max="9474" width="16.140625" style="39" customWidth="1"/>
    <col min="9475" max="9475" width="26.85546875" style="39" customWidth="1"/>
    <col min="9476" max="9476" width="17.42578125" style="39" customWidth="1"/>
    <col min="9477" max="9477" width="15.140625" style="39" customWidth="1"/>
    <col min="9478" max="9478" width="19.140625" style="39" customWidth="1"/>
    <col min="9479" max="9479" width="17.5703125" style="39" customWidth="1"/>
    <col min="9480" max="9480" width="15.7109375" style="39" customWidth="1"/>
    <col min="9481" max="9481" width="17.140625" style="39" customWidth="1"/>
    <col min="9482" max="9482" width="9.140625" style="39"/>
    <col min="9483" max="9483" width="9.42578125" style="39" bestFit="1" customWidth="1"/>
    <col min="9484" max="9728" width="9.140625" style="39"/>
    <col min="9729" max="9729" width="13.140625" style="39" customWidth="1"/>
    <col min="9730" max="9730" width="16.140625" style="39" customWidth="1"/>
    <col min="9731" max="9731" width="26.85546875" style="39" customWidth="1"/>
    <col min="9732" max="9732" width="17.42578125" style="39" customWidth="1"/>
    <col min="9733" max="9733" width="15.140625" style="39" customWidth="1"/>
    <col min="9734" max="9734" width="19.140625" style="39" customWidth="1"/>
    <col min="9735" max="9735" width="17.5703125" style="39" customWidth="1"/>
    <col min="9736" max="9736" width="15.7109375" style="39" customWidth="1"/>
    <col min="9737" max="9737" width="17.140625" style="39" customWidth="1"/>
    <col min="9738" max="9738" width="9.140625" style="39"/>
    <col min="9739" max="9739" width="9.42578125" style="39" bestFit="1" customWidth="1"/>
    <col min="9740" max="9984" width="9.140625" style="39"/>
    <col min="9985" max="9985" width="13.140625" style="39" customWidth="1"/>
    <col min="9986" max="9986" width="16.140625" style="39" customWidth="1"/>
    <col min="9987" max="9987" width="26.85546875" style="39" customWidth="1"/>
    <col min="9988" max="9988" width="17.42578125" style="39" customWidth="1"/>
    <col min="9989" max="9989" width="15.140625" style="39" customWidth="1"/>
    <col min="9990" max="9990" width="19.140625" style="39" customWidth="1"/>
    <col min="9991" max="9991" width="17.5703125" style="39" customWidth="1"/>
    <col min="9992" max="9992" width="15.7109375" style="39" customWidth="1"/>
    <col min="9993" max="9993" width="17.140625" style="39" customWidth="1"/>
    <col min="9994" max="9994" width="9.140625" style="39"/>
    <col min="9995" max="9995" width="9.42578125" style="39" bestFit="1" customWidth="1"/>
    <col min="9996" max="10240" width="9.140625" style="39"/>
    <col min="10241" max="10241" width="13.140625" style="39" customWidth="1"/>
    <col min="10242" max="10242" width="16.140625" style="39" customWidth="1"/>
    <col min="10243" max="10243" width="26.85546875" style="39" customWidth="1"/>
    <col min="10244" max="10244" width="17.42578125" style="39" customWidth="1"/>
    <col min="10245" max="10245" width="15.140625" style="39" customWidth="1"/>
    <col min="10246" max="10246" width="19.140625" style="39" customWidth="1"/>
    <col min="10247" max="10247" width="17.5703125" style="39" customWidth="1"/>
    <col min="10248" max="10248" width="15.7109375" style="39" customWidth="1"/>
    <col min="10249" max="10249" width="17.140625" style="39" customWidth="1"/>
    <col min="10250" max="10250" width="9.140625" style="39"/>
    <col min="10251" max="10251" width="9.42578125" style="39" bestFit="1" customWidth="1"/>
    <col min="10252" max="10496" width="9.140625" style="39"/>
    <col min="10497" max="10497" width="13.140625" style="39" customWidth="1"/>
    <col min="10498" max="10498" width="16.140625" style="39" customWidth="1"/>
    <col min="10499" max="10499" width="26.85546875" style="39" customWidth="1"/>
    <col min="10500" max="10500" width="17.42578125" style="39" customWidth="1"/>
    <col min="10501" max="10501" width="15.140625" style="39" customWidth="1"/>
    <col min="10502" max="10502" width="19.140625" style="39" customWidth="1"/>
    <col min="10503" max="10503" width="17.5703125" style="39" customWidth="1"/>
    <col min="10504" max="10504" width="15.7109375" style="39" customWidth="1"/>
    <col min="10505" max="10505" width="17.140625" style="39" customWidth="1"/>
    <col min="10506" max="10506" width="9.140625" style="39"/>
    <col min="10507" max="10507" width="9.42578125" style="39" bestFit="1" customWidth="1"/>
    <col min="10508" max="10752" width="9.140625" style="39"/>
    <col min="10753" max="10753" width="13.140625" style="39" customWidth="1"/>
    <col min="10754" max="10754" width="16.140625" style="39" customWidth="1"/>
    <col min="10755" max="10755" width="26.85546875" style="39" customWidth="1"/>
    <col min="10756" max="10756" width="17.42578125" style="39" customWidth="1"/>
    <col min="10757" max="10757" width="15.140625" style="39" customWidth="1"/>
    <col min="10758" max="10758" width="19.140625" style="39" customWidth="1"/>
    <col min="10759" max="10759" width="17.5703125" style="39" customWidth="1"/>
    <col min="10760" max="10760" width="15.7109375" style="39" customWidth="1"/>
    <col min="10761" max="10761" width="17.140625" style="39" customWidth="1"/>
    <col min="10762" max="10762" width="9.140625" style="39"/>
    <col min="10763" max="10763" width="9.42578125" style="39" bestFit="1" customWidth="1"/>
    <col min="10764" max="11008" width="9.140625" style="39"/>
    <col min="11009" max="11009" width="13.140625" style="39" customWidth="1"/>
    <col min="11010" max="11010" width="16.140625" style="39" customWidth="1"/>
    <col min="11011" max="11011" width="26.85546875" style="39" customWidth="1"/>
    <col min="11012" max="11012" width="17.42578125" style="39" customWidth="1"/>
    <col min="11013" max="11013" width="15.140625" style="39" customWidth="1"/>
    <col min="11014" max="11014" width="19.140625" style="39" customWidth="1"/>
    <col min="11015" max="11015" width="17.5703125" style="39" customWidth="1"/>
    <col min="11016" max="11016" width="15.7109375" style="39" customWidth="1"/>
    <col min="11017" max="11017" width="17.140625" style="39" customWidth="1"/>
    <col min="11018" max="11018" width="9.140625" style="39"/>
    <col min="11019" max="11019" width="9.42578125" style="39" bestFit="1" customWidth="1"/>
    <col min="11020" max="11264" width="9.140625" style="39"/>
    <col min="11265" max="11265" width="13.140625" style="39" customWidth="1"/>
    <col min="11266" max="11266" width="16.140625" style="39" customWidth="1"/>
    <col min="11267" max="11267" width="26.85546875" style="39" customWidth="1"/>
    <col min="11268" max="11268" width="17.42578125" style="39" customWidth="1"/>
    <col min="11269" max="11269" width="15.140625" style="39" customWidth="1"/>
    <col min="11270" max="11270" width="19.140625" style="39" customWidth="1"/>
    <col min="11271" max="11271" width="17.5703125" style="39" customWidth="1"/>
    <col min="11272" max="11272" width="15.7109375" style="39" customWidth="1"/>
    <col min="11273" max="11273" width="17.140625" style="39" customWidth="1"/>
    <col min="11274" max="11274" width="9.140625" style="39"/>
    <col min="11275" max="11275" width="9.42578125" style="39" bestFit="1" customWidth="1"/>
    <col min="11276" max="11520" width="9.140625" style="39"/>
    <col min="11521" max="11521" width="13.140625" style="39" customWidth="1"/>
    <col min="11522" max="11522" width="16.140625" style="39" customWidth="1"/>
    <col min="11523" max="11523" width="26.85546875" style="39" customWidth="1"/>
    <col min="11524" max="11524" width="17.42578125" style="39" customWidth="1"/>
    <col min="11525" max="11525" width="15.140625" style="39" customWidth="1"/>
    <col min="11526" max="11526" width="19.140625" style="39" customWidth="1"/>
    <col min="11527" max="11527" width="17.5703125" style="39" customWidth="1"/>
    <col min="11528" max="11528" width="15.7109375" style="39" customWidth="1"/>
    <col min="11529" max="11529" width="17.140625" style="39" customWidth="1"/>
    <col min="11530" max="11530" width="9.140625" style="39"/>
    <col min="11531" max="11531" width="9.42578125" style="39" bestFit="1" customWidth="1"/>
    <col min="11532" max="11776" width="9.140625" style="39"/>
    <col min="11777" max="11777" width="13.140625" style="39" customWidth="1"/>
    <col min="11778" max="11778" width="16.140625" style="39" customWidth="1"/>
    <col min="11779" max="11779" width="26.85546875" style="39" customWidth="1"/>
    <col min="11780" max="11780" width="17.42578125" style="39" customWidth="1"/>
    <col min="11781" max="11781" width="15.140625" style="39" customWidth="1"/>
    <col min="11782" max="11782" width="19.140625" style="39" customWidth="1"/>
    <col min="11783" max="11783" width="17.5703125" style="39" customWidth="1"/>
    <col min="11784" max="11784" width="15.7109375" style="39" customWidth="1"/>
    <col min="11785" max="11785" width="17.140625" style="39" customWidth="1"/>
    <col min="11786" max="11786" width="9.140625" style="39"/>
    <col min="11787" max="11787" width="9.42578125" style="39" bestFit="1" customWidth="1"/>
    <col min="11788" max="12032" width="9.140625" style="39"/>
    <col min="12033" max="12033" width="13.140625" style="39" customWidth="1"/>
    <col min="12034" max="12034" width="16.140625" style="39" customWidth="1"/>
    <col min="12035" max="12035" width="26.85546875" style="39" customWidth="1"/>
    <col min="12036" max="12036" width="17.42578125" style="39" customWidth="1"/>
    <col min="12037" max="12037" width="15.140625" style="39" customWidth="1"/>
    <col min="12038" max="12038" width="19.140625" style="39" customWidth="1"/>
    <col min="12039" max="12039" width="17.5703125" style="39" customWidth="1"/>
    <col min="12040" max="12040" width="15.7109375" style="39" customWidth="1"/>
    <col min="12041" max="12041" width="17.140625" style="39" customWidth="1"/>
    <col min="12042" max="12042" width="9.140625" style="39"/>
    <col min="12043" max="12043" width="9.42578125" style="39" bestFit="1" customWidth="1"/>
    <col min="12044" max="12288" width="9.140625" style="39"/>
    <col min="12289" max="12289" width="13.140625" style="39" customWidth="1"/>
    <col min="12290" max="12290" width="16.140625" style="39" customWidth="1"/>
    <col min="12291" max="12291" width="26.85546875" style="39" customWidth="1"/>
    <col min="12292" max="12292" width="17.42578125" style="39" customWidth="1"/>
    <col min="12293" max="12293" width="15.140625" style="39" customWidth="1"/>
    <col min="12294" max="12294" width="19.140625" style="39" customWidth="1"/>
    <col min="12295" max="12295" width="17.5703125" style="39" customWidth="1"/>
    <col min="12296" max="12296" width="15.7109375" style="39" customWidth="1"/>
    <col min="12297" max="12297" width="17.140625" style="39" customWidth="1"/>
    <col min="12298" max="12298" width="9.140625" style="39"/>
    <col min="12299" max="12299" width="9.42578125" style="39" bestFit="1" customWidth="1"/>
    <col min="12300" max="12544" width="9.140625" style="39"/>
    <col min="12545" max="12545" width="13.140625" style="39" customWidth="1"/>
    <col min="12546" max="12546" width="16.140625" style="39" customWidth="1"/>
    <col min="12547" max="12547" width="26.85546875" style="39" customWidth="1"/>
    <col min="12548" max="12548" width="17.42578125" style="39" customWidth="1"/>
    <col min="12549" max="12549" width="15.140625" style="39" customWidth="1"/>
    <col min="12550" max="12550" width="19.140625" style="39" customWidth="1"/>
    <col min="12551" max="12551" width="17.5703125" style="39" customWidth="1"/>
    <col min="12552" max="12552" width="15.7109375" style="39" customWidth="1"/>
    <col min="12553" max="12553" width="17.140625" style="39" customWidth="1"/>
    <col min="12554" max="12554" width="9.140625" style="39"/>
    <col min="12555" max="12555" width="9.42578125" style="39" bestFit="1" customWidth="1"/>
    <col min="12556" max="12800" width="9.140625" style="39"/>
    <col min="12801" max="12801" width="13.140625" style="39" customWidth="1"/>
    <col min="12802" max="12802" width="16.140625" style="39" customWidth="1"/>
    <col min="12803" max="12803" width="26.85546875" style="39" customWidth="1"/>
    <col min="12804" max="12804" width="17.42578125" style="39" customWidth="1"/>
    <col min="12805" max="12805" width="15.140625" style="39" customWidth="1"/>
    <col min="12806" max="12806" width="19.140625" style="39" customWidth="1"/>
    <col min="12807" max="12807" width="17.5703125" style="39" customWidth="1"/>
    <col min="12808" max="12808" width="15.7109375" style="39" customWidth="1"/>
    <col min="12809" max="12809" width="17.140625" style="39" customWidth="1"/>
    <col min="12810" max="12810" width="9.140625" style="39"/>
    <col min="12811" max="12811" width="9.42578125" style="39" bestFit="1" customWidth="1"/>
    <col min="12812" max="13056" width="9.140625" style="39"/>
    <col min="13057" max="13057" width="13.140625" style="39" customWidth="1"/>
    <col min="13058" max="13058" width="16.140625" style="39" customWidth="1"/>
    <col min="13059" max="13059" width="26.85546875" style="39" customWidth="1"/>
    <col min="13060" max="13060" width="17.42578125" style="39" customWidth="1"/>
    <col min="13061" max="13061" width="15.140625" style="39" customWidth="1"/>
    <col min="13062" max="13062" width="19.140625" style="39" customWidth="1"/>
    <col min="13063" max="13063" width="17.5703125" style="39" customWidth="1"/>
    <col min="13064" max="13064" width="15.7109375" style="39" customWidth="1"/>
    <col min="13065" max="13065" width="17.140625" style="39" customWidth="1"/>
    <col min="13066" max="13066" width="9.140625" style="39"/>
    <col min="13067" max="13067" width="9.42578125" style="39" bestFit="1" customWidth="1"/>
    <col min="13068" max="13312" width="9.140625" style="39"/>
    <col min="13313" max="13313" width="13.140625" style="39" customWidth="1"/>
    <col min="13314" max="13314" width="16.140625" style="39" customWidth="1"/>
    <col min="13315" max="13315" width="26.85546875" style="39" customWidth="1"/>
    <col min="13316" max="13316" width="17.42578125" style="39" customWidth="1"/>
    <col min="13317" max="13317" width="15.140625" style="39" customWidth="1"/>
    <col min="13318" max="13318" width="19.140625" style="39" customWidth="1"/>
    <col min="13319" max="13319" width="17.5703125" style="39" customWidth="1"/>
    <col min="13320" max="13320" width="15.7109375" style="39" customWidth="1"/>
    <col min="13321" max="13321" width="17.140625" style="39" customWidth="1"/>
    <col min="13322" max="13322" width="9.140625" style="39"/>
    <col min="13323" max="13323" width="9.42578125" style="39" bestFit="1" customWidth="1"/>
    <col min="13324" max="13568" width="9.140625" style="39"/>
    <col min="13569" max="13569" width="13.140625" style="39" customWidth="1"/>
    <col min="13570" max="13570" width="16.140625" style="39" customWidth="1"/>
    <col min="13571" max="13571" width="26.85546875" style="39" customWidth="1"/>
    <col min="13572" max="13572" width="17.42578125" style="39" customWidth="1"/>
    <col min="13573" max="13573" width="15.140625" style="39" customWidth="1"/>
    <col min="13574" max="13574" width="19.140625" style="39" customWidth="1"/>
    <col min="13575" max="13575" width="17.5703125" style="39" customWidth="1"/>
    <col min="13576" max="13576" width="15.7109375" style="39" customWidth="1"/>
    <col min="13577" max="13577" width="17.140625" style="39" customWidth="1"/>
    <col min="13578" max="13578" width="9.140625" style="39"/>
    <col min="13579" max="13579" width="9.42578125" style="39" bestFit="1" customWidth="1"/>
    <col min="13580" max="13824" width="9.140625" style="39"/>
    <col min="13825" max="13825" width="13.140625" style="39" customWidth="1"/>
    <col min="13826" max="13826" width="16.140625" style="39" customWidth="1"/>
    <col min="13827" max="13827" width="26.85546875" style="39" customWidth="1"/>
    <col min="13828" max="13828" width="17.42578125" style="39" customWidth="1"/>
    <col min="13829" max="13829" width="15.140625" style="39" customWidth="1"/>
    <col min="13830" max="13830" width="19.140625" style="39" customWidth="1"/>
    <col min="13831" max="13831" width="17.5703125" style="39" customWidth="1"/>
    <col min="13832" max="13832" width="15.7109375" style="39" customWidth="1"/>
    <col min="13833" max="13833" width="17.140625" style="39" customWidth="1"/>
    <col min="13834" max="13834" width="9.140625" style="39"/>
    <col min="13835" max="13835" width="9.42578125" style="39" bestFit="1" customWidth="1"/>
    <col min="13836" max="14080" width="9.140625" style="39"/>
    <col min="14081" max="14081" width="13.140625" style="39" customWidth="1"/>
    <col min="14082" max="14082" width="16.140625" style="39" customWidth="1"/>
    <col min="14083" max="14083" width="26.85546875" style="39" customWidth="1"/>
    <col min="14084" max="14084" width="17.42578125" style="39" customWidth="1"/>
    <col min="14085" max="14085" width="15.140625" style="39" customWidth="1"/>
    <col min="14086" max="14086" width="19.140625" style="39" customWidth="1"/>
    <col min="14087" max="14087" width="17.5703125" style="39" customWidth="1"/>
    <col min="14088" max="14088" width="15.7109375" style="39" customWidth="1"/>
    <col min="14089" max="14089" width="17.140625" style="39" customWidth="1"/>
    <col min="14090" max="14090" width="9.140625" style="39"/>
    <col min="14091" max="14091" width="9.42578125" style="39" bestFit="1" customWidth="1"/>
    <col min="14092" max="14336" width="9.140625" style="39"/>
    <col min="14337" max="14337" width="13.140625" style="39" customWidth="1"/>
    <col min="14338" max="14338" width="16.140625" style="39" customWidth="1"/>
    <col min="14339" max="14339" width="26.85546875" style="39" customWidth="1"/>
    <col min="14340" max="14340" width="17.42578125" style="39" customWidth="1"/>
    <col min="14341" max="14341" width="15.140625" style="39" customWidth="1"/>
    <col min="14342" max="14342" width="19.140625" style="39" customWidth="1"/>
    <col min="14343" max="14343" width="17.5703125" style="39" customWidth="1"/>
    <col min="14344" max="14344" width="15.7109375" style="39" customWidth="1"/>
    <col min="14345" max="14345" width="17.140625" style="39" customWidth="1"/>
    <col min="14346" max="14346" width="9.140625" style="39"/>
    <col min="14347" max="14347" width="9.42578125" style="39" bestFit="1" customWidth="1"/>
    <col min="14348" max="14592" width="9.140625" style="39"/>
    <col min="14593" max="14593" width="13.140625" style="39" customWidth="1"/>
    <col min="14594" max="14594" width="16.140625" style="39" customWidth="1"/>
    <col min="14595" max="14595" width="26.85546875" style="39" customWidth="1"/>
    <col min="14596" max="14596" width="17.42578125" style="39" customWidth="1"/>
    <col min="14597" max="14597" width="15.140625" style="39" customWidth="1"/>
    <col min="14598" max="14598" width="19.140625" style="39" customWidth="1"/>
    <col min="14599" max="14599" width="17.5703125" style="39" customWidth="1"/>
    <col min="14600" max="14600" width="15.7109375" style="39" customWidth="1"/>
    <col min="14601" max="14601" width="17.140625" style="39" customWidth="1"/>
    <col min="14602" max="14602" width="9.140625" style="39"/>
    <col min="14603" max="14603" width="9.42578125" style="39" bestFit="1" customWidth="1"/>
    <col min="14604" max="14848" width="9.140625" style="39"/>
    <col min="14849" max="14849" width="13.140625" style="39" customWidth="1"/>
    <col min="14850" max="14850" width="16.140625" style="39" customWidth="1"/>
    <col min="14851" max="14851" width="26.85546875" style="39" customWidth="1"/>
    <col min="14852" max="14852" width="17.42578125" style="39" customWidth="1"/>
    <col min="14853" max="14853" width="15.140625" style="39" customWidth="1"/>
    <col min="14854" max="14854" width="19.140625" style="39" customWidth="1"/>
    <col min="14855" max="14855" width="17.5703125" style="39" customWidth="1"/>
    <col min="14856" max="14856" width="15.7109375" style="39" customWidth="1"/>
    <col min="14857" max="14857" width="17.140625" style="39" customWidth="1"/>
    <col min="14858" max="14858" width="9.140625" style="39"/>
    <col min="14859" max="14859" width="9.42578125" style="39" bestFit="1" customWidth="1"/>
    <col min="14860" max="15104" width="9.140625" style="39"/>
    <col min="15105" max="15105" width="13.140625" style="39" customWidth="1"/>
    <col min="15106" max="15106" width="16.140625" style="39" customWidth="1"/>
    <col min="15107" max="15107" width="26.85546875" style="39" customWidth="1"/>
    <col min="15108" max="15108" width="17.42578125" style="39" customWidth="1"/>
    <col min="15109" max="15109" width="15.140625" style="39" customWidth="1"/>
    <col min="15110" max="15110" width="19.140625" style="39" customWidth="1"/>
    <col min="15111" max="15111" width="17.5703125" style="39" customWidth="1"/>
    <col min="15112" max="15112" width="15.7109375" style="39" customWidth="1"/>
    <col min="15113" max="15113" width="17.140625" style="39" customWidth="1"/>
    <col min="15114" max="15114" width="9.140625" style="39"/>
    <col min="15115" max="15115" width="9.42578125" style="39" bestFit="1" customWidth="1"/>
    <col min="15116" max="15360" width="9.140625" style="39"/>
    <col min="15361" max="15361" width="13.140625" style="39" customWidth="1"/>
    <col min="15362" max="15362" width="16.140625" style="39" customWidth="1"/>
    <col min="15363" max="15363" width="26.85546875" style="39" customWidth="1"/>
    <col min="15364" max="15364" width="17.42578125" style="39" customWidth="1"/>
    <col min="15365" max="15365" width="15.140625" style="39" customWidth="1"/>
    <col min="15366" max="15366" width="19.140625" style="39" customWidth="1"/>
    <col min="15367" max="15367" width="17.5703125" style="39" customWidth="1"/>
    <col min="15368" max="15368" width="15.7109375" style="39" customWidth="1"/>
    <col min="15369" max="15369" width="17.140625" style="39" customWidth="1"/>
    <col min="15370" max="15370" width="9.140625" style="39"/>
    <col min="15371" max="15371" width="9.42578125" style="39" bestFit="1" customWidth="1"/>
    <col min="15372" max="15616" width="9.140625" style="39"/>
    <col min="15617" max="15617" width="13.140625" style="39" customWidth="1"/>
    <col min="15618" max="15618" width="16.140625" style="39" customWidth="1"/>
    <col min="15619" max="15619" width="26.85546875" style="39" customWidth="1"/>
    <col min="15620" max="15620" width="17.42578125" style="39" customWidth="1"/>
    <col min="15621" max="15621" width="15.140625" style="39" customWidth="1"/>
    <col min="15622" max="15622" width="19.140625" style="39" customWidth="1"/>
    <col min="15623" max="15623" width="17.5703125" style="39" customWidth="1"/>
    <col min="15624" max="15624" width="15.7109375" style="39" customWidth="1"/>
    <col min="15625" max="15625" width="17.140625" style="39" customWidth="1"/>
    <col min="15626" max="15626" width="9.140625" style="39"/>
    <col min="15627" max="15627" width="9.42578125" style="39" bestFit="1" customWidth="1"/>
    <col min="15628" max="15872" width="9.140625" style="39"/>
    <col min="15873" max="15873" width="13.140625" style="39" customWidth="1"/>
    <col min="15874" max="15874" width="16.140625" style="39" customWidth="1"/>
    <col min="15875" max="15875" width="26.85546875" style="39" customWidth="1"/>
    <col min="15876" max="15876" width="17.42578125" style="39" customWidth="1"/>
    <col min="15877" max="15877" width="15.140625" style="39" customWidth="1"/>
    <col min="15878" max="15878" width="19.140625" style="39" customWidth="1"/>
    <col min="15879" max="15879" width="17.5703125" style="39" customWidth="1"/>
    <col min="15880" max="15880" width="15.7109375" style="39" customWidth="1"/>
    <col min="15881" max="15881" width="17.140625" style="39" customWidth="1"/>
    <col min="15882" max="15882" width="9.140625" style="39"/>
    <col min="15883" max="15883" width="9.42578125" style="39" bestFit="1" customWidth="1"/>
    <col min="15884" max="16128" width="9.140625" style="39"/>
    <col min="16129" max="16129" width="13.140625" style="39" customWidth="1"/>
    <col min="16130" max="16130" width="16.140625" style="39" customWidth="1"/>
    <col min="16131" max="16131" width="26.85546875" style="39" customWidth="1"/>
    <col min="16132" max="16132" width="17.42578125" style="39" customWidth="1"/>
    <col min="16133" max="16133" width="15.140625" style="39" customWidth="1"/>
    <col min="16134" max="16134" width="19.140625" style="39" customWidth="1"/>
    <col min="16135" max="16135" width="17.5703125" style="39" customWidth="1"/>
    <col min="16136" max="16136" width="15.7109375" style="39" customWidth="1"/>
    <col min="16137" max="16137" width="17.140625" style="39" customWidth="1"/>
    <col min="16138" max="16138" width="9.140625" style="39"/>
    <col min="16139" max="16139" width="9.42578125" style="39" bestFit="1" customWidth="1"/>
    <col min="16140" max="16384" width="9.140625" style="39"/>
  </cols>
  <sheetData>
    <row r="1" spans="1:9" ht="15" customHeight="1" x14ac:dyDescent="0.25">
      <c r="A1" s="1001" t="s">
        <v>142</v>
      </c>
      <c r="B1" s="1001"/>
      <c r="C1" s="1001"/>
      <c r="D1" s="1001"/>
      <c r="E1" s="1001"/>
      <c r="F1" s="1001"/>
      <c r="G1" s="1001"/>
      <c r="H1" s="1001"/>
      <c r="I1" s="1001"/>
    </row>
    <row r="2" spans="1:9" x14ac:dyDescent="0.25">
      <c r="A2" s="88"/>
      <c r="B2" s="88"/>
      <c r="C2" s="88"/>
      <c r="D2" s="88"/>
      <c r="E2" s="88"/>
      <c r="F2" s="88"/>
      <c r="G2" s="88"/>
      <c r="H2" s="88"/>
      <c r="I2" s="88"/>
    </row>
    <row r="3" spans="1:9" ht="45" customHeight="1" x14ac:dyDescent="0.25">
      <c r="A3" s="619" t="s">
        <v>143</v>
      </c>
      <c r="B3" s="619"/>
      <c r="C3" s="619"/>
      <c r="D3" s="619"/>
      <c r="E3" s="619"/>
      <c r="F3" s="619"/>
      <c r="G3" s="619"/>
      <c r="H3" s="619"/>
      <c r="I3" s="619"/>
    </row>
    <row r="6" spans="1:9" s="70" customFormat="1" x14ac:dyDescent="0.25">
      <c r="A6" s="616" t="s">
        <v>49</v>
      </c>
      <c r="B6" s="616"/>
      <c r="C6" s="616"/>
      <c r="D6" s="616"/>
      <c r="E6" s="616"/>
      <c r="F6" s="616"/>
      <c r="G6" s="616"/>
      <c r="H6" s="616"/>
      <c r="I6" s="616"/>
    </row>
    <row r="8" spans="1:9" s="70" customFormat="1" x14ac:dyDescent="0.25">
      <c r="A8" s="616" t="s">
        <v>96</v>
      </c>
      <c r="B8" s="616"/>
      <c r="C8" s="616"/>
      <c r="D8" s="616"/>
      <c r="E8" s="616"/>
      <c r="F8" s="616"/>
      <c r="G8" s="616"/>
      <c r="H8" s="616"/>
      <c r="I8" s="616"/>
    </row>
    <row r="9" spans="1:9" s="70" customFormat="1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s="70" customFormat="1" x14ac:dyDescent="0.25">
      <c r="A10" s="695" t="s">
        <v>51</v>
      </c>
      <c r="B10" s="695"/>
      <c r="C10" s="695"/>
      <c r="D10" s="637" t="s">
        <v>27</v>
      </c>
      <c r="E10" s="637"/>
      <c r="F10" s="637"/>
      <c r="G10" s="637"/>
      <c r="H10" s="637"/>
      <c r="I10" s="637"/>
    </row>
    <row r="11" spans="1:9" s="70" customFormat="1" x14ac:dyDescent="0.25">
      <c r="A11" s="695"/>
      <c r="B11" s="695"/>
      <c r="C11" s="695"/>
      <c r="D11" s="701" t="s">
        <v>52</v>
      </c>
      <c r="E11" s="702"/>
      <c r="F11" s="604"/>
      <c r="G11" s="701" t="s">
        <v>53</v>
      </c>
      <c r="H11" s="702"/>
      <c r="I11" s="604"/>
    </row>
    <row r="12" spans="1:9" s="70" customFormat="1" ht="33.75" thickBot="1" x14ac:dyDescent="0.3">
      <c r="A12" s="695"/>
      <c r="B12" s="695"/>
      <c r="C12" s="695"/>
      <c r="D12" s="22" t="s">
        <v>15</v>
      </c>
      <c r="E12" s="22" t="s">
        <v>16</v>
      </c>
      <c r="F12" s="40" t="s">
        <v>7</v>
      </c>
      <c r="G12" s="22" t="s">
        <v>15</v>
      </c>
      <c r="H12" s="22" t="s">
        <v>16</v>
      </c>
      <c r="I12" s="41" t="s">
        <v>7</v>
      </c>
    </row>
    <row r="13" spans="1:9" s="70" customFormat="1" x14ac:dyDescent="0.25">
      <c r="A13" s="592" t="s">
        <v>54</v>
      </c>
      <c r="B13" s="593"/>
      <c r="C13" s="596" t="s">
        <v>24</v>
      </c>
      <c r="D13" s="597"/>
      <c r="E13" s="597"/>
      <c r="F13" s="597"/>
      <c r="G13" s="597"/>
      <c r="H13" s="597"/>
      <c r="I13" s="598"/>
    </row>
    <row r="14" spans="1:9" s="70" customFormat="1" x14ac:dyDescent="0.25">
      <c r="A14" s="594"/>
      <c r="B14" s="595"/>
      <c r="C14" s="599" t="s">
        <v>144</v>
      </c>
      <c r="D14" s="600"/>
      <c r="E14" s="600"/>
      <c r="F14" s="600"/>
      <c r="G14" s="600"/>
      <c r="H14" s="600"/>
      <c r="I14" s="601"/>
    </row>
    <row r="15" spans="1:9" s="70" customFormat="1" x14ac:dyDescent="0.25">
      <c r="A15" s="602" t="s">
        <v>97</v>
      </c>
      <c r="B15" s="604" t="s">
        <v>98</v>
      </c>
      <c r="C15" s="606" t="s">
        <v>58</v>
      </c>
      <c r="D15" s="607"/>
      <c r="E15" s="607"/>
      <c r="F15" s="607"/>
      <c r="G15" s="607"/>
      <c r="H15" s="607"/>
      <c r="I15" s="608"/>
    </row>
    <row r="16" spans="1:9" s="70" customFormat="1" ht="17.25" thickBot="1" x14ac:dyDescent="0.3">
      <c r="A16" s="602"/>
      <c r="B16" s="604"/>
      <c r="C16" s="609" t="s">
        <v>99</v>
      </c>
      <c r="D16" s="610"/>
      <c r="E16" s="610"/>
      <c r="F16" s="610"/>
      <c r="G16" s="610"/>
      <c r="H16" s="610"/>
      <c r="I16" s="611"/>
    </row>
    <row r="17" spans="1:9" s="70" customFormat="1" ht="33.75" thickBot="1" x14ac:dyDescent="0.3">
      <c r="A17" s="582" t="s">
        <v>100</v>
      </c>
      <c r="B17" s="583"/>
      <c r="C17" s="71" t="s">
        <v>101</v>
      </c>
      <c r="D17" s="72">
        <v>0</v>
      </c>
      <c r="E17" s="72">
        <v>5</v>
      </c>
      <c r="F17" s="72">
        <v>5</v>
      </c>
      <c r="G17" s="73"/>
      <c r="H17" s="73"/>
      <c r="I17" s="74"/>
    </row>
    <row r="18" spans="1:9" s="70" customFormat="1" ht="17.25" thickBot="1" x14ac:dyDescent="0.3">
      <c r="A18" s="582" t="s">
        <v>102</v>
      </c>
      <c r="B18" s="583"/>
      <c r="C18" s="71"/>
      <c r="D18" s="75" t="s">
        <v>60</v>
      </c>
      <c r="E18" s="75" t="s">
        <v>60</v>
      </c>
      <c r="F18" s="75" t="s">
        <v>60</v>
      </c>
      <c r="G18" s="76" t="e">
        <f>SUM(Armavir!#REF!,Armavir!#REF!)</f>
        <v>#REF!</v>
      </c>
      <c r="H18" s="76" t="e">
        <f>SUM(Armavir!#REF!,Armavir!#REF!)</f>
        <v>#REF!</v>
      </c>
      <c r="I18" s="76" t="e">
        <f>SUM(Armavir!#REF!,Armavir!#REF!)</f>
        <v>#REF!</v>
      </c>
    </row>
    <row r="19" spans="1:9" s="70" customFormat="1" ht="17.25" thickBot="1" x14ac:dyDescent="0.3">
      <c r="A19" s="582" t="s">
        <v>103</v>
      </c>
      <c r="B19" s="790"/>
      <c r="C19" s="583"/>
      <c r="D19" s="77"/>
      <c r="E19" s="77"/>
      <c r="F19" s="75"/>
      <c r="G19" s="78"/>
      <c r="H19" s="78"/>
      <c r="I19" s="74"/>
    </row>
    <row r="20" spans="1:9" s="70" customFormat="1" x14ac:dyDescent="0.25">
      <c r="A20" s="791" t="s">
        <v>104</v>
      </c>
      <c r="B20" s="792"/>
      <c r="C20" s="792"/>
      <c r="D20" s="792"/>
      <c r="E20" s="792"/>
      <c r="F20" s="792"/>
      <c r="G20" s="792"/>
      <c r="H20" s="792"/>
      <c r="I20" s="793"/>
    </row>
    <row r="21" spans="1:9" s="70" customFormat="1" ht="17.25" thickBot="1" x14ac:dyDescent="0.3">
      <c r="A21" s="794" t="s">
        <v>105</v>
      </c>
      <c r="B21" s="795"/>
      <c r="C21" s="795"/>
      <c r="D21" s="795"/>
      <c r="E21" s="795"/>
      <c r="F21" s="795"/>
      <c r="G21" s="795"/>
      <c r="H21" s="795"/>
      <c r="I21" s="796"/>
    </row>
    <row r="22" spans="1:9" s="70" customFormat="1" x14ac:dyDescent="0.25">
      <c r="A22" s="584" t="s">
        <v>66</v>
      </c>
      <c r="B22" s="585"/>
      <c r="C22" s="585"/>
      <c r="D22" s="585"/>
      <c r="E22" s="585"/>
      <c r="F22" s="585"/>
      <c r="G22" s="586"/>
      <c r="H22" s="586"/>
      <c r="I22" s="587"/>
    </row>
    <row r="23" spans="1:9" s="70" customFormat="1" ht="17.25" thickBot="1" x14ac:dyDescent="0.3">
      <c r="A23" s="588" t="s">
        <v>106</v>
      </c>
      <c r="B23" s="589"/>
      <c r="C23" s="589"/>
      <c r="D23" s="589"/>
      <c r="E23" s="589"/>
      <c r="F23" s="589"/>
      <c r="G23" s="590"/>
      <c r="H23" s="590"/>
      <c r="I23" s="591"/>
    </row>
    <row r="24" spans="1:9" s="70" customFormat="1" x14ac:dyDescent="0.25">
      <c r="A24" s="584" t="s">
        <v>67</v>
      </c>
      <c r="B24" s="585"/>
      <c r="C24" s="585"/>
      <c r="D24" s="585"/>
      <c r="E24" s="585"/>
      <c r="F24" s="585"/>
      <c r="G24" s="586"/>
      <c r="H24" s="586"/>
      <c r="I24" s="587"/>
    </row>
    <row r="25" spans="1:9" s="70" customFormat="1" ht="17.25" thickBot="1" x14ac:dyDescent="0.3">
      <c r="A25" s="588" t="s">
        <v>107</v>
      </c>
      <c r="B25" s="589"/>
      <c r="C25" s="589"/>
      <c r="D25" s="589"/>
      <c r="E25" s="589"/>
      <c r="F25" s="589"/>
      <c r="G25" s="590"/>
      <c r="H25" s="590"/>
      <c r="I25" s="591"/>
    </row>
    <row r="27" spans="1:9" x14ac:dyDescent="0.25">
      <c r="A27" s="627" t="s">
        <v>50</v>
      </c>
      <c r="B27" s="627"/>
      <c r="C27" s="627"/>
      <c r="D27" s="627"/>
      <c r="E27" s="627"/>
      <c r="F27" s="627"/>
      <c r="G27" s="627"/>
      <c r="H27" s="627"/>
      <c r="I27" s="627"/>
    </row>
    <row r="28" spans="1:9" ht="17.25" thickBot="1" x14ac:dyDescent="0.3">
      <c r="A28" s="21"/>
      <c r="B28" s="21"/>
      <c r="C28" s="21"/>
      <c r="D28" s="21"/>
      <c r="E28" s="21"/>
      <c r="F28" s="21"/>
      <c r="G28" s="21"/>
      <c r="H28" s="21"/>
      <c r="I28" s="21"/>
    </row>
    <row r="29" spans="1:9" x14ac:dyDescent="0.25">
      <c r="A29" s="628" t="s">
        <v>51</v>
      </c>
      <c r="B29" s="629"/>
      <c r="C29" s="630"/>
      <c r="D29" s="637" t="s">
        <v>27</v>
      </c>
      <c r="E29" s="637"/>
      <c r="F29" s="637"/>
      <c r="G29" s="637"/>
      <c r="H29" s="637"/>
      <c r="I29" s="637"/>
    </row>
    <row r="30" spans="1:9" x14ac:dyDescent="0.25">
      <c r="A30" s="631"/>
      <c r="B30" s="632"/>
      <c r="C30" s="633"/>
      <c r="D30" s="638" t="s">
        <v>52</v>
      </c>
      <c r="E30" s="638"/>
      <c r="F30" s="638"/>
      <c r="G30" s="638" t="s">
        <v>53</v>
      </c>
      <c r="H30" s="638"/>
      <c r="I30" s="638"/>
    </row>
    <row r="31" spans="1:9" ht="33.75" thickBot="1" x14ac:dyDescent="0.3">
      <c r="A31" s="634"/>
      <c r="B31" s="635"/>
      <c r="C31" s="636"/>
      <c r="D31" s="22" t="s">
        <v>15</v>
      </c>
      <c r="E31" s="22" t="s">
        <v>16</v>
      </c>
      <c r="F31" s="23" t="s">
        <v>7</v>
      </c>
      <c r="G31" s="22" t="s">
        <v>15</v>
      </c>
      <c r="H31" s="22" t="s">
        <v>16</v>
      </c>
      <c r="I31" s="24" t="s">
        <v>7</v>
      </c>
    </row>
    <row r="32" spans="1:9" x14ac:dyDescent="0.25">
      <c r="A32" s="639" t="s">
        <v>54</v>
      </c>
      <c r="B32" s="640"/>
      <c r="C32" s="643" t="s">
        <v>24</v>
      </c>
      <c r="D32" s="644"/>
      <c r="E32" s="644"/>
      <c r="F32" s="644"/>
      <c r="G32" s="644"/>
      <c r="H32" s="644"/>
      <c r="I32" s="645"/>
    </row>
    <row r="33" spans="1:9" x14ac:dyDescent="0.25">
      <c r="A33" s="641"/>
      <c r="B33" s="642"/>
      <c r="C33" s="729" t="s">
        <v>55</v>
      </c>
      <c r="D33" s="730"/>
      <c r="E33" s="730"/>
      <c r="F33" s="730"/>
      <c r="G33" s="730"/>
      <c r="H33" s="730"/>
      <c r="I33" s="731"/>
    </row>
    <row r="34" spans="1:9" x14ac:dyDescent="0.25">
      <c r="A34" s="649" t="s">
        <v>56</v>
      </c>
      <c r="B34" s="650" t="s">
        <v>57</v>
      </c>
      <c r="C34" s="25" t="s">
        <v>58</v>
      </c>
      <c r="D34" s="26"/>
      <c r="E34" s="26"/>
      <c r="F34" s="27"/>
      <c r="G34" s="27"/>
      <c r="H34" s="27"/>
      <c r="I34" s="28"/>
    </row>
    <row r="35" spans="1:9" x14ac:dyDescent="0.25">
      <c r="A35" s="649"/>
      <c r="B35" s="650"/>
      <c r="C35" s="651" t="s">
        <v>145</v>
      </c>
      <c r="D35" s="652"/>
      <c r="E35" s="652"/>
      <c r="F35" s="652"/>
      <c r="G35" s="652"/>
      <c r="H35" s="652"/>
      <c r="I35" s="653"/>
    </row>
    <row r="36" spans="1:9" ht="17.25" thickBot="1" x14ac:dyDescent="0.3">
      <c r="A36" s="654" t="s">
        <v>59</v>
      </c>
      <c r="B36" s="655"/>
      <c r="C36" s="29"/>
      <c r="D36" s="30" t="s">
        <v>60</v>
      </c>
      <c r="E36" s="30" t="s">
        <v>60</v>
      </c>
      <c r="F36" s="30" t="s">
        <v>60</v>
      </c>
      <c r="G36" s="31" t="e">
        <f>SUM(Armavir!#REF!,Armavir!#REF!)</f>
        <v>#REF!</v>
      </c>
      <c r="H36" s="31">
        <f>SUM(Armavir!C12:C14,Armavir!C17:C30)</f>
        <v>8541.6</v>
      </c>
      <c r="I36" s="31">
        <f>SUM(Armavir!D12:D14,Armavir!D17:D30)</f>
        <v>8541.6</v>
      </c>
    </row>
    <row r="37" spans="1:9" x14ac:dyDescent="0.25">
      <c r="A37" s="656"/>
      <c r="B37" s="657"/>
      <c r="C37" s="657"/>
      <c r="D37" s="657"/>
      <c r="E37" s="657"/>
      <c r="F37" s="657"/>
      <c r="G37" s="657"/>
      <c r="H37" s="658"/>
      <c r="I37" s="659"/>
    </row>
    <row r="38" spans="1:9" ht="17.25" thickBot="1" x14ac:dyDescent="0.3">
      <c r="A38" s="624" t="s">
        <v>313</v>
      </c>
      <c r="B38" s="625"/>
      <c r="C38" s="625"/>
      <c r="D38" s="625"/>
      <c r="E38" s="625"/>
      <c r="F38" s="625"/>
      <c r="G38" s="625"/>
      <c r="H38" s="625"/>
      <c r="I38" s="626"/>
    </row>
    <row r="39" spans="1:9" ht="17.25" thickBot="1" x14ac:dyDescent="0.3">
      <c r="A39" s="666" t="s">
        <v>62</v>
      </c>
      <c r="B39" s="667"/>
      <c r="C39" s="667"/>
      <c r="D39" s="667"/>
      <c r="E39" s="667"/>
      <c r="F39" s="667"/>
      <c r="G39" s="667"/>
      <c r="H39" s="667"/>
      <c r="I39" s="668"/>
    </row>
    <row r="40" spans="1:9" ht="81.75" customHeight="1" thickBot="1" x14ac:dyDescent="0.3">
      <c r="A40" s="669" t="s">
        <v>63</v>
      </c>
      <c r="B40" s="670"/>
      <c r="C40" s="671" t="s">
        <v>64</v>
      </c>
      <c r="D40" s="672"/>
      <c r="E40" s="672"/>
      <c r="F40" s="672"/>
      <c r="G40" s="672"/>
      <c r="H40" s="672"/>
      <c r="I40" s="673"/>
    </row>
    <row r="41" spans="1:9" ht="59.25" customHeight="1" thickBot="1" x14ac:dyDescent="0.3">
      <c r="A41" s="674" t="s">
        <v>65</v>
      </c>
      <c r="B41" s="675"/>
      <c r="C41" s="32"/>
      <c r="D41" s="32"/>
      <c r="E41" s="32"/>
      <c r="F41" s="32"/>
      <c r="G41" s="32"/>
      <c r="H41" s="32"/>
      <c r="I41" s="33"/>
    </row>
    <row r="42" spans="1:9" x14ac:dyDescent="0.25">
      <c r="A42" s="676" t="s">
        <v>66</v>
      </c>
      <c r="B42" s="677"/>
      <c r="C42" s="677"/>
      <c r="D42" s="677"/>
      <c r="E42" s="677"/>
      <c r="F42" s="677"/>
      <c r="G42" s="678"/>
      <c r="H42" s="678"/>
      <c r="I42" s="679"/>
    </row>
    <row r="43" spans="1:9" ht="17.25" thickBot="1" x14ac:dyDescent="0.3">
      <c r="A43" s="620" t="s">
        <v>146</v>
      </c>
      <c r="B43" s="621"/>
      <c r="C43" s="621"/>
      <c r="D43" s="621"/>
      <c r="E43" s="621"/>
      <c r="F43" s="621"/>
      <c r="G43" s="622"/>
      <c r="H43" s="622"/>
      <c r="I43" s="623"/>
    </row>
    <row r="44" spans="1:9" x14ac:dyDescent="0.25">
      <c r="A44" s="676" t="s">
        <v>67</v>
      </c>
      <c r="B44" s="677"/>
      <c r="C44" s="677"/>
      <c r="D44" s="677"/>
      <c r="E44" s="677"/>
      <c r="F44" s="677"/>
      <c r="G44" s="678"/>
      <c r="H44" s="678"/>
      <c r="I44" s="679"/>
    </row>
    <row r="45" spans="1:9" ht="17.25" thickBot="1" x14ac:dyDescent="0.3">
      <c r="A45" s="620" t="s">
        <v>86</v>
      </c>
      <c r="B45" s="621"/>
      <c r="C45" s="621"/>
      <c r="D45" s="621"/>
      <c r="E45" s="621"/>
      <c r="F45" s="621"/>
      <c r="G45" s="622"/>
      <c r="H45" s="622"/>
      <c r="I45" s="623"/>
    </row>
    <row r="46" spans="1:9" x14ac:dyDescent="0.3">
      <c r="A46" s="723" t="s">
        <v>116</v>
      </c>
      <c r="B46" s="939"/>
      <c r="C46" s="939"/>
      <c r="D46" s="939"/>
      <c r="E46" s="939"/>
      <c r="F46" s="939"/>
      <c r="G46" s="939"/>
      <c r="H46" s="939"/>
      <c r="I46" s="724"/>
    </row>
    <row r="47" spans="1:9" ht="17.25" thickBot="1" x14ac:dyDescent="0.35">
      <c r="A47" s="687" t="s">
        <v>117</v>
      </c>
      <c r="B47" s="688"/>
      <c r="C47" s="688"/>
      <c r="D47" s="713"/>
      <c r="E47" s="713"/>
      <c r="F47" s="713"/>
      <c r="G47" s="713"/>
      <c r="H47" s="713"/>
      <c r="I47" s="715"/>
    </row>
    <row r="48" spans="1:9" ht="24.75" customHeight="1" x14ac:dyDescent="0.25">
      <c r="A48" s="931" t="s">
        <v>51</v>
      </c>
      <c r="B48" s="932"/>
      <c r="C48" s="932"/>
      <c r="D48" s="637" t="s">
        <v>27</v>
      </c>
      <c r="E48" s="637"/>
      <c r="F48" s="637"/>
      <c r="G48" s="637"/>
      <c r="H48" s="637"/>
      <c r="I48" s="637"/>
    </row>
    <row r="49" spans="1:9" x14ac:dyDescent="0.25">
      <c r="A49" s="933"/>
      <c r="B49" s="934"/>
      <c r="C49" s="934"/>
      <c r="D49" s="938" t="s">
        <v>118</v>
      </c>
      <c r="E49" s="938"/>
      <c r="F49" s="938"/>
      <c r="G49" s="938" t="s">
        <v>119</v>
      </c>
      <c r="H49" s="938"/>
      <c r="I49" s="938"/>
    </row>
    <row r="50" spans="1:9" ht="47.25" customHeight="1" thickBot="1" x14ac:dyDescent="0.3">
      <c r="A50" s="935"/>
      <c r="B50" s="936"/>
      <c r="C50" s="937"/>
      <c r="D50" s="22" t="s">
        <v>15</v>
      </c>
      <c r="E50" s="22" t="s">
        <v>16</v>
      </c>
      <c r="F50" s="22" t="s">
        <v>7</v>
      </c>
      <c r="G50" s="22" t="s">
        <v>15</v>
      </c>
      <c r="H50" s="22" t="s">
        <v>16</v>
      </c>
      <c r="I50" s="22" t="s">
        <v>7</v>
      </c>
    </row>
    <row r="51" spans="1:9" x14ac:dyDescent="0.3">
      <c r="A51" s="703" t="s">
        <v>54</v>
      </c>
      <c r="B51" s="704"/>
      <c r="C51" s="709" t="s">
        <v>24</v>
      </c>
      <c r="D51" s="710"/>
      <c r="E51" s="710"/>
      <c r="F51" s="710"/>
      <c r="G51" s="710"/>
      <c r="H51" s="710"/>
      <c r="I51" s="711"/>
    </row>
    <row r="52" spans="1:9" x14ac:dyDescent="0.3">
      <c r="A52" s="705"/>
      <c r="B52" s="706"/>
      <c r="C52" s="712" t="s">
        <v>74</v>
      </c>
      <c r="D52" s="713"/>
      <c r="E52" s="713"/>
      <c r="F52" s="714"/>
      <c r="G52" s="714"/>
      <c r="H52" s="714"/>
      <c r="I52" s="715"/>
    </row>
    <row r="53" spans="1:9" ht="17.25" thickBot="1" x14ac:dyDescent="0.35">
      <c r="A53" s="707"/>
      <c r="B53" s="708"/>
      <c r="C53" s="716" t="s">
        <v>75</v>
      </c>
      <c r="D53" s="717"/>
      <c r="E53" s="717"/>
      <c r="F53" s="718"/>
      <c r="G53" s="718"/>
      <c r="H53" s="718"/>
      <c r="I53" s="719"/>
    </row>
    <row r="54" spans="1:9" ht="17.25" thickBot="1" x14ac:dyDescent="0.35">
      <c r="A54" s="42" t="s">
        <v>76</v>
      </c>
      <c r="B54" s="43" t="s">
        <v>77</v>
      </c>
      <c r="C54" s="720" t="s">
        <v>170</v>
      </c>
      <c r="D54" s="721"/>
      <c r="E54" s="721"/>
      <c r="F54" s="721"/>
      <c r="G54" s="721"/>
      <c r="H54" s="721"/>
      <c r="I54" s="722"/>
    </row>
    <row r="55" spans="1:9" ht="66.75" thickBot="1" x14ac:dyDescent="0.35">
      <c r="A55" s="723" t="s">
        <v>78</v>
      </c>
      <c r="B55" s="724"/>
      <c r="C55" s="44" t="s">
        <v>79</v>
      </c>
      <c r="D55" s="49">
        <v>0</v>
      </c>
      <c r="E55" s="49">
        <v>14</v>
      </c>
      <c r="F55" s="49">
        <v>14</v>
      </c>
      <c r="G55" s="43"/>
      <c r="H55" s="43"/>
      <c r="I55" s="43"/>
    </row>
    <row r="56" spans="1:9" ht="50.25" thickBot="1" x14ac:dyDescent="0.35">
      <c r="A56" s="687"/>
      <c r="B56" s="689"/>
      <c r="C56" s="44" t="s">
        <v>80</v>
      </c>
      <c r="D56" s="211"/>
      <c r="E56" s="211">
        <v>10695</v>
      </c>
      <c r="F56" s="211">
        <v>10695</v>
      </c>
      <c r="G56" s="43"/>
      <c r="H56" s="43"/>
      <c r="I56" s="43"/>
    </row>
    <row r="57" spans="1:9" ht="17.25" thickBot="1" x14ac:dyDescent="0.35">
      <c r="A57" s="690" t="s">
        <v>81</v>
      </c>
      <c r="B57" s="691"/>
      <c r="C57" s="44"/>
      <c r="D57" s="44"/>
      <c r="E57" s="44"/>
      <c r="F57" s="43"/>
      <c r="G57" s="43"/>
      <c r="H57" s="43"/>
      <c r="I57" s="43"/>
    </row>
    <row r="58" spans="1:9" ht="52.5" customHeight="1" thickBot="1" x14ac:dyDescent="0.35">
      <c r="A58" s="690" t="s">
        <v>82</v>
      </c>
      <c r="B58" s="725"/>
      <c r="C58" s="691"/>
      <c r="D58" s="44"/>
      <c r="E58" s="44"/>
      <c r="F58" s="43"/>
      <c r="G58" s="46" t="e">
        <f>SUM(Armavir!#REF!)</f>
        <v>#REF!</v>
      </c>
      <c r="H58" s="46">
        <f>SUM(Armavir!C31:C36)</f>
        <v>939.79999999999973</v>
      </c>
      <c r="I58" s="46">
        <f>SUM(Armavir!D31:D36)</f>
        <v>939.79999999999973</v>
      </c>
    </row>
    <row r="59" spans="1:9" ht="36" customHeight="1" thickBot="1" x14ac:dyDescent="0.35">
      <c r="A59" s="690" t="s">
        <v>83</v>
      </c>
      <c r="B59" s="691"/>
      <c r="C59" s="47">
        <f>I58</f>
        <v>939.79999999999973</v>
      </c>
      <c r="D59" s="48"/>
      <c r="E59" s="48"/>
      <c r="F59" s="43"/>
      <c r="G59" s="43"/>
      <c r="H59" s="43"/>
      <c r="I59" s="43"/>
    </row>
    <row r="60" spans="1:9" ht="87" customHeight="1" thickBot="1" x14ac:dyDescent="0.35">
      <c r="A60" s="690" t="s">
        <v>84</v>
      </c>
      <c r="B60" s="691"/>
      <c r="C60" s="44"/>
      <c r="D60" s="44"/>
      <c r="E60" s="44"/>
      <c r="F60" s="43"/>
      <c r="G60" s="43"/>
      <c r="H60" s="43"/>
      <c r="I60" s="43"/>
    </row>
    <row r="61" spans="1:9" ht="17.25" thickBot="1" x14ac:dyDescent="0.35">
      <c r="A61" s="726" t="s">
        <v>66</v>
      </c>
      <c r="B61" s="727"/>
      <c r="C61" s="727"/>
      <c r="D61" s="727"/>
      <c r="E61" s="727"/>
      <c r="F61" s="727"/>
      <c r="G61" s="727"/>
      <c r="H61" s="727"/>
      <c r="I61" s="728"/>
    </row>
    <row r="62" spans="1:9" ht="17.25" thickBot="1" x14ac:dyDescent="0.35">
      <c r="A62" s="690" t="s">
        <v>147</v>
      </c>
      <c r="B62" s="725"/>
      <c r="C62" s="725"/>
      <c r="D62" s="725"/>
      <c r="E62" s="725"/>
      <c r="F62" s="725"/>
      <c r="G62" s="725"/>
      <c r="H62" s="725"/>
      <c r="I62" s="691"/>
    </row>
    <row r="63" spans="1:9" ht="17.25" thickBot="1" x14ac:dyDescent="0.35">
      <c r="A63" s="726" t="s">
        <v>67</v>
      </c>
      <c r="B63" s="727"/>
      <c r="C63" s="727"/>
      <c r="D63" s="727"/>
      <c r="E63" s="727"/>
      <c r="F63" s="727"/>
      <c r="G63" s="727"/>
      <c r="H63" s="727"/>
      <c r="I63" s="728"/>
    </row>
    <row r="64" spans="1:9" ht="24.75" customHeight="1" thickBot="1" x14ac:dyDescent="0.35">
      <c r="A64" s="690" t="s">
        <v>85</v>
      </c>
      <c r="B64" s="725"/>
      <c r="C64" s="725"/>
      <c r="D64" s="725"/>
      <c r="E64" s="725"/>
      <c r="F64" s="725"/>
      <c r="G64" s="725"/>
      <c r="H64" s="725"/>
      <c r="I64" s="691"/>
    </row>
    <row r="65" spans="1:9" x14ac:dyDescent="0.3">
      <c r="A65" s="705"/>
      <c r="B65" s="706"/>
      <c r="C65" s="783" t="s">
        <v>123</v>
      </c>
      <c r="D65" s="784"/>
      <c r="E65" s="784"/>
      <c r="F65" s="785"/>
      <c r="G65" s="785"/>
      <c r="H65" s="785"/>
      <c r="I65" s="786"/>
    </row>
    <row r="66" spans="1:9" ht="17.25" thickBot="1" x14ac:dyDescent="0.35">
      <c r="A66" s="707"/>
      <c r="B66" s="708"/>
      <c r="C66" s="716" t="s">
        <v>75</v>
      </c>
      <c r="D66" s="717"/>
      <c r="E66" s="717"/>
      <c r="F66" s="718"/>
      <c r="G66" s="718"/>
      <c r="H66" s="718"/>
      <c r="I66" s="719"/>
    </row>
    <row r="67" spans="1:9" ht="17.25" thickBot="1" x14ac:dyDescent="0.35">
      <c r="A67" s="42" t="s">
        <v>113</v>
      </c>
      <c r="B67" s="43" t="s">
        <v>77</v>
      </c>
      <c r="C67" s="687" t="s">
        <v>123</v>
      </c>
      <c r="D67" s="688"/>
      <c r="E67" s="688"/>
      <c r="F67" s="688"/>
      <c r="G67" s="688"/>
      <c r="H67" s="688"/>
      <c r="I67" s="689"/>
    </row>
    <row r="68" spans="1:9" ht="33.75" thickBot="1" x14ac:dyDescent="0.35">
      <c r="A68" s="690" t="s">
        <v>78</v>
      </c>
      <c r="B68" s="691"/>
      <c r="C68" s="44" t="s">
        <v>124</v>
      </c>
      <c r="D68" s="209">
        <v>3</v>
      </c>
      <c r="E68" s="209">
        <v>7</v>
      </c>
      <c r="F68" s="43">
        <v>12.2</v>
      </c>
      <c r="G68" s="43"/>
      <c r="H68" s="43"/>
      <c r="I68" s="43"/>
    </row>
    <row r="69" spans="1:9" ht="17.25" thickBot="1" x14ac:dyDescent="0.35">
      <c r="A69" s="690" t="s">
        <v>81</v>
      </c>
      <c r="B69" s="691"/>
      <c r="C69" s="44"/>
      <c r="D69" s="44"/>
      <c r="E69" s="44"/>
      <c r="F69" s="43"/>
      <c r="G69" s="43"/>
      <c r="H69" s="43"/>
      <c r="I69" s="43"/>
    </row>
    <row r="70" spans="1:9" ht="54.75" customHeight="1" thickBot="1" x14ac:dyDescent="0.35">
      <c r="A70" s="690" t="s">
        <v>82</v>
      </c>
      <c r="B70" s="725"/>
      <c r="C70" s="691"/>
      <c r="D70" s="44"/>
      <c r="E70" s="44"/>
      <c r="F70" s="43"/>
      <c r="G70" s="46" t="e">
        <f>SUM(Armavir!#REF!)</f>
        <v>#REF!</v>
      </c>
      <c r="H70" s="46" t="e">
        <f>SUM(Armavir!#REF!)</f>
        <v>#REF!</v>
      </c>
      <c r="I70" s="46" t="e">
        <f>SUM(Armavir!#REF!)</f>
        <v>#REF!</v>
      </c>
    </row>
    <row r="71" spans="1:9" ht="48.75" customHeight="1" thickBot="1" x14ac:dyDescent="0.35">
      <c r="A71" s="690" t="s">
        <v>83</v>
      </c>
      <c r="B71" s="691"/>
      <c r="C71" s="47" t="e">
        <f>I70</f>
        <v>#REF!</v>
      </c>
      <c r="D71" s="47"/>
      <c r="E71" s="47"/>
      <c r="F71" s="43"/>
      <c r="G71" s="43"/>
      <c r="H71" s="43"/>
      <c r="I71" s="43"/>
    </row>
    <row r="72" spans="1:9" ht="103.5" customHeight="1" thickBot="1" x14ac:dyDescent="0.35">
      <c r="A72" s="690" t="s">
        <v>84</v>
      </c>
      <c r="B72" s="691"/>
      <c r="C72" s="44"/>
      <c r="D72" s="44"/>
      <c r="E72" s="44"/>
      <c r="F72" s="43"/>
      <c r="G72" s="43"/>
      <c r="H72" s="43"/>
      <c r="I72" s="43"/>
    </row>
    <row r="73" spans="1:9" x14ac:dyDescent="0.3">
      <c r="A73" s="787" t="s">
        <v>66</v>
      </c>
      <c r="B73" s="788"/>
      <c r="C73" s="788"/>
      <c r="D73" s="788"/>
      <c r="E73" s="788"/>
      <c r="F73" s="788"/>
      <c r="G73" s="788"/>
      <c r="H73" s="788"/>
      <c r="I73" s="789"/>
    </row>
    <row r="74" spans="1:9" ht="17.25" thickBot="1" x14ac:dyDescent="0.35">
      <c r="A74" s="687" t="s">
        <v>148</v>
      </c>
      <c r="B74" s="688"/>
      <c r="C74" s="688"/>
      <c r="D74" s="688"/>
      <c r="E74" s="688"/>
      <c r="F74" s="688"/>
      <c r="G74" s="688"/>
      <c r="H74" s="688"/>
      <c r="I74" s="689"/>
    </row>
    <row r="75" spans="1:9" x14ac:dyDescent="0.3">
      <c r="A75" s="787" t="s">
        <v>67</v>
      </c>
      <c r="B75" s="788"/>
      <c r="C75" s="788"/>
      <c r="D75" s="788"/>
      <c r="E75" s="788"/>
      <c r="F75" s="788"/>
      <c r="G75" s="788"/>
      <c r="H75" s="788"/>
      <c r="I75" s="789"/>
    </row>
    <row r="76" spans="1:9" ht="17.25" thickBot="1" x14ac:dyDescent="0.35">
      <c r="A76" s="687" t="s">
        <v>85</v>
      </c>
      <c r="B76" s="688"/>
      <c r="C76" s="688"/>
      <c r="D76" s="688"/>
      <c r="E76" s="688"/>
      <c r="F76" s="688"/>
      <c r="G76" s="688"/>
      <c r="H76" s="688"/>
      <c r="I76" s="689"/>
    </row>
    <row r="77" spans="1:9" x14ac:dyDescent="0.25">
      <c r="A77" s="639" t="s">
        <v>54</v>
      </c>
      <c r="B77" s="640"/>
      <c r="C77" s="643" t="s">
        <v>24</v>
      </c>
      <c r="D77" s="644"/>
      <c r="E77" s="644"/>
      <c r="F77" s="644"/>
      <c r="G77" s="644"/>
      <c r="H77" s="644"/>
      <c r="I77" s="645"/>
    </row>
    <row r="78" spans="1:9" x14ac:dyDescent="0.25">
      <c r="A78" s="641"/>
      <c r="B78" s="642"/>
      <c r="C78" s="729" t="s">
        <v>125</v>
      </c>
      <c r="D78" s="730"/>
      <c r="E78" s="730"/>
      <c r="F78" s="730"/>
      <c r="G78" s="730"/>
      <c r="H78" s="730"/>
      <c r="I78" s="731"/>
    </row>
    <row r="79" spans="1:9" x14ac:dyDescent="0.25">
      <c r="A79" s="649" t="s">
        <v>112</v>
      </c>
      <c r="B79" s="650" t="s">
        <v>77</v>
      </c>
      <c r="C79" s="751" t="s">
        <v>58</v>
      </c>
      <c r="D79" s="752"/>
      <c r="E79" s="752"/>
      <c r="F79" s="752"/>
      <c r="G79" s="752"/>
      <c r="H79" s="752"/>
      <c r="I79" s="753"/>
    </row>
    <row r="80" spans="1:9" ht="17.25" thickBot="1" x14ac:dyDescent="0.3">
      <c r="A80" s="749"/>
      <c r="B80" s="750"/>
      <c r="C80" s="754" t="s">
        <v>126</v>
      </c>
      <c r="D80" s="755"/>
      <c r="E80" s="755"/>
      <c r="F80" s="755"/>
      <c r="G80" s="755"/>
      <c r="H80" s="755"/>
      <c r="I80" s="756"/>
    </row>
    <row r="81" spans="1:9" ht="33" x14ac:dyDescent="0.25">
      <c r="A81" s="734" t="s">
        <v>78</v>
      </c>
      <c r="B81" s="735"/>
      <c r="C81" s="50" t="s">
        <v>127</v>
      </c>
      <c r="D81" s="84">
        <v>3</v>
      </c>
      <c r="E81" s="84">
        <v>3</v>
      </c>
      <c r="F81" s="84">
        <v>3</v>
      </c>
      <c r="G81" s="85"/>
      <c r="H81" s="85"/>
      <c r="I81" s="53"/>
    </row>
    <row r="82" spans="1:9" ht="17.25" thickBot="1" x14ac:dyDescent="0.3">
      <c r="A82" s="736" t="s">
        <v>81</v>
      </c>
      <c r="B82" s="737"/>
      <c r="C82" s="54"/>
      <c r="D82" s="54"/>
      <c r="E82" s="54"/>
      <c r="F82" s="55"/>
      <c r="G82" s="56"/>
      <c r="H82" s="56"/>
      <c r="I82" s="57"/>
    </row>
    <row r="83" spans="1:9" ht="63.75" customHeight="1" thickBot="1" x14ac:dyDescent="0.3">
      <c r="A83" s="738" t="s">
        <v>93</v>
      </c>
      <c r="B83" s="739"/>
      <c r="C83" s="739"/>
      <c r="D83" s="58"/>
      <c r="E83" s="58"/>
      <c r="F83" s="59"/>
      <c r="G83" s="86" t="e">
        <f>SUM(Armavir!#REF!,Armavir!#REF!)</f>
        <v>#REF!</v>
      </c>
      <c r="H83" s="86" t="e">
        <f>SUM(Armavir!#REF!,Armavir!C37)</f>
        <v>#REF!</v>
      </c>
      <c r="I83" s="86" t="e">
        <f>SUM(Armavir!#REF!,Armavir!D37)</f>
        <v>#REF!</v>
      </c>
    </row>
    <row r="84" spans="1:9" ht="39" customHeight="1" thickBot="1" x14ac:dyDescent="0.3">
      <c r="A84" s="740" t="s">
        <v>94</v>
      </c>
      <c r="B84" s="741"/>
      <c r="C84" s="87" t="e">
        <f>I83</f>
        <v>#REF!</v>
      </c>
      <c r="D84" s="87"/>
      <c r="E84" s="87"/>
      <c r="F84" s="59"/>
      <c r="G84" s="62"/>
      <c r="H84" s="62"/>
      <c r="I84" s="63"/>
    </row>
    <row r="85" spans="1:9" ht="89.25" customHeight="1" thickBot="1" x14ac:dyDescent="0.3">
      <c r="A85" s="740" t="s">
        <v>95</v>
      </c>
      <c r="B85" s="741"/>
      <c r="C85" s="64"/>
      <c r="D85" s="64"/>
      <c r="E85" s="64"/>
      <c r="F85" s="59"/>
      <c r="G85" s="62"/>
      <c r="H85" s="62"/>
      <c r="I85" s="63"/>
    </row>
    <row r="86" spans="1:9" x14ac:dyDescent="0.25">
      <c r="A86" s="676" t="s">
        <v>66</v>
      </c>
      <c r="B86" s="677"/>
      <c r="C86" s="677"/>
      <c r="D86" s="677"/>
      <c r="E86" s="677"/>
      <c r="F86" s="677"/>
      <c r="G86" s="678"/>
      <c r="H86" s="678"/>
      <c r="I86" s="679"/>
    </row>
    <row r="87" spans="1:9" ht="17.25" thickBot="1" x14ac:dyDescent="0.3">
      <c r="A87" s="620" t="s">
        <v>128</v>
      </c>
      <c r="B87" s="621"/>
      <c r="C87" s="621"/>
      <c r="D87" s="621"/>
      <c r="E87" s="621"/>
      <c r="F87" s="621"/>
      <c r="G87" s="622"/>
      <c r="H87" s="622"/>
      <c r="I87" s="623"/>
    </row>
    <row r="88" spans="1:9" x14ac:dyDescent="0.25">
      <c r="A88" s="676" t="s">
        <v>67</v>
      </c>
      <c r="B88" s="677"/>
      <c r="C88" s="677"/>
      <c r="D88" s="677"/>
      <c r="E88" s="677"/>
      <c r="F88" s="677"/>
      <c r="G88" s="678"/>
      <c r="H88" s="678"/>
      <c r="I88" s="679"/>
    </row>
    <row r="89" spans="1:9" ht="17.25" thickBot="1" x14ac:dyDescent="0.3">
      <c r="A89" s="620" t="s">
        <v>85</v>
      </c>
      <c r="B89" s="621"/>
      <c r="C89" s="621"/>
      <c r="D89" s="621"/>
      <c r="E89" s="621"/>
      <c r="F89" s="621"/>
      <c r="G89" s="622"/>
      <c r="H89" s="622"/>
      <c r="I89" s="623"/>
    </row>
    <row r="90" spans="1:9" x14ac:dyDescent="0.25">
      <c r="A90" s="592" t="s">
        <v>54</v>
      </c>
      <c r="B90" s="593"/>
      <c r="C90" s="606" t="s">
        <v>24</v>
      </c>
      <c r="D90" s="607"/>
      <c r="E90" s="607"/>
      <c r="F90" s="607"/>
      <c r="G90" s="607"/>
      <c r="H90" s="607"/>
      <c r="I90" s="608"/>
    </row>
    <row r="91" spans="1:9" x14ac:dyDescent="0.3">
      <c r="A91" s="594"/>
      <c r="B91" s="595"/>
      <c r="C91" s="745" t="s">
        <v>314</v>
      </c>
      <c r="D91" s="746"/>
      <c r="E91" s="746"/>
      <c r="F91" s="747"/>
      <c r="G91" s="747"/>
      <c r="H91" s="747"/>
      <c r="I91" s="748"/>
    </row>
    <row r="92" spans="1:9" x14ac:dyDescent="0.25">
      <c r="A92" s="602" t="s">
        <v>153</v>
      </c>
      <c r="B92" s="604" t="s">
        <v>98</v>
      </c>
      <c r="C92" s="606" t="s">
        <v>58</v>
      </c>
      <c r="D92" s="607"/>
      <c r="E92" s="607"/>
      <c r="F92" s="607"/>
      <c r="G92" s="607"/>
      <c r="H92" s="607"/>
      <c r="I92" s="608"/>
    </row>
    <row r="93" spans="1:9" ht="33.75" customHeight="1" thickBot="1" x14ac:dyDescent="0.3">
      <c r="A93" s="602"/>
      <c r="B93" s="604"/>
      <c r="C93" s="742" t="s">
        <v>315</v>
      </c>
      <c r="D93" s="743"/>
      <c r="E93" s="743"/>
      <c r="F93" s="743"/>
      <c r="G93" s="743"/>
      <c r="H93" s="743"/>
      <c r="I93" s="744"/>
    </row>
    <row r="94" spans="1:9" ht="50.25" customHeight="1" thickBot="1" x14ac:dyDescent="0.3">
      <c r="A94" s="582" t="s">
        <v>100</v>
      </c>
      <c r="B94" s="583"/>
      <c r="C94" s="142" t="s">
        <v>101</v>
      </c>
      <c r="D94" s="73">
        <v>0</v>
      </c>
      <c r="E94" s="73">
        <v>3</v>
      </c>
      <c r="F94" s="72">
        <v>3</v>
      </c>
      <c r="G94" s="78"/>
      <c r="H94" s="78"/>
      <c r="I94" s="74"/>
    </row>
    <row r="95" spans="1:9" ht="17.25" thickBot="1" x14ac:dyDescent="0.3">
      <c r="A95" s="582" t="s">
        <v>102</v>
      </c>
      <c r="B95" s="583"/>
      <c r="C95" s="142"/>
      <c r="D95" s="75" t="s">
        <v>60</v>
      </c>
      <c r="E95" s="75" t="s">
        <v>60</v>
      </c>
      <c r="F95" s="75" t="s">
        <v>60</v>
      </c>
      <c r="G95" s="233" t="e">
        <f>SUM(Armavir!#REF!)</f>
        <v>#REF!</v>
      </c>
      <c r="H95" s="233">
        <f>SUM(Armavir!C39:C39)</f>
        <v>1000</v>
      </c>
      <c r="I95" s="233">
        <f>SUM(Armavir!D39:D39)</f>
        <v>1000</v>
      </c>
    </row>
    <row r="96" spans="1:9" ht="17.25" thickBot="1" x14ac:dyDescent="0.3">
      <c r="A96" s="582" t="s">
        <v>103</v>
      </c>
      <c r="B96" s="790"/>
      <c r="C96" s="583"/>
      <c r="D96" s="140"/>
      <c r="E96" s="140"/>
      <c r="F96" s="75"/>
      <c r="G96" s="78"/>
      <c r="H96" s="78"/>
      <c r="I96" s="74"/>
    </row>
    <row r="97" spans="1:9" x14ac:dyDescent="0.25">
      <c r="A97" s="791" t="s">
        <v>104</v>
      </c>
      <c r="B97" s="792"/>
      <c r="C97" s="792"/>
      <c r="D97" s="792"/>
      <c r="E97" s="792"/>
      <c r="F97" s="792"/>
      <c r="G97" s="792"/>
      <c r="H97" s="792"/>
      <c r="I97" s="793"/>
    </row>
    <row r="98" spans="1:9" ht="17.25" thickBot="1" x14ac:dyDescent="0.3">
      <c r="A98" s="794" t="s">
        <v>213</v>
      </c>
      <c r="B98" s="795"/>
      <c r="C98" s="795"/>
      <c r="D98" s="795"/>
      <c r="E98" s="795"/>
      <c r="F98" s="795"/>
      <c r="G98" s="795"/>
      <c r="H98" s="795"/>
      <c r="I98" s="796"/>
    </row>
    <row r="99" spans="1:9" x14ac:dyDescent="0.25">
      <c r="A99" s="584" t="s">
        <v>66</v>
      </c>
      <c r="B99" s="585"/>
      <c r="C99" s="585"/>
      <c r="D99" s="585"/>
      <c r="E99" s="585"/>
      <c r="F99" s="585"/>
      <c r="G99" s="586"/>
      <c r="H99" s="586"/>
      <c r="I99" s="587"/>
    </row>
    <row r="100" spans="1:9" ht="15" customHeight="1" thickBot="1" x14ac:dyDescent="0.3">
      <c r="A100" s="588" t="s">
        <v>106</v>
      </c>
      <c r="B100" s="589"/>
      <c r="C100" s="589"/>
      <c r="D100" s="589"/>
      <c r="E100" s="589"/>
      <c r="F100" s="589"/>
      <c r="G100" s="590"/>
      <c r="H100" s="590"/>
      <c r="I100" s="591"/>
    </row>
    <row r="101" spans="1:9" x14ac:dyDescent="0.25">
      <c r="A101" s="584" t="s">
        <v>67</v>
      </c>
      <c r="B101" s="585"/>
      <c r="C101" s="585"/>
      <c r="D101" s="585"/>
      <c r="E101" s="585"/>
      <c r="F101" s="585"/>
      <c r="G101" s="586"/>
      <c r="H101" s="586"/>
      <c r="I101" s="587"/>
    </row>
    <row r="102" spans="1:9" ht="33.75" customHeight="1" thickBot="1" x14ac:dyDescent="0.3">
      <c r="A102" s="588" t="s">
        <v>107</v>
      </c>
      <c r="B102" s="589"/>
      <c r="C102" s="589"/>
      <c r="D102" s="589"/>
      <c r="E102" s="589"/>
      <c r="F102" s="589"/>
      <c r="G102" s="590"/>
      <c r="H102" s="590"/>
      <c r="I102" s="591"/>
    </row>
    <row r="103" spans="1:9" customFormat="1" x14ac:dyDescent="0.25">
      <c r="A103" s="639" t="s">
        <v>54</v>
      </c>
      <c r="B103" s="640"/>
      <c r="C103" s="643" t="s">
        <v>24</v>
      </c>
      <c r="D103" s="644"/>
      <c r="E103" s="644"/>
      <c r="F103" s="644"/>
      <c r="G103" s="644"/>
      <c r="H103" s="644"/>
      <c r="I103" s="645"/>
    </row>
    <row r="104" spans="1:9" customFormat="1" x14ac:dyDescent="0.25">
      <c r="A104" s="641"/>
      <c r="B104" s="642"/>
      <c r="C104" s="729" t="s">
        <v>88</v>
      </c>
      <c r="D104" s="730"/>
      <c r="E104" s="730"/>
      <c r="F104" s="730"/>
      <c r="G104" s="730"/>
      <c r="H104" s="730"/>
      <c r="I104" s="731"/>
    </row>
    <row r="105" spans="1:9" customFormat="1" x14ac:dyDescent="0.25">
      <c r="A105" s="649" t="s">
        <v>113</v>
      </c>
      <c r="B105" s="650" t="s">
        <v>77</v>
      </c>
      <c r="C105" s="751" t="s">
        <v>58</v>
      </c>
      <c r="D105" s="752"/>
      <c r="E105" s="752"/>
      <c r="F105" s="752"/>
      <c r="G105" s="752"/>
      <c r="H105" s="752"/>
      <c r="I105" s="753"/>
    </row>
    <row r="106" spans="1:9" customFormat="1" ht="33" customHeight="1" thickBot="1" x14ac:dyDescent="0.3">
      <c r="A106" s="749"/>
      <c r="B106" s="750"/>
      <c r="C106" s="754" t="s">
        <v>90</v>
      </c>
      <c r="D106" s="755"/>
      <c r="E106" s="755"/>
      <c r="F106" s="755"/>
      <c r="G106" s="755"/>
      <c r="H106" s="755"/>
      <c r="I106" s="756"/>
    </row>
    <row r="107" spans="1:9" customFormat="1" ht="66" x14ac:dyDescent="0.25">
      <c r="A107" s="734" t="s">
        <v>78</v>
      </c>
      <c r="B107" s="735"/>
      <c r="C107" s="50" t="s">
        <v>91</v>
      </c>
      <c r="D107" s="84">
        <v>36</v>
      </c>
      <c r="E107" s="84">
        <v>36</v>
      </c>
      <c r="F107" s="84">
        <v>36</v>
      </c>
      <c r="G107" s="52"/>
      <c r="H107" s="52"/>
      <c r="I107" s="53"/>
    </row>
    <row r="108" spans="1:9" customFormat="1" ht="83.25" thickBot="1" x14ac:dyDescent="0.3">
      <c r="A108" s="736" t="s">
        <v>81</v>
      </c>
      <c r="B108" s="737"/>
      <c r="C108" s="54" t="s">
        <v>92</v>
      </c>
      <c r="D108" s="54"/>
      <c r="E108" s="54"/>
      <c r="F108" s="55">
        <v>100</v>
      </c>
      <c r="G108" s="56"/>
      <c r="H108" s="56"/>
      <c r="I108" s="57"/>
    </row>
    <row r="109" spans="1:9" customFormat="1" ht="59.25" customHeight="1" thickBot="1" x14ac:dyDescent="0.3">
      <c r="A109" s="738" t="s">
        <v>93</v>
      </c>
      <c r="B109" s="739"/>
      <c r="C109" s="739"/>
      <c r="D109" s="137"/>
      <c r="E109" s="137"/>
      <c r="F109" s="59"/>
      <c r="G109" s="60" t="e">
        <f>Armavir!#REF!</f>
        <v>#REF!</v>
      </c>
      <c r="H109" s="60">
        <f>Armavir!C40</f>
        <v>0</v>
      </c>
      <c r="I109" s="60">
        <f>Armavir!D40</f>
        <v>0</v>
      </c>
    </row>
    <row r="110" spans="1:9" customFormat="1" ht="42.75" customHeight="1" thickBot="1" x14ac:dyDescent="0.3">
      <c r="A110" s="740" t="s">
        <v>94</v>
      </c>
      <c r="B110" s="741"/>
      <c r="C110" s="60">
        <f>I109</f>
        <v>0</v>
      </c>
      <c r="D110" s="61"/>
      <c r="E110" s="61"/>
      <c r="F110" s="59"/>
      <c r="G110" s="62"/>
      <c r="H110" s="62"/>
      <c r="I110" s="63"/>
    </row>
    <row r="111" spans="1:9" customFormat="1" ht="67.5" customHeight="1" thickBot="1" x14ac:dyDescent="0.3">
      <c r="A111" s="740" t="s">
        <v>95</v>
      </c>
      <c r="B111" s="741"/>
      <c r="C111" s="139"/>
      <c r="D111" s="139"/>
      <c r="E111" s="139"/>
      <c r="F111" s="59"/>
      <c r="G111" s="62"/>
      <c r="H111" s="62"/>
      <c r="I111" s="63"/>
    </row>
    <row r="112" spans="1:9" customFormat="1" x14ac:dyDescent="0.25">
      <c r="A112" s="676" t="s">
        <v>66</v>
      </c>
      <c r="B112" s="677"/>
      <c r="C112" s="677"/>
      <c r="D112" s="677"/>
      <c r="E112" s="677"/>
      <c r="F112" s="677"/>
      <c r="G112" s="678"/>
      <c r="H112" s="678"/>
      <c r="I112" s="679"/>
    </row>
    <row r="113" spans="1:9" customFormat="1" ht="17.25" thickBot="1" x14ac:dyDescent="0.3">
      <c r="A113" s="620" t="s">
        <v>316</v>
      </c>
      <c r="B113" s="621"/>
      <c r="C113" s="621"/>
      <c r="D113" s="621"/>
      <c r="E113" s="621"/>
      <c r="F113" s="621"/>
      <c r="G113" s="622"/>
      <c r="H113" s="622"/>
      <c r="I113" s="623"/>
    </row>
    <row r="114" spans="1:9" customFormat="1" x14ac:dyDescent="0.25">
      <c r="A114" s="676" t="s">
        <v>67</v>
      </c>
      <c r="B114" s="677"/>
      <c r="C114" s="677"/>
      <c r="D114" s="677"/>
      <c r="E114" s="677"/>
      <c r="F114" s="677"/>
      <c r="G114" s="678"/>
      <c r="H114" s="678"/>
      <c r="I114" s="679"/>
    </row>
    <row r="115" spans="1:9" customFormat="1" ht="17.25" thickBot="1" x14ac:dyDescent="0.3">
      <c r="A115" s="620" t="s">
        <v>85</v>
      </c>
      <c r="B115" s="621"/>
      <c r="C115" s="621"/>
      <c r="D115" s="621"/>
      <c r="E115" s="621"/>
      <c r="F115" s="621"/>
      <c r="G115" s="622"/>
      <c r="H115" s="622"/>
      <c r="I115" s="623"/>
    </row>
    <row r="116" spans="1:9" x14ac:dyDescent="0.3">
      <c r="A116" s="703" t="s">
        <v>54</v>
      </c>
      <c r="B116" s="704"/>
      <c r="C116" s="709" t="s">
        <v>24</v>
      </c>
      <c r="D116" s="710"/>
      <c r="E116" s="710"/>
      <c r="F116" s="710"/>
      <c r="G116" s="710"/>
      <c r="H116" s="710"/>
      <c r="I116" s="711"/>
    </row>
    <row r="117" spans="1:9" x14ac:dyDescent="0.3">
      <c r="A117" s="705"/>
      <c r="B117" s="706"/>
      <c r="C117" s="783" t="s">
        <v>120</v>
      </c>
      <c r="D117" s="784"/>
      <c r="E117" s="784"/>
      <c r="F117" s="785"/>
      <c r="G117" s="785"/>
      <c r="H117" s="785"/>
      <c r="I117" s="786"/>
    </row>
    <row r="118" spans="1:9" ht="17.25" thickBot="1" x14ac:dyDescent="0.35">
      <c r="A118" s="707"/>
      <c r="B118" s="708"/>
      <c r="C118" s="716" t="s">
        <v>75</v>
      </c>
      <c r="D118" s="717"/>
      <c r="E118" s="717"/>
      <c r="F118" s="718"/>
      <c r="G118" s="718"/>
      <c r="H118" s="718"/>
      <c r="I118" s="719"/>
    </row>
    <row r="119" spans="1:9" ht="17.25" thickBot="1" x14ac:dyDescent="0.35">
      <c r="A119" s="42" t="s">
        <v>113</v>
      </c>
      <c r="B119" s="141" t="s">
        <v>77</v>
      </c>
      <c r="C119" s="687" t="s">
        <v>121</v>
      </c>
      <c r="D119" s="688"/>
      <c r="E119" s="688"/>
      <c r="F119" s="688"/>
      <c r="G119" s="688"/>
      <c r="H119" s="688"/>
      <c r="I119" s="689"/>
    </row>
    <row r="120" spans="1:9" ht="49.5" customHeight="1" thickBot="1" x14ac:dyDescent="0.35">
      <c r="A120" s="690" t="s">
        <v>78</v>
      </c>
      <c r="B120" s="691"/>
      <c r="C120" s="138" t="s">
        <v>122</v>
      </c>
      <c r="D120" s="207"/>
      <c r="E120" s="138"/>
      <c r="F120" s="141"/>
      <c r="G120" s="141"/>
      <c r="H120" s="141"/>
      <c r="I120" s="141"/>
    </row>
    <row r="121" spans="1:9" ht="17.25" thickBot="1" x14ac:dyDescent="0.35">
      <c r="A121" s="690" t="s">
        <v>81</v>
      </c>
      <c r="B121" s="691"/>
      <c r="C121" s="138"/>
      <c r="D121" s="138"/>
      <c r="E121" s="138"/>
      <c r="F121" s="141"/>
      <c r="G121" s="141"/>
      <c r="H121" s="141"/>
      <c r="I121" s="141"/>
    </row>
    <row r="122" spans="1:9" ht="55.5" customHeight="1" thickBot="1" x14ac:dyDescent="0.35">
      <c r="A122" s="690" t="s">
        <v>82</v>
      </c>
      <c r="B122" s="725"/>
      <c r="C122" s="691"/>
      <c r="D122" s="138"/>
      <c r="E122" s="138"/>
      <c r="F122" s="141"/>
      <c r="G122" s="82" t="e">
        <f>SUM(Armavir!#REF!)</f>
        <v>#REF!</v>
      </c>
      <c r="H122" s="82" t="e">
        <f>Armavir!#REF!</f>
        <v>#REF!</v>
      </c>
      <c r="I122" s="82" t="e">
        <f>Armavir!#REF!</f>
        <v>#REF!</v>
      </c>
    </row>
    <row r="123" spans="1:9" ht="54.75" customHeight="1" thickBot="1" x14ac:dyDescent="0.35">
      <c r="A123" s="690" t="s">
        <v>83</v>
      </c>
      <c r="B123" s="691"/>
      <c r="C123" s="83" t="e">
        <f>I122</f>
        <v>#REF!</v>
      </c>
      <c r="D123" s="83"/>
      <c r="E123" s="83"/>
      <c r="F123" s="141"/>
      <c r="G123" s="141"/>
      <c r="H123" s="141"/>
      <c r="I123" s="141"/>
    </row>
    <row r="124" spans="1:9" ht="90.75" customHeight="1" thickBot="1" x14ac:dyDescent="0.35">
      <c r="A124" s="690" t="s">
        <v>84</v>
      </c>
      <c r="B124" s="691"/>
      <c r="C124" s="138"/>
      <c r="D124" s="138"/>
      <c r="E124" s="138"/>
      <c r="F124" s="141"/>
      <c r="G124" s="141"/>
      <c r="H124" s="141"/>
      <c r="I124" s="141"/>
    </row>
    <row r="125" spans="1:9" x14ac:dyDescent="0.3">
      <c r="A125" s="787" t="s">
        <v>66</v>
      </c>
      <c r="B125" s="788"/>
      <c r="C125" s="788"/>
      <c r="D125" s="788"/>
      <c r="E125" s="788"/>
      <c r="F125" s="788"/>
      <c r="G125" s="788"/>
      <c r="H125" s="788"/>
      <c r="I125" s="789"/>
    </row>
    <row r="126" spans="1:9" ht="17.25" thickBot="1" x14ac:dyDescent="0.35">
      <c r="A126" s="687" t="s">
        <v>370</v>
      </c>
      <c r="B126" s="688"/>
      <c r="C126" s="688"/>
      <c r="D126" s="688"/>
      <c r="E126" s="688"/>
      <c r="F126" s="688"/>
      <c r="G126" s="688"/>
      <c r="H126" s="688"/>
      <c r="I126" s="689"/>
    </row>
    <row r="127" spans="1:9" x14ac:dyDescent="0.3">
      <c r="A127" s="787" t="s">
        <v>67</v>
      </c>
      <c r="B127" s="788"/>
      <c r="C127" s="788"/>
      <c r="D127" s="788"/>
      <c r="E127" s="788"/>
      <c r="F127" s="788"/>
      <c r="G127" s="788"/>
      <c r="H127" s="788"/>
      <c r="I127" s="789"/>
    </row>
    <row r="128" spans="1:9" ht="21.75" customHeight="1" thickBot="1" x14ac:dyDescent="0.35">
      <c r="A128" s="687" t="s">
        <v>85</v>
      </c>
      <c r="B128" s="688"/>
      <c r="C128" s="688"/>
      <c r="D128" s="688"/>
      <c r="E128" s="688"/>
      <c r="F128" s="688"/>
      <c r="G128" s="688"/>
      <c r="H128" s="688"/>
      <c r="I128" s="689"/>
    </row>
  </sheetData>
  <mergeCells count="141">
    <mergeCell ref="A120:B120"/>
    <mergeCell ref="A121:B121"/>
    <mergeCell ref="A122:C122"/>
    <mergeCell ref="A123:B123"/>
    <mergeCell ref="A124:B124"/>
    <mergeCell ref="A125:I125"/>
    <mergeCell ref="A126:I126"/>
    <mergeCell ref="A127:I127"/>
    <mergeCell ref="A128:I128"/>
    <mergeCell ref="A112:I112"/>
    <mergeCell ref="A113:I113"/>
    <mergeCell ref="A114:I114"/>
    <mergeCell ref="A115:I115"/>
    <mergeCell ref="A116:B118"/>
    <mergeCell ref="C116:I116"/>
    <mergeCell ref="C117:I117"/>
    <mergeCell ref="C118:I118"/>
    <mergeCell ref="C119:I119"/>
    <mergeCell ref="A105:A106"/>
    <mergeCell ref="B105:B106"/>
    <mergeCell ref="C105:I105"/>
    <mergeCell ref="C106:I106"/>
    <mergeCell ref="A107:B107"/>
    <mergeCell ref="A108:B108"/>
    <mergeCell ref="A109:C109"/>
    <mergeCell ref="A110:B110"/>
    <mergeCell ref="A111:B111"/>
    <mergeCell ref="A96:C96"/>
    <mergeCell ref="A97:I97"/>
    <mergeCell ref="A98:I98"/>
    <mergeCell ref="A99:I99"/>
    <mergeCell ref="A100:I100"/>
    <mergeCell ref="A101:I101"/>
    <mergeCell ref="A102:I102"/>
    <mergeCell ref="A103:B104"/>
    <mergeCell ref="C103:I103"/>
    <mergeCell ref="C104:I104"/>
    <mergeCell ref="A90:B91"/>
    <mergeCell ref="C90:I90"/>
    <mergeCell ref="C91:I91"/>
    <mergeCell ref="A92:A93"/>
    <mergeCell ref="B92:B93"/>
    <mergeCell ref="C92:I92"/>
    <mergeCell ref="C93:I93"/>
    <mergeCell ref="A94:B94"/>
    <mergeCell ref="A95:B95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3:I23"/>
    <mergeCell ref="A24:I24"/>
    <mergeCell ref="A25:I25"/>
    <mergeCell ref="A27:I27"/>
    <mergeCell ref="A29:C31"/>
    <mergeCell ref="D29:I29"/>
    <mergeCell ref="D30:F30"/>
    <mergeCell ref="G30:I30"/>
    <mergeCell ref="A17:B17"/>
    <mergeCell ref="A18:B18"/>
    <mergeCell ref="A19:C19"/>
    <mergeCell ref="A20:I20"/>
    <mergeCell ref="A21:I21"/>
    <mergeCell ref="A22:I22"/>
    <mergeCell ref="A36:B36"/>
    <mergeCell ref="A37:I37"/>
    <mergeCell ref="A38:I38"/>
    <mergeCell ref="A39:I39"/>
    <mergeCell ref="A40:B40"/>
    <mergeCell ref="C40:I40"/>
    <mergeCell ref="A32:B33"/>
    <mergeCell ref="C32:I32"/>
    <mergeCell ref="C33:I33"/>
    <mergeCell ref="A34:A35"/>
    <mergeCell ref="B34:B35"/>
    <mergeCell ref="C35:I35"/>
    <mergeCell ref="A41:B41"/>
    <mergeCell ref="A42:I42"/>
    <mergeCell ref="A43:I43"/>
    <mergeCell ref="A44:I44"/>
    <mergeCell ref="A45:I45"/>
    <mergeCell ref="A48:C50"/>
    <mergeCell ref="D48:I48"/>
    <mergeCell ref="D49:F49"/>
    <mergeCell ref="G49:I49"/>
    <mergeCell ref="A51:B53"/>
    <mergeCell ref="C51:I51"/>
    <mergeCell ref="C52:I52"/>
    <mergeCell ref="C53:I53"/>
    <mergeCell ref="A46:I46"/>
    <mergeCell ref="A47:I47"/>
    <mergeCell ref="A65:B66"/>
    <mergeCell ref="C65:I65"/>
    <mergeCell ref="C66:I66"/>
    <mergeCell ref="A61:I61"/>
    <mergeCell ref="A62:I62"/>
    <mergeCell ref="A63:I63"/>
    <mergeCell ref="A64:I64"/>
    <mergeCell ref="C54:I54"/>
    <mergeCell ref="A55:B56"/>
    <mergeCell ref="A57:B57"/>
    <mergeCell ref="A58:C58"/>
    <mergeCell ref="A59:B59"/>
    <mergeCell ref="A60:B60"/>
    <mergeCell ref="A73:I73"/>
    <mergeCell ref="A74:I74"/>
    <mergeCell ref="A75:I75"/>
    <mergeCell ref="A76:I76"/>
    <mergeCell ref="A77:B78"/>
    <mergeCell ref="C77:I77"/>
    <mergeCell ref="C78:I78"/>
    <mergeCell ref="C67:I67"/>
    <mergeCell ref="A68:B68"/>
    <mergeCell ref="A69:B69"/>
    <mergeCell ref="A70:C70"/>
    <mergeCell ref="A71:B71"/>
    <mergeCell ref="A72:B72"/>
    <mergeCell ref="A89:I89"/>
    <mergeCell ref="A83:C83"/>
    <mergeCell ref="A84:B84"/>
    <mergeCell ref="A85:B85"/>
    <mergeCell ref="A86:I86"/>
    <mergeCell ref="A87:I87"/>
    <mergeCell ref="A88:I88"/>
    <mergeCell ref="A79:A80"/>
    <mergeCell ref="B79:B80"/>
    <mergeCell ref="C79:I79"/>
    <mergeCell ref="C80:I80"/>
    <mergeCell ref="A81:B81"/>
    <mergeCell ref="A82:B82"/>
  </mergeCells>
  <pageMargins left="0.2" right="0.19" top="0.17" bottom="0.1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5" workbookViewId="0">
      <selection activeCell="B34" sqref="B34"/>
    </sheetView>
  </sheetViews>
  <sheetFormatPr defaultRowHeight="15" x14ac:dyDescent="0.25"/>
  <cols>
    <col min="1" max="1" width="6.42578125" style="338" customWidth="1"/>
    <col min="2" max="2" width="51.7109375" style="339" customWidth="1"/>
    <col min="3" max="3" width="16" style="338" customWidth="1"/>
    <col min="4" max="5" width="14.28515625" style="338" bestFit="1" customWidth="1"/>
    <col min="6" max="6" width="9.140625" style="338"/>
    <col min="7" max="7" width="9.7109375" style="338" bestFit="1" customWidth="1"/>
    <col min="8" max="8" width="9.85546875" style="338" bestFit="1" customWidth="1"/>
    <col min="9" max="16384" width="9.140625" style="338"/>
  </cols>
  <sheetData>
    <row r="1" spans="1:5" s="235" customFormat="1" ht="27.75" customHeight="1" x14ac:dyDescent="0.25">
      <c r="A1" s="797" t="s">
        <v>20</v>
      </c>
      <c r="B1" s="797"/>
      <c r="C1" s="797"/>
      <c r="D1" s="797"/>
      <c r="E1" s="797"/>
    </row>
    <row r="2" spans="1:5" s="235" customFormat="1" ht="57.75" customHeight="1" x14ac:dyDescent="0.25">
      <c r="A2" s="797" t="s">
        <v>433</v>
      </c>
      <c r="B2" s="797"/>
      <c r="C2" s="797"/>
      <c r="D2" s="797"/>
      <c r="E2" s="797"/>
    </row>
    <row r="3" spans="1:5" s="235" customFormat="1" ht="54" customHeight="1" x14ac:dyDescent="0.25">
      <c r="A3" s="803" t="s">
        <v>801</v>
      </c>
      <c r="B3" s="803"/>
      <c r="C3" s="803"/>
      <c r="D3" s="803"/>
      <c r="E3" s="803"/>
    </row>
    <row r="4" spans="1:5" s="235" customFormat="1" ht="17.25" customHeight="1" x14ac:dyDescent="0.25">
      <c r="A4" s="90"/>
      <c r="B4" s="90"/>
      <c r="C4" s="90"/>
      <c r="D4" s="90"/>
    </row>
    <row r="5" spans="1:5" s="235" customFormat="1" ht="24.75" customHeight="1" x14ac:dyDescent="0.25">
      <c r="A5" s="928" t="s">
        <v>5</v>
      </c>
      <c r="B5" s="928"/>
      <c r="C5" s="928"/>
      <c r="D5" s="928"/>
      <c r="E5" s="928"/>
    </row>
    <row r="6" spans="1:5" s="235" customFormat="1" ht="72.75" customHeight="1" x14ac:dyDescent="0.25">
      <c r="A6" s="799" t="s">
        <v>1</v>
      </c>
      <c r="B6" s="801" t="s">
        <v>6</v>
      </c>
      <c r="C6" s="804" t="s">
        <v>705</v>
      </c>
      <c r="D6" s="805"/>
      <c r="E6" s="806"/>
    </row>
    <row r="7" spans="1:5" s="235" customFormat="1" ht="61.5" customHeight="1" x14ac:dyDescent="0.25">
      <c r="A7" s="800"/>
      <c r="B7" s="802"/>
      <c r="C7" s="525" t="s">
        <v>15</v>
      </c>
      <c r="D7" s="525" t="s">
        <v>16</v>
      </c>
      <c r="E7" s="524" t="s">
        <v>7</v>
      </c>
    </row>
    <row r="8" spans="1:5" s="235" customFormat="1" ht="18" customHeight="1" x14ac:dyDescent="0.3">
      <c r="A8" s="306"/>
      <c r="B8" s="306" t="s">
        <v>0</v>
      </c>
      <c r="C8" s="272">
        <f>C10+C15+C35+C32</f>
        <v>0</v>
      </c>
      <c r="D8" s="272">
        <f t="shared" ref="D8:E8" si="0">D10+D15+D35+D32</f>
        <v>0</v>
      </c>
      <c r="E8" s="272">
        <f t="shared" si="0"/>
        <v>0</v>
      </c>
    </row>
    <row r="9" spans="1:5" s="235" customFormat="1" ht="23.25" customHeight="1" x14ac:dyDescent="0.25">
      <c r="A9" s="524"/>
      <c r="B9" s="524" t="s">
        <v>8</v>
      </c>
      <c r="C9" s="272"/>
      <c r="D9" s="272"/>
      <c r="E9" s="272"/>
    </row>
    <row r="10" spans="1:5" s="235" customFormat="1" ht="34.5" x14ac:dyDescent="0.3">
      <c r="A10" s="306">
        <v>1</v>
      </c>
      <c r="B10" s="306" t="s">
        <v>11</v>
      </c>
      <c r="C10" s="272">
        <f>SUM(C12:C14)</f>
        <v>2941</v>
      </c>
      <c r="D10" s="272">
        <f t="shared" ref="D10:E10" si="1">SUM(D12:D14)</f>
        <v>2941</v>
      </c>
      <c r="E10" s="272">
        <f t="shared" si="1"/>
        <v>2941</v>
      </c>
    </row>
    <row r="11" spans="1:5" s="235" customFormat="1" ht="18" x14ac:dyDescent="0.25">
      <c r="A11" s="69"/>
      <c r="B11" s="524" t="s">
        <v>9</v>
      </c>
      <c r="C11" s="259"/>
      <c r="D11" s="259"/>
      <c r="E11" s="259"/>
    </row>
    <row r="12" spans="1:5" s="333" customFormat="1" ht="36" x14ac:dyDescent="0.25">
      <c r="A12" s="307" t="s">
        <v>252</v>
      </c>
      <c r="B12" s="308" t="s">
        <v>520</v>
      </c>
      <c r="C12" s="468">
        <v>-270</v>
      </c>
      <c r="D12" s="468">
        <v>-270</v>
      </c>
      <c r="E12" s="468">
        <v>-270</v>
      </c>
    </row>
    <row r="13" spans="1:5" s="333" customFormat="1" ht="36" x14ac:dyDescent="0.25">
      <c r="A13" s="307" t="s">
        <v>254</v>
      </c>
      <c r="B13" s="308" t="s">
        <v>525</v>
      </c>
      <c r="C13" s="468">
        <v>4000</v>
      </c>
      <c r="D13" s="468">
        <v>4000</v>
      </c>
      <c r="E13" s="468">
        <v>4000</v>
      </c>
    </row>
    <row r="14" spans="1:5" s="333" customFormat="1" ht="36" x14ac:dyDescent="0.25">
      <c r="A14" s="307" t="s">
        <v>289</v>
      </c>
      <c r="B14" s="308" t="s">
        <v>518</v>
      </c>
      <c r="C14" s="468">
        <v>-789</v>
      </c>
      <c r="D14" s="468">
        <v>-789</v>
      </c>
      <c r="E14" s="468">
        <v>-789</v>
      </c>
    </row>
    <row r="15" spans="1:5" s="235" customFormat="1" ht="34.5" x14ac:dyDescent="0.3">
      <c r="A15" s="306">
        <v>2</v>
      </c>
      <c r="B15" s="306" t="s">
        <v>10</v>
      </c>
      <c r="C15" s="272">
        <f>SUM(C17:C31)</f>
        <v>18959</v>
      </c>
      <c r="D15" s="272">
        <f t="shared" ref="D15:E15" si="2">SUM(D17:D31)</f>
        <v>18959</v>
      </c>
      <c r="E15" s="272">
        <f t="shared" si="2"/>
        <v>18959</v>
      </c>
    </row>
    <row r="16" spans="1:5" s="235" customFormat="1" ht="18" x14ac:dyDescent="0.25">
      <c r="A16" s="69"/>
      <c r="B16" s="524" t="s">
        <v>9</v>
      </c>
      <c r="C16" s="259"/>
      <c r="D16" s="259"/>
      <c r="E16" s="259"/>
    </row>
    <row r="17" spans="1:5" s="334" customFormat="1" ht="39" customHeight="1" x14ac:dyDescent="0.35">
      <c r="A17" s="307" t="s">
        <v>259</v>
      </c>
      <c r="B17" s="311" t="s">
        <v>582</v>
      </c>
      <c r="C17" s="468">
        <v>-30000</v>
      </c>
      <c r="D17" s="468">
        <v>-30000</v>
      </c>
      <c r="E17" s="468">
        <v>-30000</v>
      </c>
    </row>
    <row r="18" spans="1:5" s="334" customFormat="1" ht="35.25" customHeight="1" x14ac:dyDescent="0.35">
      <c r="A18" s="307" t="s">
        <v>264</v>
      </c>
      <c r="B18" s="311" t="s">
        <v>585</v>
      </c>
      <c r="C18" s="468">
        <v>-30000</v>
      </c>
      <c r="D18" s="468">
        <v>-30000</v>
      </c>
      <c r="E18" s="468">
        <v>-30000</v>
      </c>
    </row>
    <row r="19" spans="1:5" s="334" customFormat="1" ht="30" customHeight="1" x14ac:dyDescent="0.35">
      <c r="A19" s="307" t="s">
        <v>265</v>
      </c>
      <c r="B19" s="308" t="s">
        <v>523</v>
      </c>
      <c r="C19" s="468">
        <v>-15000</v>
      </c>
      <c r="D19" s="468">
        <v>-15000</v>
      </c>
      <c r="E19" s="468">
        <v>-15000</v>
      </c>
    </row>
    <row r="20" spans="1:5" s="334" customFormat="1" ht="36" x14ac:dyDescent="0.35">
      <c r="A20" s="307" t="s">
        <v>267</v>
      </c>
      <c r="B20" s="311" t="s">
        <v>587</v>
      </c>
      <c r="C20" s="468">
        <v>-30000</v>
      </c>
      <c r="D20" s="468">
        <v>-30000</v>
      </c>
      <c r="E20" s="468">
        <v>-30000</v>
      </c>
    </row>
    <row r="21" spans="1:5" s="333" customFormat="1" ht="38.25" customHeight="1" x14ac:dyDescent="0.25">
      <c r="A21" s="307" t="s">
        <v>269</v>
      </c>
      <c r="B21" s="308" t="s">
        <v>594</v>
      </c>
      <c r="C21" s="468">
        <v>-30000</v>
      </c>
      <c r="D21" s="468">
        <v>-30000</v>
      </c>
      <c r="E21" s="468">
        <v>-30000</v>
      </c>
    </row>
    <row r="22" spans="1:5" s="333" customFormat="1" ht="39.75" customHeight="1" x14ac:dyDescent="0.25">
      <c r="A22" s="307" t="s">
        <v>274</v>
      </c>
      <c r="B22" s="308" t="s">
        <v>514</v>
      </c>
      <c r="C22" s="468">
        <v>-2900</v>
      </c>
      <c r="D22" s="468">
        <v>-2900</v>
      </c>
      <c r="E22" s="468">
        <v>-2900</v>
      </c>
    </row>
    <row r="23" spans="1:5" s="334" customFormat="1" ht="36" x14ac:dyDescent="0.35">
      <c r="A23" s="307" t="s">
        <v>275</v>
      </c>
      <c r="B23" s="308" t="s">
        <v>588</v>
      </c>
      <c r="C23" s="259">
        <v>3200</v>
      </c>
      <c r="D23" s="259">
        <v>3200</v>
      </c>
      <c r="E23" s="259">
        <v>3200</v>
      </c>
    </row>
    <row r="24" spans="1:5" s="235" customFormat="1" ht="36" x14ac:dyDescent="0.25">
      <c r="A24" s="307" t="s">
        <v>281</v>
      </c>
      <c r="B24" s="308" t="s">
        <v>527</v>
      </c>
      <c r="C24" s="468">
        <v>-131</v>
      </c>
      <c r="D24" s="468">
        <v>-131</v>
      </c>
      <c r="E24" s="468">
        <v>-131</v>
      </c>
    </row>
    <row r="25" spans="1:5" s="328" customFormat="1" ht="36" x14ac:dyDescent="0.3">
      <c r="A25" s="307" t="s">
        <v>792</v>
      </c>
      <c r="B25" s="311" t="s">
        <v>793</v>
      </c>
      <c r="C25" s="259">
        <v>30000</v>
      </c>
      <c r="D25" s="259">
        <v>30000</v>
      </c>
      <c r="E25" s="259">
        <v>30000</v>
      </c>
    </row>
    <row r="26" spans="1:5" s="328" customFormat="1" ht="36" x14ac:dyDescent="0.3">
      <c r="A26" s="307" t="s">
        <v>794</v>
      </c>
      <c r="B26" s="308" t="s">
        <v>795</v>
      </c>
      <c r="C26" s="468">
        <v>30000</v>
      </c>
      <c r="D26" s="468">
        <v>30000</v>
      </c>
      <c r="E26" s="468">
        <v>30000</v>
      </c>
    </row>
    <row r="27" spans="1:5" s="328" customFormat="1" ht="36" x14ac:dyDescent="0.3">
      <c r="A27" s="307" t="s">
        <v>283</v>
      </c>
      <c r="B27" s="311" t="s">
        <v>796</v>
      </c>
      <c r="C27" s="259">
        <v>30000</v>
      </c>
      <c r="D27" s="259">
        <v>30000</v>
      </c>
      <c r="E27" s="259">
        <v>30000</v>
      </c>
    </row>
    <row r="28" spans="1:5" s="328" customFormat="1" ht="36" x14ac:dyDescent="0.3">
      <c r="A28" s="307" t="s">
        <v>284</v>
      </c>
      <c r="B28" s="308" t="s">
        <v>797</v>
      </c>
      <c r="C28" s="468">
        <v>10000</v>
      </c>
      <c r="D28" s="468">
        <v>10000</v>
      </c>
      <c r="E28" s="468">
        <v>10000</v>
      </c>
    </row>
    <row r="29" spans="1:5" s="328" customFormat="1" ht="54" x14ac:dyDescent="0.3">
      <c r="A29" s="307" t="s">
        <v>285</v>
      </c>
      <c r="B29" s="311" t="s">
        <v>800</v>
      </c>
      <c r="C29" s="259">
        <v>16800</v>
      </c>
      <c r="D29" s="259">
        <v>16800</v>
      </c>
      <c r="E29" s="259">
        <v>16800</v>
      </c>
    </row>
    <row r="30" spans="1:5" s="328" customFormat="1" ht="36" x14ac:dyDescent="0.3">
      <c r="A30" s="307" t="s">
        <v>798</v>
      </c>
      <c r="B30" s="311" t="s">
        <v>803</v>
      </c>
      <c r="C30" s="259">
        <v>15000</v>
      </c>
      <c r="D30" s="259">
        <v>15000</v>
      </c>
      <c r="E30" s="259">
        <v>15000</v>
      </c>
    </row>
    <row r="31" spans="1:5" s="328" customFormat="1" ht="36" x14ac:dyDescent="0.3">
      <c r="A31" s="307" t="s">
        <v>574</v>
      </c>
      <c r="B31" s="311" t="s">
        <v>799</v>
      </c>
      <c r="C31" s="259">
        <v>21990</v>
      </c>
      <c r="D31" s="259">
        <v>21990</v>
      </c>
      <c r="E31" s="259">
        <v>21990</v>
      </c>
    </row>
    <row r="32" spans="1:5" s="328" customFormat="1" ht="23.25" customHeight="1" x14ac:dyDescent="0.3">
      <c r="A32" s="315">
        <v>5</v>
      </c>
      <c r="B32" s="306" t="s">
        <v>21</v>
      </c>
      <c r="C32" s="272">
        <f>C34</f>
        <v>1200</v>
      </c>
      <c r="D32" s="272">
        <f t="shared" ref="D32:E32" si="3">D34</f>
        <v>1200</v>
      </c>
      <c r="E32" s="272">
        <f t="shared" si="3"/>
        <v>1200</v>
      </c>
    </row>
    <row r="33" spans="1:5" s="328" customFormat="1" ht="23.25" customHeight="1" x14ac:dyDescent="0.3">
      <c r="A33" s="307"/>
      <c r="B33" s="541" t="s">
        <v>9</v>
      </c>
      <c r="C33" s="259"/>
      <c r="D33" s="259"/>
      <c r="E33" s="259"/>
    </row>
    <row r="34" spans="1:5" s="328" customFormat="1" ht="34.5" customHeight="1" x14ac:dyDescent="0.3">
      <c r="A34" s="307" t="s">
        <v>542</v>
      </c>
      <c r="B34" s="311" t="s">
        <v>597</v>
      </c>
      <c r="C34" s="259">
        <v>1200</v>
      </c>
      <c r="D34" s="259">
        <v>1200</v>
      </c>
      <c r="E34" s="259">
        <v>1200</v>
      </c>
    </row>
    <row r="35" spans="1:5" ht="29.25" customHeight="1" x14ac:dyDescent="0.25">
      <c r="A35" s="315">
        <v>6</v>
      </c>
      <c r="B35" s="317" t="s">
        <v>12</v>
      </c>
      <c r="C35" s="482">
        <v>-23100</v>
      </c>
      <c r="D35" s="482">
        <v>-23100</v>
      </c>
      <c r="E35" s="482">
        <v>-23100</v>
      </c>
    </row>
  </sheetData>
  <mergeCells count="7">
    <mergeCell ref="A1:E1"/>
    <mergeCell ref="A2:E2"/>
    <mergeCell ref="A3:E3"/>
    <mergeCell ref="A5:E5"/>
    <mergeCell ref="A6:A7"/>
    <mergeCell ref="B6:B7"/>
    <mergeCell ref="C6:E6"/>
  </mergeCells>
  <pageMargins left="0.23622047244094491" right="0.23622047244094491" top="0.15748031496062992" bottom="0.19685039370078741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A136" workbookViewId="0">
      <selection activeCell="I138" sqref="I1:I1048576"/>
    </sheetView>
  </sheetViews>
  <sheetFormatPr defaultRowHeight="16.5" x14ac:dyDescent="0.25"/>
  <cols>
    <col min="1" max="1" width="11.42578125" style="122" customWidth="1"/>
    <col min="2" max="2" width="18.28515625" style="122" customWidth="1"/>
    <col min="3" max="3" width="21" style="122" customWidth="1"/>
    <col min="4" max="5" width="16" style="122" customWidth="1"/>
    <col min="6" max="6" width="17" style="122" customWidth="1"/>
    <col min="7" max="7" width="11.5703125" style="122" bestFit="1" customWidth="1"/>
    <col min="8" max="8" width="11.28515625" style="122" customWidth="1"/>
    <col min="9" max="9" width="12.7109375" style="122" customWidth="1"/>
    <col min="10" max="10" width="9.140625" style="122"/>
    <col min="11" max="11" width="9.7109375" style="122" bestFit="1" customWidth="1"/>
    <col min="12" max="256" width="9.140625" style="122"/>
    <col min="257" max="257" width="11.42578125" style="122" customWidth="1"/>
    <col min="258" max="258" width="15.140625" style="122" customWidth="1"/>
    <col min="259" max="259" width="19.85546875" style="122" customWidth="1"/>
    <col min="260" max="261" width="16" style="122" customWidth="1"/>
    <col min="262" max="262" width="17" style="122" customWidth="1"/>
    <col min="263" max="263" width="15.28515625" style="122" customWidth="1"/>
    <col min="264" max="264" width="17" style="122" customWidth="1"/>
    <col min="265" max="265" width="15.42578125" style="122" customWidth="1"/>
    <col min="266" max="266" width="9.140625" style="122"/>
    <col min="267" max="267" width="10.28515625" style="122" bestFit="1" customWidth="1"/>
    <col min="268" max="512" width="9.140625" style="122"/>
    <col min="513" max="513" width="11.42578125" style="122" customWidth="1"/>
    <col min="514" max="514" width="15.140625" style="122" customWidth="1"/>
    <col min="515" max="515" width="19.85546875" style="122" customWidth="1"/>
    <col min="516" max="517" width="16" style="122" customWidth="1"/>
    <col min="518" max="518" width="17" style="122" customWidth="1"/>
    <col min="519" max="519" width="15.28515625" style="122" customWidth="1"/>
    <col min="520" max="520" width="17" style="122" customWidth="1"/>
    <col min="521" max="521" width="15.42578125" style="122" customWidth="1"/>
    <col min="522" max="522" width="9.140625" style="122"/>
    <col min="523" max="523" width="10.28515625" style="122" bestFit="1" customWidth="1"/>
    <col min="524" max="768" width="9.140625" style="122"/>
    <col min="769" max="769" width="11.42578125" style="122" customWidth="1"/>
    <col min="770" max="770" width="15.140625" style="122" customWidth="1"/>
    <col min="771" max="771" width="19.85546875" style="122" customWidth="1"/>
    <col min="772" max="773" width="16" style="122" customWidth="1"/>
    <col min="774" max="774" width="17" style="122" customWidth="1"/>
    <col min="775" max="775" width="15.28515625" style="122" customWidth="1"/>
    <col min="776" max="776" width="17" style="122" customWidth="1"/>
    <col min="777" max="777" width="15.42578125" style="122" customWidth="1"/>
    <col min="778" max="778" width="9.140625" style="122"/>
    <col min="779" max="779" width="10.28515625" style="122" bestFit="1" customWidth="1"/>
    <col min="780" max="1024" width="9.140625" style="122"/>
    <col min="1025" max="1025" width="11.42578125" style="122" customWidth="1"/>
    <col min="1026" max="1026" width="15.140625" style="122" customWidth="1"/>
    <col min="1027" max="1027" width="19.85546875" style="122" customWidth="1"/>
    <col min="1028" max="1029" width="16" style="122" customWidth="1"/>
    <col min="1030" max="1030" width="17" style="122" customWidth="1"/>
    <col min="1031" max="1031" width="15.28515625" style="122" customWidth="1"/>
    <col min="1032" max="1032" width="17" style="122" customWidth="1"/>
    <col min="1033" max="1033" width="15.42578125" style="122" customWidth="1"/>
    <col min="1034" max="1034" width="9.140625" style="122"/>
    <col min="1035" max="1035" width="10.28515625" style="122" bestFit="1" customWidth="1"/>
    <col min="1036" max="1280" width="9.140625" style="122"/>
    <col min="1281" max="1281" width="11.42578125" style="122" customWidth="1"/>
    <col min="1282" max="1282" width="15.140625" style="122" customWidth="1"/>
    <col min="1283" max="1283" width="19.85546875" style="122" customWidth="1"/>
    <col min="1284" max="1285" width="16" style="122" customWidth="1"/>
    <col min="1286" max="1286" width="17" style="122" customWidth="1"/>
    <col min="1287" max="1287" width="15.28515625" style="122" customWidth="1"/>
    <col min="1288" max="1288" width="17" style="122" customWidth="1"/>
    <col min="1289" max="1289" width="15.42578125" style="122" customWidth="1"/>
    <col min="1290" max="1290" width="9.140625" style="122"/>
    <col min="1291" max="1291" width="10.28515625" style="122" bestFit="1" customWidth="1"/>
    <col min="1292" max="1536" width="9.140625" style="122"/>
    <col min="1537" max="1537" width="11.42578125" style="122" customWidth="1"/>
    <col min="1538" max="1538" width="15.140625" style="122" customWidth="1"/>
    <col min="1539" max="1539" width="19.85546875" style="122" customWidth="1"/>
    <col min="1540" max="1541" width="16" style="122" customWidth="1"/>
    <col min="1542" max="1542" width="17" style="122" customWidth="1"/>
    <col min="1543" max="1543" width="15.28515625" style="122" customWidth="1"/>
    <col min="1544" max="1544" width="17" style="122" customWidth="1"/>
    <col min="1545" max="1545" width="15.42578125" style="122" customWidth="1"/>
    <col min="1546" max="1546" width="9.140625" style="122"/>
    <col min="1547" max="1547" width="10.28515625" style="122" bestFit="1" customWidth="1"/>
    <col min="1548" max="1792" width="9.140625" style="122"/>
    <col min="1793" max="1793" width="11.42578125" style="122" customWidth="1"/>
    <col min="1794" max="1794" width="15.140625" style="122" customWidth="1"/>
    <col min="1795" max="1795" width="19.85546875" style="122" customWidth="1"/>
    <col min="1796" max="1797" width="16" style="122" customWidth="1"/>
    <col min="1798" max="1798" width="17" style="122" customWidth="1"/>
    <col min="1799" max="1799" width="15.28515625" style="122" customWidth="1"/>
    <col min="1800" max="1800" width="17" style="122" customWidth="1"/>
    <col min="1801" max="1801" width="15.42578125" style="122" customWidth="1"/>
    <col min="1802" max="1802" width="9.140625" style="122"/>
    <col min="1803" max="1803" width="10.28515625" style="122" bestFit="1" customWidth="1"/>
    <col min="1804" max="2048" width="9.140625" style="122"/>
    <col min="2049" max="2049" width="11.42578125" style="122" customWidth="1"/>
    <col min="2050" max="2050" width="15.140625" style="122" customWidth="1"/>
    <col min="2051" max="2051" width="19.85546875" style="122" customWidth="1"/>
    <col min="2052" max="2053" width="16" style="122" customWidth="1"/>
    <col min="2054" max="2054" width="17" style="122" customWidth="1"/>
    <col min="2055" max="2055" width="15.28515625" style="122" customWidth="1"/>
    <col min="2056" max="2056" width="17" style="122" customWidth="1"/>
    <col min="2057" max="2057" width="15.42578125" style="122" customWidth="1"/>
    <col min="2058" max="2058" width="9.140625" style="122"/>
    <col min="2059" max="2059" width="10.28515625" style="122" bestFit="1" customWidth="1"/>
    <col min="2060" max="2304" width="9.140625" style="122"/>
    <col min="2305" max="2305" width="11.42578125" style="122" customWidth="1"/>
    <col min="2306" max="2306" width="15.140625" style="122" customWidth="1"/>
    <col min="2307" max="2307" width="19.85546875" style="122" customWidth="1"/>
    <col min="2308" max="2309" width="16" style="122" customWidth="1"/>
    <col min="2310" max="2310" width="17" style="122" customWidth="1"/>
    <col min="2311" max="2311" width="15.28515625" style="122" customWidth="1"/>
    <col min="2312" max="2312" width="17" style="122" customWidth="1"/>
    <col min="2313" max="2313" width="15.42578125" style="122" customWidth="1"/>
    <col min="2314" max="2314" width="9.140625" style="122"/>
    <col min="2315" max="2315" width="10.28515625" style="122" bestFit="1" customWidth="1"/>
    <col min="2316" max="2560" width="9.140625" style="122"/>
    <col min="2561" max="2561" width="11.42578125" style="122" customWidth="1"/>
    <col min="2562" max="2562" width="15.140625" style="122" customWidth="1"/>
    <col min="2563" max="2563" width="19.85546875" style="122" customWidth="1"/>
    <col min="2564" max="2565" width="16" style="122" customWidth="1"/>
    <col min="2566" max="2566" width="17" style="122" customWidth="1"/>
    <col min="2567" max="2567" width="15.28515625" style="122" customWidth="1"/>
    <col min="2568" max="2568" width="17" style="122" customWidth="1"/>
    <col min="2569" max="2569" width="15.42578125" style="122" customWidth="1"/>
    <col min="2570" max="2570" width="9.140625" style="122"/>
    <col min="2571" max="2571" width="10.28515625" style="122" bestFit="1" customWidth="1"/>
    <col min="2572" max="2816" width="9.140625" style="122"/>
    <col min="2817" max="2817" width="11.42578125" style="122" customWidth="1"/>
    <col min="2818" max="2818" width="15.140625" style="122" customWidth="1"/>
    <col min="2819" max="2819" width="19.85546875" style="122" customWidth="1"/>
    <col min="2820" max="2821" width="16" style="122" customWidth="1"/>
    <col min="2822" max="2822" width="17" style="122" customWidth="1"/>
    <col min="2823" max="2823" width="15.28515625" style="122" customWidth="1"/>
    <col min="2824" max="2824" width="17" style="122" customWidth="1"/>
    <col min="2825" max="2825" width="15.42578125" style="122" customWidth="1"/>
    <col min="2826" max="2826" width="9.140625" style="122"/>
    <col min="2827" max="2827" width="10.28515625" style="122" bestFit="1" customWidth="1"/>
    <col min="2828" max="3072" width="9.140625" style="122"/>
    <col min="3073" max="3073" width="11.42578125" style="122" customWidth="1"/>
    <col min="3074" max="3074" width="15.140625" style="122" customWidth="1"/>
    <col min="3075" max="3075" width="19.85546875" style="122" customWidth="1"/>
    <col min="3076" max="3077" width="16" style="122" customWidth="1"/>
    <col min="3078" max="3078" width="17" style="122" customWidth="1"/>
    <col min="3079" max="3079" width="15.28515625" style="122" customWidth="1"/>
    <col min="3080" max="3080" width="17" style="122" customWidth="1"/>
    <col min="3081" max="3081" width="15.42578125" style="122" customWidth="1"/>
    <col min="3082" max="3082" width="9.140625" style="122"/>
    <col min="3083" max="3083" width="10.28515625" style="122" bestFit="1" customWidth="1"/>
    <col min="3084" max="3328" width="9.140625" style="122"/>
    <col min="3329" max="3329" width="11.42578125" style="122" customWidth="1"/>
    <col min="3330" max="3330" width="15.140625" style="122" customWidth="1"/>
    <col min="3331" max="3331" width="19.85546875" style="122" customWidth="1"/>
    <col min="3332" max="3333" width="16" style="122" customWidth="1"/>
    <col min="3334" max="3334" width="17" style="122" customWidth="1"/>
    <col min="3335" max="3335" width="15.28515625" style="122" customWidth="1"/>
    <col min="3336" max="3336" width="17" style="122" customWidth="1"/>
    <col min="3337" max="3337" width="15.42578125" style="122" customWidth="1"/>
    <col min="3338" max="3338" width="9.140625" style="122"/>
    <col min="3339" max="3339" width="10.28515625" style="122" bestFit="1" customWidth="1"/>
    <col min="3340" max="3584" width="9.140625" style="122"/>
    <col min="3585" max="3585" width="11.42578125" style="122" customWidth="1"/>
    <col min="3586" max="3586" width="15.140625" style="122" customWidth="1"/>
    <col min="3587" max="3587" width="19.85546875" style="122" customWidth="1"/>
    <col min="3588" max="3589" width="16" style="122" customWidth="1"/>
    <col min="3590" max="3590" width="17" style="122" customWidth="1"/>
    <col min="3591" max="3591" width="15.28515625" style="122" customWidth="1"/>
    <col min="3592" max="3592" width="17" style="122" customWidth="1"/>
    <col min="3593" max="3593" width="15.42578125" style="122" customWidth="1"/>
    <col min="3594" max="3594" width="9.140625" style="122"/>
    <col min="3595" max="3595" width="10.28515625" style="122" bestFit="1" customWidth="1"/>
    <col min="3596" max="3840" width="9.140625" style="122"/>
    <col min="3841" max="3841" width="11.42578125" style="122" customWidth="1"/>
    <col min="3842" max="3842" width="15.140625" style="122" customWidth="1"/>
    <col min="3843" max="3843" width="19.85546875" style="122" customWidth="1"/>
    <col min="3844" max="3845" width="16" style="122" customWidth="1"/>
    <col min="3846" max="3846" width="17" style="122" customWidth="1"/>
    <col min="3847" max="3847" width="15.28515625" style="122" customWidth="1"/>
    <col min="3848" max="3848" width="17" style="122" customWidth="1"/>
    <col min="3849" max="3849" width="15.42578125" style="122" customWidth="1"/>
    <col min="3850" max="3850" width="9.140625" style="122"/>
    <col min="3851" max="3851" width="10.28515625" style="122" bestFit="1" customWidth="1"/>
    <col min="3852" max="4096" width="9.140625" style="122"/>
    <col min="4097" max="4097" width="11.42578125" style="122" customWidth="1"/>
    <col min="4098" max="4098" width="15.140625" style="122" customWidth="1"/>
    <col min="4099" max="4099" width="19.85546875" style="122" customWidth="1"/>
    <col min="4100" max="4101" width="16" style="122" customWidth="1"/>
    <col min="4102" max="4102" width="17" style="122" customWidth="1"/>
    <col min="4103" max="4103" width="15.28515625" style="122" customWidth="1"/>
    <col min="4104" max="4104" width="17" style="122" customWidth="1"/>
    <col min="4105" max="4105" width="15.42578125" style="122" customWidth="1"/>
    <col min="4106" max="4106" width="9.140625" style="122"/>
    <col min="4107" max="4107" width="10.28515625" style="122" bestFit="1" customWidth="1"/>
    <col min="4108" max="4352" width="9.140625" style="122"/>
    <col min="4353" max="4353" width="11.42578125" style="122" customWidth="1"/>
    <col min="4354" max="4354" width="15.140625" style="122" customWidth="1"/>
    <col min="4355" max="4355" width="19.85546875" style="122" customWidth="1"/>
    <col min="4356" max="4357" width="16" style="122" customWidth="1"/>
    <col min="4358" max="4358" width="17" style="122" customWidth="1"/>
    <col min="4359" max="4359" width="15.28515625" style="122" customWidth="1"/>
    <col min="4360" max="4360" width="17" style="122" customWidth="1"/>
    <col min="4361" max="4361" width="15.42578125" style="122" customWidth="1"/>
    <col min="4362" max="4362" width="9.140625" style="122"/>
    <col min="4363" max="4363" width="10.28515625" style="122" bestFit="1" customWidth="1"/>
    <col min="4364" max="4608" width="9.140625" style="122"/>
    <col min="4609" max="4609" width="11.42578125" style="122" customWidth="1"/>
    <col min="4610" max="4610" width="15.140625" style="122" customWidth="1"/>
    <col min="4611" max="4611" width="19.85546875" style="122" customWidth="1"/>
    <col min="4612" max="4613" width="16" style="122" customWidth="1"/>
    <col min="4614" max="4614" width="17" style="122" customWidth="1"/>
    <col min="4615" max="4615" width="15.28515625" style="122" customWidth="1"/>
    <col min="4616" max="4616" width="17" style="122" customWidth="1"/>
    <col min="4617" max="4617" width="15.42578125" style="122" customWidth="1"/>
    <col min="4618" max="4618" width="9.140625" style="122"/>
    <col min="4619" max="4619" width="10.28515625" style="122" bestFit="1" customWidth="1"/>
    <col min="4620" max="4864" width="9.140625" style="122"/>
    <col min="4865" max="4865" width="11.42578125" style="122" customWidth="1"/>
    <col min="4866" max="4866" width="15.140625" style="122" customWidth="1"/>
    <col min="4867" max="4867" width="19.85546875" style="122" customWidth="1"/>
    <col min="4868" max="4869" width="16" style="122" customWidth="1"/>
    <col min="4870" max="4870" width="17" style="122" customWidth="1"/>
    <col min="4871" max="4871" width="15.28515625" style="122" customWidth="1"/>
    <col min="4872" max="4872" width="17" style="122" customWidth="1"/>
    <col min="4873" max="4873" width="15.42578125" style="122" customWidth="1"/>
    <col min="4874" max="4874" width="9.140625" style="122"/>
    <col min="4875" max="4875" width="10.28515625" style="122" bestFit="1" customWidth="1"/>
    <col min="4876" max="5120" width="9.140625" style="122"/>
    <col min="5121" max="5121" width="11.42578125" style="122" customWidth="1"/>
    <col min="5122" max="5122" width="15.140625" style="122" customWidth="1"/>
    <col min="5123" max="5123" width="19.85546875" style="122" customWidth="1"/>
    <col min="5124" max="5125" width="16" style="122" customWidth="1"/>
    <col min="5126" max="5126" width="17" style="122" customWidth="1"/>
    <col min="5127" max="5127" width="15.28515625" style="122" customWidth="1"/>
    <col min="5128" max="5128" width="17" style="122" customWidth="1"/>
    <col min="5129" max="5129" width="15.42578125" style="122" customWidth="1"/>
    <col min="5130" max="5130" width="9.140625" style="122"/>
    <col min="5131" max="5131" width="10.28515625" style="122" bestFit="1" customWidth="1"/>
    <col min="5132" max="5376" width="9.140625" style="122"/>
    <col min="5377" max="5377" width="11.42578125" style="122" customWidth="1"/>
    <col min="5378" max="5378" width="15.140625" style="122" customWidth="1"/>
    <col min="5379" max="5379" width="19.85546875" style="122" customWidth="1"/>
    <col min="5380" max="5381" width="16" style="122" customWidth="1"/>
    <col min="5382" max="5382" width="17" style="122" customWidth="1"/>
    <col min="5383" max="5383" width="15.28515625" style="122" customWidth="1"/>
    <col min="5384" max="5384" width="17" style="122" customWidth="1"/>
    <col min="5385" max="5385" width="15.42578125" style="122" customWidth="1"/>
    <col min="5386" max="5386" width="9.140625" style="122"/>
    <col min="5387" max="5387" width="10.28515625" style="122" bestFit="1" customWidth="1"/>
    <col min="5388" max="5632" width="9.140625" style="122"/>
    <col min="5633" max="5633" width="11.42578125" style="122" customWidth="1"/>
    <col min="5634" max="5634" width="15.140625" style="122" customWidth="1"/>
    <col min="5635" max="5635" width="19.85546875" style="122" customWidth="1"/>
    <col min="5636" max="5637" width="16" style="122" customWidth="1"/>
    <col min="5638" max="5638" width="17" style="122" customWidth="1"/>
    <col min="5639" max="5639" width="15.28515625" style="122" customWidth="1"/>
    <col min="5640" max="5640" width="17" style="122" customWidth="1"/>
    <col min="5641" max="5641" width="15.42578125" style="122" customWidth="1"/>
    <col min="5642" max="5642" width="9.140625" style="122"/>
    <col min="5643" max="5643" width="10.28515625" style="122" bestFit="1" customWidth="1"/>
    <col min="5644" max="5888" width="9.140625" style="122"/>
    <col min="5889" max="5889" width="11.42578125" style="122" customWidth="1"/>
    <col min="5890" max="5890" width="15.140625" style="122" customWidth="1"/>
    <col min="5891" max="5891" width="19.85546875" style="122" customWidth="1"/>
    <col min="5892" max="5893" width="16" style="122" customWidth="1"/>
    <col min="5894" max="5894" width="17" style="122" customWidth="1"/>
    <col min="5895" max="5895" width="15.28515625" style="122" customWidth="1"/>
    <col min="5896" max="5896" width="17" style="122" customWidth="1"/>
    <col min="5897" max="5897" width="15.42578125" style="122" customWidth="1"/>
    <col min="5898" max="5898" width="9.140625" style="122"/>
    <col min="5899" max="5899" width="10.28515625" style="122" bestFit="1" customWidth="1"/>
    <col min="5900" max="6144" width="9.140625" style="122"/>
    <col min="6145" max="6145" width="11.42578125" style="122" customWidth="1"/>
    <col min="6146" max="6146" width="15.140625" style="122" customWidth="1"/>
    <col min="6147" max="6147" width="19.85546875" style="122" customWidth="1"/>
    <col min="6148" max="6149" width="16" style="122" customWidth="1"/>
    <col min="6150" max="6150" width="17" style="122" customWidth="1"/>
    <col min="6151" max="6151" width="15.28515625" style="122" customWidth="1"/>
    <col min="6152" max="6152" width="17" style="122" customWidth="1"/>
    <col min="6153" max="6153" width="15.42578125" style="122" customWidth="1"/>
    <col min="6154" max="6154" width="9.140625" style="122"/>
    <col min="6155" max="6155" width="10.28515625" style="122" bestFit="1" customWidth="1"/>
    <col min="6156" max="6400" width="9.140625" style="122"/>
    <col min="6401" max="6401" width="11.42578125" style="122" customWidth="1"/>
    <col min="6402" max="6402" width="15.140625" style="122" customWidth="1"/>
    <col min="6403" max="6403" width="19.85546875" style="122" customWidth="1"/>
    <col min="6404" max="6405" width="16" style="122" customWidth="1"/>
    <col min="6406" max="6406" width="17" style="122" customWidth="1"/>
    <col min="6407" max="6407" width="15.28515625" style="122" customWidth="1"/>
    <col min="6408" max="6408" width="17" style="122" customWidth="1"/>
    <col min="6409" max="6409" width="15.42578125" style="122" customWidth="1"/>
    <col min="6410" max="6410" width="9.140625" style="122"/>
    <col min="6411" max="6411" width="10.28515625" style="122" bestFit="1" customWidth="1"/>
    <col min="6412" max="6656" width="9.140625" style="122"/>
    <col min="6657" max="6657" width="11.42578125" style="122" customWidth="1"/>
    <col min="6658" max="6658" width="15.140625" style="122" customWidth="1"/>
    <col min="6659" max="6659" width="19.85546875" style="122" customWidth="1"/>
    <col min="6660" max="6661" width="16" style="122" customWidth="1"/>
    <col min="6662" max="6662" width="17" style="122" customWidth="1"/>
    <col min="6663" max="6663" width="15.28515625" style="122" customWidth="1"/>
    <col min="6664" max="6664" width="17" style="122" customWidth="1"/>
    <col min="6665" max="6665" width="15.42578125" style="122" customWidth="1"/>
    <col min="6666" max="6666" width="9.140625" style="122"/>
    <col min="6667" max="6667" width="10.28515625" style="122" bestFit="1" customWidth="1"/>
    <col min="6668" max="6912" width="9.140625" style="122"/>
    <col min="6913" max="6913" width="11.42578125" style="122" customWidth="1"/>
    <col min="6914" max="6914" width="15.140625" style="122" customWidth="1"/>
    <col min="6915" max="6915" width="19.85546875" style="122" customWidth="1"/>
    <col min="6916" max="6917" width="16" style="122" customWidth="1"/>
    <col min="6918" max="6918" width="17" style="122" customWidth="1"/>
    <col min="6919" max="6919" width="15.28515625" style="122" customWidth="1"/>
    <col min="6920" max="6920" width="17" style="122" customWidth="1"/>
    <col min="6921" max="6921" width="15.42578125" style="122" customWidth="1"/>
    <col min="6922" max="6922" width="9.140625" style="122"/>
    <col min="6923" max="6923" width="10.28515625" style="122" bestFit="1" customWidth="1"/>
    <col min="6924" max="7168" width="9.140625" style="122"/>
    <col min="7169" max="7169" width="11.42578125" style="122" customWidth="1"/>
    <col min="7170" max="7170" width="15.140625" style="122" customWidth="1"/>
    <col min="7171" max="7171" width="19.85546875" style="122" customWidth="1"/>
    <col min="7172" max="7173" width="16" style="122" customWidth="1"/>
    <col min="7174" max="7174" width="17" style="122" customWidth="1"/>
    <col min="7175" max="7175" width="15.28515625" style="122" customWidth="1"/>
    <col min="7176" max="7176" width="17" style="122" customWidth="1"/>
    <col min="7177" max="7177" width="15.42578125" style="122" customWidth="1"/>
    <col min="7178" max="7178" width="9.140625" style="122"/>
    <col min="7179" max="7179" width="10.28515625" style="122" bestFit="1" customWidth="1"/>
    <col min="7180" max="7424" width="9.140625" style="122"/>
    <col min="7425" max="7425" width="11.42578125" style="122" customWidth="1"/>
    <col min="7426" max="7426" width="15.140625" style="122" customWidth="1"/>
    <col min="7427" max="7427" width="19.85546875" style="122" customWidth="1"/>
    <col min="7428" max="7429" width="16" style="122" customWidth="1"/>
    <col min="7430" max="7430" width="17" style="122" customWidth="1"/>
    <col min="7431" max="7431" width="15.28515625" style="122" customWidth="1"/>
    <col min="7432" max="7432" width="17" style="122" customWidth="1"/>
    <col min="7433" max="7433" width="15.42578125" style="122" customWidth="1"/>
    <col min="7434" max="7434" width="9.140625" style="122"/>
    <col min="7435" max="7435" width="10.28515625" style="122" bestFit="1" customWidth="1"/>
    <col min="7436" max="7680" width="9.140625" style="122"/>
    <col min="7681" max="7681" width="11.42578125" style="122" customWidth="1"/>
    <col min="7682" max="7682" width="15.140625" style="122" customWidth="1"/>
    <col min="7683" max="7683" width="19.85546875" style="122" customWidth="1"/>
    <col min="7684" max="7685" width="16" style="122" customWidth="1"/>
    <col min="7686" max="7686" width="17" style="122" customWidth="1"/>
    <col min="7687" max="7687" width="15.28515625" style="122" customWidth="1"/>
    <col min="7688" max="7688" width="17" style="122" customWidth="1"/>
    <col min="7689" max="7689" width="15.42578125" style="122" customWidth="1"/>
    <col min="7690" max="7690" width="9.140625" style="122"/>
    <col min="7691" max="7691" width="10.28515625" style="122" bestFit="1" customWidth="1"/>
    <col min="7692" max="7936" width="9.140625" style="122"/>
    <col min="7937" max="7937" width="11.42578125" style="122" customWidth="1"/>
    <col min="7938" max="7938" width="15.140625" style="122" customWidth="1"/>
    <col min="7939" max="7939" width="19.85546875" style="122" customWidth="1"/>
    <col min="7940" max="7941" width="16" style="122" customWidth="1"/>
    <col min="7942" max="7942" width="17" style="122" customWidth="1"/>
    <col min="7943" max="7943" width="15.28515625" style="122" customWidth="1"/>
    <col min="7944" max="7944" width="17" style="122" customWidth="1"/>
    <col min="7945" max="7945" width="15.42578125" style="122" customWidth="1"/>
    <col min="7946" max="7946" width="9.140625" style="122"/>
    <col min="7947" max="7947" width="10.28515625" style="122" bestFit="1" customWidth="1"/>
    <col min="7948" max="8192" width="9.140625" style="122"/>
    <col min="8193" max="8193" width="11.42578125" style="122" customWidth="1"/>
    <col min="8194" max="8194" width="15.140625" style="122" customWidth="1"/>
    <col min="8195" max="8195" width="19.85546875" style="122" customWidth="1"/>
    <col min="8196" max="8197" width="16" style="122" customWidth="1"/>
    <col min="8198" max="8198" width="17" style="122" customWidth="1"/>
    <col min="8199" max="8199" width="15.28515625" style="122" customWidth="1"/>
    <col min="8200" max="8200" width="17" style="122" customWidth="1"/>
    <col min="8201" max="8201" width="15.42578125" style="122" customWidth="1"/>
    <col min="8202" max="8202" width="9.140625" style="122"/>
    <col min="8203" max="8203" width="10.28515625" style="122" bestFit="1" customWidth="1"/>
    <col min="8204" max="8448" width="9.140625" style="122"/>
    <col min="8449" max="8449" width="11.42578125" style="122" customWidth="1"/>
    <col min="8450" max="8450" width="15.140625" style="122" customWidth="1"/>
    <col min="8451" max="8451" width="19.85546875" style="122" customWidth="1"/>
    <col min="8452" max="8453" width="16" style="122" customWidth="1"/>
    <col min="8454" max="8454" width="17" style="122" customWidth="1"/>
    <col min="8455" max="8455" width="15.28515625" style="122" customWidth="1"/>
    <col min="8456" max="8456" width="17" style="122" customWidth="1"/>
    <col min="8457" max="8457" width="15.42578125" style="122" customWidth="1"/>
    <col min="8458" max="8458" width="9.140625" style="122"/>
    <col min="8459" max="8459" width="10.28515625" style="122" bestFit="1" customWidth="1"/>
    <col min="8460" max="8704" width="9.140625" style="122"/>
    <col min="8705" max="8705" width="11.42578125" style="122" customWidth="1"/>
    <col min="8706" max="8706" width="15.140625" style="122" customWidth="1"/>
    <col min="8707" max="8707" width="19.85546875" style="122" customWidth="1"/>
    <col min="8708" max="8709" width="16" style="122" customWidth="1"/>
    <col min="8710" max="8710" width="17" style="122" customWidth="1"/>
    <col min="8711" max="8711" width="15.28515625" style="122" customWidth="1"/>
    <col min="8712" max="8712" width="17" style="122" customWidth="1"/>
    <col min="8713" max="8713" width="15.42578125" style="122" customWidth="1"/>
    <col min="8714" max="8714" width="9.140625" style="122"/>
    <col min="8715" max="8715" width="10.28515625" style="122" bestFit="1" customWidth="1"/>
    <col min="8716" max="8960" width="9.140625" style="122"/>
    <col min="8961" max="8961" width="11.42578125" style="122" customWidth="1"/>
    <col min="8962" max="8962" width="15.140625" style="122" customWidth="1"/>
    <col min="8963" max="8963" width="19.85546875" style="122" customWidth="1"/>
    <col min="8964" max="8965" width="16" style="122" customWidth="1"/>
    <col min="8966" max="8966" width="17" style="122" customWidth="1"/>
    <col min="8967" max="8967" width="15.28515625" style="122" customWidth="1"/>
    <col min="8968" max="8968" width="17" style="122" customWidth="1"/>
    <col min="8969" max="8969" width="15.42578125" style="122" customWidth="1"/>
    <col min="8970" max="8970" width="9.140625" style="122"/>
    <col min="8971" max="8971" width="10.28515625" style="122" bestFit="1" customWidth="1"/>
    <col min="8972" max="9216" width="9.140625" style="122"/>
    <col min="9217" max="9217" width="11.42578125" style="122" customWidth="1"/>
    <col min="9218" max="9218" width="15.140625" style="122" customWidth="1"/>
    <col min="9219" max="9219" width="19.85546875" style="122" customWidth="1"/>
    <col min="9220" max="9221" width="16" style="122" customWidth="1"/>
    <col min="9222" max="9222" width="17" style="122" customWidth="1"/>
    <col min="9223" max="9223" width="15.28515625" style="122" customWidth="1"/>
    <col min="9224" max="9224" width="17" style="122" customWidth="1"/>
    <col min="9225" max="9225" width="15.42578125" style="122" customWidth="1"/>
    <col min="9226" max="9226" width="9.140625" style="122"/>
    <col min="9227" max="9227" width="10.28515625" style="122" bestFit="1" customWidth="1"/>
    <col min="9228" max="9472" width="9.140625" style="122"/>
    <col min="9473" max="9473" width="11.42578125" style="122" customWidth="1"/>
    <col min="9474" max="9474" width="15.140625" style="122" customWidth="1"/>
    <col min="9475" max="9475" width="19.85546875" style="122" customWidth="1"/>
    <col min="9476" max="9477" width="16" style="122" customWidth="1"/>
    <col min="9478" max="9478" width="17" style="122" customWidth="1"/>
    <col min="9479" max="9479" width="15.28515625" style="122" customWidth="1"/>
    <col min="9480" max="9480" width="17" style="122" customWidth="1"/>
    <col min="9481" max="9481" width="15.42578125" style="122" customWidth="1"/>
    <col min="9482" max="9482" width="9.140625" style="122"/>
    <col min="9483" max="9483" width="10.28515625" style="122" bestFit="1" customWidth="1"/>
    <col min="9484" max="9728" width="9.140625" style="122"/>
    <col min="9729" max="9729" width="11.42578125" style="122" customWidth="1"/>
    <col min="9730" max="9730" width="15.140625" style="122" customWidth="1"/>
    <col min="9731" max="9731" width="19.85546875" style="122" customWidth="1"/>
    <col min="9732" max="9733" width="16" style="122" customWidth="1"/>
    <col min="9734" max="9734" width="17" style="122" customWidth="1"/>
    <col min="9735" max="9735" width="15.28515625" style="122" customWidth="1"/>
    <col min="9736" max="9736" width="17" style="122" customWidth="1"/>
    <col min="9737" max="9737" width="15.42578125" style="122" customWidth="1"/>
    <col min="9738" max="9738" width="9.140625" style="122"/>
    <col min="9739" max="9739" width="10.28515625" style="122" bestFit="1" customWidth="1"/>
    <col min="9740" max="9984" width="9.140625" style="122"/>
    <col min="9985" max="9985" width="11.42578125" style="122" customWidth="1"/>
    <col min="9986" max="9986" width="15.140625" style="122" customWidth="1"/>
    <col min="9987" max="9987" width="19.85546875" style="122" customWidth="1"/>
    <col min="9988" max="9989" width="16" style="122" customWidth="1"/>
    <col min="9990" max="9990" width="17" style="122" customWidth="1"/>
    <col min="9991" max="9991" width="15.28515625" style="122" customWidth="1"/>
    <col min="9992" max="9992" width="17" style="122" customWidth="1"/>
    <col min="9993" max="9993" width="15.42578125" style="122" customWidth="1"/>
    <col min="9994" max="9994" width="9.140625" style="122"/>
    <col min="9995" max="9995" width="10.28515625" style="122" bestFit="1" customWidth="1"/>
    <col min="9996" max="10240" width="9.140625" style="122"/>
    <col min="10241" max="10241" width="11.42578125" style="122" customWidth="1"/>
    <col min="10242" max="10242" width="15.140625" style="122" customWidth="1"/>
    <col min="10243" max="10243" width="19.85546875" style="122" customWidth="1"/>
    <col min="10244" max="10245" width="16" style="122" customWidth="1"/>
    <col min="10246" max="10246" width="17" style="122" customWidth="1"/>
    <col min="10247" max="10247" width="15.28515625" style="122" customWidth="1"/>
    <col min="10248" max="10248" width="17" style="122" customWidth="1"/>
    <col min="10249" max="10249" width="15.42578125" style="122" customWidth="1"/>
    <col min="10250" max="10250" width="9.140625" style="122"/>
    <col min="10251" max="10251" width="10.28515625" style="122" bestFit="1" customWidth="1"/>
    <col min="10252" max="10496" width="9.140625" style="122"/>
    <col min="10497" max="10497" width="11.42578125" style="122" customWidth="1"/>
    <col min="10498" max="10498" width="15.140625" style="122" customWidth="1"/>
    <col min="10499" max="10499" width="19.85546875" style="122" customWidth="1"/>
    <col min="10500" max="10501" width="16" style="122" customWidth="1"/>
    <col min="10502" max="10502" width="17" style="122" customWidth="1"/>
    <col min="10503" max="10503" width="15.28515625" style="122" customWidth="1"/>
    <col min="10504" max="10504" width="17" style="122" customWidth="1"/>
    <col min="10505" max="10505" width="15.42578125" style="122" customWidth="1"/>
    <col min="10506" max="10506" width="9.140625" style="122"/>
    <col min="10507" max="10507" width="10.28515625" style="122" bestFit="1" customWidth="1"/>
    <col min="10508" max="10752" width="9.140625" style="122"/>
    <col min="10753" max="10753" width="11.42578125" style="122" customWidth="1"/>
    <col min="10754" max="10754" width="15.140625" style="122" customWidth="1"/>
    <col min="10755" max="10755" width="19.85546875" style="122" customWidth="1"/>
    <col min="10756" max="10757" width="16" style="122" customWidth="1"/>
    <col min="10758" max="10758" width="17" style="122" customWidth="1"/>
    <col min="10759" max="10759" width="15.28515625" style="122" customWidth="1"/>
    <col min="10760" max="10760" width="17" style="122" customWidth="1"/>
    <col min="10761" max="10761" width="15.42578125" style="122" customWidth="1"/>
    <col min="10762" max="10762" width="9.140625" style="122"/>
    <col min="10763" max="10763" width="10.28515625" style="122" bestFit="1" customWidth="1"/>
    <col min="10764" max="11008" width="9.140625" style="122"/>
    <col min="11009" max="11009" width="11.42578125" style="122" customWidth="1"/>
    <col min="11010" max="11010" width="15.140625" style="122" customWidth="1"/>
    <col min="11011" max="11011" width="19.85546875" style="122" customWidth="1"/>
    <col min="11012" max="11013" width="16" style="122" customWidth="1"/>
    <col min="11014" max="11014" width="17" style="122" customWidth="1"/>
    <col min="11015" max="11015" width="15.28515625" style="122" customWidth="1"/>
    <col min="11016" max="11016" width="17" style="122" customWidth="1"/>
    <col min="11017" max="11017" width="15.42578125" style="122" customWidth="1"/>
    <col min="11018" max="11018" width="9.140625" style="122"/>
    <col min="11019" max="11019" width="10.28515625" style="122" bestFit="1" customWidth="1"/>
    <col min="11020" max="11264" width="9.140625" style="122"/>
    <col min="11265" max="11265" width="11.42578125" style="122" customWidth="1"/>
    <col min="11266" max="11266" width="15.140625" style="122" customWidth="1"/>
    <col min="11267" max="11267" width="19.85546875" style="122" customWidth="1"/>
    <col min="11268" max="11269" width="16" style="122" customWidth="1"/>
    <col min="11270" max="11270" width="17" style="122" customWidth="1"/>
    <col min="11271" max="11271" width="15.28515625" style="122" customWidth="1"/>
    <col min="11272" max="11272" width="17" style="122" customWidth="1"/>
    <col min="11273" max="11273" width="15.42578125" style="122" customWidth="1"/>
    <col min="11274" max="11274" width="9.140625" style="122"/>
    <col min="11275" max="11275" width="10.28515625" style="122" bestFit="1" customWidth="1"/>
    <col min="11276" max="11520" width="9.140625" style="122"/>
    <col min="11521" max="11521" width="11.42578125" style="122" customWidth="1"/>
    <col min="11522" max="11522" width="15.140625" style="122" customWidth="1"/>
    <col min="11523" max="11523" width="19.85546875" style="122" customWidth="1"/>
    <col min="11524" max="11525" width="16" style="122" customWidth="1"/>
    <col min="11526" max="11526" width="17" style="122" customWidth="1"/>
    <col min="11527" max="11527" width="15.28515625" style="122" customWidth="1"/>
    <col min="11528" max="11528" width="17" style="122" customWidth="1"/>
    <col min="11529" max="11529" width="15.42578125" style="122" customWidth="1"/>
    <col min="11530" max="11530" width="9.140625" style="122"/>
    <col min="11531" max="11531" width="10.28515625" style="122" bestFit="1" customWidth="1"/>
    <col min="11532" max="11776" width="9.140625" style="122"/>
    <col min="11777" max="11777" width="11.42578125" style="122" customWidth="1"/>
    <col min="11778" max="11778" width="15.140625" style="122" customWidth="1"/>
    <col min="11779" max="11779" width="19.85546875" style="122" customWidth="1"/>
    <col min="11780" max="11781" width="16" style="122" customWidth="1"/>
    <col min="11782" max="11782" width="17" style="122" customWidth="1"/>
    <col min="11783" max="11783" width="15.28515625" style="122" customWidth="1"/>
    <col min="11784" max="11784" width="17" style="122" customWidth="1"/>
    <col min="11785" max="11785" width="15.42578125" style="122" customWidth="1"/>
    <col min="11786" max="11786" width="9.140625" style="122"/>
    <col min="11787" max="11787" width="10.28515625" style="122" bestFit="1" customWidth="1"/>
    <col min="11788" max="12032" width="9.140625" style="122"/>
    <col min="12033" max="12033" width="11.42578125" style="122" customWidth="1"/>
    <col min="12034" max="12034" width="15.140625" style="122" customWidth="1"/>
    <col min="12035" max="12035" width="19.85546875" style="122" customWidth="1"/>
    <col min="12036" max="12037" width="16" style="122" customWidth="1"/>
    <col min="12038" max="12038" width="17" style="122" customWidth="1"/>
    <col min="12039" max="12039" width="15.28515625" style="122" customWidth="1"/>
    <col min="12040" max="12040" width="17" style="122" customWidth="1"/>
    <col min="12041" max="12041" width="15.42578125" style="122" customWidth="1"/>
    <col min="12042" max="12042" width="9.140625" style="122"/>
    <col min="12043" max="12043" width="10.28515625" style="122" bestFit="1" customWidth="1"/>
    <col min="12044" max="12288" width="9.140625" style="122"/>
    <col min="12289" max="12289" width="11.42578125" style="122" customWidth="1"/>
    <col min="12290" max="12290" width="15.140625" style="122" customWidth="1"/>
    <col min="12291" max="12291" width="19.85546875" style="122" customWidth="1"/>
    <col min="12292" max="12293" width="16" style="122" customWidth="1"/>
    <col min="12294" max="12294" width="17" style="122" customWidth="1"/>
    <col min="12295" max="12295" width="15.28515625" style="122" customWidth="1"/>
    <col min="12296" max="12296" width="17" style="122" customWidth="1"/>
    <col min="12297" max="12297" width="15.42578125" style="122" customWidth="1"/>
    <col min="12298" max="12298" width="9.140625" style="122"/>
    <col min="12299" max="12299" width="10.28515625" style="122" bestFit="1" customWidth="1"/>
    <col min="12300" max="12544" width="9.140625" style="122"/>
    <col min="12545" max="12545" width="11.42578125" style="122" customWidth="1"/>
    <col min="12546" max="12546" width="15.140625" style="122" customWidth="1"/>
    <col min="12547" max="12547" width="19.85546875" style="122" customWidth="1"/>
    <col min="12548" max="12549" width="16" style="122" customWidth="1"/>
    <col min="12550" max="12550" width="17" style="122" customWidth="1"/>
    <col min="12551" max="12551" width="15.28515625" style="122" customWidth="1"/>
    <col min="12552" max="12552" width="17" style="122" customWidth="1"/>
    <col min="12553" max="12553" width="15.42578125" style="122" customWidth="1"/>
    <col min="12554" max="12554" width="9.140625" style="122"/>
    <col min="12555" max="12555" width="10.28515625" style="122" bestFit="1" customWidth="1"/>
    <col min="12556" max="12800" width="9.140625" style="122"/>
    <col min="12801" max="12801" width="11.42578125" style="122" customWidth="1"/>
    <col min="12802" max="12802" width="15.140625" style="122" customWidth="1"/>
    <col min="12803" max="12803" width="19.85546875" style="122" customWidth="1"/>
    <col min="12804" max="12805" width="16" style="122" customWidth="1"/>
    <col min="12806" max="12806" width="17" style="122" customWidth="1"/>
    <col min="12807" max="12807" width="15.28515625" style="122" customWidth="1"/>
    <col min="12808" max="12808" width="17" style="122" customWidth="1"/>
    <col min="12809" max="12809" width="15.42578125" style="122" customWidth="1"/>
    <col min="12810" max="12810" width="9.140625" style="122"/>
    <col min="12811" max="12811" width="10.28515625" style="122" bestFit="1" customWidth="1"/>
    <col min="12812" max="13056" width="9.140625" style="122"/>
    <col min="13057" max="13057" width="11.42578125" style="122" customWidth="1"/>
    <col min="13058" max="13058" width="15.140625" style="122" customWidth="1"/>
    <col min="13059" max="13059" width="19.85546875" style="122" customWidth="1"/>
    <col min="13060" max="13061" width="16" style="122" customWidth="1"/>
    <col min="13062" max="13062" width="17" style="122" customWidth="1"/>
    <col min="13063" max="13063" width="15.28515625" style="122" customWidth="1"/>
    <col min="13064" max="13064" width="17" style="122" customWidth="1"/>
    <col min="13065" max="13065" width="15.42578125" style="122" customWidth="1"/>
    <col min="13066" max="13066" width="9.140625" style="122"/>
    <col min="13067" max="13067" width="10.28515625" style="122" bestFit="1" customWidth="1"/>
    <col min="13068" max="13312" width="9.140625" style="122"/>
    <col min="13313" max="13313" width="11.42578125" style="122" customWidth="1"/>
    <col min="13314" max="13314" width="15.140625" style="122" customWidth="1"/>
    <col min="13315" max="13315" width="19.85546875" style="122" customWidth="1"/>
    <col min="13316" max="13317" width="16" style="122" customWidth="1"/>
    <col min="13318" max="13318" width="17" style="122" customWidth="1"/>
    <col min="13319" max="13319" width="15.28515625" style="122" customWidth="1"/>
    <col min="13320" max="13320" width="17" style="122" customWidth="1"/>
    <col min="13321" max="13321" width="15.42578125" style="122" customWidth="1"/>
    <col min="13322" max="13322" width="9.140625" style="122"/>
    <col min="13323" max="13323" width="10.28515625" style="122" bestFit="1" customWidth="1"/>
    <col min="13324" max="13568" width="9.140625" style="122"/>
    <col min="13569" max="13569" width="11.42578125" style="122" customWidth="1"/>
    <col min="13570" max="13570" width="15.140625" style="122" customWidth="1"/>
    <col min="13571" max="13571" width="19.85546875" style="122" customWidth="1"/>
    <col min="13572" max="13573" width="16" style="122" customWidth="1"/>
    <col min="13574" max="13574" width="17" style="122" customWidth="1"/>
    <col min="13575" max="13575" width="15.28515625" style="122" customWidth="1"/>
    <col min="13576" max="13576" width="17" style="122" customWidth="1"/>
    <col min="13577" max="13577" width="15.42578125" style="122" customWidth="1"/>
    <col min="13578" max="13578" width="9.140625" style="122"/>
    <col min="13579" max="13579" width="10.28515625" style="122" bestFit="1" customWidth="1"/>
    <col min="13580" max="13824" width="9.140625" style="122"/>
    <col min="13825" max="13825" width="11.42578125" style="122" customWidth="1"/>
    <col min="13826" max="13826" width="15.140625" style="122" customWidth="1"/>
    <col min="13827" max="13827" width="19.85546875" style="122" customWidth="1"/>
    <col min="13828" max="13829" width="16" style="122" customWidth="1"/>
    <col min="13830" max="13830" width="17" style="122" customWidth="1"/>
    <col min="13831" max="13831" width="15.28515625" style="122" customWidth="1"/>
    <col min="13832" max="13832" width="17" style="122" customWidth="1"/>
    <col min="13833" max="13833" width="15.42578125" style="122" customWidth="1"/>
    <col min="13834" max="13834" width="9.140625" style="122"/>
    <col min="13835" max="13835" width="10.28515625" style="122" bestFit="1" customWidth="1"/>
    <col min="13836" max="14080" width="9.140625" style="122"/>
    <col min="14081" max="14081" width="11.42578125" style="122" customWidth="1"/>
    <col min="14082" max="14082" width="15.140625" style="122" customWidth="1"/>
    <col min="14083" max="14083" width="19.85546875" style="122" customWidth="1"/>
    <col min="14084" max="14085" width="16" style="122" customWidth="1"/>
    <col min="14086" max="14086" width="17" style="122" customWidth="1"/>
    <col min="14087" max="14087" width="15.28515625" style="122" customWidth="1"/>
    <col min="14088" max="14088" width="17" style="122" customWidth="1"/>
    <col min="14089" max="14089" width="15.42578125" style="122" customWidth="1"/>
    <col min="14090" max="14090" width="9.140625" style="122"/>
    <col min="14091" max="14091" width="10.28515625" style="122" bestFit="1" customWidth="1"/>
    <col min="14092" max="14336" width="9.140625" style="122"/>
    <col min="14337" max="14337" width="11.42578125" style="122" customWidth="1"/>
    <col min="14338" max="14338" width="15.140625" style="122" customWidth="1"/>
    <col min="14339" max="14339" width="19.85546875" style="122" customWidth="1"/>
    <col min="14340" max="14341" width="16" style="122" customWidth="1"/>
    <col min="14342" max="14342" width="17" style="122" customWidth="1"/>
    <col min="14343" max="14343" width="15.28515625" style="122" customWidth="1"/>
    <col min="14344" max="14344" width="17" style="122" customWidth="1"/>
    <col min="14345" max="14345" width="15.42578125" style="122" customWidth="1"/>
    <col min="14346" max="14346" width="9.140625" style="122"/>
    <col min="14347" max="14347" width="10.28515625" style="122" bestFit="1" customWidth="1"/>
    <col min="14348" max="14592" width="9.140625" style="122"/>
    <col min="14593" max="14593" width="11.42578125" style="122" customWidth="1"/>
    <col min="14594" max="14594" width="15.140625" style="122" customWidth="1"/>
    <col min="14595" max="14595" width="19.85546875" style="122" customWidth="1"/>
    <col min="14596" max="14597" width="16" style="122" customWidth="1"/>
    <col min="14598" max="14598" width="17" style="122" customWidth="1"/>
    <col min="14599" max="14599" width="15.28515625" style="122" customWidth="1"/>
    <col min="14600" max="14600" width="17" style="122" customWidth="1"/>
    <col min="14601" max="14601" width="15.42578125" style="122" customWidth="1"/>
    <col min="14602" max="14602" width="9.140625" style="122"/>
    <col min="14603" max="14603" width="10.28515625" style="122" bestFit="1" customWidth="1"/>
    <col min="14604" max="14848" width="9.140625" style="122"/>
    <col min="14849" max="14849" width="11.42578125" style="122" customWidth="1"/>
    <col min="14850" max="14850" width="15.140625" style="122" customWidth="1"/>
    <col min="14851" max="14851" width="19.85546875" style="122" customWidth="1"/>
    <col min="14852" max="14853" width="16" style="122" customWidth="1"/>
    <col min="14854" max="14854" width="17" style="122" customWidth="1"/>
    <col min="14855" max="14855" width="15.28515625" style="122" customWidth="1"/>
    <col min="14856" max="14856" width="17" style="122" customWidth="1"/>
    <col min="14857" max="14857" width="15.42578125" style="122" customWidth="1"/>
    <col min="14858" max="14858" width="9.140625" style="122"/>
    <col min="14859" max="14859" width="10.28515625" style="122" bestFit="1" customWidth="1"/>
    <col min="14860" max="15104" width="9.140625" style="122"/>
    <col min="15105" max="15105" width="11.42578125" style="122" customWidth="1"/>
    <col min="15106" max="15106" width="15.140625" style="122" customWidth="1"/>
    <col min="15107" max="15107" width="19.85546875" style="122" customWidth="1"/>
    <col min="15108" max="15109" width="16" style="122" customWidth="1"/>
    <col min="15110" max="15110" width="17" style="122" customWidth="1"/>
    <col min="15111" max="15111" width="15.28515625" style="122" customWidth="1"/>
    <col min="15112" max="15112" width="17" style="122" customWidth="1"/>
    <col min="15113" max="15113" width="15.42578125" style="122" customWidth="1"/>
    <col min="15114" max="15114" width="9.140625" style="122"/>
    <col min="15115" max="15115" width="10.28515625" style="122" bestFit="1" customWidth="1"/>
    <col min="15116" max="15360" width="9.140625" style="122"/>
    <col min="15361" max="15361" width="11.42578125" style="122" customWidth="1"/>
    <col min="15362" max="15362" width="15.140625" style="122" customWidth="1"/>
    <col min="15363" max="15363" width="19.85546875" style="122" customWidth="1"/>
    <col min="15364" max="15365" width="16" style="122" customWidth="1"/>
    <col min="15366" max="15366" width="17" style="122" customWidth="1"/>
    <col min="15367" max="15367" width="15.28515625" style="122" customWidth="1"/>
    <col min="15368" max="15368" width="17" style="122" customWidth="1"/>
    <col min="15369" max="15369" width="15.42578125" style="122" customWidth="1"/>
    <col min="15370" max="15370" width="9.140625" style="122"/>
    <col min="15371" max="15371" width="10.28515625" style="122" bestFit="1" customWidth="1"/>
    <col min="15372" max="15616" width="9.140625" style="122"/>
    <col min="15617" max="15617" width="11.42578125" style="122" customWidth="1"/>
    <col min="15618" max="15618" width="15.140625" style="122" customWidth="1"/>
    <col min="15619" max="15619" width="19.85546875" style="122" customWidth="1"/>
    <col min="15620" max="15621" width="16" style="122" customWidth="1"/>
    <col min="15622" max="15622" width="17" style="122" customWidth="1"/>
    <col min="15623" max="15623" width="15.28515625" style="122" customWidth="1"/>
    <col min="15624" max="15624" width="17" style="122" customWidth="1"/>
    <col min="15625" max="15625" width="15.42578125" style="122" customWidth="1"/>
    <col min="15626" max="15626" width="9.140625" style="122"/>
    <col min="15627" max="15627" width="10.28515625" style="122" bestFit="1" customWidth="1"/>
    <col min="15628" max="15872" width="9.140625" style="122"/>
    <col min="15873" max="15873" width="11.42578125" style="122" customWidth="1"/>
    <col min="15874" max="15874" width="15.140625" style="122" customWidth="1"/>
    <col min="15875" max="15875" width="19.85546875" style="122" customWidth="1"/>
    <col min="15876" max="15877" width="16" style="122" customWidth="1"/>
    <col min="15878" max="15878" width="17" style="122" customWidth="1"/>
    <col min="15879" max="15879" width="15.28515625" style="122" customWidth="1"/>
    <col min="15880" max="15880" width="17" style="122" customWidth="1"/>
    <col min="15881" max="15881" width="15.42578125" style="122" customWidth="1"/>
    <col min="15882" max="15882" width="9.140625" style="122"/>
    <col min="15883" max="15883" width="10.28515625" style="122" bestFit="1" customWidth="1"/>
    <col min="15884" max="16128" width="9.140625" style="122"/>
    <col min="16129" max="16129" width="11.42578125" style="122" customWidth="1"/>
    <col min="16130" max="16130" width="15.140625" style="122" customWidth="1"/>
    <col min="16131" max="16131" width="19.85546875" style="122" customWidth="1"/>
    <col min="16132" max="16133" width="16" style="122" customWidth="1"/>
    <col min="16134" max="16134" width="17" style="122" customWidth="1"/>
    <col min="16135" max="16135" width="15.28515625" style="122" customWidth="1"/>
    <col min="16136" max="16136" width="17" style="122" customWidth="1"/>
    <col min="16137" max="16137" width="15.42578125" style="122" customWidth="1"/>
    <col min="16138" max="16138" width="9.140625" style="122"/>
    <col min="16139" max="16139" width="10.28515625" style="122" bestFit="1" customWidth="1"/>
    <col min="16140" max="16384" width="9.140625" style="122"/>
  </cols>
  <sheetData>
    <row r="1" spans="1:11" ht="34.5" customHeight="1" x14ac:dyDescent="0.25">
      <c r="A1" s="854" t="s">
        <v>149</v>
      </c>
      <c r="B1" s="854"/>
      <c r="C1" s="854"/>
      <c r="D1" s="854"/>
      <c r="E1" s="854"/>
      <c r="F1" s="854"/>
      <c r="G1" s="854"/>
      <c r="H1" s="854"/>
      <c r="I1" s="854"/>
    </row>
    <row r="2" spans="1:11" x14ac:dyDescent="0.25">
      <c r="A2" s="521"/>
      <c r="B2" s="521"/>
      <c r="C2" s="521"/>
      <c r="D2" s="521"/>
      <c r="E2" s="521"/>
      <c r="F2" s="521"/>
      <c r="G2" s="521"/>
      <c r="H2" s="521"/>
      <c r="I2" s="521"/>
    </row>
    <row r="3" spans="1:11" ht="36" customHeight="1" x14ac:dyDescent="0.25">
      <c r="A3" s="856" t="s">
        <v>802</v>
      </c>
      <c r="B3" s="856"/>
      <c r="C3" s="856"/>
      <c r="D3" s="856"/>
      <c r="E3" s="856"/>
      <c r="F3" s="856"/>
      <c r="G3" s="856"/>
      <c r="H3" s="856"/>
      <c r="I3" s="856"/>
      <c r="J3" s="522"/>
      <c r="K3" s="522"/>
    </row>
    <row r="6" spans="1:11" ht="38.25" customHeight="1" x14ac:dyDescent="0.25">
      <c r="A6" s="857" t="s">
        <v>49</v>
      </c>
      <c r="B6" s="857"/>
      <c r="C6" s="857"/>
      <c r="D6" s="857"/>
      <c r="E6" s="857"/>
      <c r="F6" s="857"/>
      <c r="G6" s="857"/>
      <c r="H6" s="857"/>
      <c r="I6" s="857"/>
    </row>
    <row r="7" spans="1:11" s="522" customFormat="1" x14ac:dyDescent="0.25">
      <c r="A7" s="122"/>
      <c r="B7" s="122"/>
      <c r="C7" s="122"/>
      <c r="D7" s="122"/>
      <c r="E7" s="122"/>
      <c r="F7" s="122"/>
      <c r="G7" s="122"/>
      <c r="H7" s="122"/>
      <c r="I7" s="122"/>
    </row>
    <row r="8" spans="1:11" ht="16.5" customHeight="1" x14ac:dyDescent="0.25">
      <c r="A8" s="857" t="s">
        <v>96</v>
      </c>
      <c r="B8" s="857"/>
      <c r="C8" s="857"/>
      <c r="D8" s="857"/>
      <c r="E8" s="857"/>
      <c r="F8" s="857"/>
      <c r="G8" s="857"/>
      <c r="H8" s="857"/>
      <c r="I8" s="857"/>
    </row>
    <row r="9" spans="1:11" s="522" customFormat="1" ht="17.25" thickBot="1" x14ac:dyDescent="0.3">
      <c r="A9" s="122"/>
      <c r="B9" s="122"/>
      <c r="C9" s="122"/>
      <c r="D9" s="122"/>
      <c r="E9" s="122"/>
      <c r="F9" s="122"/>
      <c r="G9" s="122"/>
      <c r="H9" s="122"/>
      <c r="I9" s="122"/>
    </row>
    <row r="10" spans="1:11" ht="37.5" customHeight="1" x14ac:dyDescent="0.25">
      <c r="A10" s="1002" t="s">
        <v>51</v>
      </c>
      <c r="B10" s="1003"/>
      <c r="C10" s="1003"/>
      <c r="D10" s="698" t="s">
        <v>705</v>
      </c>
      <c r="E10" s="699"/>
      <c r="F10" s="699"/>
      <c r="G10" s="699"/>
      <c r="H10" s="699"/>
      <c r="I10" s="700"/>
    </row>
    <row r="11" spans="1:11" ht="31.5" customHeight="1" x14ac:dyDescent="0.25">
      <c r="A11" s="1004"/>
      <c r="B11" s="953"/>
      <c r="C11" s="953"/>
      <c r="D11" s="969" t="s">
        <v>52</v>
      </c>
      <c r="E11" s="970"/>
      <c r="F11" s="733"/>
      <c r="G11" s="969" t="s">
        <v>53</v>
      </c>
      <c r="H11" s="970"/>
      <c r="I11" s="733"/>
    </row>
    <row r="12" spans="1:11" ht="48.75" customHeight="1" thickBot="1" x14ac:dyDescent="0.3">
      <c r="A12" s="1005"/>
      <c r="B12" s="1006"/>
      <c r="C12" s="1006"/>
      <c r="D12" s="22" t="s">
        <v>15</v>
      </c>
      <c r="E12" s="22" t="s">
        <v>16</v>
      </c>
      <c r="F12" s="529" t="s">
        <v>7</v>
      </c>
      <c r="G12" s="22" t="s">
        <v>15</v>
      </c>
      <c r="H12" s="22" t="s">
        <v>16</v>
      </c>
      <c r="I12" s="363" t="s">
        <v>7</v>
      </c>
    </row>
    <row r="13" spans="1:11" ht="16.5" customHeight="1" x14ac:dyDescent="0.25">
      <c r="A13" s="680" t="s">
        <v>54</v>
      </c>
      <c r="B13" s="681"/>
      <c r="C13" s="684" t="s">
        <v>24</v>
      </c>
      <c r="D13" s="685"/>
      <c r="E13" s="685"/>
      <c r="F13" s="685"/>
      <c r="G13" s="685"/>
      <c r="H13" s="685"/>
      <c r="I13" s="686"/>
    </row>
    <row r="14" spans="1:11" ht="36.75" customHeight="1" x14ac:dyDescent="0.25">
      <c r="A14" s="682"/>
      <c r="B14" s="683"/>
      <c r="C14" s="830" t="s">
        <v>160</v>
      </c>
      <c r="D14" s="831"/>
      <c r="E14" s="831"/>
      <c r="F14" s="831"/>
      <c r="G14" s="831"/>
      <c r="H14" s="831"/>
      <c r="I14" s="832"/>
    </row>
    <row r="15" spans="1:11" x14ac:dyDescent="0.25">
      <c r="A15" s="949">
        <v>1047</v>
      </c>
      <c r="B15" s="733" t="s">
        <v>640</v>
      </c>
      <c r="C15" s="660" t="s">
        <v>58</v>
      </c>
      <c r="D15" s="661"/>
      <c r="E15" s="661"/>
      <c r="F15" s="661"/>
      <c r="G15" s="661"/>
      <c r="H15" s="661"/>
      <c r="I15" s="662"/>
    </row>
    <row r="16" spans="1:11" ht="34.5" customHeight="1" thickBot="1" x14ac:dyDescent="0.3">
      <c r="A16" s="949"/>
      <c r="B16" s="733"/>
      <c r="C16" s="950" t="s">
        <v>99</v>
      </c>
      <c r="D16" s="951"/>
      <c r="E16" s="951"/>
      <c r="F16" s="951"/>
      <c r="G16" s="951"/>
      <c r="H16" s="951"/>
      <c r="I16" s="952"/>
    </row>
    <row r="17" spans="1:9" ht="59.25" customHeight="1" thickBot="1" x14ac:dyDescent="0.3">
      <c r="A17" s="954" t="s">
        <v>100</v>
      </c>
      <c r="B17" s="955"/>
      <c r="C17" s="514" t="s">
        <v>101</v>
      </c>
      <c r="D17" s="364">
        <v>-1</v>
      </c>
      <c r="E17" s="364">
        <v>-1</v>
      </c>
      <c r="F17" s="364">
        <v>-1</v>
      </c>
      <c r="G17" s="379"/>
      <c r="H17" s="379"/>
      <c r="I17" s="366"/>
    </row>
    <row r="18" spans="1:9" ht="36" customHeight="1" thickBot="1" x14ac:dyDescent="0.3">
      <c r="A18" s="954" t="s">
        <v>102</v>
      </c>
      <c r="B18" s="955"/>
      <c r="C18" s="514"/>
      <c r="D18" s="367" t="s">
        <v>60</v>
      </c>
      <c r="E18" s="367" t="s">
        <v>60</v>
      </c>
      <c r="F18" s="367" t="s">
        <v>60</v>
      </c>
      <c r="G18" s="93">
        <f>Gegharqunik!C21</f>
        <v>-30000</v>
      </c>
      <c r="H18" s="93">
        <f>Gegharqunik!D21</f>
        <v>-30000</v>
      </c>
      <c r="I18" s="93">
        <f>Gegharqunik!E21</f>
        <v>-30000</v>
      </c>
    </row>
    <row r="19" spans="1:9" ht="30" customHeight="1" thickBot="1" x14ac:dyDescent="0.3">
      <c r="A19" s="954" t="s">
        <v>103</v>
      </c>
      <c r="B19" s="771"/>
      <c r="C19" s="955"/>
      <c r="D19" s="526"/>
      <c r="E19" s="526"/>
      <c r="F19" s="367"/>
      <c r="G19" s="368"/>
      <c r="H19" s="368"/>
      <c r="I19" s="366"/>
    </row>
    <row r="20" spans="1:9" ht="24" customHeight="1" x14ac:dyDescent="0.25">
      <c r="A20" s="956" t="s">
        <v>104</v>
      </c>
      <c r="B20" s="957"/>
      <c r="C20" s="957"/>
      <c r="D20" s="957"/>
      <c r="E20" s="957"/>
      <c r="F20" s="957"/>
      <c r="G20" s="957"/>
      <c r="H20" s="957"/>
      <c r="I20" s="958"/>
    </row>
    <row r="21" spans="1:9" ht="31.5" customHeight="1" thickBot="1" x14ac:dyDescent="0.3">
      <c r="A21" s="762" t="s">
        <v>105</v>
      </c>
      <c r="B21" s="763"/>
      <c r="C21" s="763"/>
      <c r="D21" s="763"/>
      <c r="E21" s="763"/>
      <c r="F21" s="763"/>
      <c r="G21" s="763"/>
      <c r="H21" s="763"/>
      <c r="I21" s="764"/>
    </row>
    <row r="22" spans="1:9" ht="29.25" customHeight="1" x14ac:dyDescent="0.25">
      <c r="A22" s="775" t="s">
        <v>66</v>
      </c>
      <c r="B22" s="776"/>
      <c r="C22" s="776"/>
      <c r="D22" s="776"/>
      <c r="E22" s="776"/>
      <c r="F22" s="776"/>
      <c r="G22" s="777"/>
      <c r="H22" s="777"/>
      <c r="I22" s="778"/>
    </row>
    <row r="23" spans="1:9" ht="36.75" customHeight="1" thickBot="1" x14ac:dyDescent="0.35">
      <c r="A23" s="872" t="s">
        <v>683</v>
      </c>
      <c r="B23" s="873"/>
      <c r="C23" s="873"/>
      <c r="D23" s="873"/>
      <c r="E23" s="873"/>
      <c r="F23" s="873"/>
      <c r="G23" s="873"/>
      <c r="H23" s="873"/>
      <c r="I23" s="899"/>
    </row>
    <row r="24" spans="1:9" ht="24.75" customHeight="1" x14ac:dyDescent="0.25">
      <c r="A24" s="775" t="s">
        <v>67</v>
      </c>
      <c r="B24" s="776"/>
      <c r="C24" s="776"/>
      <c r="D24" s="776"/>
      <c r="E24" s="776"/>
      <c r="F24" s="776"/>
      <c r="G24" s="777"/>
      <c r="H24" s="777"/>
      <c r="I24" s="778"/>
    </row>
    <row r="25" spans="1:9" ht="26.25" customHeight="1" thickBot="1" x14ac:dyDescent="0.35">
      <c r="A25" s="872" t="s">
        <v>684</v>
      </c>
      <c r="B25" s="873"/>
      <c r="C25" s="873"/>
      <c r="D25" s="873"/>
      <c r="E25" s="873"/>
      <c r="F25" s="873"/>
      <c r="G25" s="873"/>
      <c r="H25" s="873"/>
      <c r="I25" s="899"/>
    </row>
    <row r="26" spans="1:9" ht="16.5" customHeight="1" x14ac:dyDescent="0.25">
      <c r="A26" s="118"/>
      <c r="B26" s="118"/>
      <c r="C26" s="118"/>
      <c r="D26" s="118"/>
      <c r="E26" s="118"/>
      <c r="F26" s="118"/>
      <c r="G26" s="118"/>
      <c r="H26" s="118"/>
      <c r="I26" s="118"/>
    </row>
    <row r="27" spans="1:9" ht="21" customHeight="1" x14ac:dyDescent="0.25">
      <c r="A27" s="418"/>
      <c r="B27" s="418"/>
      <c r="C27" s="418"/>
      <c r="D27" s="418"/>
      <c r="E27" s="418"/>
      <c r="F27" s="418"/>
      <c r="G27" s="418"/>
      <c r="H27" s="418"/>
      <c r="I27" s="418"/>
    </row>
    <row r="28" spans="1:9" ht="16.5" customHeight="1" x14ac:dyDescent="0.25">
      <c r="A28" s="857" t="s">
        <v>50</v>
      </c>
      <c r="B28" s="857"/>
      <c r="C28" s="857"/>
      <c r="D28" s="857"/>
      <c r="E28" s="857"/>
      <c r="F28" s="857"/>
      <c r="G28" s="857"/>
      <c r="H28" s="857"/>
      <c r="I28" s="857"/>
    </row>
    <row r="29" spans="1:9" ht="16.5" customHeight="1" thickBot="1" x14ac:dyDescent="0.3">
      <c r="A29" s="522"/>
      <c r="B29" s="522"/>
      <c r="C29" s="522"/>
      <c r="D29" s="522"/>
      <c r="E29" s="522"/>
      <c r="F29" s="522"/>
      <c r="G29" s="522"/>
      <c r="H29" s="522"/>
      <c r="I29" s="522"/>
    </row>
    <row r="30" spans="1:9" ht="43.5" customHeight="1" x14ac:dyDescent="0.25">
      <c r="A30" s="1002" t="s">
        <v>51</v>
      </c>
      <c r="B30" s="1003"/>
      <c r="C30" s="1003"/>
      <c r="D30" s="698" t="s">
        <v>705</v>
      </c>
      <c r="E30" s="699"/>
      <c r="F30" s="699"/>
      <c r="G30" s="699"/>
      <c r="H30" s="699"/>
      <c r="I30" s="700"/>
    </row>
    <row r="31" spans="1:9" ht="38.25" customHeight="1" x14ac:dyDescent="0.25">
      <c r="A31" s="1004"/>
      <c r="B31" s="953"/>
      <c r="C31" s="953"/>
      <c r="D31" s="969" t="s">
        <v>52</v>
      </c>
      <c r="E31" s="970"/>
      <c r="F31" s="733"/>
      <c r="G31" s="969" t="s">
        <v>53</v>
      </c>
      <c r="H31" s="970"/>
      <c r="I31" s="733"/>
    </row>
    <row r="32" spans="1:9" ht="33.75" thickBot="1" x14ac:dyDescent="0.3">
      <c r="A32" s="1005"/>
      <c r="B32" s="1006"/>
      <c r="C32" s="1006"/>
      <c r="D32" s="22" t="s">
        <v>15</v>
      </c>
      <c r="E32" s="22" t="s">
        <v>16</v>
      </c>
      <c r="F32" s="529" t="s">
        <v>7</v>
      </c>
      <c r="G32" s="22" t="s">
        <v>15</v>
      </c>
      <c r="H32" s="22" t="s">
        <v>16</v>
      </c>
      <c r="I32" s="363" t="s">
        <v>7</v>
      </c>
    </row>
    <row r="33" spans="1:9" ht="17.25" customHeight="1" x14ac:dyDescent="0.25">
      <c r="A33" s="680" t="s">
        <v>54</v>
      </c>
      <c r="B33" s="681"/>
      <c r="C33" s="684" t="s">
        <v>24</v>
      </c>
      <c r="D33" s="685"/>
      <c r="E33" s="685"/>
      <c r="F33" s="685"/>
      <c r="G33" s="685"/>
      <c r="H33" s="685"/>
      <c r="I33" s="686"/>
    </row>
    <row r="34" spans="1:9" ht="33.75" customHeight="1" x14ac:dyDescent="0.25">
      <c r="A34" s="682"/>
      <c r="B34" s="683"/>
      <c r="C34" s="830" t="s">
        <v>55</v>
      </c>
      <c r="D34" s="831"/>
      <c r="E34" s="831"/>
      <c r="F34" s="831"/>
      <c r="G34" s="831"/>
      <c r="H34" s="831"/>
      <c r="I34" s="832"/>
    </row>
    <row r="35" spans="1:9" ht="30" customHeight="1" x14ac:dyDescent="0.25">
      <c r="A35" s="949">
        <v>1146</v>
      </c>
      <c r="B35" s="733" t="s">
        <v>644</v>
      </c>
      <c r="C35" s="660" t="s">
        <v>58</v>
      </c>
      <c r="D35" s="661"/>
      <c r="E35" s="661"/>
      <c r="F35" s="661"/>
      <c r="G35" s="661"/>
      <c r="H35" s="661"/>
      <c r="I35" s="662"/>
    </row>
    <row r="36" spans="1:9" ht="33.75" customHeight="1" thickBot="1" x14ac:dyDescent="0.3">
      <c r="A36" s="949"/>
      <c r="B36" s="733"/>
      <c r="C36" s="663" t="s">
        <v>155</v>
      </c>
      <c r="D36" s="664"/>
      <c r="E36" s="664"/>
      <c r="F36" s="664"/>
      <c r="G36" s="664"/>
      <c r="H36" s="664"/>
      <c r="I36" s="665"/>
    </row>
    <row r="37" spans="1:9" ht="30.75" customHeight="1" thickBot="1" x14ac:dyDescent="0.3">
      <c r="A37" s="757" t="s">
        <v>59</v>
      </c>
      <c r="B37" s="758"/>
      <c r="C37" s="34"/>
      <c r="D37" s="513" t="s">
        <v>60</v>
      </c>
      <c r="E37" s="513" t="s">
        <v>60</v>
      </c>
      <c r="F37" s="513" t="s">
        <v>60</v>
      </c>
      <c r="G37" s="93">
        <f>SUM(Gegharqunik!C18:C20,Gegharqunik!C28)</f>
        <v>-65000</v>
      </c>
      <c r="H37" s="93">
        <f>SUM(Gegharqunik!D18:D20,Gegharqunik!D28)</f>
        <v>-65000</v>
      </c>
      <c r="I37" s="93">
        <f>SUM(Gegharqunik!E18:E20,Gegharqunik!E28)</f>
        <v>-65000</v>
      </c>
    </row>
    <row r="38" spans="1:9" ht="23.25" customHeight="1" x14ac:dyDescent="0.25">
      <c r="A38" s="759" t="s">
        <v>61</v>
      </c>
      <c r="B38" s="760"/>
      <c r="C38" s="760"/>
      <c r="D38" s="760"/>
      <c r="E38" s="760"/>
      <c r="F38" s="760"/>
      <c r="G38" s="760"/>
      <c r="H38" s="760"/>
      <c r="I38" s="761"/>
    </row>
    <row r="39" spans="1:9" ht="30" customHeight="1" thickBot="1" x14ac:dyDescent="0.3">
      <c r="A39" s="762" t="s">
        <v>804</v>
      </c>
      <c r="B39" s="763"/>
      <c r="C39" s="763"/>
      <c r="D39" s="763"/>
      <c r="E39" s="763"/>
      <c r="F39" s="763"/>
      <c r="G39" s="763"/>
      <c r="H39" s="763"/>
      <c r="I39" s="764"/>
    </row>
    <row r="40" spans="1:9" ht="22.5" customHeight="1" thickBot="1" x14ac:dyDescent="0.3">
      <c r="A40" s="765" t="s">
        <v>62</v>
      </c>
      <c r="B40" s="766"/>
      <c r="C40" s="766"/>
      <c r="D40" s="766"/>
      <c r="E40" s="766"/>
      <c r="F40" s="766"/>
      <c r="G40" s="766"/>
      <c r="H40" s="766"/>
      <c r="I40" s="767"/>
    </row>
    <row r="41" spans="1:9" ht="72.75" customHeight="1" thickBot="1" x14ac:dyDescent="0.3">
      <c r="A41" s="768" t="s">
        <v>63</v>
      </c>
      <c r="B41" s="769"/>
      <c r="C41" s="770" t="s">
        <v>64</v>
      </c>
      <c r="D41" s="771"/>
      <c r="E41" s="771"/>
      <c r="F41" s="771"/>
      <c r="G41" s="771"/>
      <c r="H41" s="771"/>
      <c r="I41" s="772"/>
    </row>
    <row r="42" spans="1:9" ht="72.75" customHeight="1" thickBot="1" x14ac:dyDescent="0.3">
      <c r="A42" s="773" t="s">
        <v>65</v>
      </c>
      <c r="B42" s="774"/>
      <c r="C42" s="37"/>
      <c r="D42" s="37"/>
      <c r="E42" s="37"/>
      <c r="F42" s="37"/>
      <c r="G42" s="37"/>
      <c r="H42" s="37"/>
      <c r="I42" s="38"/>
    </row>
    <row r="43" spans="1:9" x14ac:dyDescent="0.25">
      <c r="A43" s="775" t="s">
        <v>66</v>
      </c>
      <c r="B43" s="776"/>
      <c r="C43" s="776"/>
      <c r="D43" s="776"/>
      <c r="E43" s="776"/>
      <c r="F43" s="776"/>
      <c r="G43" s="777"/>
      <c r="H43" s="777"/>
      <c r="I43" s="778"/>
    </row>
    <row r="44" spans="1:9" ht="17.25" customHeight="1" thickBot="1" x14ac:dyDescent="0.3">
      <c r="A44" s="826" t="s">
        <v>679</v>
      </c>
      <c r="B44" s="827"/>
      <c r="C44" s="827"/>
      <c r="D44" s="827"/>
      <c r="E44" s="827"/>
      <c r="F44" s="827"/>
      <c r="G44" s="828"/>
      <c r="H44" s="828"/>
      <c r="I44" s="829"/>
    </row>
    <row r="45" spans="1:9" x14ac:dyDescent="0.25">
      <c r="A45" s="775" t="s">
        <v>67</v>
      </c>
      <c r="B45" s="776"/>
      <c r="C45" s="776"/>
      <c r="D45" s="776"/>
      <c r="E45" s="776"/>
      <c r="F45" s="776"/>
      <c r="G45" s="777"/>
      <c r="H45" s="777"/>
      <c r="I45" s="778"/>
    </row>
    <row r="46" spans="1:9" ht="17.25" customHeight="1" thickBot="1" x14ac:dyDescent="0.3">
      <c r="A46" s="826" t="s">
        <v>680</v>
      </c>
      <c r="B46" s="827"/>
      <c r="C46" s="827"/>
      <c r="D46" s="827"/>
      <c r="E46" s="827"/>
      <c r="F46" s="827"/>
      <c r="G46" s="828"/>
      <c r="H46" s="828"/>
      <c r="I46" s="829"/>
    </row>
    <row r="47" spans="1:9" ht="33" customHeight="1" x14ac:dyDescent="0.25">
      <c r="A47" s="680" t="s">
        <v>54</v>
      </c>
      <c r="B47" s="681"/>
      <c r="C47" s="684" t="s">
        <v>24</v>
      </c>
      <c r="D47" s="685"/>
      <c r="E47" s="685"/>
      <c r="F47" s="685"/>
      <c r="G47" s="685"/>
      <c r="H47" s="685"/>
      <c r="I47" s="686"/>
    </row>
    <row r="48" spans="1:9" ht="22.5" customHeight="1" x14ac:dyDescent="0.25">
      <c r="A48" s="682"/>
      <c r="B48" s="683"/>
      <c r="C48" s="830" t="s">
        <v>68</v>
      </c>
      <c r="D48" s="831"/>
      <c r="E48" s="831"/>
      <c r="F48" s="831"/>
      <c r="G48" s="831"/>
      <c r="H48" s="831"/>
      <c r="I48" s="832"/>
    </row>
    <row r="49" spans="1:9" ht="27" customHeight="1" x14ac:dyDescent="0.25">
      <c r="A49" s="949">
        <v>1168</v>
      </c>
      <c r="B49" s="733" t="s">
        <v>645</v>
      </c>
      <c r="C49" s="660" t="s">
        <v>58</v>
      </c>
      <c r="D49" s="661"/>
      <c r="E49" s="661"/>
      <c r="F49" s="661"/>
      <c r="G49" s="661"/>
      <c r="H49" s="661"/>
      <c r="I49" s="662"/>
    </row>
    <row r="50" spans="1:9" ht="20.25" customHeight="1" x14ac:dyDescent="0.25">
      <c r="A50" s="949"/>
      <c r="B50" s="733"/>
      <c r="C50" s="663" t="s">
        <v>156</v>
      </c>
      <c r="D50" s="664"/>
      <c r="E50" s="664"/>
      <c r="F50" s="664"/>
      <c r="G50" s="664"/>
      <c r="H50" s="664"/>
      <c r="I50" s="665"/>
    </row>
    <row r="51" spans="1:9" ht="43.5" customHeight="1" x14ac:dyDescent="0.25">
      <c r="A51" s="953" t="s">
        <v>59</v>
      </c>
      <c r="B51" s="953"/>
      <c r="C51" s="419"/>
      <c r="D51" s="527" t="s">
        <v>60</v>
      </c>
      <c r="E51" s="527" t="s">
        <v>60</v>
      </c>
      <c r="F51" s="527" t="s">
        <v>60</v>
      </c>
      <c r="G51" s="420">
        <f>SUM(Gegharqunik!C17)</f>
        <v>-30000</v>
      </c>
      <c r="H51" s="420">
        <f>SUM(Gegharqunik!D17)</f>
        <v>-30000</v>
      </c>
      <c r="I51" s="420">
        <f>SUM(Gegharqunik!E17)</f>
        <v>-30000</v>
      </c>
    </row>
    <row r="52" spans="1:9" ht="35.25" customHeight="1" thickBot="1" x14ac:dyDescent="0.3">
      <c r="A52" s="762" t="s">
        <v>805</v>
      </c>
      <c r="B52" s="763"/>
      <c r="C52" s="763"/>
      <c r="D52" s="763"/>
      <c r="E52" s="763"/>
      <c r="F52" s="763"/>
      <c r="G52" s="763"/>
      <c r="H52" s="763"/>
      <c r="I52" s="764"/>
    </row>
    <row r="53" spans="1:9" ht="28.5" customHeight="1" thickBot="1" x14ac:dyDescent="0.3">
      <c r="A53" s="765" t="s">
        <v>62</v>
      </c>
      <c r="B53" s="766"/>
      <c r="C53" s="766"/>
      <c r="D53" s="766"/>
      <c r="E53" s="766"/>
      <c r="F53" s="766"/>
      <c r="G53" s="766"/>
      <c r="H53" s="766"/>
      <c r="I53" s="767"/>
    </row>
    <row r="54" spans="1:9" ht="72" customHeight="1" thickBot="1" x14ac:dyDescent="0.3">
      <c r="A54" s="768" t="s">
        <v>63</v>
      </c>
      <c r="B54" s="769"/>
      <c r="C54" s="770" t="s">
        <v>71</v>
      </c>
      <c r="D54" s="771"/>
      <c r="E54" s="771"/>
      <c r="F54" s="771"/>
      <c r="G54" s="771"/>
      <c r="H54" s="771"/>
      <c r="I54" s="772"/>
    </row>
    <row r="55" spans="1:9" ht="16.5" customHeight="1" thickBot="1" x14ac:dyDescent="0.3">
      <c r="A55" s="773" t="s">
        <v>65</v>
      </c>
      <c r="B55" s="774"/>
      <c r="C55" s="37"/>
      <c r="D55" s="37"/>
      <c r="E55" s="37"/>
      <c r="F55" s="37"/>
      <c r="G55" s="37"/>
      <c r="H55" s="37"/>
      <c r="I55" s="38"/>
    </row>
    <row r="56" spans="1:9" x14ac:dyDescent="0.25">
      <c r="A56" s="775" t="s">
        <v>66</v>
      </c>
      <c r="B56" s="776"/>
      <c r="C56" s="776"/>
      <c r="D56" s="776"/>
      <c r="E56" s="776"/>
      <c r="F56" s="776"/>
      <c r="G56" s="777"/>
      <c r="H56" s="777"/>
      <c r="I56" s="778"/>
    </row>
    <row r="57" spans="1:9" ht="17.25" customHeight="1" thickBot="1" x14ac:dyDescent="0.3">
      <c r="A57" s="779" t="s">
        <v>681</v>
      </c>
      <c r="B57" s="780"/>
      <c r="C57" s="780"/>
      <c r="D57" s="780"/>
      <c r="E57" s="780"/>
      <c r="F57" s="780"/>
      <c r="G57" s="781"/>
      <c r="H57" s="781"/>
      <c r="I57" s="782"/>
    </row>
    <row r="58" spans="1:9" x14ac:dyDescent="0.25">
      <c r="A58" s="775" t="s">
        <v>67</v>
      </c>
      <c r="B58" s="776"/>
      <c r="C58" s="776"/>
      <c r="D58" s="776"/>
      <c r="E58" s="776"/>
      <c r="F58" s="776"/>
      <c r="G58" s="777"/>
      <c r="H58" s="777"/>
      <c r="I58" s="778"/>
    </row>
    <row r="59" spans="1:9" ht="17.25" thickBot="1" x14ac:dyDescent="0.3">
      <c r="A59" s="779" t="s">
        <v>682</v>
      </c>
      <c r="B59" s="780"/>
      <c r="C59" s="780"/>
      <c r="D59" s="780"/>
      <c r="E59" s="780"/>
      <c r="F59" s="780"/>
      <c r="G59" s="781"/>
      <c r="H59" s="781"/>
      <c r="I59" s="782"/>
    </row>
    <row r="60" spans="1:9" ht="17.25" customHeight="1" x14ac:dyDescent="0.3">
      <c r="A60" s="884" t="s">
        <v>54</v>
      </c>
      <c r="B60" s="885"/>
      <c r="C60" s="890" t="s">
        <v>24</v>
      </c>
      <c r="D60" s="896"/>
      <c r="E60" s="896"/>
      <c r="F60" s="896"/>
      <c r="G60" s="891"/>
      <c r="H60" s="896"/>
      <c r="I60" s="892"/>
    </row>
    <row r="61" spans="1:9" ht="25.5" customHeight="1" x14ac:dyDescent="0.3">
      <c r="A61" s="886"/>
      <c r="B61" s="887"/>
      <c r="C61" s="893" t="s">
        <v>114</v>
      </c>
      <c r="D61" s="874"/>
      <c r="E61" s="874"/>
      <c r="F61" s="894"/>
      <c r="G61" s="894"/>
      <c r="H61" s="894"/>
      <c r="I61" s="875"/>
    </row>
    <row r="62" spans="1:9" ht="29.25" customHeight="1" thickBot="1" x14ac:dyDescent="0.35">
      <c r="A62" s="888"/>
      <c r="B62" s="889"/>
      <c r="C62" s="895" t="s">
        <v>75</v>
      </c>
      <c r="D62" s="896"/>
      <c r="E62" s="896"/>
      <c r="F62" s="897"/>
      <c r="G62" s="897"/>
      <c r="H62" s="897"/>
      <c r="I62" s="898"/>
    </row>
    <row r="63" spans="1:9" ht="52.5" customHeight="1" thickBot="1" x14ac:dyDescent="0.35">
      <c r="A63" s="414">
        <v>1150</v>
      </c>
      <c r="B63" s="415" t="s">
        <v>57</v>
      </c>
      <c r="C63" s="872" t="s">
        <v>532</v>
      </c>
      <c r="D63" s="873"/>
      <c r="E63" s="873"/>
      <c r="F63" s="873"/>
      <c r="G63" s="873"/>
      <c r="H63" s="873"/>
      <c r="I63" s="899"/>
    </row>
    <row r="64" spans="1:9" ht="41.25" customHeight="1" thickBot="1" x14ac:dyDescent="0.35">
      <c r="A64" s="962" t="s">
        <v>109</v>
      </c>
      <c r="B64" s="962"/>
      <c r="C64" s="519"/>
      <c r="D64" s="520" t="s">
        <v>60</v>
      </c>
      <c r="E64" s="520" t="s">
        <v>60</v>
      </c>
      <c r="F64" s="520" t="s">
        <v>60</v>
      </c>
      <c r="G64" s="1">
        <f>SUM(Gegharqunik!C24)</f>
        <v>-131</v>
      </c>
      <c r="H64" s="1">
        <f>SUM(Gegharqunik!D24)</f>
        <v>-131</v>
      </c>
      <c r="I64" s="1">
        <f>SUM(Gegharqunik!E24)</f>
        <v>-131</v>
      </c>
    </row>
    <row r="65" spans="1:9" ht="45.75" customHeight="1" thickBot="1" x14ac:dyDescent="0.35">
      <c r="A65" s="963" t="s">
        <v>61</v>
      </c>
      <c r="B65" s="964"/>
      <c r="C65" s="961"/>
      <c r="D65" s="961"/>
      <c r="E65" s="961"/>
      <c r="F65" s="961"/>
      <c r="G65" s="961"/>
      <c r="H65" s="961"/>
      <c r="I65" s="960"/>
    </row>
    <row r="66" spans="1:9" ht="39.75" customHeight="1" thickBot="1" x14ac:dyDescent="0.35">
      <c r="A66" s="822" t="s">
        <v>806</v>
      </c>
      <c r="B66" s="900"/>
      <c r="C66" s="900"/>
      <c r="D66" s="900"/>
      <c r="E66" s="900"/>
      <c r="F66" s="900"/>
      <c r="G66" s="900"/>
      <c r="H66" s="900"/>
      <c r="I66" s="823"/>
    </row>
    <row r="67" spans="1:9" ht="40.5" customHeight="1" thickBot="1" x14ac:dyDescent="0.35">
      <c r="A67" s="965" t="s">
        <v>62</v>
      </c>
      <c r="B67" s="966"/>
      <c r="C67" s="966"/>
      <c r="D67" s="966"/>
      <c r="E67" s="966"/>
      <c r="F67" s="966"/>
      <c r="G67" s="966"/>
      <c r="H67" s="966"/>
      <c r="I67" s="967"/>
    </row>
    <row r="68" spans="1:9" ht="78.75" customHeight="1" thickBot="1" x14ac:dyDescent="0.35">
      <c r="A68" s="959" t="s">
        <v>63</v>
      </c>
      <c r="B68" s="960"/>
      <c r="C68" s="822" t="s">
        <v>110</v>
      </c>
      <c r="D68" s="900"/>
      <c r="E68" s="900"/>
      <c r="F68" s="900"/>
      <c r="G68" s="900"/>
      <c r="H68" s="900"/>
      <c r="I68" s="823"/>
    </row>
    <row r="69" spans="1:9" ht="56.25" customHeight="1" thickBot="1" x14ac:dyDescent="0.35">
      <c r="A69" s="959" t="s">
        <v>65</v>
      </c>
      <c r="B69" s="960"/>
      <c r="C69" s="417"/>
      <c r="D69" s="417"/>
      <c r="E69" s="417"/>
      <c r="F69" s="417"/>
      <c r="G69" s="417"/>
      <c r="H69" s="417"/>
      <c r="I69" s="417"/>
    </row>
    <row r="70" spans="1:9" ht="36.75" customHeight="1" thickBot="1" x14ac:dyDescent="0.35">
      <c r="A70" s="959" t="s">
        <v>66</v>
      </c>
      <c r="B70" s="961"/>
      <c r="C70" s="961"/>
      <c r="D70" s="961"/>
      <c r="E70" s="961"/>
      <c r="F70" s="961"/>
      <c r="G70" s="961"/>
      <c r="H70" s="961"/>
      <c r="I70" s="960"/>
    </row>
    <row r="71" spans="1:9" ht="31.5" customHeight="1" thickBot="1" x14ac:dyDescent="0.3">
      <c r="A71" s="779" t="s">
        <v>687</v>
      </c>
      <c r="B71" s="780"/>
      <c r="C71" s="780"/>
      <c r="D71" s="780"/>
      <c r="E71" s="780"/>
      <c r="F71" s="780"/>
      <c r="G71" s="781"/>
      <c r="H71" s="781"/>
      <c r="I71" s="782"/>
    </row>
    <row r="72" spans="1:9" ht="33.75" customHeight="1" thickBot="1" x14ac:dyDescent="0.35">
      <c r="A72" s="959" t="s">
        <v>67</v>
      </c>
      <c r="B72" s="961"/>
      <c r="C72" s="961"/>
      <c r="D72" s="961"/>
      <c r="E72" s="961"/>
      <c r="F72" s="961"/>
      <c r="G72" s="961"/>
      <c r="H72" s="961"/>
      <c r="I72" s="960"/>
    </row>
    <row r="73" spans="1:9" ht="33.75" customHeight="1" thickBot="1" x14ac:dyDescent="0.35">
      <c r="A73" s="822" t="s">
        <v>688</v>
      </c>
      <c r="B73" s="900"/>
      <c r="C73" s="900"/>
      <c r="D73" s="900"/>
      <c r="E73" s="900"/>
      <c r="F73" s="900"/>
      <c r="G73" s="900"/>
      <c r="H73" s="900"/>
      <c r="I73" s="823"/>
    </row>
    <row r="74" spans="1:9" ht="23.25" customHeight="1" x14ac:dyDescent="0.25"/>
    <row r="75" spans="1:9" ht="30" customHeight="1" x14ac:dyDescent="0.25">
      <c r="A75" s="857" t="s">
        <v>72</v>
      </c>
      <c r="B75" s="857"/>
      <c r="C75" s="857"/>
      <c r="D75" s="857"/>
      <c r="E75" s="857"/>
      <c r="F75" s="857"/>
      <c r="G75" s="857"/>
      <c r="H75" s="857"/>
      <c r="I75" s="857"/>
    </row>
    <row r="76" spans="1:9" ht="16.5" customHeight="1" x14ac:dyDescent="0.25"/>
    <row r="77" spans="1:9" ht="17.25" customHeight="1" x14ac:dyDescent="0.25">
      <c r="A77" s="857" t="s">
        <v>73</v>
      </c>
      <c r="B77" s="857"/>
      <c r="C77" s="857"/>
      <c r="D77" s="857"/>
      <c r="E77" s="857"/>
      <c r="F77" s="857"/>
      <c r="G77" s="857"/>
      <c r="H77" s="857"/>
      <c r="I77" s="857"/>
    </row>
    <row r="78" spans="1:9" ht="16.5" customHeight="1" thickBot="1" x14ac:dyDescent="0.3"/>
    <row r="79" spans="1:9" ht="31.5" customHeight="1" x14ac:dyDescent="0.25">
      <c r="A79" s="1002" t="s">
        <v>51</v>
      </c>
      <c r="B79" s="1003"/>
      <c r="C79" s="1003"/>
      <c r="D79" s="698" t="s">
        <v>705</v>
      </c>
      <c r="E79" s="699"/>
      <c r="F79" s="699"/>
      <c r="G79" s="699"/>
      <c r="H79" s="699"/>
      <c r="I79" s="700"/>
    </row>
    <row r="80" spans="1:9" ht="24.75" customHeight="1" x14ac:dyDescent="0.25">
      <c r="A80" s="1004"/>
      <c r="B80" s="953"/>
      <c r="C80" s="953"/>
      <c r="D80" s="969" t="s">
        <v>52</v>
      </c>
      <c r="E80" s="970"/>
      <c r="F80" s="733"/>
      <c r="G80" s="969" t="s">
        <v>53</v>
      </c>
      <c r="H80" s="970"/>
      <c r="I80" s="733"/>
    </row>
    <row r="81" spans="1:9" ht="36.75" customHeight="1" thickBot="1" x14ac:dyDescent="0.3">
      <c r="A81" s="1005"/>
      <c r="B81" s="1006"/>
      <c r="C81" s="1006"/>
      <c r="D81" s="22" t="s">
        <v>15</v>
      </c>
      <c r="E81" s="22" t="s">
        <v>16</v>
      </c>
      <c r="F81" s="529" t="s">
        <v>7</v>
      </c>
      <c r="G81" s="22" t="s">
        <v>15</v>
      </c>
      <c r="H81" s="22" t="s">
        <v>16</v>
      </c>
      <c r="I81" s="363" t="s">
        <v>7</v>
      </c>
    </row>
    <row r="82" spans="1:9" x14ac:dyDescent="0.25">
      <c r="A82" s="680" t="s">
        <v>54</v>
      </c>
      <c r="B82" s="681"/>
      <c r="C82" s="684" t="s">
        <v>24</v>
      </c>
      <c r="D82" s="685"/>
      <c r="E82" s="685"/>
      <c r="F82" s="685"/>
      <c r="G82" s="685"/>
      <c r="H82" s="685"/>
      <c r="I82" s="686"/>
    </row>
    <row r="83" spans="1:9" ht="17.25" customHeight="1" x14ac:dyDescent="0.25">
      <c r="A83" s="682"/>
      <c r="B83" s="683"/>
      <c r="C83" s="830" t="s">
        <v>125</v>
      </c>
      <c r="D83" s="831"/>
      <c r="E83" s="831"/>
      <c r="F83" s="831"/>
      <c r="G83" s="831"/>
      <c r="H83" s="831"/>
      <c r="I83" s="832"/>
    </row>
    <row r="84" spans="1:9" x14ac:dyDescent="0.25">
      <c r="A84" s="1011">
        <v>1047</v>
      </c>
      <c r="B84" s="733" t="s">
        <v>646</v>
      </c>
      <c r="C84" s="660" t="s">
        <v>58</v>
      </c>
      <c r="D84" s="661"/>
      <c r="E84" s="661"/>
      <c r="F84" s="661"/>
      <c r="G84" s="661"/>
      <c r="H84" s="661"/>
      <c r="I84" s="662"/>
    </row>
    <row r="85" spans="1:9" ht="17.25" customHeight="1" thickBot="1" x14ac:dyDescent="0.3">
      <c r="A85" s="1012"/>
      <c r="B85" s="1013"/>
      <c r="C85" s="950" t="s">
        <v>126</v>
      </c>
      <c r="D85" s="951"/>
      <c r="E85" s="951"/>
      <c r="F85" s="951"/>
      <c r="G85" s="951"/>
      <c r="H85" s="951"/>
      <c r="I85" s="952"/>
    </row>
    <row r="86" spans="1:9" ht="52.5" customHeight="1" x14ac:dyDescent="0.25">
      <c r="A86" s="1014" t="s">
        <v>78</v>
      </c>
      <c r="B86" s="1015"/>
      <c r="C86" s="421" t="s">
        <v>127</v>
      </c>
      <c r="D86" s="422">
        <v>1</v>
      </c>
      <c r="E86" s="422">
        <v>1</v>
      </c>
      <c r="F86" s="422">
        <v>1</v>
      </c>
      <c r="G86" s="423"/>
      <c r="H86" s="423"/>
      <c r="I86" s="424"/>
    </row>
    <row r="87" spans="1:9" ht="39" customHeight="1" thickBot="1" x14ac:dyDescent="0.3">
      <c r="A87" s="1009" t="s">
        <v>81</v>
      </c>
      <c r="B87" s="1010"/>
      <c r="C87" s="425"/>
      <c r="D87" s="425"/>
      <c r="E87" s="425"/>
      <c r="F87" s="529"/>
      <c r="G87" s="426"/>
      <c r="H87" s="426"/>
      <c r="I87" s="363"/>
    </row>
    <row r="88" spans="1:9" ht="86.25" customHeight="1" thickBot="1" x14ac:dyDescent="0.3">
      <c r="A88" s="1007" t="s">
        <v>93</v>
      </c>
      <c r="B88" s="1008"/>
      <c r="C88" s="1008"/>
      <c r="D88" s="528"/>
      <c r="E88" s="528"/>
      <c r="F88" s="367"/>
      <c r="G88" s="108">
        <f>SUM(Gegharqunik!C12,Gegharqunik!C26)</f>
        <v>29730</v>
      </c>
      <c r="H88" s="108">
        <f>SUM(Gegharqunik!D12,Gegharqunik!D26)</f>
        <v>29730</v>
      </c>
      <c r="I88" s="108">
        <f>SUM(Gegharqunik!E12,Gegharqunik!E26)</f>
        <v>29730</v>
      </c>
    </row>
    <row r="89" spans="1:9" ht="39" customHeight="1" thickBot="1" x14ac:dyDescent="0.3">
      <c r="A89" s="954" t="s">
        <v>94</v>
      </c>
      <c r="B89" s="955"/>
      <c r="C89" s="428">
        <f>I88</f>
        <v>29730</v>
      </c>
      <c r="D89" s="428"/>
      <c r="E89" s="428"/>
      <c r="F89" s="367"/>
      <c r="G89" s="368"/>
      <c r="H89" s="368"/>
      <c r="I89" s="366"/>
    </row>
    <row r="90" spans="1:9" ht="95.25" customHeight="1" thickBot="1" x14ac:dyDescent="0.3">
      <c r="A90" s="954" t="s">
        <v>95</v>
      </c>
      <c r="B90" s="955"/>
      <c r="C90" s="515"/>
      <c r="D90" s="515"/>
      <c r="E90" s="515"/>
      <c r="F90" s="367"/>
      <c r="G90" s="368"/>
      <c r="H90" s="368"/>
      <c r="I90" s="366"/>
    </row>
    <row r="91" spans="1:9" ht="16.5" customHeight="1" x14ac:dyDescent="0.25">
      <c r="A91" s="775" t="s">
        <v>66</v>
      </c>
      <c r="B91" s="776"/>
      <c r="C91" s="776"/>
      <c r="D91" s="776"/>
      <c r="E91" s="776"/>
      <c r="F91" s="776"/>
      <c r="G91" s="777"/>
      <c r="H91" s="777"/>
      <c r="I91" s="778"/>
    </row>
    <row r="92" spans="1:9" ht="17.25" customHeight="1" thickBot="1" x14ac:dyDescent="0.35">
      <c r="A92" s="872" t="s">
        <v>683</v>
      </c>
      <c r="B92" s="873"/>
      <c r="C92" s="873"/>
      <c r="D92" s="873"/>
      <c r="E92" s="873"/>
      <c r="F92" s="873"/>
      <c r="G92" s="873"/>
      <c r="H92" s="873"/>
      <c r="I92" s="899"/>
    </row>
    <row r="93" spans="1:9" ht="16.5" customHeight="1" x14ac:dyDescent="0.25">
      <c r="A93" s="775" t="s">
        <v>67</v>
      </c>
      <c r="B93" s="776"/>
      <c r="C93" s="776"/>
      <c r="D93" s="776"/>
      <c r="E93" s="776"/>
      <c r="F93" s="776"/>
      <c r="G93" s="777"/>
      <c r="H93" s="777"/>
      <c r="I93" s="778"/>
    </row>
    <row r="94" spans="1:9" ht="16.5" customHeight="1" thickBot="1" x14ac:dyDescent="0.35">
      <c r="A94" s="872" t="s">
        <v>684</v>
      </c>
      <c r="B94" s="873"/>
      <c r="C94" s="873"/>
      <c r="D94" s="873"/>
      <c r="E94" s="873"/>
      <c r="F94" s="873"/>
      <c r="G94" s="873"/>
      <c r="H94" s="873"/>
      <c r="I94" s="899"/>
    </row>
    <row r="95" spans="1:9" x14ac:dyDescent="0.25">
      <c r="A95" s="680" t="s">
        <v>54</v>
      </c>
      <c r="B95" s="681"/>
      <c r="C95" s="684" t="s">
        <v>24</v>
      </c>
      <c r="D95" s="685"/>
      <c r="E95" s="685"/>
      <c r="F95" s="685"/>
      <c r="G95" s="685"/>
      <c r="H95" s="685"/>
      <c r="I95" s="686"/>
    </row>
    <row r="96" spans="1:9" ht="35.25" customHeight="1" x14ac:dyDescent="0.25">
      <c r="A96" s="682"/>
      <c r="B96" s="683"/>
      <c r="C96" s="830" t="s">
        <v>161</v>
      </c>
      <c r="D96" s="831"/>
      <c r="E96" s="831"/>
      <c r="F96" s="831"/>
      <c r="G96" s="831"/>
      <c r="H96" s="831"/>
      <c r="I96" s="832"/>
    </row>
    <row r="97" spans="1:9" x14ac:dyDescent="0.25">
      <c r="A97" s="1011">
        <v>1047</v>
      </c>
      <c r="B97" s="733" t="s">
        <v>647</v>
      </c>
      <c r="C97" s="660" t="s">
        <v>58</v>
      </c>
      <c r="D97" s="661"/>
      <c r="E97" s="661"/>
      <c r="F97" s="661"/>
      <c r="G97" s="661"/>
      <c r="H97" s="661"/>
      <c r="I97" s="662"/>
    </row>
    <row r="98" spans="1:9" ht="39.75" customHeight="1" thickBot="1" x14ac:dyDescent="0.3">
      <c r="A98" s="1012"/>
      <c r="B98" s="1013"/>
      <c r="C98" s="950" t="s">
        <v>195</v>
      </c>
      <c r="D98" s="951"/>
      <c r="E98" s="951"/>
      <c r="F98" s="951"/>
      <c r="G98" s="951"/>
      <c r="H98" s="951"/>
      <c r="I98" s="952"/>
    </row>
    <row r="99" spans="1:9" ht="54.75" customHeight="1" x14ac:dyDescent="0.25">
      <c r="A99" s="1014" t="s">
        <v>78</v>
      </c>
      <c r="B99" s="1015"/>
      <c r="C99" s="421" t="s">
        <v>127</v>
      </c>
      <c r="D99" s="422"/>
      <c r="E99" s="422"/>
      <c r="F99" s="422"/>
      <c r="G99" s="423"/>
      <c r="H99" s="423"/>
      <c r="I99" s="424"/>
    </row>
    <row r="100" spans="1:9" ht="53.25" customHeight="1" thickBot="1" x14ac:dyDescent="0.3">
      <c r="A100" s="1009" t="s">
        <v>81</v>
      </c>
      <c r="B100" s="1010"/>
      <c r="C100" s="425"/>
      <c r="D100" s="425"/>
      <c r="E100" s="425"/>
      <c r="F100" s="529"/>
      <c r="G100" s="426"/>
      <c r="H100" s="426"/>
      <c r="I100" s="363"/>
    </row>
    <row r="101" spans="1:9" ht="87" customHeight="1" thickBot="1" x14ac:dyDescent="0.3">
      <c r="A101" s="1007" t="s">
        <v>93</v>
      </c>
      <c r="B101" s="1008"/>
      <c r="C101" s="1008"/>
      <c r="D101" s="528"/>
      <c r="E101" s="528"/>
      <c r="F101" s="367"/>
      <c r="G101" s="108">
        <f>SUM(Gegharqunik!C13)</f>
        <v>4000</v>
      </c>
      <c r="H101" s="108">
        <f>SUM(Gegharqunik!D13)</f>
        <v>4000</v>
      </c>
      <c r="I101" s="108">
        <f>SUM(Gegharqunik!E13)</f>
        <v>4000</v>
      </c>
    </row>
    <row r="102" spans="1:9" ht="62.25" customHeight="1" thickBot="1" x14ac:dyDescent="0.3">
      <c r="A102" s="954" t="s">
        <v>94</v>
      </c>
      <c r="B102" s="955"/>
      <c r="C102" s="428">
        <f>I101</f>
        <v>4000</v>
      </c>
      <c r="D102" s="428"/>
      <c r="E102" s="428"/>
      <c r="F102" s="367"/>
      <c r="G102" s="368"/>
      <c r="H102" s="368"/>
      <c r="I102" s="366"/>
    </row>
    <row r="103" spans="1:9" ht="100.5" customHeight="1" thickBot="1" x14ac:dyDescent="0.3">
      <c r="A103" s="954" t="s">
        <v>95</v>
      </c>
      <c r="B103" s="955"/>
      <c r="C103" s="515"/>
      <c r="D103" s="515"/>
      <c r="E103" s="515"/>
      <c r="F103" s="367"/>
      <c r="G103" s="368"/>
      <c r="H103" s="368"/>
      <c r="I103" s="366"/>
    </row>
    <row r="104" spans="1:9" ht="33.75" customHeight="1" x14ac:dyDescent="0.25">
      <c r="A104" s="775" t="s">
        <v>66</v>
      </c>
      <c r="B104" s="776"/>
      <c r="C104" s="776"/>
      <c r="D104" s="776"/>
      <c r="E104" s="776"/>
      <c r="F104" s="776"/>
      <c r="G104" s="777"/>
      <c r="H104" s="777"/>
      <c r="I104" s="778"/>
    </row>
    <row r="105" spans="1:9" ht="36.75" customHeight="1" thickBot="1" x14ac:dyDescent="0.35">
      <c r="A105" s="872" t="s">
        <v>683</v>
      </c>
      <c r="B105" s="873"/>
      <c r="C105" s="873"/>
      <c r="D105" s="873"/>
      <c r="E105" s="873"/>
      <c r="F105" s="873"/>
      <c r="G105" s="873"/>
      <c r="H105" s="873"/>
      <c r="I105" s="899"/>
    </row>
    <row r="106" spans="1:9" ht="16.5" customHeight="1" x14ac:dyDescent="0.25">
      <c r="A106" s="775" t="s">
        <v>67</v>
      </c>
      <c r="B106" s="776"/>
      <c r="C106" s="776"/>
      <c r="D106" s="776"/>
      <c r="E106" s="776"/>
      <c r="F106" s="776"/>
      <c r="G106" s="777"/>
      <c r="H106" s="777"/>
      <c r="I106" s="778"/>
    </row>
    <row r="107" spans="1:9" ht="24" customHeight="1" thickBot="1" x14ac:dyDescent="0.35">
      <c r="A107" s="872" t="s">
        <v>684</v>
      </c>
      <c r="B107" s="873"/>
      <c r="C107" s="873"/>
      <c r="D107" s="873"/>
      <c r="E107" s="873"/>
      <c r="F107" s="873"/>
      <c r="G107" s="873"/>
      <c r="H107" s="873"/>
      <c r="I107" s="899"/>
    </row>
    <row r="108" spans="1:9" x14ac:dyDescent="0.3">
      <c r="A108" s="884" t="s">
        <v>54</v>
      </c>
      <c r="B108" s="885"/>
      <c r="C108" s="890" t="s">
        <v>24</v>
      </c>
      <c r="D108" s="891"/>
      <c r="E108" s="891"/>
      <c r="F108" s="891"/>
      <c r="G108" s="891"/>
      <c r="H108" s="891"/>
      <c r="I108" s="892"/>
    </row>
    <row r="109" spans="1:9" ht="18.75" customHeight="1" x14ac:dyDescent="0.3">
      <c r="A109" s="886"/>
      <c r="B109" s="887"/>
      <c r="C109" s="893" t="s">
        <v>74</v>
      </c>
      <c r="D109" s="874"/>
      <c r="E109" s="874"/>
      <c r="F109" s="894"/>
      <c r="G109" s="894"/>
      <c r="H109" s="894"/>
      <c r="I109" s="875"/>
    </row>
    <row r="110" spans="1:9" ht="26.25" customHeight="1" thickBot="1" x14ac:dyDescent="0.35">
      <c r="A110" s="888"/>
      <c r="B110" s="889"/>
      <c r="C110" s="895" t="s">
        <v>75</v>
      </c>
      <c r="D110" s="896"/>
      <c r="E110" s="896"/>
      <c r="F110" s="897"/>
      <c r="G110" s="897"/>
      <c r="H110" s="897"/>
      <c r="I110" s="898"/>
    </row>
    <row r="111" spans="1:9" ht="48" customHeight="1" thickBot="1" x14ac:dyDescent="0.35">
      <c r="A111" s="460">
        <v>1047</v>
      </c>
      <c r="B111" s="520" t="s">
        <v>648</v>
      </c>
      <c r="C111" s="872" t="s">
        <v>808</v>
      </c>
      <c r="D111" s="873"/>
      <c r="E111" s="873"/>
      <c r="F111" s="873"/>
      <c r="G111" s="873"/>
      <c r="H111" s="873"/>
      <c r="I111" s="899"/>
    </row>
    <row r="112" spans="1:9" ht="80.25" customHeight="1" thickBot="1" x14ac:dyDescent="0.35">
      <c r="A112" s="869" t="s">
        <v>78</v>
      </c>
      <c r="B112" s="871"/>
      <c r="C112" s="517" t="s">
        <v>79</v>
      </c>
      <c r="D112" s="530">
        <v>5</v>
      </c>
      <c r="E112" s="530">
        <v>5</v>
      </c>
      <c r="F112" s="530">
        <v>5</v>
      </c>
      <c r="G112" s="520"/>
      <c r="H112" s="520"/>
      <c r="I112" s="520"/>
    </row>
    <row r="113" spans="1:9" ht="60.75" customHeight="1" thickBot="1" x14ac:dyDescent="0.35">
      <c r="A113" s="872"/>
      <c r="B113" s="899"/>
      <c r="C113" s="517" t="s">
        <v>80</v>
      </c>
      <c r="D113" s="517"/>
      <c r="E113" s="517"/>
      <c r="F113" s="520"/>
      <c r="G113" s="520"/>
      <c r="H113" s="520"/>
      <c r="I113" s="520"/>
    </row>
    <row r="114" spans="1:9" ht="30.75" customHeight="1" thickBot="1" x14ac:dyDescent="0.35">
      <c r="A114" s="822" t="s">
        <v>81</v>
      </c>
      <c r="B114" s="823"/>
      <c r="C114" s="517"/>
      <c r="D114" s="517"/>
      <c r="E114" s="517"/>
      <c r="F114" s="520"/>
      <c r="G114" s="520"/>
      <c r="H114" s="520"/>
      <c r="I114" s="520"/>
    </row>
    <row r="115" spans="1:9" ht="58.5" customHeight="1" thickBot="1" x14ac:dyDescent="0.35">
      <c r="A115" s="822" t="s">
        <v>82</v>
      </c>
      <c r="B115" s="900"/>
      <c r="C115" s="823"/>
      <c r="D115" s="517"/>
      <c r="E115" s="517"/>
      <c r="F115" s="520"/>
      <c r="G115" s="46">
        <f>SUM(Gegharqunik!C22:C23,Gegharqunik!C34)</f>
        <v>1500</v>
      </c>
      <c r="H115" s="46">
        <f>SUM(Gegharqunik!D22:D23,Gegharqunik!D34)</f>
        <v>1500</v>
      </c>
      <c r="I115" s="46">
        <f>SUM(Gegharqunik!E22:E23,Gegharqunik!E34)</f>
        <v>1500</v>
      </c>
    </row>
    <row r="116" spans="1:9" ht="35.25" customHeight="1" thickBot="1" x14ac:dyDescent="0.35">
      <c r="A116" s="822" t="s">
        <v>83</v>
      </c>
      <c r="B116" s="823"/>
      <c r="C116" s="46">
        <f>I115</f>
        <v>1500</v>
      </c>
      <c r="D116" s="395"/>
      <c r="E116" s="395"/>
      <c r="F116" s="520"/>
      <c r="G116" s="520"/>
      <c r="H116" s="520"/>
      <c r="I116" s="520"/>
    </row>
    <row r="117" spans="1:9" ht="103.5" customHeight="1" thickBot="1" x14ac:dyDescent="0.35">
      <c r="A117" s="822" t="s">
        <v>84</v>
      </c>
      <c r="B117" s="823"/>
      <c r="C117" s="517"/>
      <c r="D117" s="517"/>
      <c r="E117" s="517"/>
      <c r="F117" s="520"/>
      <c r="G117" s="520"/>
      <c r="H117" s="520"/>
      <c r="I117" s="520"/>
    </row>
    <row r="118" spans="1:9" ht="33.75" customHeight="1" thickBot="1" x14ac:dyDescent="0.35">
      <c r="A118" s="959" t="s">
        <v>66</v>
      </c>
      <c r="B118" s="961"/>
      <c r="C118" s="961"/>
      <c r="D118" s="961"/>
      <c r="E118" s="961"/>
      <c r="F118" s="961"/>
      <c r="G118" s="961"/>
      <c r="H118" s="961"/>
      <c r="I118" s="960"/>
    </row>
    <row r="119" spans="1:9" ht="32.25" customHeight="1" thickBot="1" x14ac:dyDescent="0.35">
      <c r="A119" s="872" t="s">
        <v>683</v>
      </c>
      <c r="B119" s="873"/>
      <c r="C119" s="873"/>
      <c r="D119" s="873"/>
      <c r="E119" s="873"/>
      <c r="F119" s="873"/>
      <c r="G119" s="873"/>
      <c r="H119" s="873"/>
      <c r="I119" s="899"/>
    </row>
    <row r="120" spans="1:9" ht="28.5" customHeight="1" thickBot="1" x14ac:dyDescent="0.35">
      <c r="A120" s="959" t="s">
        <v>67</v>
      </c>
      <c r="B120" s="961"/>
      <c r="C120" s="961"/>
      <c r="D120" s="961"/>
      <c r="E120" s="961"/>
      <c r="F120" s="961"/>
      <c r="G120" s="961"/>
      <c r="H120" s="961"/>
      <c r="I120" s="960"/>
    </row>
    <row r="121" spans="1:9" ht="27.75" customHeight="1" thickBot="1" x14ac:dyDescent="0.35">
      <c r="A121" s="872" t="s">
        <v>684</v>
      </c>
      <c r="B121" s="873"/>
      <c r="C121" s="873"/>
      <c r="D121" s="873"/>
      <c r="E121" s="873"/>
      <c r="F121" s="873"/>
      <c r="G121" s="873"/>
      <c r="H121" s="873"/>
      <c r="I121" s="899"/>
    </row>
    <row r="122" spans="1:9" x14ac:dyDescent="0.3">
      <c r="A122" s="886"/>
      <c r="B122" s="887"/>
      <c r="C122" s="893" t="s">
        <v>123</v>
      </c>
      <c r="D122" s="874"/>
      <c r="E122" s="874"/>
      <c r="F122" s="894"/>
      <c r="G122" s="894"/>
      <c r="H122" s="894"/>
      <c r="I122" s="875"/>
    </row>
    <row r="123" spans="1:9" ht="17.25" thickBot="1" x14ac:dyDescent="0.35">
      <c r="A123" s="888"/>
      <c r="B123" s="889"/>
      <c r="C123" s="895" t="s">
        <v>75</v>
      </c>
      <c r="D123" s="896"/>
      <c r="E123" s="896"/>
      <c r="F123" s="897"/>
      <c r="G123" s="897"/>
      <c r="H123" s="897"/>
      <c r="I123" s="898"/>
    </row>
    <row r="124" spans="1:9" ht="36" customHeight="1" thickBot="1" x14ac:dyDescent="0.35">
      <c r="A124" s="460">
        <v>1047</v>
      </c>
      <c r="B124" s="520" t="s">
        <v>649</v>
      </c>
      <c r="C124" s="872" t="s">
        <v>123</v>
      </c>
      <c r="D124" s="873"/>
      <c r="E124" s="873"/>
      <c r="F124" s="873"/>
      <c r="G124" s="873"/>
      <c r="H124" s="873"/>
      <c r="I124" s="899"/>
    </row>
    <row r="125" spans="1:9" ht="33.75" thickBot="1" x14ac:dyDescent="0.35">
      <c r="A125" s="822" t="s">
        <v>78</v>
      </c>
      <c r="B125" s="823"/>
      <c r="C125" s="517" t="s">
        <v>124</v>
      </c>
      <c r="D125" s="520"/>
      <c r="E125" s="520"/>
      <c r="F125" s="520"/>
      <c r="G125" s="520"/>
      <c r="H125" s="520"/>
      <c r="I125" s="520"/>
    </row>
    <row r="126" spans="1:9" ht="39.75" customHeight="1" thickBot="1" x14ac:dyDescent="0.35">
      <c r="A126" s="822" t="s">
        <v>81</v>
      </c>
      <c r="B126" s="823"/>
      <c r="C126" s="517"/>
      <c r="D126" s="517"/>
      <c r="E126" s="517"/>
      <c r="F126" s="520"/>
      <c r="G126" s="520"/>
      <c r="H126" s="520"/>
      <c r="I126" s="520"/>
    </row>
    <row r="127" spans="1:9" ht="66" customHeight="1" thickBot="1" x14ac:dyDescent="0.35">
      <c r="A127" s="822" t="s">
        <v>82</v>
      </c>
      <c r="B127" s="900"/>
      <c r="C127" s="823"/>
      <c r="D127" s="517"/>
      <c r="E127" s="517"/>
      <c r="F127" s="520"/>
      <c r="G127" s="82">
        <f>Gegharqunik!C14</f>
        <v>-789</v>
      </c>
      <c r="H127" s="82">
        <f>Gegharqunik!D14</f>
        <v>-789</v>
      </c>
      <c r="I127" s="82">
        <f>Gegharqunik!E14</f>
        <v>-789</v>
      </c>
    </row>
    <row r="128" spans="1:9" ht="48.75" customHeight="1" thickBot="1" x14ac:dyDescent="0.35">
      <c r="A128" s="822" t="s">
        <v>83</v>
      </c>
      <c r="B128" s="823"/>
      <c r="C128" s="82">
        <f>I127</f>
        <v>-789</v>
      </c>
      <c r="D128" s="46"/>
      <c r="E128" s="46"/>
      <c r="F128" s="520"/>
      <c r="G128" s="520"/>
      <c r="H128" s="520"/>
      <c r="I128" s="520"/>
    </row>
    <row r="129" spans="1:9" ht="96" customHeight="1" thickBot="1" x14ac:dyDescent="0.35">
      <c r="A129" s="822" t="s">
        <v>84</v>
      </c>
      <c r="B129" s="823"/>
      <c r="C129" s="517"/>
      <c r="D129" s="517"/>
      <c r="E129" s="517"/>
      <c r="F129" s="520"/>
      <c r="G129" s="520"/>
      <c r="H129" s="520"/>
      <c r="I129" s="520"/>
    </row>
    <row r="130" spans="1:9" ht="29.25" customHeight="1" x14ac:dyDescent="0.3">
      <c r="A130" s="901" t="s">
        <v>66</v>
      </c>
      <c r="B130" s="902"/>
      <c r="C130" s="902"/>
      <c r="D130" s="902"/>
      <c r="E130" s="902"/>
      <c r="F130" s="902"/>
      <c r="G130" s="902"/>
      <c r="H130" s="902"/>
      <c r="I130" s="903"/>
    </row>
    <row r="131" spans="1:9" ht="32.25" customHeight="1" thickBot="1" x14ac:dyDescent="0.35">
      <c r="A131" s="872" t="s">
        <v>683</v>
      </c>
      <c r="B131" s="873"/>
      <c r="C131" s="873"/>
      <c r="D131" s="873"/>
      <c r="E131" s="873"/>
      <c r="F131" s="873"/>
      <c r="G131" s="873"/>
      <c r="H131" s="873"/>
      <c r="I131" s="899"/>
    </row>
    <row r="132" spans="1:9" ht="37.5" customHeight="1" x14ac:dyDescent="0.3">
      <c r="A132" s="901" t="s">
        <v>67</v>
      </c>
      <c r="B132" s="902"/>
      <c r="C132" s="902"/>
      <c r="D132" s="902"/>
      <c r="E132" s="902"/>
      <c r="F132" s="902"/>
      <c r="G132" s="902"/>
      <c r="H132" s="902"/>
      <c r="I132" s="903"/>
    </row>
    <row r="133" spans="1:9" ht="33" customHeight="1" thickBot="1" x14ac:dyDescent="0.35">
      <c r="A133" s="872" t="s">
        <v>684</v>
      </c>
      <c r="B133" s="873"/>
      <c r="C133" s="873"/>
      <c r="D133" s="873"/>
      <c r="E133" s="873"/>
      <c r="F133" s="873"/>
      <c r="G133" s="873"/>
      <c r="H133" s="873"/>
      <c r="I133" s="899"/>
    </row>
    <row r="134" spans="1:9" ht="33.75" customHeight="1" x14ac:dyDescent="0.3">
      <c r="A134" s="884" t="s">
        <v>54</v>
      </c>
      <c r="B134" s="885"/>
      <c r="C134" s="890" t="s">
        <v>24</v>
      </c>
      <c r="D134" s="891"/>
      <c r="E134" s="891"/>
      <c r="F134" s="891"/>
      <c r="G134" s="891"/>
      <c r="H134" s="891"/>
      <c r="I134" s="892"/>
    </row>
    <row r="135" spans="1:9" ht="30.75" customHeight="1" x14ac:dyDescent="0.3">
      <c r="A135" s="886"/>
      <c r="B135" s="887"/>
      <c r="C135" s="893" t="s">
        <v>120</v>
      </c>
      <c r="D135" s="874"/>
      <c r="E135" s="874"/>
      <c r="F135" s="894"/>
      <c r="G135" s="894"/>
      <c r="H135" s="894"/>
      <c r="I135" s="875"/>
    </row>
    <row r="136" spans="1:9" ht="29.25" customHeight="1" thickBot="1" x14ac:dyDescent="0.35">
      <c r="A136" s="888"/>
      <c r="B136" s="889"/>
      <c r="C136" s="895" t="s">
        <v>75</v>
      </c>
      <c r="D136" s="896"/>
      <c r="E136" s="896"/>
      <c r="F136" s="897"/>
      <c r="G136" s="897"/>
      <c r="H136" s="897"/>
      <c r="I136" s="898"/>
    </row>
    <row r="137" spans="1:9" ht="38.25" customHeight="1" thickBot="1" x14ac:dyDescent="0.35">
      <c r="A137" s="460">
        <v>1047</v>
      </c>
      <c r="B137" s="520" t="s">
        <v>650</v>
      </c>
      <c r="C137" s="872" t="s">
        <v>535</v>
      </c>
      <c r="D137" s="873"/>
      <c r="E137" s="873"/>
      <c r="F137" s="873"/>
      <c r="G137" s="873"/>
      <c r="H137" s="873"/>
      <c r="I137" s="899"/>
    </row>
    <row r="138" spans="1:9" s="429" customFormat="1" ht="66.75" thickBot="1" x14ac:dyDescent="0.3">
      <c r="A138" s="1016" t="s">
        <v>78</v>
      </c>
      <c r="B138" s="1017"/>
      <c r="C138" s="530" t="s">
        <v>122</v>
      </c>
      <c r="D138" s="530"/>
      <c r="E138" s="530"/>
      <c r="F138" s="530"/>
      <c r="G138" s="530"/>
      <c r="H138" s="530"/>
      <c r="I138" s="530"/>
    </row>
    <row r="139" spans="1:9" ht="43.5" customHeight="1" thickBot="1" x14ac:dyDescent="0.35">
      <c r="A139" s="822" t="s">
        <v>81</v>
      </c>
      <c r="B139" s="823"/>
      <c r="C139" s="517"/>
      <c r="D139" s="517"/>
      <c r="E139" s="517"/>
      <c r="F139" s="520"/>
      <c r="G139" s="520"/>
      <c r="H139" s="520"/>
      <c r="I139" s="520"/>
    </row>
    <row r="140" spans="1:9" ht="68.25" customHeight="1" thickBot="1" x14ac:dyDescent="0.35">
      <c r="A140" s="822" t="s">
        <v>82</v>
      </c>
      <c r="B140" s="900"/>
      <c r="C140" s="823"/>
      <c r="D140" s="517"/>
      <c r="E140" s="517"/>
      <c r="F140" s="520"/>
      <c r="G140" s="82">
        <f>SUM(Gegharqunik!C25,Gegharqunik!C27,Gegharqunik!C29:C31)</f>
        <v>113790</v>
      </c>
      <c r="H140" s="82">
        <f>SUM(Gegharqunik!D25,Gegharqunik!D27,Gegharqunik!D29:D31)</f>
        <v>113790</v>
      </c>
      <c r="I140" s="82">
        <f>SUM(Gegharqunik!E25,Gegharqunik!E27,Gegharqunik!E29:E31)</f>
        <v>113790</v>
      </c>
    </row>
    <row r="141" spans="1:9" ht="45" customHeight="1" thickBot="1" x14ac:dyDescent="0.35">
      <c r="A141" s="822" t="s">
        <v>83</v>
      </c>
      <c r="B141" s="823"/>
      <c r="C141" s="82">
        <f>I140</f>
        <v>113790</v>
      </c>
      <c r="D141" s="82"/>
      <c r="E141" s="82"/>
      <c r="F141" s="520"/>
      <c r="G141" s="520"/>
      <c r="H141" s="520"/>
      <c r="I141" s="520"/>
    </row>
    <row r="142" spans="1:9" ht="87" customHeight="1" thickBot="1" x14ac:dyDescent="0.35">
      <c r="A142" s="822" t="s">
        <v>84</v>
      </c>
      <c r="B142" s="823"/>
      <c r="C142" s="517"/>
      <c r="D142" s="517"/>
      <c r="E142" s="517"/>
      <c r="F142" s="520"/>
      <c r="G142" s="520"/>
      <c r="H142" s="520"/>
      <c r="I142" s="520"/>
    </row>
    <row r="143" spans="1:9" ht="28.5" customHeight="1" x14ac:dyDescent="0.3">
      <c r="A143" s="901" t="s">
        <v>66</v>
      </c>
      <c r="B143" s="902"/>
      <c r="C143" s="902"/>
      <c r="D143" s="902"/>
      <c r="E143" s="902"/>
      <c r="F143" s="902"/>
      <c r="G143" s="902"/>
      <c r="H143" s="902"/>
      <c r="I143" s="903"/>
    </row>
    <row r="144" spans="1:9" ht="32.25" customHeight="1" thickBot="1" x14ac:dyDescent="0.35">
      <c r="A144" s="872" t="s">
        <v>683</v>
      </c>
      <c r="B144" s="873"/>
      <c r="C144" s="873"/>
      <c r="D144" s="873"/>
      <c r="E144" s="873"/>
      <c r="F144" s="873"/>
      <c r="G144" s="873"/>
      <c r="H144" s="873"/>
      <c r="I144" s="899"/>
    </row>
    <row r="145" spans="1:9" ht="32.25" customHeight="1" x14ac:dyDescent="0.3">
      <c r="A145" s="901" t="s">
        <v>67</v>
      </c>
      <c r="B145" s="902"/>
      <c r="C145" s="902"/>
      <c r="D145" s="902"/>
      <c r="E145" s="902"/>
      <c r="F145" s="902"/>
      <c r="G145" s="902"/>
      <c r="H145" s="902"/>
      <c r="I145" s="903"/>
    </row>
    <row r="146" spans="1:9" ht="35.25" customHeight="1" thickBot="1" x14ac:dyDescent="0.35">
      <c r="A146" s="872" t="s">
        <v>684</v>
      </c>
      <c r="B146" s="873"/>
      <c r="C146" s="873"/>
      <c r="D146" s="873"/>
      <c r="E146" s="873"/>
      <c r="F146" s="873"/>
      <c r="G146" s="873"/>
      <c r="H146" s="873"/>
      <c r="I146" s="899"/>
    </row>
    <row r="147" spans="1:9" ht="24.75" customHeight="1" x14ac:dyDescent="0.25">
      <c r="A147" s="1018" t="s">
        <v>54</v>
      </c>
      <c r="B147" s="1019"/>
      <c r="C147" s="811" t="s">
        <v>24</v>
      </c>
      <c r="D147" s="812"/>
      <c r="E147" s="812"/>
      <c r="F147" s="812"/>
      <c r="G147" s="812"/>
      <c r="H147" s="812"/>
      <c r="I147" s="813"/>
    </row>
    <row r="148" spans="1:9" ht="27" customHeight="1" x14ac:dyDescent="0.25">
      <c r="A148" s="1020"/>
      <c r="B148" s="1021"/>
      <c r="C148" s="904" t="s">
        <v>88</v>
      </c>
      <c r="D148" s="905"/>
      <c r="E148" s="905"/>
      <c r="F148" s="905"/>
      <c r="G148" s="905"/>
      <c r="H148" s="905"/>
      <c r="I148" s="906"/>
    </row>
    <row r="149" spans="1:9" ht="25.5" customHeight="1" x14ac:dyDescent="0.25">
      <c r="A149" s="926">
        <v>1047</v>
      </c>
      <c r="B149" s="909" t="s">
        <v>651</v>
      </c>
      <c r="C149" s="910" t="s">
        <v>58</v>
      </c>
      <c r="D149" s="911"/>
      <c r="E149" s="911"/>
      <c r="F149" s="911"/>
      <c r="G149" s="911"/>
      <c r="H149" s="911"/>
      <c r="I149" s="912"/>
    </row>
    <row r="150" spans="1:9" ht="41.25" customHeight="1" thickBot="1" x14ac:dyDescent="0.3">
      <c r="A150" s="927"/>
      <c r="B150" s="867"/>
      <c r="C150" s="913" t="s">
        <v>90</v>
      </c>
      <c r="D150" s="914"/>
      <c r="E150" s="914"/>
      <c r="F150" s="914"/>
      <c r="G150" s="914"/>
      <c r="H150" s="914"/>
      <c r="I150" s="915"/>
    </row>
    <row r="151" spans="1:9" ht="66" x14ac:dyDescent="0.25">
      <c r="A151" s="916" t="s">
        <v>78</v>
      </c>
      <c r="B151" s="917"/>
      <c r="C151" s="396" t="s">
        <v>91</v>
      </c>
      <c r="D151" s="309"/>
      <c r="E151" s="309"/>
      <c r="F151" s="309"/>
      <c r="G151" s="410"/>
      <c r="H151" s="410"/>
      <c r="I151" s="398"/>
    </row>
    <row r="152" spans="1:9" ht="116.25" thickBot="1" x14ac:dyDescent="0.3">
      <c r="A152" s="918" t="s">
        <v>81</v>
      </c>
      <c r="B152" s="919"/>
      <c r="C152" s="399" t="s">
        <v>92</v>
      </c>
      <c r="D152" s="399"/>
      <c r="E152" s="399"/>
      <c r="F152" s="400"/>
      <c r="G152" s="401"/>
      <c r="H152" s="401"/>
      <c r="I152" s="402"/>
    </row>
    <row r="153" spans="1:9" ht="53.25" customHeight="1" thickBot="1" x14ac:dyDescent="0.3">
      <c r="A153" s="922" t="s">
        <v>93</v>
      </c>
      <c r="B153" s="846"/>
      <c r="C153" s="923"/>
      <c r="D153" s="518"/>
      <c r="E153" s="518"/>
      <c r="F153" s="404"/>
      <c r="G153" s="233">
        <f>Gegharqunik!C35</f>
        <v>-23100</v>
      </c>
      <c r="H153" s="233">
        <f>Gegharqunik!D35</f>
        <v>-23100</v>
      </c>
      <c r="I153" s="233">
        <f>Gegharqunik!E35</f>
        <v>-23100</v>
      </c>
    </row>
    <row r="154" spans="1:9" ht="44.25" customHeight="1" thickBot="1" x14ac:dyDescent="0.3">
      <c r="A154" s="922" t="s">
        <v>94</v>
      </c>
      <c r="B154" s="923"/>
      <c r="C154" s="233">
        <f>I153</f>
        <v>-23100</v>
      </c>
      <c r="D154" s="411"/>
      <c r="E154" s="411"/>
      <c r="F154" s="404"/>
      <c r="G154" s="407"/>
      <c r="H154" s="407"/>
      <c r="I154" s="408"/>
    </row>
    <row r="155" spans="1:9" ht="87" customHeight="1" thickBot="1" x14ac:dyDescent="0.3">
      <c r="A155" s="922" t="s">
        <v>95</v>
      </c>
      <c r="B155" s="923"/>
      <c r="C155" s="523"/>
      <c r="D155" s="523"/>
      <c r="E155" s="523"/>
      <c r="F155" s="404"/>
      <c r="G155" s="407"/>
      <c r="H155" s="407"/>
      <c r="I155" s="408"/>
    </row>
    <row r="156" spans="1:9" ht="28.5" customHeight="1" x14ac:dyDescent="0.25">
      <c r="A156" s="833" t="s">
        <v>66</v>
      </c>
      <c r="B156" s="834"/>
      <c r="C156" s="834"/>
      <c r="D156" s="834"/>
      <c r="E156" s="834"/>
      <c r="F156" s="834"/>
      <c r="G156" s="834"/>
      <c r="H156" s="834"/>
      <c r="I156" s="1022"/>
    </row>
    <row r="157" spans="1:9" ht="24.75" customHeight="1" thickBot="1" x14ac:dyDescent="0.35">
      <c r="A157" s="872" t="s">
        <v>683</v>
      </c>
      <c r="B157" s="873"/>
      <c r="C157" s="873"/>
      <c r="D157" s="873"/>
      <c r="E157" s="873"/>
      <c r="F157" s="873"/>
      <c r="G157" s="873"/>
      <c r="H157" s="873"/>
      <c r="I157" s="899"/>
    </row>
    <row r="158" spans="1:9" ht="33.75" customHeight="1" x14ac:dyDescent="0.25">
      <c r="A158" s="833" t="s">
        <v>67</v>
      </c>
      <c r="B158" s="834"/>
      <c r="C158" s="834"/>
      <c r="D158" s="834"/>
      <c r="E158" s="834"/>
      <c r="F158" s="834"/>
      <c r="G158" s="834"/>
      <c r="H158" s="834"/>
      <c r="I158" s="1022"/>
    </row>
    <row r="159" spans="1:9" ht="36.75" customHeight="1" thickBot="1" x14ac:dyDescent="0.35">
      <c r="A159" s="872" t="s">
        <v>684</v>
      </c>
      <c r="B159" s="873"/>
      <c r="C159" s="873"/>
      <c r="D159" s="873"/>
      <c r="E159" s="873"/>
      <c r="F159" s="873"/>
      <c r="G159" s="873"/>
      <c r="H159" s="873"/>
      <c r="I159" s="899"/>
    </row>
  </sheetData>
  <mergeCells count="175">
    <mergeCell ref="A146:I146"/>
    <mergeCell ref="A147:B148"/>
    <mergeCell ref="C147:I147"/>
    <mergeCell ref="C148:I148"/>
    <mergeCell ref="A156:I156"/>
    <mergeCell ref="A157:I157"/>
    <mergeCell ref="A158:I158"/>
    <mergeCell ref="A159:I159"/>
    <mergeCell ref="A149:A150"/>
    <mergeCell ref="B149:B150"/>
    <mergeCell ref="C149:I149"/>
    <mergeCell ref="C150:I150"/>
    <mergeCell ref="A151:B151"/>
    <mergeCell ref="A152:B152"/>
    <mergeCell ref="A153:C153"/>
    <mergeCell ref="A154:B154"/>
    <mergeCell ref="A155:B155"/>
    <mergeCell ref="C137:I137"/>
    <mergeCell ref="A138:B138"/>
    <mergeCell ref="A139:B139"/>
    <mergeCell ref="A140:C140"/>
    <mergeCell ref="A141:B141"/>
    <mergeCell ref="A142:B142"/>
    <mergeCell ref="A143:I143"/>
    <mergeCell ref="A144:I144"/>
    <mergeCell ref="A145:I145"/>
    <mergeCell ref="A126:B126"/>
    <mergeCell ref="A127:C127"/>
    <mergeCell ref="A128:B128"/>
    <mergeCell ref="A129:B129"/>
    <mergeCell ref="A130:I130"/>
    <mergeCell ref="A131:I131"/>
    <mergeCell ref="A132:I132"/>
    <mergeCell ref="A133:I133"/>
    <mergeCell ref="A134:B136"/>
    <mergeCell ref="C134:I134"/>
    <mergeCell ref="C135:I135"/>
    <mergeCell ref="C136:I136"/>
    <mergeCell ref="A118:I118"/>
    <mergeCell ref="A119:I119"/>
    <mergeCell ref="A120:I120"/>
    <mergeCell ref="A121:I121"/>
    <mergeCell ref="A122:B123"/>
    <mergeCell ref="C122:I122"/>
    <mergeCell ref="C123:I123"/>
    <mergeCell ref="C124:I124"/>
    <mergeCell ref="A125:B125"/>
    <mergeCell ref="A101:C101"/>
    <mergeCell ref="A102:B102"/>
    <mergeCell ref="A103:B103"/>
    <mergeCell ref="A104:I104"/>
    <mergeCell ref="A105:I105"/>
    <mergeCell ref="A106:I106"/>
    <mergeCell ref="A107:I107"/>
    <mergeCell ref="A116:B116"/>
    <mergeCell ref="A117:B117"/>
    <mergeCell ref="A108:B110"/>
    <mergeCell ref="C108:I108"/>
    <mergeCell ref="C109:I109"/>
    <mergeCell ref="C110:I110"/>
    <mergeCell ref="C111:I111"/>
    <mergeCell ref="A112:B113"/>
    <mergeCell ref="A114:B114"/>
    <mergeCell ref="A115:C115"/>
    <mergeCell ref="A100:B100"/>
    <mergeCell ref="A93:I93"/>
    <mergeCell ref="A94:I94"/>
    <mergeCell ref="A95:B96"/>
    <mergeCell ref="C95:I95"/>
    <mergeCell ref="C96:I96"/>
    <mergeCell ref="A97:A98"/>
    <mergeCell ref="B97:B98"/>
    <mergeCell ref="C97:I97"/>
    <mergeCell ref="C98:I98"/>
    <mergeCell ref="A99:B99"/>
    <mergeCell ref="A88:C88"/>
    <mergeCell ref="A89:B89"/>
    <mergeCell ref="A90:B90"/>
    <mergeCell ref="A91:I91"/>
    <mergeCell ref="A92:I92"/>
    <mergeCell ref="A70:I70"/>
    <mergeCell ref="A71:I71"/>
    <mergeCell ref="A72:I72"/>
    <mergeCell ref="A73:I73"/>
    <mergeCell ref="A75:I75"/>
    <mergeCell ref="A77:I77"/>
    <mergeCell ref="A79:C81"/>
    <mergeCell ref="D79:I79"/>
    <mergeCell ref="D80:F80"/>
    <mergeCell ref="G80:I80"/>
    <mergeCell ref="A87:B87"/>
    <mergeCell ref="A82:B83"/>
    <mergeCell ref="C82:I82"/>
    <mergeCell ref="C83:I83"/>
    <mergeCell ref="A84:A85"/>
    <mergeCell ref="B84:B85"/>
    <mergeCell ref="C84:I84"/>
    <mergeCell ref="C85:I85"/>
    <mergeCell ref="A86:B86"/>
    <mergeCell ref="A69:B69"/>
    <mergeCell ref="A45:I45"/>
    <mergeCell ref="A46:I46"/>
    <mergeCell ref="A47:B48"/>
    <mergeCell ref="C47:I47"/>
    <mergeCell ref="C48:I48"/>
    <mergeCell ref="A49:A50"/>
    <mergeCell ref="B49:B50"/>
    <mergeCell ref="C49:I49"/>
    <mergeCell ref="C50:I50"/>
    <mergeCell ref="A51:B51"/>
    <mergeCell ref="A52:I52"/>
    <mergeCell ref="A58:I58"/>
    <mergeCell ref="A59:I59"/>
    <mergeCell ref="A60:B62"/>
    <mergeCell ref="C60:I60"/>
    <mergeCell ref="C61:I61"/>
    <mergeCell ref="C62:I62"/>
    <mergeCell ref="C63:I63"/>
    <mergeCell ref="A64:B64"/>
    <mergeCell ref="A65:I65"/>
    <mergeCell ref="A66:I66"/>
    <mergeCell ref="A67:I67"/>
    <mergeCell ref="A68:B68"/>
    <mergeCell ref="A18:B18"/>
    <mergeCell ref="A19:C19"/>
    <mergeCell ref="A13:B14"/>
    <mergeCell ref="A15:A16"/>
    <mergeCell ref="B15:B16"/>
    <mergeCell ref="C14:I14"/>
    <mergeCell ref="C15:I15"/>
    <mergeCell ref="C16:I16"/>
    <mergeCell ref="A37:B37"/>
    <mergeCell ref="A21:I21"/>
    <mergeCell ref="A22:I22"/>
    <mergeCell ref="A23:I23"/>
    <mergeCell ref="A24:I24"/>
    <mergeCell ref="A25:I25"/>
    <mergeCell ref="C13:I13"/>
    <mergeCell ref="A28:I28"/>
    <mergeCell ref="A30:C32"/>
    <mergeCell ref="D30:I30"/>
    <mergeCell ref="D31:F31"/>
    <mergeCell ref="G31:I31"/>
    <mergeCell ref="A33:B34"/>
    <mergeCell ref="C33:I33"/>
    <mergeCell ref="C34:I34"/>
    <mergeCell ref="A35:A36"/>
    <mergeCell ref="A10:C12"/>
    <mergeCell ref="D10:I10"/>
    <mergeCell ref="A1:I1"/>
    <mergeCell ref="A3:I3"/>
    <mergeCell ref="A6:I6"/>
    <mergeCell ref="A8:I8"/>
    <mergeCell ref="D11:F11"/>
    <mergeCell ref="G11:I11"/>
    <mergeCell ref="A17:B17"/>
    <mergeCell ref="C68:I68"/>
    <mergeCell ref="A20:I20"/>
    <mergeCell ref="A38:I38"/>
    <mergeCell ref="A39:I39"/>
    <mergeCell ref="A40:I40"/>
    <mergeCell ref="A41:B41"/>
    <mergeCell ref="C41:I41"/>
    <mergeCell ref="A42:B42"/>
    <mergeCell ref="A43:I43"/>
    <mergeCell ref="A44:I44"/>
    <mergeCell ref="B35:B36"/>
    <mergeCell ref="C35:I35"/>
    <mergeCell ref="C36:I36"/>
    <mergeCell ref="A53:I53"/>
    <mergeCell ref="A54:B54"/>
    <mergeCell ref="C54:I54"/>
    <mergeCell ref="A55:B55"/>
    <mergeCell ref="A56:I56"/>
    <mergeCell ref="A57:I57"/>
  </mergeCells>
  <pageMargins left="0.2" right="0.21" top="0.17" bottom="0.16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F18" sqref="F18"/>
    </sheetView>
  </sheetViews>
  <sheetFormatPr defaultRowHeight="15" x14ac:dyDescent="0.25"/>
  <cols>
    <col min="1" max="1" width="6.42578125" style="338" customWidth="1"/>
    <col min="2" max="2" width="55.28515625" style="339" customWidth="1"/>
    <col min="3" max="3" width="15.7109375" style="338" customWidth="1"/>
    <col min="4" max="4" width="16" style="338" customWidth="1"/>
    <col min="5" max="6" width="14.28515625" style="338" bestFit="1" customWidth="1"/>
    <col min="7" max="7" width="19.7109375" style="338" hidden="1" customWidth="1"/>
    <col min="8" max="8" width="9.140625" style="338"/>
    <col min="9" max="9" width="9.7109375" style="338" bestFit="1" customWidth="1"/>
    <col min="10" max="16384" width="9.140625" style="338"/>
  </cols>
  <sheetData>
    <row r="1" spans="1:7" s="235" customFormat="1" ht="17.25" customHeight="1" x14ac:dyDescent="0.25">
      <c r="A1" s="797" t="s">
        <v>18</v>
      </c>
      <c r="B1" s="797"/>
      <c r="C1" s="797"/>
      <c r="D1" s="797"/>
      <c r="E1" s="797"/>
      <c r="F1" s="797"/>
    </row>
    <row r="2" spans="1:7" s="235" customFormat="1" ht="53.25" customHeight="1" x14ac:dyDescent="0.25">
      <c r="A2" s="797" t="s">
        <v>433</v>
      </c>
      <c r="B2" s="797"/>
      <c r="C2" s="797"/>
      <c r="D2" s="797"/>
      <c r="E2" s="797"/>
      <c r="F2" s="797"/>
    </row>
    <row r="3" spans="1:7" s="235" customFormat="1" ht="51" customHeight="1" x14ac:dyDescent="0.25">
      <c r="A3" s="1023" t="s">
        <v>17</v>
      </c>
      <c r="B3" s="1023"/>
      <c r="C3" s="1023"/>
      <c r="D3" s="1023"/>
      <c r="E3" s="1023"/>
      <c r="F3" s="1023"/>
    </row>
    <row r="4" spans="1:7" s="235" customFormat="1" ht="30.75" customHeight="1" x14ac:dyDescent="0.25">
      <c r="A4" s="90"/>
      <c r="B4" s="90"/>
      <c r="C4" s="90"/>
      <c r="D4" s="90"/>
      <c r="E4" s="90"/>
    </row>
    <row r="5" spans="1:7" s="235" customFormat="1" ht="18" customHeight="1" x14ac:dyDescent="0.25">
      <c r="A5" s="928" t="s">
        <v>5</v>
      </c>
      <c r="B5" s="928"/>
      <c r="C5" s="928"/>
      <c r="D5" s="928"/>
      <c r="E5" s="928"/>
      <c r="F5" s="928"/>
    </row>
    <row r="6" spans="1:7" s="235" customFormat="1" ht="75" customHeight="1" x14ac:dyDescent="0.25">
      <c r="A6" s="65" t="s">
        <v>1</v>
      </c>
      <c r="B6" s="66" t="s">
        <v>6</v>
      </c>
      <c r="C6" s="66" t="s">
        <v>385</v>
      </c>
      <c r="D6" s="66" t="s">
        <v>15</v>
      </c>
      <c r="E6" s="66" t="s">
        <v>16</v>
      </c>
      <c r="F6" s="65" t="s">
        <v>7</v>
      </c>
    </row>
    <row r="7" spans="1:7" s="235" customFormat="1" ht="17.25" x14ac:dyDescent="0.3">
      <c r="A7" s="306"/>
      <c r="B7" s="306" t="s">
        <v>0</v>
      </c>
      <c r="C7" s="272">
        <f>C9+C18+C48+C65+C68+C52+C69</f>
        <v>481440.97499999998</v>
      </c>
      <c r="D7" s="272">
        <f t="shared" ref="D7:F7" si="0">D9+D18+D48+D65+D68+D52+D69</f>
        <v>1040216.4</v>
      </c>
      <c r="E7" s="272">
        <f t="shared" si="0"/>
        <v>1140216.3999999999</v>
      </c>
      <c r="F7" s="272">
        <f t="shared" si="0"/>
        <v>1140216.3999999999</v>
      </c>
    </row>
    <row r="8" spans="1:7" s="235" customFormat="1" ht="17.25" x14ac:dyDescent="0.25">
      <c r="A8" s="65"/>
      <c r="B8" s="65" t="s">
        <v>8</v>
      </c>
      <c r="C8" s="272"/>
      <c r="D8" s="272"/>
      <c r="E8" s="272"/>
      <c r="F8" s="272"/>
    </row>
    <row r="9" spans="1:7" s="235" customFormat="1" ht="17.25" x14ac:dyDescent="0.3">
      <c r="A9" s="306">
        <v>1</v>
      </c>
      <c r="B9" s="306" t="s">
        <v>11</v>
      </c>
      <c r="C9" s="272">
        <f>C11+C12+C13+C14+C15+C16+C17</f>
        <v>24258.474999999999</v>
      </c>
      <c r="D9" s="272">
        <f>D11+D12+D13+D14+D15+D16+D17</f>
        <v>97033.9</v>
      </c>
      <c r="E9" s="272">
        <f>E11+E12+E13+E14+E15+E16+E17</f>
        <v>97033.9</v>
      </c>
      <c r="F9" s="272">
        <f>F11+F12+F13+F14+F15+F16+F17</f>
        <v>97033.9</v>
      </c>
    </row>
    <row r="10" spans="1:7" s="235" customFormat="1" ht="18" x14ac:dyDescent="0.25">
      <c r="A10" s="69"/>
      <c r="B10" s="65" t="s">
        <v>9</v>
      </c>
      <c r="C10" s="259"/>
      <c r="D10" s="259"/>
      <c r="E10" s="259"/>
      <c r="F10" s="259"/>
    </row>
    <row r="11" spans="1:7" s="333" customFormat="1" ht="36" x14ac:dyDescent="0.25">
      <c r="A11" s="307" t="s">
        <v>252</v>
      </c>
      <c r="B11" s="308" t="s">
        <v>520</v>
      </c>
      <c r="C11" s="259">
        <f>D11*25%</f>
        <v>1700</v>
      </c>
      <c r="D11" s="259">
        <v>6800</v>
      </c>
      <c r="E11" s="259">
        <v>6800</v>
      </c>
      <c r="F11" s="259">
        <v>6800</v>
      </c>
      <c r="G11" s="319" t="s">
        <v>604</v>
      </c>
    </row>
    <row r="12" spans="1:7" s="333" customFormat="1" ht="36" x14ac:dyDescent="0.25">
      <c r="A12" s="307" t="s">
        <v>253</v>
      </c>
      <c r="B12" s="311" t="s">
        <v>522</v>
      </c>
      <c r="C12" s="259">
        <f>D12*25%</f>
        <v>7500</v>
      </c>
      <c r="D12" s="259">
        <v>30000</v>
      </c>
      <c r="E12" s="259">
        <v>30000</v>
      </c>
      <c r="F12" s="259">
        <v>30000</v>
      </c>
      <c r="G12" s="319" t="s">
        <v>604</v>
      </c>
    </row>
    <row r="13" spans="1:7" s="333" customFormat="1" ht="36" x14ac:dyDescent="0.25">
      <c r="A13" s="307" t="s">
        <v>254</v>
      </c>
      <c r="B13" s="308" t="s">
        <v>525</v>
      </c>
      <c r="C13" s="259">
        <f>D13*25%</f>
        <v>2500</v>
      </c>
      <c r="D13" s="259">
        <v>10000</v>
      </c>
      <c r="E13" s="259">
        <v>10000</v>
      </c>
      <c r="F13" s="259">
        <v>10000</v>
      </c>
      <c r="G13" s="319" t="s">
        <v>604</v>
      </c>
    </row>
    <row r="14" spans="1:7" s="333" customFormat="1" ht="27" x14ac:dyDescent="0.25">
      <c r="A14" s="307" t="s">
        <v>287</v>
      </c>
      <c r="B14" s="311" t="s">
        <v>579</v>
      </c>
      <c r="C14" s="259">
        <f t="shared" ref="C14:C17" si="1">D14*25%</f>
        <v>5308.4750000000004</v>
      </c>
      <c r="D14" s="259">
        <v>21233.9</v>
      </c>
      <c r="E14" s="259">
        <v>21233.9</v>
      </c>
      <c r="F14" s="259">
        <v>21233.9</v>
      </c>
      <c r="G14" s="319" t="s">
        <v>604</v>
      </c>
    </row>
    <row r="15" spans="1:7" s="333" customFormat="1" ht="27" x14ac:dyDescent="0.25">
      <c r="A15" s="307" t="s">
        <v>288</v>
      </c>
      <c r="B15" s="311" t="s">
        <v>236</v>
      </c>
      <c r="C15" s="259">
        <f t="shared" si="1"/>
        <v>3250</v>
      </c>
      <c r="D15" s="259">
        <v>13000</v>
      </c>
      <c r="E15" s="259">
        <v>13000</v>
      </c>
      <c r="F15" s="259">
        <v>13000</v>
      </c>
      <c r="G15" s="319" t="s">
        <v>604</v>
      </c>
    </row>
    <row r="16" spans="1:7" s="333" customFormat="1" ht="36" x14ac:dyDescent="0.25">
      <c r="A16" s="307" t="s">
        <v>289</v>
      </c>
      <c r="B16" s="308" t="s">
        <v>518</v>
      </c>
      <c r="C16" s="259">
        <f t="shared" si="1"/>
        <v>1500</v>
      </c>
      <c r="D16" s="259">
        <v>6000</v>
      </c>
      <c r="E16" s="259">
        <v>6000</v>
      </c>
      <c r="F16" s="259">
        <v>6000</v>
      </c>
      <c r="G16" s="319" t="s">
        <v>604</v>
      </c>
    </row>
    <row r="17" spans="1:7" s="333" customFormat="1" ht="27" x14ac:dyDescent="0.25">
      <c r="A17" s="307" t="s">
        <v>290</v>
      </c>
      <c r="B17" s="311" t="s">
        <v>580</v>
      </c>
      <c r="C17" s="259">
        <f t="shared" si="1"/>
        <v>2500</v>
      </c>
      <c r="D17" s="259">
        <v>10000</v>
      </c>
      <c r="E17" s="259">
        <v>10000</v>
      </c>
      <c r="F17" s="259">
        <v>10000</v>
      </c>
      <c r="G17" s="319" t="s">
        <v>604</v>
      </c>
    </row>
    <row r="18" spans="1:7" s="235" customFormat="1" ht="34.5" x14ac:dyDescent="0.3">
      <c r="A18" s="306">
        <v>2</v>
      </c>
      <c r="B18" s="306" t="s">
        <v>10</v>
      </c>
      <c r="C18" s="272">
        <f>SUM(C20:C47)</f>
        <v>162000</v>
      </c>
      <c r="D18" s="272">
        <f t="shared" ref="D18:F18" si="2">SUM(D20:D47)</f>
        <v>648000</v>
      </c>
      <c r="E18" s="272">
        <f t="shared" si="2"/>
        <v>748000</v>
      </c>
      <c r="F18" s="272">
        <f t="shared" si="2"/>
        <v>748000</v>
      </c>
    </row>
    <row r="19" spans="1:7" s="235" customFormat="1" ht="18" x14ac:dyDescent="0.25">
      <c r="A19" s="69"/>
      <c r="B19" s="65" t="s">
        <v>9</v>
      </c>
      <c r="C19" s="259"/>
      <c r="D19" s="259"/>
      <c r="E19" s="259"/>
      <c r="F19" s="259"/>
    </row>
    <row r="20" spans="1:7" s="333" customFormat="1" ht="36" x14ac:dyDescent="0.25">
      <c r="A20" s="307" t="s">
        <v>255</v>
      </c>
      <c r="B20" s="308" t="s">
        <v>510</v>
      </c>
      <c r="C20" s="259">
        <f t="shared" ref="C20:C47" si="3">D20*25%</f>
        <v>7500</v>
      </c>
      <c r="D20" s="259">
        <v>30000</v>
      </c>
      <c r="E20" s="259">
        <v>30000</v>
      </c>
      <c r="F20" s="259">
        <v>30000</v>
      </c>
      <c r="G20" s="319" t="s">
        <v>603</v>
      </c>
    </row>
    <row r="21" spans="1:7" s="334" customFormat="1" ht="28.5" x14ac:dyDescent="0.35">
      <c r="A21" s="307" t="s">
        <v>256</v>
      </c>
      <c r="B21" s="308" t="s">
        <v>581</v>
      </c>
      <c r="C21" s="259">
        <f t="shared" si="3"/>
        <v>2500</v>
      </c>
      <c r="D21" s="259">
        <v>10000</v>
      </c>
      <c r="E21" s="259">
        <v>10000</v>
      </c>
      <c r="F21" s="259">
        <v>10000</v>
      </c>
      <c r="G21" s="319" t="s">
        <v>603</v>
      </c>
    </row>
    <row r="22" spans="1:7" s="334" customFormat="1" ht="36" x14ac:dyDescent="0.35">
      <c r="A22" s="307" t="s">
        <v>257</v>
      </c>
      <c r="B22" s="308" t="s">
        <v>515</v>
      </c>
      <c r="C22" s="259">
        <f t="shared" si="3"/>
        <v>7500</v>
      </c>
      <c r="D22" s="259">
        <v>30000</v>
      </c>
      <c r="E22" s="259">
        <v>30000</v>
      </c>
      <c r="F22" s="259">
        <v>30000</v>
      </c>
      <c r="G22" s="319" t="s">
        <v>603</v>
      </c>
    </row>
    <row r="23" spans="1:7" s="334" customFormat="1" ht="36" x14ac:dyDescent="0.35">
      <c r="A23" s="307" t="s">
        <v>258</v>
      </c>
      <c r="B23" s="308" t="s">
        <v>516</v>
      </c>
      <c r="C23" s="259">
        <f t="shared" si="3"/>
        <v>2500</v>
      </c>
      <c r="D23" s="259">
        <v>10000</v>
      </c>
      <c r="E23" s="259">
        <v>10000</v>
      </c>
      <c r="F23" s="259">
        <v>10000</v>
      </c>
      <c r="G23" s="319" t="s">
        <v>603</v>
      </c>
    </row>
    <row r="24" spans="1:7" s="334" customFormat="1" ht="39.75" customHeight="1" x14ac:dyDescent="0.35">
      <c r="A24" s="307" t="s">
        <v>259</v>
      </c>
      <c r="B24" s="311" t="s">
        <v>582</v>
      </c>
      <c r="C24" s="259">
        <f t="shared" si="3"/>
        <v>7500</v>
      </c>
      <c r="D24" s="259">
        <v>30000</v>
      </c>
      <c r="E24" s="259">
        <v>30000</v>
      </c>
      <c r="F24" s="259">
        <v>30000</v>
      </c>
      <c r="G24" s="319" t="s">
        <v>604</v>
      </c>
    </row>
    <row r="25" spans="1:7" s="334" customFormat="1" ht="36" x14ac:dyDescent="0.35">
      <c r="A25" s="307" t="s">
        <v>260</v>
      </c>
      <c r="B25" s="311" t="s">
        <v>583</v>
      </c>
      <c r="C25" s="259">
        <f t="shared" si="3"/>
        <v>7500</v>
      </c>
      <c r="D25" s="259">
        <v>30000</v>
      </c>
      <c r="E25" s="259">
        <v>30000</v>
      </c>
      <c r="F25" s="259">
        <v>30000</v>
      </c>
      <c r="G25" s="319" t="s">
        <v>604</v>
      </c>
    </row>
    <row r="26" spans="1:7" s="333" customFormat="1" ht="36" x14ac:dyDescent="0.25">
      <c r="A26" s="307" t="s">
        <v>261</v>
      </c>
      <c r="B26" s="311" t="s">
        <v>584</v>
      </c>
      <c r="C26" s="259">
        <f t="shared" si="3"/>
        <v>1000</v>
      </c>
      <c r="D26" s="259">
        <v>4000</v>
      </c>
      <c r="E26" s="259">
        <v>4000</v>
      </c>
      <c r="F26" s="259">
        <v>4000</v>
      </c>
      <c r="G26" s="319" t="s">
        <v>604</v>
      </c>
    </row>
    <row r="27" spans="1:7" s="334" customFormat="1" ht="36" x14ac:dyDescent="0.35">
      <c r="A27" s="307" t="s">
        <v>262</v>
      </c>
      <c r="B27" s="308" t="s">
        <v>524</v>
      </c>
      <c r="C27" s="259">
        <f t="shared" si="3"/>
        <v>7500</v>
      </c>
      <c r="D27" s="259">
        <v>30000</v>
      </c>
      <c r="E27" s="259">
        <v>30000</v>
      </c>
      <c r="F27" s="259">
        <v>30000</v>
      </c>
      <c r="G27" s="319" t="s">
        <v>604</v>
      </c>
    </row>
    <row r="28" spans="1:7" s="334" customFormat="1" ht="36" x14ac:dyDescent="0.35">
      <c r="A28" s="307" t="s">
        <v>263</v>
      </c>
      <c r="B28" s="308" t="s">
        <v>511</v>
      </c>
      <c r="C28" s="259">
        <f t="shared" si="3"/>
        <v>7500</v>
      </c>
      <c r="D28" s="259">
        <v>30000</v>
      </c>
      <c r="E28" s="259">
        <v>30000</v>
      </c>
      <c r="F28" s="259">
        <v>30000</v>
      </c>
      <c r="G28" s="319" t="s">
        <v>603</v>
      </c>
    </row>
    <row r="29" spans="1:7" s="334" customFormat="1" ht="28.5" x14ac:dyDescent="0.35">
      <c r="A29" s="307" t="s">
        <v>264</v>
      </c>
      <c r="B29" s="311" t="s">
        <v>585</v>
      </c>
      <c r="C29" s="259">
        <f t="shared" si="3"/>
        <v>7500</v>
      </c>
      <c r="D29" s="259">
        <v>30000</v>
      </c>
      <c r="E29" s="259">
        <v>30000</v>
      </c>
      <c r="F29" s="259">
        <v>30000</v>
      </c>
      <c r="G29" s="319" t="s">
        <v>604</v>
      </c>
    </row>
    <row r="30" spans="1:7" s="334" customFormat="1" ht="28.5" x14ac:dyDescent="0.35">
      <c r="A30" s="307" t="s">
        <v>265</v>
      </c>
      <c r="B30" s="308" t="s">
        <v>523</v>
      </c>
      <c r="C30" s="259">
        <f t="shared" si="3"/>
        <v>3750</v>
      </c>
      <c r="D30" s="259">
        <v>15000</v>
      </c>
      <c r="E30" s="259">
        <v>15000</v>
      </c>
      <c r="F30" s="259">
        <v>15000</v>
      </c>
      <c r="G30" s="319" t="s">
        <v>604</v>
      </c>
    </row>
    <row r="31" spans="1:7" s="334" customFormat="1" ht="36" x14ac:dyDescent="0.35">
      <c r="A31" s="307" t="s">
        <v>266</v>
      </c>
      <c r="B31" s="311" t="s">
        <v>586</v>
      </c>
      <c r="C31" s="259">
        <f t="shared" si="3"/>
        <v>2000</v>
      </c>
      <c r="D31" s="259">
        <v>8000</v>
      </c>
      <c r="E31" s="259">
        <v>8000</v>
      </c>
      <c r="F31" s="259">
        <v>8000</v>
      </c>
      <c r="G31" s="319" t="s">
        <v>604</v>
      </c>
    </row>
    <row r="32" spans="1:7" s="334" customFormat="1" ht="36" x14ac:dyDescent="0.35">
      <c r="A32" s="307" t="s">
        <v>267</v>
      </c>
      <c r="B32" s="311" t="s">
        <v>587</v>
      </c>
      <c r="C32" s="259">
        <f t="shared" si="3"/>
        <v>7500</v>
      </c>
      <c r="D32" s="259">
        <v>30000</v>
      </c>
      <c r="E32" s="259">
        <v>30000</v>
      </c>
      <c r="F32" s="259">
        <v>30000</v>
      </c>
      <c r="G32" s="319" t="s">
        <v>604</v>
      </c>
    </row>
    <row r="33" spans="1:7" s="334" customFormat="1" ht="36" x14ac:dyDescent="0.35">
      <c r="A33" s="307" t="s">
        <v>268</v>
      </c>
      <c r="B33" s="308" t="s">
        <v>237</v>
      </c>
      <c r="C33" s="259">
        <f t="shared" si="3"/>
        <v>5000</v>
      </c>
      <c r="D33" s="259">
        <v>20000</v>
      </c>
      <c r="E33" s="259">
        <v>20000</v>
      </c>
      <c r="F33" s="259">
        <v>20000</v>
      </c>
      <c r="G33" s="319" t="s">
        <v>603</v>
      </c>
    </row>
    <row r="34" spans="1:7" s="333" customFormat="1" ht="36" x14ac:dyDescent="0.25">
      <c r="A34" s="307" t="s">
        <v>269</v>
      </c>
      <c r="B34" s="308" t="s">
        <v>594</v>
      </c>
      <c r="C34" s="259">
        <f t="shared" si="3"/>
        <v>7500</v>
      </c>
      <c r="D34" s="259">
        <v>30000</v>
      </c>
      <c r="E34" s="259">
        <v>30000</v>
      </c>
      <c r="F34" s="259">
        <v>30000</v>
      </c>
      <c r="G34" s="319" t="s">
        <v>604</v>
      </c>
    </row>
    <row r="35" spans="1:7" s="333" customFormat="1" ht="36" x14ac:dyDescent="0.25">
      <c r="A35" s="307" t="s">
        <v>270</v>
      </c>
      <c r="B35" s="308" t="s">
        <v>512</v>
      </c>
      <c r="C35" s="259">
        <f t="shared" si="3"/>
        <v>3750</v>
      </c>
      <c r="D35" s="259">
        <v>15000</v>
      </c>
      <c r="E35" s="259">
        <v>15000</v>
      </c>
      <c r="F35" s="259">
        <v>15000</v>
      </c>
      <c r="G35" s="319" t="s">
        <v>603</v>
      </c>
    </row>
    <row r="36" spans="1:7" s="333" customFormat="1" ht="36" x14ac:dyDescent="0.25">
      <c r="A36" s="307" t="s">
        <v>271</v>
      </c>
      <c r="B36" s="311" t="s">
        <v>517</v>
      </c>
      <c r="C36" s="259">
        <f t="shared" si="3"/>
        <v>7500</v>
      </c>
      <c r="D36" s="259">
        <v>30000</v>
      </c>
      <c r="E36" s="259">
        <v>30000</v>
      </c>
      <c r="F36" s="259">
        <v>30000</v>
      </c>
      <c r="G36" s="319" t="s">
        <v>604</v>
      </c>
    </row>
    <row r="37" spans="1:7" s="334" customFormat="1" ht="36" x14ac:dyDescent="0.35">
      <c r="A37" s="307" t="s">
        <v>272</v>
      </c>
      <c r="B37" s="308" t="s">
        <v>513</v>
      </c>
      <c r="C37" s="259">
        <v>0</v>
      </c>
      <c r="D37" s="259">
        <v>0</v>
      </c>
      <c r="E37" s="259">
        <v>50000</v>
      </c>
      <c r="F37" s="259">
        <v>50000</v>
      </c>
      <c r="G37" s="319" t="s">
        <v>603</v>
      </c>
    </row>
    <row r="38" spans="1:7" s="333" customFormat="1" ht="45.75" customHeight="1" x14ac:dyDescent="0.25">
      <c r="A38" s="307" t="s">
        <v>273</v>
      </c>
      <c r="B38" s="308" t="s">
        <v>607</v>
      </c>
      <c r="C38" s="259">
        <f t="shared" si="3"/>
        <v>12500</v>
      </c>
      <c r="D38" s="259">
        <v>50000</v>
      </c>
      <c r="E38" s="259">
        <v>50000</v>
      </c>
      <c r="F38" s="259">
        <v>50000</v>
      </c>
      <c r="G38" s="319" t="s">
        <v>603</v>
      </c>
    </row>
    <row r="39" spans="1:7" s="333" customFormat="1" ht="36" x14ac:dyDescent="0.25">
      <c r="A39" s="307" t="s">
        <v>274</v>
      </c>
      <c r="B39" s="308" t="s">
        <v>514</v>
      </c>
      <c r="C39" s="259">
        <f t="shared" si="3"/>
        <v>12500</v>
      </c>
      <c r="D39" s="259">
        <v>50000</v>
      </c>
      <c r="E39" s="259">
        <v>50000</v>
      </c>
      <c r="F39" s="259">
        <v>50000</v>
      </c>
      <c r="G39" s="319" t="s">
        <v>604</v>
      </c>
    </row>
    <row r="40" spans="1:7" s="334" customFormat="1" ht="36" x14ac:dyDescent="0.35">
      <c r="A40" s="307" t="s">
        <v>275</v>
      </c>
      <c r="B40" s="308" t="s">
        <v>588</v>
      </c>
      <c r="C40" s="259">
        <f t="shared" si="3"/>
        <v>12500</v>
      </c>
      <c r="D40" s="259">
        <v>50000</v>
      </c>
      <c r="E40" s="259">
        <v>50000</v>
      </c>
      <c r="F40" s="259">
        <v>50000</v>
      </c>
      <c r="G40" s="319" t="s">
        <v>604</v>
      </c>
    </row>
    <row r="41" spans="1:7" s="334" customFormat="1" ht="54" x14ac:dyDescent="0.35">
      <c r="A41" s="307" t="s">
        <v>276</v>
      </c>
      <c r="B41" s="308" t="s">
        <v>589</v>
      </c>
      <c r="C41" s="259">
        <v>0</v>
      </c>
      <c r="D41" s="259">
        <v>0</v>
      </c>
      <c r="E41" s="259">
        <v>50000</v>
      </c>
      <c r="F41" s="259">
        <v>50000</v>
      </c>
      <c r="G41" s="319" t="s">
        <v>604</v>
      </c>
    </row>
    <row r="42" spans="1:7" s="235" customFormat="1" ht="36" collapsed="1" x14ac:dyDescent="0.25">
      <c r="A42" s="307" t="s">
        <v>277</v>
      </c>
      <c r="B42" s="311" t="s">
        <v>519</v>
      </c>
      <c r="C42" s="259">
        <f t="shared" si="3"/>
        <v>10000</v>
      </c>
      <c r="D42" s="259">
        <v>40000</v>
      </c>
      <c r="E42" s="259">
        <v>40000</v>
      </c>
      <c r="F42" s="259">
        <v>40000</v>
      </c>
      <c r="G42" s="319" t="s">
        <v>604</v>
      </c>
    </row>
    <row r="43" spans="1:7" s="235" customFormat="1" ht="36" x14ac:dyDescent="0.35">
      <c r="A43" s="307" t="s">
        <v>278</v>
      </c>
      <c r="B43" s="312" t="s">
        <v>590</v>
      </c>
      <c r="C43" s="259">
        <f t="shared" si="3"/>
        <v>6250</v>
      </c>
      <c r="D43" s="259">
        <v>25000</v>
      </c>
      <c r="E43" s="259">
        <v>25000</v>
      </c>
      <c r="F43" s="259">
        <v>25000</v>
      </c>
      <c r="G43" s="319" t="s">
        <v>604</v>
      </c>
    </row>
    <row r="44" spans="1:7" s="334" customFormat="1" ht="36" x14ac:dyDescent="0.35">
      <c r="A44" s="307" t="s">
        <v>279</v>
      </c>
      <c r="B44" s="312" t="s">
        <v>591</v>
      </c>
      <c r="C44" s="259">
        <f t="shared" si="3"/>
        <v>5000</v>
      </c>
      <c r="D44" s="259">
        <v>20000</v>
      </c>
      <c r="E44" s="259">
        <v>20000</v>
      </c>
      <c r="F44" s="259">
        <v>20000</v>
      </c>
      <c r="G44" s="319" t="s">
        <v>604</v>
      </c>
    </row>
    <row r="45" spans="1:7" s="235" customFormat="1" ht="31.5" customHeight="1" x14ac:dyDescent="0.25">
      <c r="A45" s="307" t="s">
        <v>280</v>
      </c>
      <c r="B45" s="311" t="s">
        <v>592</v>
      </c>
      <c r="C45" s="259">
        <f t="shared" si="3"/>
        <v>3750</v>
      </c>
      <c r="D45" s="259">
        <v>15000</v>
      </c>
      <c r="E45" s="259">
        <v>15000</v>
      </c>
      <c r="F45" s="259">
        <v>15000</v>
      </c>
      <c r="G45" s="319" t="s">
        <v>604</v>
      </c>
    </row>
    <row r="46" spans="1:7" s="235" customFormat="1" ht="42" customHeight="1" x14ac:dyDescent="0.25">
      <c r="A46" s="307" t="s">
        <v>281</v>
      </c>
      <c r="B46" s="308" t="s">
        <v>527</v>
      </c>
      <c r="C46" s="259">
        <f t="shared" si="3"/>
        <v>1500</v>
      </c>
      <c r="D46" s="259">
        <v>6000</v>
      </c>
      <c r="E46" s="259">
        <v>6000</v>
      </c>
      <c r="F46" s="259">
        <v>6000</v>
      </c>
      <c r="G46" s="319" t="s">
        <v>604</v>
      </c>
    </row>
    <row r="47" spans="1:7" s="328" customFormat="1" ht="36" x14ac:dyDescent="0.3">
      <c r="A47" s="307" t="s">
        <v>282</v>
      </c>
      <c r="B47" s="311" t="s">
        <v>521</v>
      </c>
      <c r="C47" s="259">
        <f t="shared" si="3"/>
        <v>2500</v>
      </c>
      <c r="D47" s="259">
        <v>10000</v>
      </c>
      <c r="E47" s="259">
        <v>10000</v>
      </c>
      <c r="F47" s="259">
        <v>10000</v>
      </c>
      <c r="G47" s="319" t="s">
        <v>604</v>
      </c>
    </row>
    <row r="48" spans="1:7" s="328" customFormat="1" ht="17.25" x14ac:dyDescent="0.3">
      <c r="A48" s="313">
        <v>3</v>
      </c>
      <c r="B48" s="314" t="s">
        <v>250</v>
      </c>
      <c r="C48" s="272">
        <f>SUM(C50:C51)</f>
        <v>109000</v>
      </c>
      <c r="D48" s="272">
        <f t="shared" ref="D48:F48" si="4">SUM(D50:D51)</f>
        <v>109000</v>
      </c>
      <c r="E48" s="272">
        <f t="shared" si="4"/>
        <v>109000</v>
      </c>
      <c r="F48" s="272">
        <f t="shared" si="4"/>
        <v>109000</v>
      </c>
    </row>
    <row r="49" spans="1:7" s="235" customFormat="1" ht="18" x14ac:dyDescent="0.25">
      <c r="A49" s="304"/>
      <c r="B49" s="65" t="s">
        <v>9</v>
      </c>
      <c r="C49" s="259"/>
      <c r="D49" s="259"/>
      <c r="E49" s="259"/>
      <c r="F49" s="259"/>
    </row>
    <row r="50" spans="1:7" s="235" customFormat="1" ht="72" x14ac:dyDescent="0.25">
      <c r="A50" s="307" t="s">
        <v>286</v>
      </c>
      <c r="B50" s="311" t="s">
        <v>526</v>
      </c>
      <c r="C50" s="259">
        <v>57500</v>
      </c>
      <c r="D50" s="259">
        <v>57500</v>
      </c>
      <c r="E50" s="259">
        <v>57500</v>
      </c>
      <c r="F50" s="259">
        <v>57500</v>
      </c>
      <c r="G50" s="319" t="s">
        <v>605</v>
      </c>
    </row>
    <row r="51" spans="1:7" s="235" customFormat="1" ht="54" x14ac:dyDescent="0.25">
      <c r="A51" s="307" t="s">
        <v>360</v>
      </c>
      <c r="B51" s="311" t="s">
        <v>593</v>
      </c>
      <c r="C51" s="259">
        <v>51500</v>
      </c>
      <c r="D51" s="259">
        <v>51500</v>
      </c>
      <c r="E51" s="259">
        <v>51500</v>
      </c>
      <c r="F51" s="259">
        <v>51500</v>
      </c>
      <c r="G51" s="319" t="s">
        <v>605</v>
      </c>
    </row>
    <row r="52" spans="1:7" s="235" customFormat="1" ht="17.25" x14ac:dyDescent="0.3">
      <c r="A52" s="276">
        <v>4</v>
      </c>
      <c r="B52" s="124" t="s">
        <v>620</v>
      </c>
      <c r="C52" s="272">
        <f>SUM(C54:C64)</f>
        <v>28000</v>
      </c>
      <c r="D52" s="272">
        <f t="shared" ref="D52:F52" si="5">SUM(D54:D64)</f>
        <v>28000</v>
      </c>
      <c r="E52" s="272">
        <f t="shared" si="5"/>
        <v>28000</v>
      </c>
      <c r="F52" s="272">
        <f t="shared" si="5"/>
        <v>28000</v>
      </c>
    </row>
    <row r="53" spans="1:7" s="235" customFormat="1" ht="18" x14ac:dyDescent="0.25">
      <c r="A53" s="69"/>
      <c r="B53" s="65" t="s">
        <v>9</v>
      </c>
      <c r="C53" s="259"/>
      <c r="D53" s="259"/>
      <c r="E53" s="259"/>
      <c r="F53" s="259"/>
    </row>
    <row r="54" spans="1:7" s="235" customFormat="1" ht="96" customHeight="1" x14ac:dyDescent="0.25">
      <c r="A54" s="307" t="s">
        <v>537</v>
      </c>
      <c r="B54" s="318" t="s">
        <v>595</v>
      </c>
      <c r="C54" s="259">
        <v>13000</v>
      </c>
      <c r="D54" s="259">
        <v>13000</v>
      </c>
      <c r="E54" s="259">
        <v>13000</v>
      </c>
      <c r="F54" s="259">
        <v>13000</v>
      </c>
      <c r="G54" s="319" t="s">
        <v>604</v>
      </c>
    </row>
    <row r="55" spans="1:7" ht="108" x14ac:dyDescent="0.25">
      <c r="A55" s="307" t="s">
        <v>538</v>
      </c>
      <c r="B55" s="316" t="s">
        <v>610</v>
      </c>
      <c r="C55" s="259">
        <v>2410</v>
      </c>
      <c r="D55" s="259">
        <v>2410</v>
      </c>
      <c r="E55" s="259">
        <v>2410</v>
      </c>
      <c r="F55" s="259">
        <v>2410</v>
      </c>
      <c r="G55" s="319" t="s">
        <v>604</v>
      </c>
    </row>
    <row r="56" spans="1:7" ht="90" x14ac:dyDescent="0.25">
      <c r="A56" s="307" t="s">
        <v>539</v>
      </c>
      <c r="B56" s="316" t="s">
        <v>611</v>
      </c>
      <c r="C56" s="259">
        <v>380</v>
      </c>
      <c r="D56" s="259">
        <v>380</v>
      </c>
      <c r="E56" s="259">
        <v>380</v>
      </c>
      <c r="F56" s="259">
        <v>380</v>
      </c>
      <c r="G56" s="319" t="s">
        <v>604</v>
      </c>
    </row>
    <row r="57" spans="1:7" ht="90" x14ac:dyDescent="0.25">
      <c r="A57" s="307" t="s">
        <v>540</v>
      </c>
      <c r="B57" s="316" t="s">
        <v>612</v>
      </c>
      <c r="C57" s="259">
        <v>365</v>
      </c>
      <c r="D57" s="259">
        <v>365</v>
      </c>
      <c r="E57" s="259">
        <v>365</v>
      </c>
      <c r="F57" s="259">
        <v>365</v>
      </c>
      <c r="G57" s="319" t="s">
        <v>604</v>
      </c>
    </row>
    <row r="58" spans="1:7" ht="126" x14ac:dyDescent="0.25">
      <c r="A58" s="307" t="s">
        <v>541</v>
      </c>
      <c r="B58" s="316" t="s">
        <v>613</v>
      </c>
      <c r="C58" s="259">
        <v>300</v>
      </c>
      <c r="D58" s="259">
        <v>300</v>
      </c>
      <c r="E58" s="259">
        <v>300</v>
      </c>
      <c r="F58" s="259">
        <v>300</v>
      </c>
      <c r="G58" s="319" t="s">
        <v>604</v>
      </c>
    </row>
    <row r="59" spans="1:7" ht="72" x14ac:dyDescent="0.25">
      <c r="A59" s="307" t="s">
        <v>548</v>
      </c>
      <c r="B59" s="316" t="s">
        <v>618</v>
      </c>
      <c r="C59" s="259">
        <v>250</v>
      </c>
      <c r="D59" s="259">
        <v>250</v>
      </c>
      <c r="E59" s="259">
        <v>250</v>
      </c>
      <c r="F59" s="259">
        <v>250</v>
      </c>
      <c r="G59" s="319" t="s">
        <v>604</v>
      </c>
    </row>
    <row r="60" spans="1:7" ht="108" x14ac:dyDescent="0.25">
      <c r="A60" s="307" t="s">
        <v>549</v>
      </c>
      <c r="B60" s="316" t="s">
        <v>614</v>
      </c>
      <c r="C60" s="259">
        <v>2250</v>
      </c>
      <c r="D60" s="259">
        <v>2250</v>
      </c>
      <c r="E60" s="259">
        <v>2250</v>
      </c>
      <c r="F60" s="259">
        <v>2250</v>
      </c>
      <c r="G60" s="319" t="s">
        <v>604</v>
      </c>
    </row>
    <row r="61" spans="1:7" ht="90" x14ac:dyDescent="0.25">
      <c r="A61" s="307" t="s">
        <v>550</v>
      </c>
      <c r="B61" s="316" t="s">
        <v>615</v>
      </c>
      <c r="C61" s="259">
        <v>4000</v>
      </c>
      <c r="D61" s="259">
        <v>4000</v>
      </c>
      <c r="E61" s="259">
        <v>4000</v>
      </c>
      <c r="F61" s="259">
        <v>4000</v>
      </c>
      <c r="G61" s="319" t="s">
        <v>604</v>
      </c>
    </row>
    <row r="62" spans="1:7" ht="90" x14ac:dyDescent="0.25">
      <c r="A62" s="307" t="s">
        <v>551</v>
      </c>
      <c r="B62" s="316" t="s">
        <v>616</v>
      </c>
      <c r="C62" s="259">
        <v>2400</v>
      </c>
      <c r="D62" s="259">
        <v>2400</v>
      </c>
      <c r="E62" s="259">
        <v>2400</v>
      </c>
      <c r="F62" s="259">
        <v>2400</v>
      </c>
      <c r="G62" s="319" t="s">
        <v>604</v>
      </c>
    </row>
    <row r="63" spans="1:7" ht="81" customHeight="1" x14ac:dyDescent="0.25">
      <c r="A63" s="307" t="s">
        <v>608</v>
      </c>
      <c r="B63" s="316" t="s">
        <v>619</v>
      </c>
      <c r="C63" s="259">
        <v>2250</v>
      </c>
      <c r="D63" s="259">
        <v>2250</v>
      </c>
      <c r="E63" s="259">
        <v>2250</v>
      </c>
      <c r="F63" s="259">
        <v>2250</v>
      </c>
      <c r="G63" s="319" t="s">
        <v>604</v>
      </c>
    </row>
    <row r="64" spans="1:7" ht="90" x14ac:dyDescent="0.25">
      <c r="A64" s="307" t="s">
        <v>609</v>
      </c>
      <c r="B64" s="316" t="s">
        <v>617</v>
      </c>
      <c r="C64" s="259">
        <v>395</v>
      </c>
      <c r="D64" s="259">
        <v>395</v>
      </c>
      <c r="E64" s="259">
        <v>395</v>
      </c>
      <c r="F64" s="259">
        <v>395</v>
      </c>
      <c r="G64" s="319" t="s">
        <v>604</v>
      </c>
    </row>
    <row r="65" spans="1:7" ht="17.25" x14ac:dyDescent="0.25">
      <c r="A65" s="10">
        <v>5</v>
      </c>
      <c r="B65" s="65" t="s">
        <v>21</v>
      </c>
      <c r="C65" s="8">
        <f>C67</f>
        <v>12000</v>
      </c>
      <c r="D65" s="8">
        <f>D67</f>
        <v>12000</v>
      </c>
      <c r="E65" s="8">
        <f>E67</f>
        <v>12000</v>
      </c>
      <c r="F65" s="8">
        <f>F67</f>
        <v>12000</v>
      </c>
    </row>
    <row r="66" spans="1:7" ht="17.25" x14ac:dyDescent="0.25">
      <c r="A66" s="69"/>
      <c r="B66" s="65" t="s">
        <v>9</v>
      </c>
      <c r="C66" s="8"/>
      <c r="D66" s="8"/>
      <c r="E66" s="8"/>
      <c r="F66" s="8"/>
    </row>
    <row r="67" spans="1:7" ht="41.25" customHeight="1" x14ac:dyDescent="0.25">
      <c r="A67" s="307" t="s">
        <v>542</v>
      </c>
      <c r="B67" s="311" t="s">
        <v>597</v>
      </c>
      <c r="C67" s="259">
        <v>12000</v>
      </c>
      <c r="D67" s="259">
        <v>12000</v>
      </c>
      <c r="E67" s="259">
        <v>12000</v>
      </c>
      <c r="F67" s="259">
        <v>12000</v>
      </c>
      <c r="G67" s="319" t="s">
        <v>604</v>
      </c>
    </row>
    <row r="68" spans="1:7" ht="25.5" customHeight="1" x14ac:dyDescent="0.25">
      <c r="A68" s="315">
        <v>6</v>
      </c>
      <c r="B68" s="317" t="s">
        <v>12</v>
      </c>
      <c r="C68" s="272">
        <v>57000</v>
      </c>
      <c r="D68" s="272">
        <v>57000</v>
      </c>
      <c r="E68" s="272">
        <v>57000</v>
      </c>
      <c r="F68" s="272">
        <v>57000</v>
      </c>
    </row>
    <row r="69" spans="1:7" ht="51.75" x14ac:dyDescent="0.25">
      <c r="A69" s="329">
        <v>7</v>
      </c>
      <c r="B69" s="330" t="s">
        <v>695</v>
      </c>
      <c r="C69" s="65">
        <f>C71</f>
        <v>89182.5</v>
      </c>
      <c r="D69" s="65">
        <f t="shared" ref="D69:F69" si="6">D71</f>
        <v>89182.5</v>
      </c>
      <c r="E69" s="65">
        <f t="shared" si="6"/>
        <v>89182.5</v>
      </c>
      <c r="F69" s="65">
        <f t="shared" si="6"/>
        <v>89182.5</v>
      </c>
    </row>
    <row r="70" spans="1:7" ht="18" x14ac:dyDescent="0.25">
      <c r="B70" s="65" t="s">
        <v>9</v>
      </c>
      <c r="C70" s="1"/>
      <c r="D70" s="1"/>
      <c r="E70" s="1"/>
      <c r="F70" s="1"/>
    </row>
    <row r="71" spans="1:7" ht="180" x14ac:dyDescent="0.25">
      <c r="A71" s="331" t="s">
        <v>602</v>
      </c>
      <c r="B71" s="131" t="s">
        <v>689</v>
      </c>
      <c r="C71" s="1">
        <v>89182.5</v>
      </c>
      <c r="D71" s="1">
        <v>89182.5</v>
      </c>
      <c r="E71" s="1">
        <v>89182.5</v>
      </c>
      <c r="F71" s="1">
        <v>89182.5</v>
      </c>
    </row>
  </sheetData>
  <mergeCells count="4">
    <mergeCell ref="A1:F1"/>
    <mergeCell ref="A2:F2"/>
    <mergeCell ref="A3:F3"/>
    <mergeCell ref="A5:F5"/>
  </mergeCells>
  <pageMargins left="0.45" right="0.33" top="0.75" bottom="0.75" header="0.3" footer="0.3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workbookViewId="0">
      <selection activeCell="A89" sqref="A89:K89"/>
    </sheetView>
  </sheetViews>
  <sheetFormatPr defaultRowHeight="16.5" x14ac:dyDescent="0.25"/>
  <cols>
    <col min="1" max="1" width="11.42578125" style="122" customWidth="1"/>
    <col min="2" max="2" width="18.28515625" style="122" customWidth="1"/>
    <col min="3" max="3" width="21" style="122" customWidth="1"/>
    <col min="4" max="6" width="16" style="122" customWidth="1"/>
    <col min="7" max="7" width="17" style="122" customWidth="1"/>
    <col min="8" max="8" width="11.5703125" style="122" bestFit="1" customWidth="1"/>
    <col min="9" max="9" width="11.85546875" style="122" customWidth="1"/>
    <col min="10" max="10" width="11.28515625" style="122" customWidth="1"/>
    <col min="11" max="11" width="12.7109375" style="122" customWidth="1"/>
    <col min="12" max="12" width="9.140625" style="122"/>
    <col min="13" max="13" width="9.7109375" style="122" bestFit="1" customWidth="1"/>
    <col min="14" max="258" width="9.140625" style="122"/>
    <col min="259" max="259" width="11.42578125" style="122" customWidth="1"/>
    <col min="260" max="260" width="15.140625" style="122" customWidth="1"/>
    <col min="261" max="261" width="19.85546875" style="122" customWidth="1"/>
    <col min="262" max="263" width="16" style="122" customWidth="1"/>
    <col min="264" max="264" width="17" style="122" customWidth="1"/>
    <col min="265" max="265" width="15.28515625" style="122" customWidth="1"/>
    <col min="266" max="266" width="17" style="122" customWidth="1"/>
    <col min="267" max="267" width="15.42578125" style="122" customWidth="1"/>
    <col min="268" max="268" width="9.140625" style="122"/>
    <col min="269" max="269" width="10.28515625" style="122" bestFit="1" customWidth="1"/>
    <col min="270" max="514" width="9.140625" style="122"/>
    <col min="515" max="515" width="11.42578125" style="122" customWidth="1"/>
    <col min="516" max="516" width="15.140625" style="122" customWidth="1"/>
    <col min="517" max="517" width="19.85546875" style="122" customWidth="1"/>
    <col min="518" max="519" width="16" style="122" customWidth="1"/>
    <col min="520" max="520" width="17" style="122" customWidth="1"/>
    <col min="521" max="521" width="15.28515625" style="122" customWidth="1"/>
    <col min="522" max="522" width="17" style="122" customWidth="1"/>
    <col min="523" max="523" width="15.42578125" style="122" customWidth="1"/>
    <col min="524" max="524" width="9.140625" style="122"/>
    <col min="525" max="525" width="10.28515625" style="122" bestFit="1" customWidth="1"/>
    <col min="526" max="770" width="9.140625" style="122"/>
    <col min="771" max="771" width="11.42578125" style="122" customWidth="1"/>
    <col min="772" max="772" width="15.140625" style="122" customWidth="1"/>
    <col min="773" max="773" width="19.85546875" style="122" customWidth="1"/>
    <col min="774" max="775" width="16" style="122" customWidth="1"/>
    <col min="776" max="776" width="17" style="122" customWidth="1"/>
    <col min="777" max="777" width="15.28515625" style="122" customWidth="1"/>
    <col min="778" max="778" width="17" style="122" customWidth="1"/>
    <col min="779" max="779" width="15.42578125" style="122" customWidth="1"/>
    <col min="780" max="780" width="9.140625" style="122"/>
    <col min="781" max="781" width="10.28515625" style="122" bestFit="1" customWidth="1"/>
    <col min="782" max="1026" width="9.140625" style="122"/>
    <col min="1027" max="1027" width="11.42578125" style="122" customWidth="1"/>
    <col min="1028" max="1028" width="15.140625" style="122" customWidth="1"/>
    <col min="1029" max="1029" width="19.85546875" style="122" customWidth="1"/>
    <col min="1030" max="1031" width="16" style="122" customWidth="1"/>
    <col min="1032" max="1032" width="17" style="122" customWidth="1"/>
    <col min="1033" max="1033" width="15.28515625" style="122" customWidth="1"/>
    <col min="1034" max="1034" width="17" style="122" customWidth="1"/>
    <col min="1035" max="1035" width="15.42578125" style="122" customWidth="1"/>
    <col min="1036" max="1036" width="9.140625" style="122"/>
    <col min="1037" max="1037" width="10.28515625" style="122" bestFit="1" customWidth="1"/>
    <col min="1038" max="1282" width="9.140625" style="122"/>
    <col min="1283" max="1283" width="11.42578125" style="122" customWidth="1"/>
    <col min="1284" max="1284" width="15.140625" style="122" customWidth="1"/>
    <col min="1285" max="1285" width="19.85546875" style="122" customWidth="1"/>
    <col min="1286" max="1287" width="16" style="122" customWidth="1"/>
    <col min="1288" max="1288" width="17" style="122" customWidth="1"/>
    <col min="1289" max="1289" width="15.28515625" style="122" customWidth="1"/>
    <col min="1290" max="1290" width="17" style="122" customWidth="1"/>
    <col min="1291" max="1291" width="15.42578125" style="122" customWidth="1"/>
    <col min="1292" max="1292" width="9.140625" style="122"/>
    <col min="1293" max="1293" width="10.28515625" style="122" bestFit="1" customWidth="1"/>
    <col min="1294" max="1538" width="9.140625" style="122"/>
    <col min="1539" max="1539" width="11.42578125" style="122" customWidth="1"/>
    <col min="1540" max="1540" width="15.140625" style="122" customWidth="1"/>
    <col min="1541" max="1541" width="19.85546875" style="122" customWidth="1"/>
    <col min="1542" max="1543" width="16" style="122" customWidth="1"/>
    <col min="1544" max="1544" width="17" style="122" customWidth="1"/>
    <col min="1545" max="1545" width="15.28515625" style="122" customWidth="1"/>
    <col min="1546" max="1546" width="17" style="122" customWidth="1"/>
    <col min="1547" max="1547" width="15.42578125" style="122" customWidth="1"/>
    <col min="1548" max="1548" width="9.140625" style="122"/>
    <col min="1549" max="1549" width="10.28515625" style="122" bestFit="1" customWidth="1"/>
    <col min="1550" max="1794" width="9.140625" style="122"/>
    <col min="1795" max="1795" width="11.42578125" style="122" customWidth="1"/>
    <col min="1796" max="1796" width="15.140625" style="122" customWidth="1"/>
    <col min="1797" max="1797" width="19.85546875" style="122" customWidth="1"/>
    <col min="1798" max="1799" width="16" style="122" customWidth="1"/>
    <col min="1800" max="1800" width="17" style="122" customWidth="1"/>
    <col min="1801" max="1801" width="15.28515625" style="122" customWidth="1"/>
    <col min="1802" max="1802" width="17" style="122" customWidth="1"/>
    <col min="1803" max="1803" width="15.42578125" style="122" customWidth="1"/>
    <col min="1804" max="1804" width="9.140625" style="122"/>
    <col min="1805" max="1805" width="10.28515625" style="122" bestFit="1" customWidth="1"/>
    <col min="1806" max="2050" width="9.140625" style="122"/>
    <col min="2051" max="2051" width="11.42578125" style="122" customWidth="1"/>
    <col min="2052" max="2052" width="15.140625" style="122" customWidth="1"/>
    <col min="2053" max="2053" width="19.85546875" style="122" customWidth="1"/>
    <col min="2054" max="2055" width="16" style="122" customWidth="1"/>
    <col min="2056" max="2056" width="17" style="122" customWidth="1"/>
    <col min="2057" max="2057" width="15.28515625" style="122" customWidth="1"/>
    <col min="2058" max="2058" width="17" style="122" customWidth="1"/>
    <col min="2059" max="2059" width="15.42578125" style="122" customWidth="1"/>
    <col min="2060" max="2060" width="9.140625" style="122"/>
    <col min="2061" max="2061" width="10.28515625" style="122" bestFit="1" customWidth="1"/>
    <col min="2062" max="2306" width="9.140625" style="122"/>
    <col min="2307" max="2307" width="11.42578125" style="122" customWidth="1"/>
    <col min="2308" max="2308" width="15.140625" style="122" customWidth="1"/>
    <col min="2309" max="2309" width="19.85546875" style="122" customWidth="1"/>
    <col min="2310" max="2311" width="16" style="122" customWidth="1"/>
    <col min="2312" max="2312" width="17" style="122" customWidth="1"/>
    <col min="2313" max="2313" width="15.28515625" style="122" customWidth="1"/>
    <col min="2314" max="2314" width="17" style="122" customWidth="1"/>
    <col min="2315" max="2315" width="15.42578125" style="122" customWidth="1"/>
    <col min="2316" max="2316" width="9.140625" style="122"/>
    <col min="2317" max="2317" width="10.28515625" style="122" bestFit="1" customWidth="1"/>
    <col min="2318" max="2562" width="9.140625" style="122"/>
    <col min="2563" max="2563" width="11.42578125" style="122" customWidth="1"/>
    <col min="2564" max="2564" width="15.140625" style="122" customWidth="1"/>
    <col min="2565" max="2565" width="19.85546875" style="122" customWidth="1"/>
    <col min="2566" max="2567" width="16" style="122" customWidth="1"/>
    <col min="2568" max="2568" width="17" style="122" customWidth="1"/>
    <col min="2569" max="2569" width="15.28515625" style="122" customWidth="1"/>
    <col min="2570" max="2570" width="17" style="122" customWidth="1"/>
    <col min="2571" max="2571" width="15.42578125" style="122" customWidth="1"/>
    <col min="2572" max="2572" width="9.140625" style="122"/>
    <col min="2573" max="2573" width="10.28515625" style="122" bestFit="1" customWidth="1"/>
    <col min="2574" max="2818" width="9.140625" style="122"/>
    <col min="2819" max="2819" width="11.42578125" style="122" customWidth="1"/>
    <col min="2820" max="2820" width="15.140625" style="122" customWidth="1"/>
    <col min="2821" max="2821" width="19.85546875" style="122" customWidth="1"/>
    <col min="2822" max="2823" width="16" style="122" customWidth="1"/>
    <col min="2824" max="2824" width="17" style="122" customWidth="1"/>
    <col min="2825" max="2825" width="15.28515625" style="122" customWidth="1"/>
    <col min="2826" max="2826" width="17" style="122" customWidth="1"/>
    <col min="2827" max="2827" width="15.42578125" style="122" customWidth="1"/>
    <col min="2828" max="2828" width="9.140625" style="122"/>
    <col min="2829" max="2829" width="10.28515625" style="122" bestFit="1" customWidth="1"/>
    <col min="2830" max="3074" width="9.140625" style="122"/>
    <col min="3075" max="3075" width="11.42578125" style="122" customWidth="1"/>
    <col min="3076" max="3076" width="15.140625" style="122" customWidth="1"/>
    <col min="3077" max="3077" width="19.85546875" style="122" customWidth="1"/>
    <col min="3078" max="3079" width="16" style="122" customWidth="1"/>
    <col min="3080" max="3080" width="17" style="122" customWidth="1"/>
    <col min="3081" max="3081" width="15.28515625" style="122" customWidth="1"/>
    <col min="3082" max="3082" width="17" style="122" customWidth="1"/>
    <col min="3083" max="3083" width="15.42578125" style="122" customWidth="1"/>
    <col min="3084" max="3084" width="9.140625" style="122"/>
    <col min="3085" max="3085" width="10.28515625" style="122" bestFit="1" customWidth="1"/>
    <col min="3086" max="3330" width="9.140625" style="122"/>
    <col min="3331" max="3331" width="11.42578125" style="122" customWidth="1"/>
    <col min="3332" max="3332" width="15.140625" style="122" customWidth="1"/>
    <col min="3333" max="3333" width="19.85546875" style="122" customWidth="1"/>
    <col min="3334" max="3335" width="16" style="122" customWidth="1"/>
    <col min="3336" max="3336" width="17" style="122" customWidth="1"/>
    <col min="3337" max="3337" width="15.28515625" style="122" customWidth="1"/>
    <col min="3338" max="3338" width="17" style="122" customWidth="1"/>
    <col min="3339" max="3339" width="15.42578125" style="122" customWidth="1"/>
    <col min="3340" max="3340" width="9.140625" style="122"/>
    <col min="3341" max="3341" width="10.28515625" style="122" bestFit="1" customWidth="1"/>
    <col min="3342" max="3586" width="9.140625" style="122"/>
    <col min="3587" max="3587" width="11.42578125" style="122" customWidth="1"/>
    <col min="3588" max="3588" width="15.140625" style="122" customWidth="1"/>
    <col min="3589" max="3589" width="19.85546875" style="122" customWidth="1"/>
    <col min="3590" max="3591" width="16" style="122" customWidth="1"/>
    <col min="3592" max="3592" width="17" style="122" customWidth="1"/>
    <col min="3593" max="3593" width="15.28515625" style="122" customWidth="1"/>
    <col min="3594" max="3594" width="17" style="122" customWidth="1"/>
    <col min="3595" max="3595" width="15.42578125" style="122" customWidth="1"/>
    <col min="3596" max="3596" width="9.140625" style="122"/>
    <col min="3597" max="3597" width="10.28515625" style="122" bestFit="1" customWidth="1"/>
    <col min="3598" max="3842" width="9.140625" style="122"/>
    <col min="3843" max="3843" width="11.42578125" style="122" customWidth="1"/>
    <col min="3844" max="3844" width="15.140625" style="122" customWidth="1"/>
    <col min="3845" max="3845" width="19.85546875" style="122" customWidth="1"/>
    <col min="3846" max="3847" width="16" style="122" customWidth="1"/>
    <col min="3848" max="3848" width="17" style="122" customWidth="1"/>
    <col min="3849" max="3849" width="15.28515625" style="122" customWidth="1"/>
    <col min="3850" max="3850" width="17" style="122" customWidth="1"/>
    <col min="3851" max="3851" width="15.42578125" style="122" customWidth="1"/>
    <col min="3852" max="3852" width="9.140625" style="122"/>
    <col min="3853" max="3853" width="10.28515625" style="122" bestFit="1" customWidth="1"/>
    <col min="3854" max="4098" width="9.140625" style="122"/>
    <col min="4099" max="4099" width="11.42578125" style="122" customWidth="1"/>
    <col min="4100" max="4100" width="15.140625" style="122" customWidth="1"/>
    <col min="4101" max="4101" width="19.85546875" style="122" customWidth="1"/>
    <col min="4102" max="4103" width="16" style="122" customWidth="1"/>
    <col min="4104" max="4104" width="17" style="122" customWidth="1"/>
    <col min="4105" max="4105" width="15.28515625" style="122" customWidth="1"/>
    <col min="4106" max="4106" width="17" style="122" customWidth="1"/>
    <col min="4107" max="4107" width="15.42578125" style="122" customWidth="1"/>
    <col min="4108" max="4108" width="9.140625" style="122"/>
    <col min="4109" max="4109" width="10.28515625" style="122" bestFit="1" customWidth="1"/>
    <col min="4110" max="4354" width="9.140625" style="122"/>
    <col min="4355" max="4355" width="11.42578125" style="122" customWidth="1"/>
    <col min="4356" max="4356" width="15.140625" style="122" customWidth="1"/>
    <col min="4357" max="4357" width="19.85546875" style="122" customWidth="1"/>
    <col min="4358" max="4359" width="16" style="122" customWidth="1"/>
    <col min="4360" max="4360" width="17" style="122" customWidth="1"/>
    <col min="4361" max="4361" width="15.28515625" style="122" customWidth="1"/>
    <col min="4362" max="4362" width="17" style="122" customWidth="1"/>
    <col min="4363" max="4363" width="15.42578125" style="122" customWidth="1"/>
    <col min="4364" max="4364" width="9.140625" style="122"/>
    <col min="4365" max="4365" width="10.28515625" style="122" bestFit="1" customWidth="1"/>
    <col min="4366" max="4610" width="9.140625" style="122"/>
    <col min="4611" max="4611" width="11.42578125" style="122" customWidth="1"/>
    <col min="4612" max="4612" width="15.140625" style="122" customWidth="1"/>
    <col min="4613" max="4613" width="19.85546875" style="122" customWidth="1"/>
    <col min="4614" max="4615" width="16" style="122" customWidth="1"/>
    <col min="4616" max="4616" width="17" style="122" customWidth="1"/>
    <col min="4617" max="4617" width="15.28515625" style="122" customWidth="1"/>
    <col min="4618" max="4618" width="17" style="122" customWidth="1"/>
    <col min="4619" max="4619" width="15.42578125" style="122" customWidth="1"/>
    <col min="4620" max="4620" width="9.140625" style="122"/>
    <col min="4621" max="4621" width="10.28515625" style="122" bestFit="1" customWidth="1"/>
    <col min="4622" max="4866" width="9.140625" style="122"/>
    <col min="4867" max="4867" width="11.42578125" style="122" customWidth="1"/>
    <col min="4868" max="4868" width="15.140625" style="122" customWidth="1"/>
    <col min="4869" max="4869" width="19.85546875" style="122" customWidth="1"/>
    <col min="4870" max="4871" width="16" style="122" customWidth="1"/>
    <col min="4872" max="4872" width="17" style="122" customWidth="1"/>
    <col min="4873" max="4873" width="15.28515625" style="122" customWidth="1"/>
    <col min="4874" max="4874" width="17" style="122" customWidth="1"/>
    <col min="4875" max="4875" width="15.42578125" style="122" customWidth="1"/>
    <col min="4876" max="4876" width="9.140625" style="122"/>
    <col min="4877" max="4877" width="10.28515625" style="122" bestFit="1" customWidth="1"/>
    <col min="4878" max="5122" width="9.140625" style="122"/>
    <col min="5123" max="5123" width="11.42578125" style="122" customWidth="1"/>
    <col min="5124" max="5124" width="15.140625" style="122" customWidth="1"/>
    <col min="5125" max="5125" width="19.85546875" style="122" customWidth="1"/>
    <col min="5126" max="5127" width="16" style="122" customWidth="1"/>
    <col min="5128" max="5128" width="17" style="122" customWidth="1"/>
    <col min="5129" max="5129" width="15.28515625" style="122" customWidth="1"/>
    <col min="5130" max="5130" width="17" style="122" customWidth="1"/>
    <col min="5131" max="5131" width="15.42578125" style="122" customWidth="1"/>
    <col min="5132" max="5132" width="9.140625" style="122"/>
    <col min="5133" max="5133" width="10.28515625" style="122" bestFit="1" customWidth="1"/>
    <col min="5134" max="5378" width="9.140625" style="122"/>
    <col min="5379" max="5379" width="11.42578125" style="122" customWidth="1"/>
    <col min="5380" max="5380" width="15.140625" style="122" customWidth="1"/>
    <col min="5381" max="5381" width="19.85546875" style="122" customWidth="1"/>
    <col min="5382" max="5383" width="16" style="122" customWidth="1"/>
    <col min="5384" max="5384" width="17" style="122" customWidth="1"/>
    <col min="5385" max="5385" width="15.28515625" style="122" customWidth="1"/>
    <col min="5386" max="5386" width="17" style="122" customWidth="1"/>
    <col min="5387" max="5387" width="15.42578125" style="122" customWidth="1"/>
    <col min="5388" max="5388" width="9.140625" style="122"/>
    <col min="5389" max="5389" width="10.28515625" style="122" bestFit="1" customWidth="1"/>
    <col min="5390" max="5634" width="9.140625" style="122"/>
    <col min="5635" max="5635" width="11.42578125" style="122" customWidth="1"/>
    <col min="5636" max="5636" width="15.140625" style="122" customWidth="1"/>
    <col min="5637" max="5637" width="19.85546875" style="122" customWidth="1"/>
    <col min="5638" max="5639" width="16" style="122" customWidth="1"/>
    <col min="5640" max="5640" width="17" style="122" customWidth="1"/>
    <col min="5641" max="5641" width="15.28515625" style="122" customWidth="1"/>
    <col min="5642" max="5642" width="17" style="122" customWidth="1"/>
    <col min="5643" max="5643" width="15.42578125" style="122" customWidth="1"/>
    <col min="5644" max="5644" width="9.140625" style="122"/>
    <col min="5645" max="5645" width="10.28515625" style="122" bestFit="1" customWidth="1"/>
    <col min="5646" max="5890" width="9.140625" style="122"/>
    <col min="5891" max="5891" width="11.42578125" style="122" customWidth="1"/>
    <col min="5892" max="5892" width="15.140625" style="122" customWidth="1"/>
    <col min="5893" max="5893" width="19.85546875" style="122" customWidth="1"/>
    <col min="5894" max="5895" width="16" style="122" customWidth="1"/>
    <col min="5896" max="5896" width="17" style="122" customWidth="1"/>
    <col min="5897" max="5897" width="15.28515625" style="122" customWidth="1"/>
    <col min="5898" max="5898" width="17" style="122" customWidth="1"/>
    <col min="5899" max="5899" width="15.42578125" style="122" customWidth="1"/>
    <col min="5900" max="5900" width="9.140625" style="122"/>
    <col min="5901" max="5901" width="10.28515625" style="122" bestFit="1" customWidth="1"/>
    <col min="5902" max="6146" width="9.140625" style="122"/>
    <col min="6147" max="6147" width="11.42578125" style="122" customWidth="1"/>
    <col min="6148" max="6148" width="15.140625" style="122" customWidth="1"/>
    <col min="6149" max="6149" width="19.85546875" style="122" customWidth="1"/>
    <col min="6150" max="6151" width="16" style="122" customWidth="1"/>
    <col min="6152" max="6152" width="17" style="122" customWidth="1"/>
    <col min="6153" max="6153" width="15.28515625" style="122" customWidth="1"/>
    <col min="6154" max="6154" width="17" style="122" customWidth="1"/>
    <col min="6155" max="6155" width="15.42578125" style="122" customWidth="1"/>
    <col min="6156" max="6156" width="9.140625" style="122"/>
    <col min="6157" max="6157" width="10.28515625" style="122" bestFit="1" customWidth="1"/>
    <col min="6158" max="6402" width="9.140625" style="122"/>
    <col min="6403" max="6403" width="11.42578125" style="122" customWidth="1"/>
    <col min="6404" max="6404" width="15.140625" style="122" customWidth="1"/>
    <col min="6405" max="6405" width="19.85546875" style="122" customWidth="1"/>
    <col min="6406" max="6407" width="16" style="122" customWidth="1"/>
    <col min="6408" max="6408" width="17" style="122" customWidth="1"/>
    <col min="6409" max="6409" width="15.28515625" style="122" customWidth="1"/>
    <col min="6410" max="6410" width="17" style="122" customWidth="1"/>
    <col min="6411" max="6411" width="15.42578125" style="122" customWidth="1"/>
    <col min="6412" max="6412" width="9.140625" style="122"/>
    <col min="6413" max="6413" width="10.28515625" style="122" bestFit="1" customWidth="1"/>
    <col min="6414" max="6658" width="9.140625" style="122"/>
    <col min="6659" max="6659" width="11.42578125" style="122" customWidth="1"/>
    <col min="6660" max="6660" width="15.140625" style="122" customWidth="1"/>
    <col min="6661" max="6661" width="19.85546875" style="122" customWidth="1"/>
    <col min="6662" max="6663" width="16" style="122" customWidth="1"/>
    <col min="6664" max="6664" width="17" style="122" customWidth="1"/>
    <col min="6665" max="6665" width="15.28515625" style="122" customWidth="1"/>
    <col min="6666" max="6666" width="17" style="122" customWidth="1"/>
    <col min="6667" max="6667" width="15.42578125" style="122" customWidth="1"/>
    <col min="6668" max="6668" width="9.140625" style="122"/>
    <col min="6669" max="6669" width="10.28515625" style="122" bestFit="1" customWidth="1"/>
    <col min="6670" max="6914" width="9.140625" style="122"/>
    <col min="6915" max="6915" width="11.42578125" style="122" customWidth="1"/>
    <col min="6916" max="6916" width="15.140625" style="122" customWidth="1"/>
    <col min="6917" max="6917" width="19.85546875" style="122" customWidth="1"/>
    <col min="6918" max="6919" width="16" style="122" customWidth="1"/>
    <col min="6920" max="6920" width="17" style="122" customWidth="1"/>
    <col min="6921" max="6921" width="15.28515625" style="122" customWidth="1"/>
    <col min="6922" max="6922" width="17" style="122" customWidth="1"/>
    <col min="6923" max="6923" width="15.42578125" style="122" customWidth="1"/>
    <col min="6924" max="6924" width="9.140625" style="122"/>
    <col min="6925" max="6925" width="10.28515625" style="122" bestFit="1" customWidth="1"/>
    <col min="6926" max="7170" width="9.140625" style="122"/>
    <col min="7171" max="7171" width="11.42578125" style="122" customWidth="1"/>
    <col min="7172" max="7172" width="15.140625" style="122" customWidth="1"/>
    <col min="7173" max="7173" width="19.85546875" style="122" customWidth="1"/>
    <col min="7174" max="7175" width="16" style="122" customWidth="1"/>
    <col min="7176" max="7176" width="17" style="122" customWidth="1"/>
    <col min="7177" max="7177" width="15.28515625" style="122" customWidth="1"/>
    <col min="7178" max="7178" width="17" style="122" customWidth="1"/>
    <col min="7179" max="7179" width="15.42578125" style="122" customWidth="1"/>
    <col min="7180" max="7180" width="9.140625" style="122"/>
    <col min="7181" max="7181" width="10.28515625" style="122" bestFit="1" customWidth="1"/>
    <col min="7182" max="7426" width="9.140625" style="122"/>
    <col min="7427" max="7427" width="11.42578125" style="122" customWidth="1"/>
    <col min="7428" max="7428" width="15.140625" style="122" customWidth="1"/>
    <col min="7429" max="7429" width="19.85546875" style="122" customWidth="1"/>
    <col min="7430" max="7431" width="16" style="122" customWidth="1"/>
    <col min="7432" max="7432" width="17" style="122" customWidth="1"/>
    <col min="7433" max="7433" width="15.28515625" style="122" customWidth="1"/>
    <col min="7434" max="7434" width="17" style="122" customWidth="1"/>
    <col min="7435" max="7435" width="15.42578125" style="122" customWidth="1"/>
    <col min="7436" max="7436" width="9.140625" style="122"/>
    <col min="7437" max="7437" width="10.28515625" style="122" bestFit="1" customWidth="1"/>
    <col min="7438" max="7682" width="9.140625" style="122"/>
    <col min="7683" max="7683" width="11.42578125" style="122" customWidth="1"/>
    <col min="7684" max="7684" width="15.140625" style="122" customWidth="1"/>
    <col min="7685" max="7685" width="19.85546875" style="122" customWidth="1"/>
    <col min="7686" max="7687" width="16" style="122" customWidth="1"/>
    <col min="7688" max="7688" width="17" style="122" customWidth="1"/>
    <col min="7689" max="7689" width="15.28515625" style="122" customWidth="1"/>
    <col min="7690" max="7690" width="17" style="122" customWidth="1"/>
    <col min="7691" max="7691" width="15.42578125" style="122" customWidth="1"/>
    <col min="7692" max="7692" width="9.140625" style="122"/>
    <col min="7693" max="7693" width="10.28515625" style="122" bestFit="1" customWidth="1"/>
    <col min="7694" max="7938" width="9.140625" style="122"/>
    <col min="7939" max="7939" width="11.42578125" style="122" customWidth="1"/>
    <col min="7940" max="7940" width="15.140625" style="122" customWidth="1"/>
    <col min="7941" max="7941" width="19.85546875" style="122" customWidth="1"/>
    <col min="7942" max="7943" width="16" style="122" customWidth="1"/>
    <col min="7944" max="7944" width="17" style="122" customWidth="1"/>
    <col min="7945" max="7945" width="15.28515625" style="122" customWidth="1"/>
    <col min="7946" max="7946" width="17" style="122" customWidth="1"/>
    <col min="7947" max="7947" width="15.42578125" style="122" customWidth="1"/>
    <col min="7948" max="7948" width="9.140625" style="122"/>
    <col min="7949" max="7949" width="10.28515625" style="122" bestFit="1" customWidth="1"/>
    <col min="7950" max="8194" width="9.140625" style="122"/>
    <col min="8195" max="8195" width="11.42578125" style="122" customWidth="1"/>
    <col min="8196" max="8196" width="15.140625" style="122" customWidth="1"/>
    <col min="8197" max="8197" width="19.85546875" style="122" customWidth="1"/>
    <col min="8198" max="8199" width="16" style="122" customWidth="1"/>
    <col min="8200" max="8200" width="17" style="122" customWidth="1"/>
    <col min="8201" max="8201" width="15.28515625" style="122" customWidth="1"/>
    <col min="8202" max="8202" width="17" style="122" customWidth="1"/>
    <col min="8203" max="8203" width="15.42578125" style="122" customWidth="1"/>
    <col min="8204" max="8204" width="9.140625" style="122"/>
    <col min="8205" max="8205" width="10.28515625" style="122" bestFit="1" customWidth="1"/>
    <col min="8206" max="8450" width="9.140625" style="122"/>
    <col min="8451" max="8451" width="11.42578125" style="122" customWidth="1"/>
    <col min="8452" max="8452" width="15.140625" style="122" customWidth="1"/>
    <col min="8453" max="8453" width="19.85546875" style="122" customWidth="1"/>
    <col min="8454" max="8455" width="16" style="122" customWidth="1"/>
    <col min="8456" max="8456" width="17" style="122" customWidth="1"/>
    <col min="8457" max="8457" width="15.28515625" style="122" customWidth="1"/>
    <col min="8458" max="8458" width="17" style="122" customWidth="1"/>
    <col min="8459" max="8459" width="15.42578125" style="122" customWidth="1"/>
    <col min="8460" max="8460" width="9.140625" style="122"/>
    <col min="8461" max="8461" width="10.28515625" style="122" bestFit="1" customWidth="1"/>
    <col min="8462" max="8706" width="9.140625" style="122"/>
    <col min="8707" max="8707" width="11.42578125" style="122" customWidth="1"/>
    <col min="8708" max="8708" width="15.140625" style="122" customWidth="1"/>
    <col min="8709" max="8709" width="19.85546875" style="122" customWidth="1"/>
    <col min="8710" max="8711" width="16" style="122" customWidth="1"/>
    <col min="8712" max="8712" width="17" style="122" customWidth="1"/>
    <col min="8713" max="8713" width="15.28515625" style="122" customWidth="1"/>
    <col min="8714" max="8714" width="17" style="122" customWidth="1"/>
    <col min="8715" max="8715" width="15.42578125" style="122" customWidth="1"/>
    <col min="8716" max="8716" width="9.140625" style="122"/>
    <col min="8717" max="8717" width="10.28515625" style="122" bestFit="1" customWidth="1"/>
    <col min="8718" max="8962" width="9.140625" style="122"/>
    <col min="8963" max="8963" width="11.42578125" style="122" customWidth="1"/>
    <col min="8964" max="8964" width="15.140625" style="122" customWidth="1"/>
    <col min="8965" max="8965" width="19.85546875" style="122" customWidth="1"/>
    <col min="8966" max="8967" width="16" style="122" customWidth="1"/>
    <col min="8968" max="8968" width="17" style="122" customWidth="1"/>
    <col min="8969" max="8969" width="15.28515625" style="122" customWidth="1"/>
    <col min="8970" max="8970" width="17" style="122" customWidth="1"/>
    <col min="8971" max="8971" width="15.42578125" style="122" customWidth="1"/>
    <col min="8972" max="8972" width="9.140625" style="122"/>
    <col min="8973" max="8973" width="10.28515625" style="122" bestFit="1" customWidth="1"/>
    <col min="8974" max="9218" width="9.140625" style="122"/>
    <col min="9219" max="9219" width="11.42578125" style="122" customWidth="1"/>
    <col min="9220" max="9220" width="15.140625" style="122" customWidth="1"/>
    <col min="9221" max="9221" width="19.85546875" style="122" customWidth="1"/>
    <col min="9222" max="9223" width="16" style="122" customWidth="1"/>
    <col min="9224" max="9224" width="17" style="122" customWidth="1"/>
    <col min="9225" max="9225" width="15.28515625" style="122" customWidth="1"/>
    <col min="9226" max="9226" width="17" style="122" customWidth="1"/>
    <col min="9227" max="9227" width="15.42578125" style="122" customWidth="1"/>
    <col min="9228" max="9228" width="9.140625" style="122"/>
    <col min="9229" max="9229" width="10.28515625" style="122" bestFit="1" customWidth="1"/>
    <col min="9230" max="9474" width="9.140625" style="122"/>
    <col min="9475" max="9475" width="11.42578125" style="122" customWidth="1"/>
    <col min="9476" max="9476" width="15.140625" style="122" customWidth="1"/>
    <col min="9477" max="9477" width="19.85546875" style="122" customWidth="1"/>
    <col min="9478" max="9479" width="16" style="122" customWidth="1"/>
    <col min="9480" max="9480" width="17" style="122" customWidth="1"/>
    <col min="9481" max="9481" width="15.28515625" style="122" customWidth="1"/>
    <col min="9482" max="9482" width="17" style="122" customWidth="1"/>
    <col min="9483" max="9483" width="15.42578125" style="122" customWidth="1"/>
    <col min="9484" max="9484" width="9.140625" style="122"/>
    <col min="9485" max="9485" width="10.28515625" style="122" bestFit="1" customWidth="1"/>
    <col min="9486" max="9730" width="9.140625" style="122"/>
    <col min="9731" max="9731" width="11.42578125" style="122" customWidth="1"/>
    <col min="9732" max="9732" width="15.140625" style="122" customWidth="1"/>
    <col min="9733" max="9733" width="19.85546875" style="122" customWidth="1"/>
    <col min="9734" max="9735" width="16" style="122" customWidth="1"/>
    <col min="9736" max="9736" width="17" style="122" customWidth="1"/>
    <col min="9737" max="9737" width="15.28515625" style="122" customWidth="1"/>
    <col min="9738" max="9738" width="17" style="122" customWidth="1"/>
    <col min="9739" max="9739" width="15.42578125" style="122" customWidth="1"/>
    <col min="9740" max="9740" width="9.140625" style="122"/>
    <col min="9741" max="9741" width="10.28515625" style="122" bestFit="1" customWidth="1"/>
    <col min="9742" max="9986" width="9.140625" style="122"/>
    <col min="9987" max="9987" width="11.42578125" style="122" customWidth="1"/>
    <col min="9988" max="9988" width="15.140625" style="122" customWidth="1"/>
    <col min="9989" max="9989" width="19.85546875" style="122" customWidth="1"/>
    <col min="9990" max="9991" width="16" style="122" customWidth="1"/>
    <col min="9992" max="9992" width="17" style="122" customWidth="1"/>
    <col min="9993" max="9993" width="15.28515625" style="122" customWidth="1"/>
    <col min="9994" max="9994" width="17" style="122" customWidth="1"/>
    <col min="9995" max="9995" width="15.42578125" style="122" customWidth="1"/>
    <col min="9996" max="9996" width="9.140625" style="122"/>
    <col min="9997" max="9997" width="10.28515625" style="122" bestFit="1" customWidth="1"/>
    <col min="9998" max="10242" width="9.140625" style="122"/>
    <col min="10243" max="10243" width="11.42578125" style="122" customWidth="1"/>
    <col min="10244" max="10244" width="15.140625" style="122" customWidth="1"/>
    <col min="10245" max="10245" width="19.85546875" style="122" customWidth="1"/>
    <col min="10246" max="10247" width="16" style="122" customWidth="1"/>
    <col min="10248" max="10248" width="17" style="122" customWidth="1"/>
    <col min="10249" max="10249" width="15.28515625" style="122" customWidth="1"/>
    <col min="10250" max="10250" width="17" style="122" customWidth="1"/>
    <col min="10251" max="10251" width="15.42578125" style="122" customWidth="1"/>
    <col min="10252" max="10252" width="9.140625" style="122"/>
    <col min="10253" max="10253" width="10.28515625" style="122" bestFit="1" customWidth="1"/>
    <col min="10254" max="10498" width="9.140625" style="122"/>
    <col min="10499" max="10499" width="11.42578125" style="122" customWidth="1"/>
    <col min="10500" max="10500" width="15.140625" style="122" customWidth="1"/>
    <col min="10501" max="10501" width="19.85546875" style="122" customWidth="1"/>
    <col min="10502" max="10503" width="16" style="122" customWidth="1"/>
    <col min="10504" max="10504" width="17" style="122" customWidth="1"/>
    <col min="10505" max="10505" width="15.28515625" style="122" customWidth="1"/>
    <col min="10506" max="10506" width="17" style="122" customWidth="1"/>
    <col min="10507" max="10507" width="15.42578125" style="122" customWidth="1"/>
    <col min="10508" max="10508" width="9.140625" style="122"/>
    <col min="10509" max="10509" width="10.28515625" style="122" bestFit="1" customWidth="1"/>
    <col min="10510" max="10754" width="9.140625" style="122"/>
    <col min="10755" max="10755" width="11.42578125" style="122" customWidth="1"/>
    <col min="10756" max="10756" width="15.140625" style="122" customWidth="1"/>
    <col min="10757" max="10757" width="19.85546875" style="122" customWidth="1"/>
    <col min="10758" max="10759" width="16" style="122" customWidth="1"/>
    <col min="10760" max="10760" width="17" style="122" customWidth="1"/>
    <col min="10761" max="10761" width="15.28515625" style="122" customWidth="1"/>
    <col min="10762" max="10762" width="17" style="122" customWidth="1"/>
    <col min="10763" max="10763" width="15.42578125" style="122" customWidth="1"/>
    <col min="10764" max="10764" width="9.140625" style="122"/>
    <col min="10765" max="10765" width="10.28515625" style="122" bestFit="1" customWidth="1"/>
    <col min="10766" max="11010" width="9.140625" style="122"/>
    <col min="11011" max="11011" width="11.42578125" style="122" customWidth="1"/>
    <col min="11012" max="11012" width="15.140625" style="122" customWidth="1"/>
    <col min="11013" max="11013" width="19.85546875" style="122" customWidth="1"/>
    <col min="11014" max="11015" width="16" style="122" customWidth="1"/>
    <col min="11016" max="11016" width="17" style="122" customWidth="1"/>
    <col min="11017" max="11017" width="15.28515625" style="122" customWidth="1"/>
    <col min="11018" max="11018" width="17" style="122" customWidth="1"/>
    <col min="11019" max="11019" width="15.42578125" style="122" customWidth="1"/>
    <col min="11020" max="11020" width="9.140625" style="122"/>
    <col min="11021" max="11021" width="10.28515625" style="122" bestFit="1" customWidth="1"/>
    <col min="11022" max="11266" width="9.140625" style="122"/>
    <col min="11267" max="11267" width="11.42578125" style="122" customWidth="1"/>
    <col min="11268" max="11268" width="15.140625" style="122" customWidth="1"/>
    <col min="11269" max="11269" width="19.85546875" style="122" customWidth="1"/>
    <col min="11270" max="11271" width="16" style="122" customWidth="1"/>
    <col min="11272" max="11272" width="17" style="122" customWidth="1"/>
    <col min="11273" max="11273" width="15.28515625" style="122" customWidth="1"/>
    <col min="11274" max="11274" width="17" style="122" customWidth="1"/>
    <col min="11275" max="11275" width="15.42578125" style="122" customWidth="1"/>
    <col min="11276" max="11276" width="9.140625" style="122"/>
    <col min="11277" max="11277" width="10.28515625" style="122" bestFit="1" customWidth="1"/>
    <col min="11278" max="11522" width="9.140625" style="122"/>
    <col min="11523" max="11523" width="11.42578125" style="122" customWidth="1"/>
    <col min="11524" max="11524" width="15.140625" style="122" customWidth="1"/>
    <col min="11525" max="11525" width="19.85546875" style="122" customWidth="1"/>
    <col min="11526" max="11527" width="16" style="122" customWidth="1"/>
    <col min="11528" max="11528" width="17" style="122" customWidth="1"/>
    <col min="11529" max="11529" width="15.28515625" style="122" customWidth="1"/>
    <col min="11530" max="11530" width="17" style="122" customWidth="1"/>
    <col min="11531" max="11531" width="15.42578125" style="122" customWidth="1"/>
    <col min="11532" max="11532" width="9.140625" style="122"/>
    <col min="11533" max="11533" width="10.28515625" style="122" bestFit="1" customWidth="1"/>
    <col min="11534" max="11778" width="9.140625" style="122"/>
    <col min="11779" max="11779" width="11.42578125" style="122" customWidth="1"/>
    <col min="11780" max="11780" width="15.140625" style="122" customWidth="1"/>
    <col min="11781" max="11781" width="19.85546875" style="122" customWidth="1"/>
    <col min="11782" max="11783" width="16" style="122" customWidth="1"/>
    <col min="11784" max="11784" width="17" style="122" customWidth="1"/>
    <col min="11785" max="11785" width="15.28515625" style="122" customWidth="1"/>
    <col min="11786" max="11786" width="17" style="122" customWidth="1"/>
    <col min="11787" max="11787" width="15.42578125" style="122" customWidth="1"/>
    <col min="11788" max="11788" width="9.140625" style="122"/>
    <col min="11789" max="11789" width="10.28515625" style="122" bestFit="1" customWidth="1"/>
    <col min="11790" max="12034" width="9.140625" style="122"/>
    <col min="12035" max="12035" width="11.42578125" style="122" customWidth="1"/>
    <col min="12036" max="12036" width="15.140625" style="122" customWidth="1"/>
    <col min="12037" max="12037" width="19.85546875" style="122" customWidth="1"/>
    <col min="12038" max="12039" width="16" style="122" customWidth="1"/>
    <col min="12040" max="12040" width="17" style="122" customWidth="1"/>
    <col min="12041" max="12041" width="15.28515625" style="122" customWidth="1"/>
    <col min="12042" max="12042" width="17" style="122" customWidth="1"/>
    <col min="12043" max="12043" width="15.42578125" style="122" customWidth="1"/>
    <col min="12044" max="12044" width="9.140625" style="122"/>
    <col min="12045" max="12045" width="10.28515625" style="122" bestFit="1" customWidth="1"/>
    <col min="12046" max="12290" width="9.140625" style="122"/>
    <col min="12291" max="12291" width="11.42578125" style="122" customWidth="1"/>
    <col min="12292" max="12292" width="15.140625" style="122" customWidth="1"/>
    <col min="12293" max="12293" width="19.85546875" style="122" customWidth="1"/>
    <col min="12294" max="12295" width="16" style="122" customWidth="1"/>
    <col min="12296" max="12296" width="17" style="122" customWidth="1"/>
    <col min="12297" max="12297" width="15.28515625" style="122" customWidth="1"/>
    <col min="12298" max="12298" width="17" style="122" customWidth="1"/>
    <col min="12299" max="12299" width="15.42578125" style="122" customWidth="1"/>
    <col min="12300" max="12300" width="9.140625" style="122"/>
    <col min="12301" max="12301" width="10.28515625" style="122" bestFit="1" customWidth="1"/>
    <col min="12302" max="12546" width="9.140625" style="122"/>
    <col min="12547" max="12547" width="11.42578125" style="122" customWidth="1"/>
    <col min="12548" max="12548" width="15.140625" style="122" customWidth="1"/>
    <col min="12549" max="12549" width="19.85546875" style="122" customWidth="1"/>
    <col min="12550" max="12551" width="16" style="122" customWidth="1"/>
    <col min="12552" max="12552" width="17" style="122" customWidth="1"/>
    <col min="12553" max="12553" width="15.28515625" style="122" customWidth="1"/>
    <col min="12554" max="12554" width="17" style="122" customWidth="1"/>
    <col min="12555" max="12555" width="15.42578125" style="122" customWidth="1"/>
    <col min="12556" max="12556" width="9.140625" style="122"/>
    <col min="12557" max="12557" width="10.28515625" style="122" bestFit="1" customWidth="1"/>
    <col min="12558" max="12802" width="9.140625" style="122"/>
    <col min="12803" max="12803" width="11.42578125" style="122" customWidth="1"/>
    <col min="12804" max="12804" width="15.140625" style="122" customWidth="1"/>
    <col min="12805" max="12805" width="19.85546875" style="122" customWidth="1"/>
    <col min="12806" max="12807" width="16" style="122" customWidth="1"/>
    <col min="12808" max="12808" width="17" style="122" customWidth="1"/>
    <col min="12809" max="12809" width="15.28515625" style="122" customWidth="1"/>
    <col min="12810" max="12810" width="17" style="122" customWidth="1"/>
    <col min="12811" max="12811" width="15.42578125" style="122" customWidth="1"/>
    <col min="12812" max="12812" width="9.140625" style="122"/>
    <col min="12813" max="12813" width="10.28515625" style="122" bestFit="1" customWidth="1"/>
    <col min="12814" max="13058" width="9.140625" style="122"/>
    <col min="13059" max="13059" width="11.42578125" style="122" customWidth="1"/>
    <col min="13060" max="13060" width="15.140625" style="122" customWidth="1"/>
    <col min="13061" max="13061" width="19.85546875" style="122" customWidth="1"/>
    <col min="13062" max="13063" width="16" style="122" customWidth="1"/>
    <col min="13064" max="13064" width="17" style="122" customWidth="1"/>
    <col min="13065" max="13065" width="15.28515625" style="122" customWidth="1"/>
    <col min="13066" max="13066" width="17" style="122" customWidth="1"/>
    <col min="13067" max="13067" width="15.42578125" style="122" customWidth="1"/>
    <col min="13068" max="13068" width="9.140625" style="122"/>
    <col min="13069" max="13069" width="10.28515625" style="122" bestFit="1" customWidth="1"/>
    <col min="13070" max="13314" width="9.140625" style="122"/>
    <col min="13315" max="13315" width="11.42578125" style="122" customWidth="1"/>
    <col min="13316" max="13316" width="15.140625" style="122" customWidth="1"/>
    <col min="13317" max="13317" width="19.85546875" style="122" customWidth="1"/>
    <col min="13318" max="13319" width="16" style="122" customWidth="1"/>
    <col min="13320" max="13320" width="17" style="122" customWidth="1"/>
    <col min="13321" max="13321" width="15.28515625" style="122" customWidth="1"/>
    <col min="13322" max="13322" width="17" style="122" customWidth="1"/>
    <col min="13323" max="13323" width="15.42578125" style="122" customWidth="1"/>
    <col min="13324" max="13324" width="9.140625" style="122"/>
    <col min="13325" max="13325" width="10.28515625" style="122" bestFit="1" customWidth="1"/>
    <col min="13326" max="13570" width="9.140625" style="122"/>
    <col min="13571" max="13571" width="11.42578125" style="122" customWidth="1"/>
    <col min="13572" max="13572" width="15.140625" style="122" customWidth="1"/>
    <col min="13573" max="13573" width="19.85546875" style="122" customWidth="1"/>
    <col min="13574" max="13575" width="16" style="122" customWidth="1"/>
    <col min="13576" max="13576" width="17" style="122" customWidth="1"/>
    <col min="13577" max="13577" width="15.28515625" style="122" customWidth="1"/>
    <col min="13578" max="13578" width="17" style="122" customWidth="1"/>
    <col min="13579" max="13579" width="15.42578125" style="122" customWidth="1"/>
    <col min="13580" max="13580" width="9.140625" style="122"/>
    <col min="13581" max="13581" width="10.28515625" style="122" bestFit="1" customWidth="1"/>
    <col min="13582" max="13826" width="9.140625" style="122"/>
    <col min="13827" max="13827" width="11.42578125" style="122" customWidth="1"/>
    <col min="13828" max="13828" width="15.140625" style="122" customWidth="1"/>
    <col min="13829" max="13829" width="19.85546875" style="122" customWidth="1"/>
    <col min="13830" max="13831" width="16" style="122" customWidth="1"/>
    <col min="13832" max="13832" width="17" style="122" customWidth="1"/>
    <col min="13833" max="13833" width="15.28515625" style="122" customWidth="1"/>
    <col min="13834" max="13834" width="17" style="122" customWidth="1"/>
    <col min="13835" max="13835" width="15.42578125" style="122" customWidth="1"/>
    <col min="13836" max="13836" width="9.140625" style="122"/>
    <col min="13837" max="13837" width="10.28515625" style="122" bestFit="1" customWidth="1"/>
    <col min="13838" max="14082" width="9.140625" style="122"/>
    <col min="14083" max="14083" width="11.42578125" style="122" customWidth="1"/>
    <col min="14084" max="14084" width="15.140625" style="122" customWidth="1"/>
    <col min="14085" max="14085" width="19.85546875" style="122" customWidth="1"/>
    <col min="14086" max="14087" width="16" style="122" customWidth="1"/>
    <col min="14088" max="14088" width="17" style="122" customWidth="1"/>
    <col min="14089" max="14089" width="15.28515625" style="122" customWidth="1"/>
    <col min="14090" max="14090" width="17" style="122" customWidth="1"/>
    <col min="14091" max="14091" width="15.42578125" style="122" customWidth="1"/>
    <col min="14092" max="14092" width="9.140625" style="122"/>
    <col min="14093" max="14093" width="10.28515625" style="122" bestFit="1" customWidth="1"/>
    <col min="14094" max="14338" width="9.140625" style="122"/>
    <col min="14339" max="14339" width="11.42578125" style="122" customWidth="1"/>
    <col min="14340" max="14340" width="15.140625" style="122" customWidth="1"/>
    <col min="14341" max="14341" width="19.85546875" style="122" customWidth="1"/>
    <col min="14342" max="14343" width="16" style="122" customWidth="1"/>
    <col min="14344" max="14344" width="17" style="122" customWidth="1"/>
    <col min="14345" max="14345" width="15.28515625" style="122" customWidth="1"/>
    <col min="14346" max="14346" width="17" style="122" customWidth="1"/>
    <col min="14347" max="14347" width="15.42578125" style="122" customWidth="1"/>
    <col min="14348" max="14348" width="9.140625" style="122"/>
    <col min="14349" max="14349" width="10.28515625" style="122" bestFit="1" customWidth="1"/>
    <col min="14350" max="14594" width="9.140625" style="122"/>
    <col min="14595" max="14595" width="11.42578125" style="122" customWidth="1"/>
    <col min="14596" max="14596" width="15.140625" style="122" customWidth="1"/>
    <col min="14597" max="14597" width="19.85546875" style="122" customWidth="1"/>
    <col min="14598" max="14599" width="16" style="122" customWidth="1"/>
    <col min="14600" max="14600" width="17" style="122" customWidth="1"/>
    <col min="14601" max="14601" width="15.28515625" style="122" customWidth="1"/>
    <col min="14602" max="14602" width="17" style="122" customWidth="1"/>
    <col min="14603" max="14603" width="15.42578125" style="122" customWidth="1"/>
    <col min="14604" max="14604" width="9.140625" style="122"/>
    <col min="14605" max="14605" width="10.28515625" style="122" bestFit="1" customWidth="1"/>
    <col min="14606" max="14850" width="9.140625" style="122"/>
    <col min="14851" max="14851" width="11.42578125" style="122" customWidth="1"/>
    <col min="14852" max="14852" width="15.140625" style="122" customWidth="1"/>
    <col min="14853" max="14853" width="19.85546875" style="122" customWidth="1"/>
    <col min="14854" max="14855" width="16" style="122" customWidth="1"/>
    <col min="14856" max="14856" width="17" style="122" customWidth="1"/>
    <col min="14857" max="14857" width="15.28515625" style="122" customWidth="1"/>
    <col min="14858" max="14858" width="17" style="122" customWidth="1"/>
    <col min="14859" max="14859" width="15.42578125" style="122" customWidth="1"/>
    <col min="14860" max="14860" width="9.140625" style="122"/>
    <col min="14861" max="14861" width="10.28515625" style="122" bestFit="1" customWidth="1"/>
    <col min="14862" max="15106" width="9.140625" style="122"/>
    <col min="15107" max="15107" width="11.42578125" style="122" customWidth="1"/>
    <col min="15108" max="15108" width="15.140625" style="122" customWidth="1"/>
    <col min="15109" max="15109" width="19.85546875" style="122" customWidth="1"/>
    <col min="15110" max="15111" width="16" style="122" customWidth="1"/>
    <col min="15112" max="15112" width="17" style="122" customWidth="1"/>
    <col min="15113" max="15113" width="15.28515625" style="122" customWidth="1"/>
    <col min="15114" max="15114" width="17" style="122" customWidth="1"/>
    <col min="15115" max="15115" width="15.42578125" style="122" customWidth="1"/>
    <col min="15116" max="15116" width="9.140625" style="122"/>
    <col min="15117" max="15117" width="10.28515625" style="122" bestFit="1" customWidth="1"/>
    <col min="15118" max="15362" width="9.140625" style="122"/>
    <col min="15363" max="15363" width="11.42578125" style="122" customWidth="1"/>
    <col min="15364" max="15364" width="15.140625" style="122" customWidth="1"/>
    <col min="15365" max="15365" width="19.85546875" style="122" customWidth="1"/>
    <col min="15366" max="15367" width="16" style="122" customWidth="1"/>
    <col min="15368" max="15368" width="17" style="122" customWidth="1"/>
    <col min="15369" max="15369" width="15.28515625" style="122" customWidth="1"/>
    <col min="15370" max="15370" width="17" style="122" customWidth="1"/>
    <col min="15371" max="15371" width="15.42578125" style="122" customWidth="1"/>
    <col min="15372" max="15372" width="9.140625" style="122"/>
    <col min="15373" max="15373" width="10.28515625" style="122" bestFit="1" customWidth="1"/>
    <col min="15374" max="15618" width="9.140625" style="122"/>
    <col min="15619" max="15619" width="11.42578125" style="122" customWidth="1"/>
    <col min="15620" max="15620" width="15.140625" style="122" customWidth="1"/>
    <col min="15621" max="15621" width="19.85546875" style="122" customWidth="1"/>
    <col min="15622" max="15623" width="16" style="122" customWidth="1"/>
    <col min="15624" max="15624" width="17" style="122" customWidth="1"/>
    <col min="15625" max="15625" width="15.28515625" style="122" customWidth="1"/>
    <col min="15626" max="15626" width="17" style="122" customWidth="1"/>
    <col min="15627" max="15627" width="15.42578125" style="122" customWidth="1"/>
    <col min="15628" max="15628" width="9.140625" style="122"/>
    <col min="15629" max="15629" width="10.28515625" style="122" bestFit="1" customWidth="1"/>
    <col min="15630" max="15874" width="9.140625" style="122"/>
    <col min="15875" max="15875" width="11.42578125" style="122" customWidth="1"/>
    <col min="15876" max="15876" width="15.140625" style="122" customWidth="1"/>
    <col min="15877" max="15877" width="19.85546875" style="122" customWidth="1"/>
    <col min="15878" max="15879" width="16" style="122" customWidth="1"/>
    <col min="15880" max="15880" width="17" style="122" customWidth="1"/>
    <col min="15881" max="15881" width="15.28515625" style="122" customWidth="1"/>
    <col min="15882" max="15882" width="17" style="122" customWidth="1"/>
    <col min="15883" max="15883" width="15.42578125" style="122" customWidth="1"/>
    <col min="15884" max="15884" width="9.140625" style="122"/>
    <col min="15885" max="15885" width="10.28515625" style="122" bestFit="1" customWidth="1"/>
    <col min="15886" max="16130" width="9.140625" style="122"/>
    <col min="16131" max="16131" width="11.42578125" style="122" customWidth="1"/>
    <col min="16132" max="16132" width="15.140625" style="122" customWidth="1"/>
    <col min="16133" max="16133" width="19.85546875" style="122" customWidth="1"/>
    <col min="16134" max="16135" width="16" style="122" customWidth="1"/>
    <col min="16136" max="16136" width="17" style="122" customWidth="1"/>
    <col min="16137" max="16137" width="15.28515625" style="122" customWidth="1"/>
    <col min="16138" max="16138" width="17" style="122" customWidth="1"/>
    <col min="16139" max="16139" width="15.42578125" style="122" customWidth="1"/>
    <col min="16140" max="16140" width="9.140625" style="122"/>
    <col min="16141" max="16141" width="10.28515625" style="122" bestFit="1" customWidth="1"/>
    <col min="16142" max="16384" width="9.140625" style="122"/>
  </cols>
  <sheetData>
    <row r="1" spans="1:13" ht="34.5" customHeight="1" x14ac:dyDescent="0.25">
      <c r="A1" s="854" t="s">
        <v>149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</row>
    <row r="2" spans="1:13" x14ac:dyDescent="0.25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3" ht="36" customHeight="1" x14ac:dyDescent="0.25">
      <c r="A3" s="856" t="s">
        <v>531</v>
      </c>
      <c r="B3" s="856"/>
      <c r="C3" s="856"/>
      <c r="D3" s="856"/>
      <c r="E3" s="856"/>
      <c r="F3" s="856"/>
      <c r="G3" s="856"/>
      <c r="H3" s="856"/>
      <c r="I3" s="856"/>
      <c r="J3" s="856"/>
      <c r="K3" s="856"/>
      <c r="L3" s="377"/>
      <c r="M3" s="377"/>
    </row>
    <row r="6" spans="1:13" ht="38.25" customHeight="1" x14ac:dyDescent="0.25">
      <c r="A6" s="857" t="s">
        <v>49</v>
      </c>
      <c r="B6" s="857"/>
      <c r="C6" s="857"/>
      <c r="D6" s="857"/>
      <c r="E6" s="857"/>
      <c r="F6" s="857"/>
      <c r="G6" s="857"/>
      <c r="H6" s="857"/>
      <c r="I6" s="857"/>
      <c r="J6" s="857"/>
      <c r="K6" s="857"/>
    </row>
    <row r="7" spans="1:13" s="377" customForma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</row>
    <row r="8" spans="1:13" x14ac:dyDescent="0.25">
      <c r="A8" s="857" t="s">
        <v>96</v>
      </c>
      <c r="B8" s="857"/>
      <c r="C8" s="857"/>
      <c r="D8" s="857"/>
      <c r="E8" s="857"/>
      <c r="F8" s="857"/>
      <c r="G8" s="857"/>
      <c r="H8" s="857"/>
      <c r="I8" s="857"/>
      <c r="J8" s="857"/>
      <c r="K8" s="857"/>
    </row>
    <row r="9" spans="1:13" s="377" customFormat="1" ht="17.25" thickBot="1" x14ac:dyDescent="0.3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</row>
    <row r="10" spans="1:13" x14ac:dyDescent="0.25">
      <c r="A10" s="1002" t="s">
        <v>51</v>
      </c>
      <c r="B10" s="1003"/>
      <c r="C10" s="1003"/>
      <c r="D10" s="698" t="s">
        <v>27</v>
      </c>
      <c r="E10" s="699"/>
      <c r="F10" s="699"/>
      <c r="G10" s="699"/>
      <c r="H10" s="699"/>
      <c r="I10" s="699"/>
      <c r="J10" s="699"/>
      <c r="K10" s="700"/>
    </row>
    <row r="11" spans="1:13" x14ac:dyDescent="0.25">
      <c r="A11" s="1004"/>
      <c r="B11" s="953"/>
      <c r="C11" s="953"/>
      <c r="D11" s="969" t="s">
        <v>52</v>
      </c>
      <c r="E11" s="970"/>
      <c r="F11" s="970"/>
      <c r="G11" s="733"/>
      <c r="H11" s="969" t="s">
        <v>53</v>
      </c>
      <c r="I11" s="970"/>
      <c r="J11" s="970"/>
      <c r="K11" s="733"/>
    </row>
    <row r="12" spans="1:13" ht="48.75" customHeight="1" thickBot="1" x14ac:dyDescent="0.3">
      <c r="A12" s="1005"/>
      <c r="B12" s="1006"/>
      <c r="C12" s="1006"/>
      <c r="D12" s="22" t="s">
        <v>385</v>
      </c>
      <c r="E12" s="22" t="s">
        <v>15</v>
      </c>
      <c r="F12" s="22" t="s">
        <v>16</v>
      </c>
      <c r="G12" s="374" t="s">
        <v>7</v>
      </c>
      <c r="H12" s="22" t="s">
        <v>385</v>
      </c>
      <c r="I12" s="22" t="s">
        <v>15</v>
      </c>
      <c r="J12" s="22" t="s">
        <v>16</v>
      </c>
      <c r="K12" s="363" t="s">
        <v>7</v>
      </c>
    </row>
    <row r="13" spans="1:13" x14ac:dyDescent="0.25">
      <c r="A13" s="680" t="s">
        <v>54</v>
      </c>
      <c r="B13" s="681"/>
      <c r="C13" s="684" t="s">
        <v>24</v>
      </c>
      <c r="D13" s="685"/>
      <c r="E13" s="685"/>
      <c r="F13" s="685"/>
      <c r="G13" s="685"/>
      <c r="H13" s="685"/>
      <c r="I13" s="685"/>
      <c r="J13" s="685"/>
      <c r="K13" s="686"/>
    </row>
    <row r="14" spans="1:13" ht="41.25" customHeight="1" x14ac:dyDescent="0.25">
      <c r="A14" s="682"/>
      <c r="B14" s="683"/>
      <c r="C14" s="830" t="s">
        <v>150</v>
      </c>
      <c r="D14" s="831"/>
      <c r="E14" s="831"/>
      <c r="F14" s="831"/>
      <c r="G14" s="831"/>
      <c r="H14" s="831"/>
      <c r="I14" s="831"/>
      <c r="J14" s="831"/>
      <c r="K14" s="832"/>
    </row>
    <row r="15" spans="1:13" x14ac:dyDescent="0.25">
      <c r="A15" s="949">
        <v>1047</v>
      </c>
      <c r="B15" s="733" t="s">
        <v>639</v>
      </c>
      <c r="C15" s="660" t="s">
        <v>58</v>
      </c>
      <c r="D15" s="661"/>
      <c r="E15" s="661"/>
      <c r="F15" s="661"/>
      <c r="G15" s="661"/>
      <c r="H15" s="661"/>
      <c r="I15" s="661"/>
      <c r="J15" s="661"/>
      <c r="K15" s="662"/>
    </row>
    <row r="16" spans="1:13" ht="35.25" customHeight="1" thickBot="1" x14ac:dyDescent="0.3">
      <c r="A16" s="949"/>
      <c r="B16" s="733"/>
      <c r="C16" s="950" t="s">
        <v>151</v>
      </c>
      <c r="D16" s="951"/>
      <c r="E16" s="951"/>
      <c r="F16" s="951"/>
      <c r="G16" s="951"/>
      <c r="H16" s="951"/>
      <c r="I16" s="951"/>
      <c r="J16" s="951"/>
      <c r="K16" s="952"/>
    </row>
    <row r="17" spans="1:11" ht="65.25" customHeight="1" thickBot="1" x14ac:dyDescent="0.3">
      <c r="A17" s="954" t="s">
        <v>100</v>
      </c>
      <c r="B17" s="955"/>
      <c r="C17" s="370" t="s">
        <v>101</v>
      </c>
      <c r="D17" s="364">
        <v>1</v>
      </c>
      <c r="E17" s="364">
        <v>1</v>
      </c>
      <c r="F17" s="364">
        <v>1</v>
      </c>
      <c r="G17" s="364">
        <v>1</v>
      </c>
      <c r="H17" s="365"/>
      <c r="I17" s="365"/>
      <c r="J17" s="365"/>
      <c r="K17" s="366"/>
    </row>
    <row r="18" spans="1:11" ht="30.75" customHeight="1" thickBot="1" x14ac:dyDescent="0.3">
      <c r="A18" s="954" t="s">
        <v>102</v>
      </c>
      <c r="B18" s="955"/>
      <c r="C18" s="370"/>
      <c r="D18" s="367" t="s">
        <v>60</v>
      </c>
      <c r="E18" s="367" t="s">
        <v>60</v>
      </c>
      <c r="F18" s="367" t="s">
        <v>60</v>
      </c>
      <c r="G18" s="367" t="s">
        <v>60</v>
      </c>
      <c r="H18" s="93">
        <f>Gexarquniq!C12</f>
        <v>7500</v>
      </c>
      <c r="I18" s="93">
        <f>Gexarquniq!D12</f>
        <v>30000</v>
      </c>
      <c r="J18" s="93">
        <f>Gexarquniq!E12</f>
        <v>30000</v>
      </c>
      <c r="K18" s="93">
        <f>Gexarquniq!F12</f>
        <v>30000</v>
      </c>
    </row>
    <row r="19" spans="1:11" ht="39.75" customHeight="1" thickBot="1" x14ac:dyDescent="0.3">
      <c r="A19" s="954" t="s">
        <v>103</v>
      </c>
      <c r="B19" s="771"/>
      <c r="C19" s="955"/>
      <c r="D19" s="372"/>
      <c r="E19" s="372"/>
      <c r="F19" s="372"/>
      <c r="G19" s="367"/>
      <c r="H19" s="368"/>
      <c r="I19" s="368"/>
      <c r="J19" s="368"/>
      <c r="K19" s="366"/>
    </row>
    <row r="20" spans="1:11" ht="27" customHeight="1" x14ac:dyDescent="0.25">
      <c r="A20" s="956" t="s">
        <v>104</v>
      </c>
      <c r="B20" s="957"/>
      <c r="C20" s="957"/>
      <c r="D20" s="957"/>
      <c r="E20" s="957"/>
      <c r="F20" s="957"/>
      <c r="G20" s="957"/>
      <c r="H20" s="957"/>
      <c r="I20" s="957"/>
      <c r="J20" s="957"/>
      <c r="K20" s="958"/>
    </row>
    <row r="21" spans="1:11" ht="26.25" customHeight="1" thickBot="1" x14ac:dyDescent="0.3">
      <c r="A21" s="762" t="s">
        <v>152</v>
      </c>
      <c r="B21" s="763"/>
      <c r="C21" s="763"/>
      <c r="D21" s="763"/>
      <c r="E21" s="763"/>
      <c r="F21" s="763"/>
      <c r="G21" s="763"/>
      <c r="H21" s="763"/>
      <c r="I21" s="763"/>
      <c r="J21" s="763"/>
      <c r="K21" s="764"/>
    </row>
    <row r="22" spans="1:11" x14ac:dyDescent="0.25">
      <c r="A22" s="775" t="s">
        <v>66</v>
      </c>
      <c r="B22" s="776"/>
      <c r="C22" s="776"/>
      <c r="D22" s="776"/>
      <c r="E22" s="776"/>
      <c r="F22" s="776"/>
      <c r="G22" s="776"/>
      <c r="H22" s="777"/>
      <c r="I22" s="777"/>
      <c r="J22" s="777"/>
      <c r="K22" s="778"/>
    </row>
    <row r="23" spans="1:11" ht="15.75" customHeight="1" thickBot="1" x14ac:dyDescent="0.35">
      <c r="A23" s="872" t="s">
        <v>683</v>
      </c>
      <c r="B23" s="873"/>
      <c r="C23" s="873"/>
      <c r="D23" s="873"/>
      <c r="E23" s="873"/>
      <c r="F23" s="873"/>
      <c r="G23" s="873"/>
      <c r="H23" s="873"/>
      <c r="I23" s="873"/>
      <c r="J23" s="873"/>
      <c r="K23" s="899"/>
    </row>
    <row r="24" spans="1:11" x14ac:dyDescent="0.25">
      <c r="A24" s="775" t="s">
        <v>67</v>
      </c>
      <c r="B24" s="776"/>
      <c r="C24" s="776"/>
      <c r="D24" s="776"/>
      <c r="E24" s="776"/>
      <c r="F24" s="776"/>
      <c r="G24" s="776"/>
      <c r="H24" s="777"/>
      <c r="I24" s="777"/>
      <c r="J24" s="777"/>
      <c r="K24" s="778"/>
    </row>
    <row r="25" spans="1:11" ht="21" customHeight="1" thickBot="1" x14ac:dyDescent="0.35">
      <c r="A25" s="872" t="s">
        <v>684</v>
      </c>
      <c r="B25" s="873"/>
      <c r="C25" s="873"/>
      <c r="D25" s="873"/>
      <c r="E25" s="873"/>
      <c r="F25" s="873"/>
      <c r="G25" s="873"/>
      <c r="H25" s="873"/>
      <c r="I25" s="873"/>
      <c r="J25" s="873"/>
      <c r="K25" s="899"/>
    </row>
    <row r="26" spans="1:11" x14ac:dyDescent="0.25">
      <c r="A26" s="680" t="s">
        <v>54</v>
      </c>
      <c r="B26" s="681"/>
      <c r="C26" s="684" t="s">
        <v>24</v>
      </c>
      <c r="D26" s="685"/>
      <c r="E26" s="685"/>
      <c r="F26" s="685"/>
      <c r="G26" s="685"/>
      <c r="H26" s="685"/>
      <c r="I26" s="685"/>
      <c r="J26" s="685"/>
      <c r="K26" s="686"/>
    </row>
    <row r="27" spans="1:11" ht="36.75" customHeight="1" x14ac:dyDescent="0.25">
      <c r="A27" s="682"/>
      <c r="B27" s="683"/>
      <c r="C27" s="830" t="s">
        <v>160</v>
      </c>
      <c r="D27" s="831"/>
      <c r="E27" s="831"/>
      <c r="F27" s="831"/>
      <c r="G27" s="831"/>
      <c r="H27" s="831"/>
      <c r="I27" s="831"/>
      <c r="J27" s="831"/>
      <c r="K27" s="832"/>
    </row>
    <row r="28" spans="1:11" x14ac:dyDescent="0.25">
      <c r="A28" s="949">
        <v>1047</v>
      </c>
      <c r="B28" s="733" t="s">
        <v>640</v>
      </c>
      <c r="C28" s="660" t="s">
        <v>58</v>
      </c>
      <c r="D28" s="661"/>
      <c r="E28" s="661"/>
      <c r="F28" s="661"/>
      <c r="G28" s="661"/>
      <c r="H28" s="661"/>
      <c r="I28" s="661"/>
      <c r="J28" s="661"/>
      <c r="K28" s="662"/>
    </row>
    <row r="29" spans="1:11" ht="21.75" customHeight="1" thickBot="1" x14ac:dyDescent="0.3">
      <c r="A29" s="949"/>
      <c r="B29" s="733"/>
      <c r="C29" s="950" t="s">
        <v>99</v>
      </c>
      <c r="D29" s="951"/>
      <c r="E29" s="951"/>
      <c r="F29" s="951"/>
      <c r="G29" s="951"/>
      <c r="H29" s="951"/>
      <c r="I29" s="951"/>
      <c r="J29" s="951"/>
      <c r="K29" s="952"/>
    </row>
    <row r="30" spans="1:11" ht="50.25" customHeight="1" thickBot="1" x14ac:dyDescent="0.3">
      <c r="A30" s="954" t="s">
        <v>100</v>
      </c>
      <c r="B30" s="955"/>
      <c r="C30" s="370" t="s">
        <v>101</v>
      </c>
      <c r="D30" s="378">
        <v>4</v>
      </c>
      <c r="E30" s="378">
        <v>4</v>
      </c>
      <c r="F30" s="378">
        <v>4</v>
      </c>
      <c r="G30" s="378">
        <v>4</v>
      </c>
      <c r="H30" s="379"/>
      <c r="I30" s="379"/>
      <c r="J30" s="379"/>
      <c r="K30" s="366"/>
    </row>
    <row r="31" spans="1:11" ht="21.75" customHeight="1" thickBot="1" x14ac:dyDescent="0.3">
      <c r="A31" s="954" t="s">
        <v>102</v>
      </c>
      <c r="B31" s="955"/>
      <c r="C31" s="370"/>
      <c r="D31" s="367" t="s">
        <v>60</v>
      </c>
      <c r="E31" s="367" t="s">
        <v>60</v>
      </c>
      <c r="F31" s="367" t="s">
        <v>60</v>
      </c>
      <c r="G31" s="367" t="s">
        <v>60</v>
      </c>
      <c r="H31" s="108">
        <f>SUM(Gexarquniq!C33:C36)</f>
        <v>23750</v>
      </c>
      <c r="I31" s="108">
        <f>SUM(Gexarquniq!D33:D36)</f>
        <v>95000</v>
      </c>
      <c r="J31" s="108">
        <f>SUM(Gexarquniq!E33:E36)</f>
        <v>95000</v>
      </c>
      <c r="K31" s="108">
        <f>SUM(Gexarquniq!F33:F36)</f>
        <v>95000</v>
      </c>
    </row>
    <row r="32" spans="1:11" ht="21.75" customHeight="1" thickBot="1" x14ac:dyDescent="0.3">
      <c r="A32" s="954" t="s">
        <v>103</v>
      </c>
      <c r="B32" s="771"/>
      <c r="C32" s="955"/>
      <c r="D32" s="372"/>
      <c r="E32" s="372"/>
      <c r="F32" s="372"/>
      <c r="G32" s="367"/>
      <c r="H32" s="368"/>
      <c r="I32" s="368"/>
      <c r="J32" s="368"/>
      <c r="K32" s="366"/>
    </row>
    <row r="33" spans="1:11" x14ac:dyDescent="0.25">
      <c r="A33" s="956" t="s">
        <v>104</v>
      </c>
      <c r="B33" s="957"/>
      <c r="C33" s="957"/>
      <c r="D33" s="957"/>
      <c r="E33" s="957"/>
      <c r="F33" s="957"/>
      <c r="G33" s="957"/>
      <c r="H33" s="957"/>
      <c r="I33" s="957"/>
      <c r="J33" s="957"/>
      <c r="K33" s="958"/>
    </row>
    <row r="34" spans="1:11" ht="17.25" thickBot="1" x14ac:dyDescent="0.3">
      <c r="A34" s="762" t="s">
        <v>105</v>
      </c>
      <c r="B34" s="763"/>
      <c r="C34" s="763"/>
      <c r="D34" s="763"/>
      <c r="E34" s="763"/>
      <c r="F34" s="763"/>
      <c r="G34" s="763"/>
      <c r="H34" s="763"/>
      <c r="I34" s="763"/>
      <c r="J34" s="763"/>
      <c r="K34" s="764"/>
    </row>
    <row r="35" spans="1:11" x14ac:dyDescent="0.25">
      <c r="A35" s="775" t="s">
        <v>66</v>
      </c>
      <c r="B35" s="776"/>
      <c r="C35" s="776"/>
      <c r="D35" s="776"/>
      <c r="E35" s="776"/>
      <c r="F35" s="776"/>
      <c r="G35" s="776"/>
      <c r="H35" s="777"/>
      <c r="I35" s="777"/>
      <c r="J35" s="777"/>
      <c r="K35" s="778"/>
    </row>
    <row r="36" spans="1:11" ht="15.75" customHeight="1" thickBot="1" x14ac:dyDescent="0.35">
      <c r="A36" s="872" t="s">
        <v>683</v>
      </c>
      <c r="B36" s="873"/>
      <c r="C36" s="873"/>
      <c r="D36" s="873"/>
      <c r="E36" s="873"/>
      <c r="F36" s="873"/>
      <c r="G36" s="873"/>
      <c r="H36" s="873"/>
      <c r="I36" s="873"/>
      <c r="J36" s="873"/>
      <c r="K36" s="899"/>
    </row>
    <row r="37" spans="1:11" x14ac:dyDescent="0.25">
      <c r="A37" s="775" t="s">
        <v>67</v>
      </c>
      <c r="B37" s="776"/>
      <c r="C37" s="776"/>
      <c r="D37" s="776"/>
      <c r="E37" s="776"/>
      <c r="F37" s="776"/>
      <c r="G37" s="776"/>
      <c r="H37" s="777"/>
      <c r="I37" s="777"/>
      <c r="J37" s="777"/>
      <c r="K37" s="778"/>
    </row>
    <row r="38" spans="1:11" ht="12.75" customHeight="1" thickBot="1" x14ac:dyDescent="0.35">
      <c r="A38" s="872" t="s">
        <v>684</v>
      </c>
      <c r="B38" s="873"/>
      <c r="C38" s="873"/>
      <c r="D38" s="873"/>
      <c r="E38" s="873"/>
      <c r="F38" s="873"/>
      <c r="G38" s="873"/>
      <c r="H38" s="873"/>
      <c r="I38" s="873"/>
      <c r="J38" s="873"/>
      <c r="K38" s="899"/>
    </row>
    <row r="39" spans="1:11" ht="26.25" customHeight="1" x14ac:dyDescent="0.25">
      <c r="A39" s="680" t="s">
        <v>54</v>
      </c>
      <c r="B39" s="681"/>
      <c r="C39" s="660" t="s">
        <v>24</v>
      </c>
      <c r="D39" s="661"/>
      <c r="E39" s="661"/>
      <c r="F39" s="661"/>
      <c r="G39" s="661"/>
      <c r="H39" s="661"/>
      <c r="I39" s="661"/>
      <c r="J39" s="661"/>
      <c r="K39" s="662"/>
    </row>
    <row r="40" spans="1:11" ht="15.75" customHeight="1" x14ac:dyDescent="0.25">
      <c r="A40" s="682"/>
      <c r="B40" s="683"/>
      <c r="C40" s="1024" t="s">
        <v>380</v>
      </c>
      <c r="D40" s="1025"/>
      <c r="E40" s="1025"/>
      <c r="F40" s="1025"/>
      <c r="G40" s="1026"/>
      <c r="H40" s="1026"/>
      <c r="I40" s="1026"/>
      <c r="J40" s="1026"/>
      <c r="K40" s="1027"/>
    </row>
    <row r="41" spans="1:11" ht="29.25" customHeight="1" x14ac:dyDescent="0.25">
      <c r="A41" s="949">
        <v>1047</v>
      </c>
      <c r="B41" s="733" t="s">
        <v>641</v>
      </c>
      <c r="C41" s="660" t="s">
        <v>58</v>
      </c>
      <c r="D41" s="661"/>
      <c r="E41" s="661"/>
      <c r="F41" s="661"/>
      <c r="G41" s="661"/>
      <c r="H41" s="661"/>
      <c r="I41" s="661"/>
      <c r="J41" s="661"/>
      <c r="K41" s="662"/>
    </row>
    <row r="42" spans="1:11" ht="21.75" customHeight="1" thickBot="1" x14ac:dyDescent="0.3">
      <c r="A42" s="949"/>
      <c r="B42" s="733"/>
      <c r="C42" s="950" t="s">
        <v>536</v>
      </c>
      <c r="D42" s="951"/>
      <c r="E42" s="951"/>
      <c r="F42" s="951"/>
      <c r="G42" s="951"/>
      <c r="H42" s="951"/>
      <c r="I42" s="951"/>
      <c r="J42" s="951"/>
      <c r="K42" s="952"/>
    </row>
    <row r="43" spans="1:11" ht="51" customHeight="1" thickBot="1" x14ac:dyDescent="0.3">
      <c r="A43" s="954" t="s">
        <v>100</v>
      </c>
      <c r="B43" s="955"/>
      <c r="C43" s="370" t="s">
        <v>101</v>
      </c>
      <c r="D43" s="379">
        <v>2</v>
      </c>
      <c r="E43" s="379">
        <v>2</v>
      </c>
      <c r="F43" s="379">
        <v>2</v>
      </c>
      <c r="G43" s="379">
        <v>2</v>
      </c>
      <c r="H43" s="368"/>
      <c r="I43" s="368"/>
      <c r="J43" s="368"/>
      <c r="K43" s="366"/>
    </row>
    <row r="44" spans="1:11" ht="39.75" customHeight="1" thickBot="1" x14ac:dyDescent="0.3">
      <c r="A44" s="954" t="s">
        <v>102</v>
      </c>
      <c r="B44" s="955"/>
      <c r="C44" s="370"/>
      <c r="D44" s="367" t="s">
        <v>60</v>
      </c>
      <c r="E44" s="367" t="s">
        <v>60</v>
      </c>
      <c r="F44" s="367" t="s">
        <v>60</v>
      </c>
      <c r="G44" s="367" t="s">
        <v>60</v>
      </c>
      <c r="H44" s="1">
        <f>SUM(Gexarquniq!C50:C51)</f>
        <v>109000</v>
      </c>
      <c r="I44" s="1">
        <f>SUM(Gexarquniq!D50:D51)</f>
        <v>109000</v>
      </c>
      <c r="J44" s="1">
        <f>SUM(Gexarquniq!E50:E51)</f>
        <v>109000</v>
      </c>
      <c r="K44" s="1">
        <f>SUM(Gexarquniq!F50:F51)</f>
        <v>109000</v>
      </c>
    </row>
    <row r="45" spans="1:11" ht="37.5" customHeight="1" thickBot="1" x14ac:dyDescent="0.3">
      <c r="A45" s="954" t="s">
        <v>103</v>
      </c>
      <c r="B45" s="771"/>
      <c r="C45" s="955"/>
      <c r="D45" s="372"/>
      <c r="E45" s="372"/>
      <c r="F45" s="372"/>
      <c r="G45" s="367"/>
      <c r="H45" s="368"/>
      <c r="I45" s="368"/>
      <c r="J45" s="368"/>
      <c r="K45" s="366"/>
    </row>
    <row r="46" spans="1:11" ht="21.75" customHeight="1" x14ac:dyDescent="0.25">
      <c r="A46" s="956" t="s">
        <v>104</v>
      </c>
      <c r="B46" s="957"/>
      <c r="C46" s="957"/>
      <c r="D46" s="957"/>
      <c r="E46" s="957"/>
      <c r="F46" s="957"/>
      <c r="G46" s="957"/>
      <c r="H46" s="957"/>
      <c r="I46" s="957"/>
      <c r="J46" s="957"/>
      <c r="K46" s="958"/>
    </row>
    <row r="47" spans="1:11" ht="26.25" customHeight="1" thickBot="1" x14ac:dyDescent="0.3">
      <c r="A47" s="762" t="s">
        <v>213</v>
      </c>
      <c r="B47" s="763"/>
      <c r="C47" s="763"/>
      <c r="D47" s="763"/>
      <c r="E47" s="763"/>
      <c r="F47" s="763"/>
      <c r="G47" s="763"/>
      <c r="H47" s="763"/>
      <c r="I47" s="763"/>
      <c r="J47" s="763"/>
      <c r="K47" s="764"/>
    </row>
    <row r="48" spans="1:11" ht="27.75" customHeight="1" x14ac:dyDescent="0.25">
      <c r="A48" s="775" t="s">
        <v>66</v>
      </c>
      <c r="B48" s="776"/>
      <c r="C48" s="776"/>
      <c r="D48" s="776"/>
      <c r="E48" s="776"/>
      <c r="F48" s="776"/>
      <c r="G48" s="776"/>
      <c r="H48" s="777"/>
      <c r="I48" s="777"/>
      <c r="J48" s="777"/>
      <c r="K48" s="778"/>
    </row>
    <row r="49" spans="1:11" ht="27.75" customHeight="1" thickBot="1" x14ac:dyDescent="0.35">
      <c r="A49" s="872" t="s">
        <v>683</v>
      </c>
      <c r="B49" s="873"/>
      <c r="C49" s="873"/>
      <c r="D49" s="873"/>
      <c r="E49" s="873"/>
      <c r="F49" s="873"/>
      <c r="G49" s="873"/>
      <c r="H49" s="873"/>
      <c r="I49" s="873"/>
      <c r="J49" s="873"/>
      <c r="K49" s="899"/>
    </row>
    <row r="50" spans="1:11" ht="30.75" customHeight="1" x14ac:dyDescent="0.25">
      <c r="A50" s="775" t="s">
        <v>67</v>
      </c>
      <c r="B50" s="776"/>
      <c r="C50" s="776"/>
      <c r="D50" s="776"/>
      <c r="E50" s="776"/>
      <c r="F50" s="776"/>
      <c r="G50" s="776"/>
      <c r="H50" s="777"/>
      <c r="I50" s="777"/>
      <c r="J50" s="777"/>
      <c r="K50" s="778"/>
    </row>
    <row r="51" spans="1:11" ht="26.25" customHeight="1" thickBot="1" x14ac:dyDescent="0.35">
      <c r="A51" s="872" t="s">
        <v>684</v>
      </c>
      <c r="B51" s="873"/>
      <c r="C51" s="873"/>
      <c r="D51" s="873"/>
      <c r="E51" s="873"/>
      <c r="F51" s="873"/>
      <c r="G51" s="873"/>
      <c r="H51" s="873"/>
      <c r="I51" s="873"/>
      <c r="J51" s="873"/>
      <c r="K51" s="899"/>
    </row>
    <row r="52" spans="1:11" ht="27.75" customHeight="1" x14ac:dyDescent="0.25">
      <c r="A52" s="680" t="s">
        <v>54</v>
      </c>
      <c r="B52" s="681"/>
      <c r="C52" s="684" t="s">
        <v>24</v>
      </c>
      <c r="D52" s="685"/>
      <c r="E52" s="685"/>
      <c r="F52" s="685"/>
      <c r="G52" s="685"/>
      <c r="H52" s="685"/>
      <c r="I52" s="685"/>
      <c r="J52" s="685"/>
      <c r="K52" s="686"/>
    </row>
    <row r="53" spans="1:11" ht="22.5" customHeight="1" x14ac:dyDescent="0.25">
      <c r="A53" s="682"/>
      <c r="B53" s="683"/>
      <c r="C53" s="830" t="s">
        <v>596</v>
      </c>
      <c r="D53" s="831"/>
      <c r="E53" s="831"/>
      <c r="F53" s="831"/>
      <c r="G53" s="831"/>
      <c r="H53" s="831"/>
      <c r="I53" s="831"/>
      <c r="J53" s="831"/>
      <c r="K53" s="832"/>
    </row>
    <row r="54" spans="1:11" ht="27.75" customHeight="1" x14ac:dyDescent="0.25">
      <c r="A54" s="949">
        <v>1047</v>
      </c>
      <c r="B54" s="733" t="s">
        <v>642</v>
      </c>
      <c r="C54" s="660" t="s">
        <v>58</v>
      </c>
      <c r="D54" s="661"/>
      <c r="E54" s="661"/>
      <c r="F54" s="661"/>
      <c r="G54" s="661"/>
      <c r="H54" s="661"/>
      <c r="I54" s="661"/>
      <c r="J54" s="661"/>
      <c r="K54" s="662"/>
    </row>
    <row r="55" spans="1:11" ht="53.25" customHeight="1" thickBot="1" x14ac:dyDescent="0.3">
      <c r="A55" s="949"/>
      <c r="B55" s="733"/>
      <c r="C55" s="950" t="s">
        <v>693</v>
      </c>
      <c r="D55" s="951"/>
      <c r="E55" s="951"/>
      <c r="F55" s="951"/>
      <c r="G55" s="951"/>
      <c r="H55" s="951"/>
      <c r="I55" s="951"/>
      <c r="J55" s="951"/>
      <c r="K55" s="952"/>
    </row>
    <row r="56" spans="1:11" ht="54.75" customHeight="1" thickBot="1" x14ac:dyDescent="0.3">
      <c r="A56" s="954" t="s">
        <v>100</v>
      </c>
      <c r="B56" s="955"/>
      <c r="C56" s="370" t="s">
        <v>101</v>
      </c>
      <c r="D56" s="364">
        <v>1</v>
      </c>
      <c r="E56" s="364">
        <v>1</v>
      </c>
      <c r="F56" s="364">
        <v>1</v>
      </c>
      <c r="G56" s="364">
        <v>1</v>
      </c>
      <c r="H56" s="365"/>
      <c r="I56" s="365"/>
      <c r="J56" s="365"/>
      <c r="K56" s="366"/>
    </row>
    <row r="57" spans="1:11" ht="27.75" customHeight="1" thickBot="1" x14ac:dyDescent="0.3">
      <c r="A57" s="954" t="s">
        <v>102</v>
      </c>
      <c r="B57" s="955"/>
      <c r="C57" s="370"/>
      <c r="D57" s="367" t="s">
        <v>60</v>
      </c>
      <c r="E57" s="367" t="s">
        <v>60</v>
      </c>
      <c r="F57" s="367" t="s">
        <v>60</v>
      </c>
      <c r="G57" s="367" t="s">
        <v>60</v>
      </c>
      <c r="H57" s="93">
        <f>Gexarquniq!C54</f>
        <v>13000</v>
      </c>
      <c r="I57" s="93">
        <f>Gexarquniq!D54</f>
        <v>13000</v>
      </c>
      <c r="J57" s="93">
        <f>Gexarquniq!E54</f>
        <v>13000</v>
      </c>
      <c r="K57" s="93">
        <f>Gexarquniq!F54</f>
        <v>13000</v>
      </c>
    </row>
    <row r="58" spans="1:11" ht="27.75" customHeight="1" thickBot="1" x14ac:dyDescent="0.3">
      <c r="A58" s="954" t="s">
        <v>103</v>
      </c>
      <c r="B58" s="771"/>
      <c r="C58" s="955"/>
      <c r="D58" s="372"/>
      <c r="E58" s="372"/>
      <c r="F58" s="372"/>
      <c r="G58" s="367"/>
      <c r="H58" s="368"/>
      <c r="I58" s="368"/>
      <c r="J58" s="368"/>
      <c r="K58" s="366"/>
    </row>
    <row r="59" spans="1:11" ht="24.75" customHeight="1" x14ac:dyDescent="0.25">
      <c r="A59" s="956" t="s">
        <v>104</v>
      </c>
      <c r="B59" s="957"/>
      <c r="C59" s="957"/>
      <c r="D59" s="957"/>
      <c r="E59" s="957"/>
      <c r="F59" s="957"/>
      <c r="G59" s="957"/>
      <c r="H59" s="957"/>
      <c r="I59" s="957"/>
      <c r="J59" s="957"/>
      <c r="K59" s="958"/>
    </row>
    <row r="60" spans="1:11" ht="22.5" customHeight="1" thickBot="1" x14ac:dyDescent="0.3">
      <c r="A60" s="762" t="s">
        <v>304</v>
      </c>
      <c r="B60" s="763"/>
      <c r="C60" s="763"/>
      <c r="D60" s="763"/>
      <c r="E60" s="763"/>
      <c r="F60" s="763"/>
      <c r="G60" s="763"/>
      <c r="H60" s="763"/>
      <c r="I60" s="763"/>
      <c r="J60" s="763"/>
      <c r="K60" s="764"/>
    </row>
    <row r="61" spans="1:11" ht="27.75" customHeight="1" x14ac:dyDescent="0.25">
      <c r="A61" s="775" t="s">
        <v>66</v>
      </c>
      <c r="B61" s="776"/>
      <c r="C61" s="776"/>
      <c r="D61" s="776"/>
      <c r="E61" s="776"/>
      <c r="F61" s="776"/>
      <c r="G61" s="776"/>
      <c r="H61" s="777"/>
      <c r="I61" s="777"/>
      <c r="J61" s="777"/>
      <c r="K61" s="778"/>
    </row>
    <row r="62" spans="1:11" ht="24.75" customHeight="1" thickBot="1" x14ac:dyDescent="0.35">
      <c r="A62" s="872" t="s">
        <v>683</v>
      </c>
      <c r="B62" s="873"/>
      <c r="C62" s="873"/>
      <c r="D62" s="873"/>
      <c r="E62" s="873"/>
      <c r="F62" s="873"/>
      <c r="G62" s="873"/>
      <c r="H62" s="873"/>
      <c r="I62" s="873"/>
      <c r="J62" s="873"/>
      <c r="K62" s="899"/>
    </row>
    <row r="63" spans="1:11" ht="27.75" customHeight="1" x14ac:dyDescent="0.25">
      <c r="A63" s="775" t="s">
        <v>67</v>
      </c>
      <c r="B63" s="776"/>
      <c r="C63" s="776"/>
      <c r="D63" s="776"/>
      <c r="E63" s="776"/>
      <c r="F63" s="776"/>
      <c r="G63" s="776"/>
      <c r="H63" s="777"/>
      <c r="I63" s="777"/>
      <c r="J63" s="777"/>
      <c r="K63" s="778"/>
    </row>
    <row r="64" spans="1:11" ht="31.5" customHeight="1" thickBot="1" x14ac:dyDescent="0.35">
      <c r="A64" s="872" t="s">
        <v>684</v>
      </c>
      <c r="B64" s="873"/>
      <c r="C64" s="873"/>
      <c r="D64" s="873"/>
      <c r="E64" s="873"/>
      <c r="F64" s="873"/>
      <c r="G64" s="873"/>
      <c r="H64" s="873"/>
      <c r="I64" s="873"/>
      <c r="J64" s="873"/>
      <c r="K64" s="899"/>
    </row>
    <row r="65" spans="1:11" ht="27.75" customHeight="1" x14ac:dyDescent="0.25">
      <c r="A65" s="1028" t="s">
        <v>54</v>
      </c>
      <c r="B65" s="1029"/>
      <c r="C65" s="684" t="s">
        <v>24</v>
      </c>
      <c r="D65" s="685"/>
      <c r="E65" s="685"/>
      <c r="F65" s="685"/>
      <c r="G65" s="685"/>
      <c r="H65" s="685"/>
      <c r="I65" s="685"/>
      <c r="J65" s="685"/>
      <c r="K65" s="686"/>
    </row>
    <row r="66" spans="1:11" ht="27.75" customHeight="1" x14ac:dyDescent="0.25">
      <c r="A66" s="1030"/>
      <c r="B66" s="1031"/>
      <c r="C66" s="830" t="s">
        <v>596</v>
      </c>
      <c r="D66" s="831"/>
      <c r="E66" s="831"/>
      <c r="F66" s="831"/>
      <c r="G66" s="831"/>
      <c r="H66" s="831"/>
      <c r="I66" s="831"/>
      <c r="J66" s="831"/>
      <c r="K66" s="832"/>
    </row>
    <row r="67" spans="1:11" ht="27.75" customHeight="1" x14ac:dyDescent="0.25">
      <c r="A67" s="949">
        <v>1047</v>
      </c>
      <c r="B67" s="733" t="s">
        <v>643</v>
      </c>
      <c r="C67" s="660" t="s">
        <v>58</v>
      </c>
      <c r="D67" s="661"/>
      <c r="E67" s="661"/>
      <c r="F67" s="661"/>
      <c r="G67" s="661"/>
      <c r="H67" s="661"/>
      <c r="I67" s="661"/>
      <c r="J67" s="661"/>
      <c r="K67" s="662"/>
    </row>
    <row r="68" spans="1:11" ht="44.25" customHeight="1" thickBot="1" x14ac:dyDescent="0.3">
      <c r="A68" s="949"/>
      <c r="B68" s="733"/>
      <c r="C68" s="950" t="s">
        <v>572</v>
      </c>
      <c r="D68" s="951"/>
      <c r="E68" s="951"/>
      <c r="F68" s="951"/>
      <c r="G68" s="951"/>
      <c r="H68" s="951"/>
      <c r="I68" s="951"/>
      <c r="J68" s="951"/>
      <c r="K68" s="952"/>
    </row>
    <row r="69" spans="1:11" ht="63.75" customHeight="1" thickBot="1" x14ac:dyDescent="0.3">
      <c r="A69" s="954" t="s">
        <v>100</v>
      </c>
      <c r="B69" s="955"/>
      <c r="C69" s="370" t="s">
        <v>101</v>
      </c>
      <c r="D69" s="364">
        <v>10</v>
      </c>
      <c r="E69" s="364">
        <v>10</v>
      </c>
      <c r="F69" s="364">
        <v>10</v>
      </c>
      <c r="G69" s="364">
        <v>10</v>
      </c>
      <c r="H69" s="365"/>
      <c r="I69" s="365"/>
      <c r="J69" s="365"/>
      <c r="K69" s="366"/>
    </row>
    <row r="70" spans="1:11" ht="27.75" customHeight="1" thickBot="1" x14ac:dyDescent="0.3">
      <c r="A70" s="954" t="s">
        <v>102</v>
      </c>
      <c r="B70" s="955"/>
      <c r="C70" s="370"/>
      <c r="D70" s="367" t="s">
        <v>60</v>
      </c>
      <c r="E70" s="367" t="s">
        <v>60</v>
      </c>
      <c r="F70" s="367" t="s">
        <v>60</v>
      </c>
      <c r="G70" s="367" t="s">
        <v>60</v>
      </c>
      <c r="H70" s="93">
        <f>SUM(Gexarquniq!C55:C64)</f>
        <v>15000</v>
      </c>
      <c r="I70" s="93">
        <f>SUM(Gexarquniq!D55:D64)</f>
        <v>15000</v>
      </c>
      <c r="J70" s="93">
        <f>SUM(Gexarquniq!E55:E64)</f>
        <v>15000</v>
      </c>
      <c r="K70" s="93">
        <f>SUM(Gexarquniq!F55:F64)</f>
        <v>15000</v>
      </c>
    </row>
    <row r="71" spans="1:11" ht="27.75" customHeight="1" thickBot="1" x14ac:dyDescent="0.3">
      <c r="A71" s="954" t="s">
        <v>103</v>
      </c>
      <c r="B71" s="771"/>
      <c r="C71" s="955"/>
      <c r="D71" s="372"/>
      <c r="E71" s="372"/>
      <c r="F71" s="372"/>
      <c r="G71" s="367"/>
      <c r="H71" s="368"/>
      <c r="I71" s="368"/>
      <c r="J71" s="368"/>
      <c r="K71" s="366"/>
    </row>
    <row r="72" spans="1:11" ht="27.75" customHeight="1" x14ac:dyDescent="0.25">
      <c r="A72" s="956" t="s">
        <v>104</v>
      </c>
      <c r="B72" s="957"/>
      <c r="C72" s="957"/>
      <c r="D72" s="957"/>
      <c r="E72" s="957"/>
      <c r="F72" s="957"/>
      <c r="G72" s="957"/>
      <c r="H72" s="957"/>
      <c r="I72" s="957"/>
      <c r="J72" s="957"/>
      <c r="K72" s="958"/>
    </row>
    <row r="73" spans="1:11" ht="27.75" customHeight="1" thickBot="1" x14ac:dyDescent="0.3">
      <c r="A73" s="762" t="s">
        <v>304</v>
      </c>
      <c r="B73" s="763"/>
      <c r="C73" s="763"/>
      <c r="D73" s="763"/>
      <c r="E73" s="763"/>
      <c r="F73" s="763"/>
      <c r="G73" s="763"/>
      <c r="H73" s="763"/>
      <c r="I73" s="763"/>
      <c r="J73" s="763"/>
      <c r="K73" s="764"/>
    </row>
    <row r="74" spans="1:11" ht="27.75" customHeight="1" x14ac:dyDescent="0.25">
      <c r="A74" s="759" t="s">
        <v>66</v>
      </c>
      <c r="B74" s="760"/>
      <c r="C74" s="760"/>
      <c r="D74" s="760"/>
      <c r="E74" s="760"/>
      <c r="F74" s="760"/>
      <c r="G74" s="760"/>
      <c r="H74" s="760"/>
      <c r="I74" s="760"/>
      <c r="J74" s="760"/>
      <c r="K74" s="761"/>
    </row>
    <row r="75" spans="1:11" ht="27.75" customHeight="1" thickBot="1" x14ac:dyDescent="0.35">
      <c r="A75" s="872" t="s">
        <v>683</v>
      </c>
      <c r="B75" s="873"/>
      <c r="C75" s="873"/>
      <c r="D75" s="873"/>
      <c r="E75" s="873"/>
      <c r="F75" s="873"/>
      <c r="G75" s="873"/>
      <c r="H75" s="873"/>
      <c r="I75" s="873"/>
      <c r="J75" s="873"/>
      <c r="K75" s="899"/>
    </row>
    <row r="76" spans="1:11" ht="27.75" customHeight="1" x14ac:dyDescent="0.25">
      <c r="A76" s="759" t="s">
        <v>67</v>
      </c>
      <c r="B76" s="760"/>
      <c r="C76" s="760"/>
      <c r="D76" s="760"/>
      <c r="E76" s="760"/>
      <c r="F76" s="760"/>
      <c r="G76" s="760"/>
      <c r="H76" s="760"/>
      <c r="I76" s="760"/>
      <c r="J76" s="760"/>
      <c r="K76" s="761"/>
    </row>
    <row r="77" spans="1:11" ht="33" customHeight="1" thickBot="1" x14ac:dyDescent="0.35">
      <c r="A77" s="872" t="s">
        <v>684</v>
      </c>
      <c r="B77" s="873"/>
      <c r="C77" s="873"/>
      <c r="D77" s="873"/>
      <c r="E77" s="873"/>
      <c r="F77" s="873"/>
      <c r="G77" s="873"/>
      <c r="H77" s="873"/>
      <c r="I77" s="873"/>
      <c r="J77" s="873"/>
      <c r="K77" s="899"/>
    </row>
    <row r="78" spans="1:11" s="89" customFormat="1" ht="15.75" customHeight="1" x14ac:dyDescent="0.25">
      <c r="A78" s="680" t="s">
        <v>54</v>
      </c>
      <c r="B78" s="681"/>
      <c r="C78" s="684" t="s">
        <v>24</v>
      </c>
      <c r="D78" s="685"/>
      <c r="E78" s="685"/>
      <c r="F78" s="685"/>
      <c r="G78" s="685"/>
      <c r="H78" s="685"/>
      <c r="I78" s="685"/>
      <c r="J78" s="685"/>
      <c r="K78" s="686"/>
    </row>
    <row r="79" spans="1:11" s="89" customFormat="1" ht="16.5" customHeight="1" x14ac:dyDescent="0.25">
      <c r="A79" s="682"/>
      <c r="B79" s="683"/>
      <c r="C79" s="830" t="s">
        <v>691</v>
      </c>
      <c r="D79" s="831"/>
      <c r="E79" s="831"/>
      <c r="F79" s="831"/>
      <c r="G79" s="831"/>
      <c r="H79" s="831"/>
      <c r="I79" s="831"/>
      <c r="J79" s="831"/>
      <c r="K79" s="832"/>
    </row>
    <row r="80" spans="1:11" s="89" customFormat="1" ht="18.75" customHeight="1" x14ac:dyDescent="0.25">
      <c r="A80" s="817">
        <v>1134</v>
      </c>
      <c r="B80" s="733" t="s">
        <v>623</v>
      </c>
      <c r="C80" s="660" t="s">
        <v>58</v>
      </c>
      <c r="D80" s="661"/>
      <c r="E80" s="661"/>
      <c r="F80" s="661"/>
      <c r="G80" s="661"/>
      <c r="H80" s="661"/>
      <c r="I80" s="661"/>
      <c r="J80" s="661"/>
      <c r="K80" s="662"/>
    </row>
    <row r="81" spans="1:11" s="89" customFormat="1" ht="63" customHeight="1" thickBot="1" x14ac:dyDescent="0.3">
      <c r="A81" s="817"/>
      <c r="B81" s="733"/>
      <c r="C81" s="950" t="s">
        <v>692</v>
      </c>
      <c r="D81" s="951"/>
      <c r="E81" s="951"/>
      <c r="F81" s="951"/>
      <c r="G81" s="951"/>
      <c r="H81" s="951"/>
      <c r="I81" s="951"/>
      <c r="J81" s="951"/>
      <c r="K81" s="952"/>
    </row>
    <row r="82" spans="1:11" s="89" customFormat="1" ht="60" customHeight="1" thickBot="1" x14ac:dyDescent="0.3">
      <c r="A82" s="954" t="s">
        <v>100</v>
      </c>
      <c r="B82" s="955"/>
      <c r="C82" s="370" t="s">
        <v>690</v>
      </c>
      <c r="D82" s="364">
        <v>1</v>
      </c>
      <c r="E82" s="364">
        <v>1</v>
      </c>
      <c r="F82" s="364">
        <v>1</v>
      </c>
      <c r="G82" s="364">
        <v>1</v>
      </c>
      <c r="H82" s="365"/>
      <c r="I82" s="365"/>
      <c r="J82" s="365"/>
      <c r="K82" s="366"/>
    </row>
    <row r="83" spans="1:11" s="89" customFormat="1" ht="23.25" customHeight="1" thickBot="1" x14ac:dyDescent="0.3">
      <c r="A83" s="954" t="s">
        <v>102</v>
      </c>
      <c r="B83" s="955"/>
      <c r="C83" s="370"/>
      <c r="D83" s="367" t="s">
        <v>60</v>
      </c>
      <c r="E83" s="367" t="s">
        <v>60</v>
      </c>
      <c r="F83" s="367" t="s">
        <v>60</v>
      </c>
      <c r="G83" s="367" t="s">
        <v>60</v>
      </c>
      <c r="H83" s="93">
        <f>Gexarquniq!C71</f>
        <v>89182.5</v>
      </c>
      <c r="I83" s="93">
        <f>Gexarquniq!D71</f>
        <v>89182.5</v>
      </c>
      <c r="J83" s="93">
        <f>Gexarquniq!E71</f>
        <v>89182.5</v>
      </c>
      <c r="K83" s="93">
        <f>Gexarquniq!F71</f>
        <v>89182.5</v>
      </c>
    </row>
    <row r="84" spans="1:11" s="89" customFormat="1" ht="27.75" customHeight="1" thickBot="1" x14ac:dyDescent="0.3">
      <c r="A84" s="954" t="s">
        <v>103</v>
      </c>
      <c r="B84" s="771"/>
      <c r="C84" s="955"/>
      <c r="D84" s="372"/>
      <c r="E84" s="372"/>
      <c r="F84" s="372"/>
      <c r="G84" s="367"/>
      <c r="H84" s="368"/>
      <c r="I84" s="368"/>
      <c r="J84" s="368"/>
      <c r="K84" s="366"/>
    </row>
    <row r="85" spans="1:11" s="89" customFormat="1" ht="21" customHeight="1" x14ac:dyDescent="0.25">
      <c r="A85" s="956" t="s">
        <v>104</v>
      </c>
      <c r="B85" s="957"/>
      <c r="C85" s="957"/>
      <c r="D85" s="957"/>
      <c r="E85" s="957"/>
      <c r="F85" s="957"/>
      <c r="G85" s="957"/>
      <c r="H85" s="957"/>
      <c r="I85" s="957"/>
      <c r="J85" s="957"/>
      <c r="K85" s="958"/>
    </row>
    <row r="86" spans="1:11" s="89" customFormat="1" ht="19.5" customHeight="1" thickBot="1" x14ac:dyDescent="0.3">
      <c r="A86" s="762" t="s">
        <v>304</v>
      </c>
      <c r="B86" s="763"/>
      <c r="C86" s="763"/>
      <c r="D86" s="763"/>
      <c r="E86" s="763"/>
      <c r="F86" s="763"/>
      <c r="G86" s="763"/>
      <c r="H86" s="763"/>
      <c r="I86" s="763"/>
      <c r="J86" s="763"/>
      <c r="K86" s="764"/>
    </row>
    <row r="87" spans="1:11" s="89" customFormat="1" ht="20.25" customHeight="1" x14ac:dyDescent="0.25">
      <c r="A87" s="775" t="s">
        <v>66</v>
      </c>
      <c r="B87" s="776"/>
      <c r="C87" s="776"/>
      <c r="D87" s="776"/>
      <c r="E87" s="776"/>
      <c r="F87" s="776"/>
      <c r="G87" s="776"/>
      <c r="H87" s="777"/>
      <c r="I87" s="777"/>
      <c r="J87" s="777"/>
      <c r="K87" s="778"/>
    </row>
    <row r="88" spans="1:11" s="89" customFormat="1" ht="18.75" customHeight="1" thickBot="1" x14ac:dyDescent="0.3">
      <c r="A88" s="779" t="s">
        <v>677</v>
      </c>
      <c r="B88" s="780"/>
      <c r="C88" s="780"/>
      <c r="D88" s="780"/>
      <c r="E88" s="780"/>
      <c r="F88" s="780"/>
      <c r="G88" s="780"/>
      <c r="H88" s="781"/>
      <c r="I88" s="781"/>
      <c r="J88" s="781"/>
      <c r="K88" s="782"/>
    </row>
    <row r="89" spans="1:11" s="89" customFormat="1" ht="30" customHeight="1" x14ac:dyDescent="0.25">
      <c r="A89" s="775" t="s">
        <v>67</v>
      </c>
      <c r="B89" s="776"/>
      <c r="C89" s="776"/>
      <c r="D89" s="776"/>
      <c r="E89" s="776"/>
      <c r="F89" s="776"/>
      <c r="G89" s="776"/>
      <c r="H89" s="777"/>
      <c r="I89" s="777"/>
      <c r="J89" s="777"/>
      <c r="K89" s="778"/>
    </row>
    <row r="90" spans="1:11" s="89" customFormat="1" ht="35.25" customHeight="1" thickBot="1" x14ac:dyDescent="0.3">
      <c r="A90" s="779" t="s">
        <v>678</v>
      </c>
      <c r="B90" s="780"/>
      <c r="C90" s="780"/>
      <c r="D90" s="780"/>
      <c r="E90" s="780"/>
      <c r="F90" s="780"/>
      <c r="G90" s="780"/>
      <c r="H90" s="781"/>
      <c r="I90" s="781"/>
      <c r="J90" s="781"/>
      <c r="K90" s="782"/>
    </row>
    <row r="91" spans="1:11" ht="27.75" customHeight="1" x14ac:dyDescent="0.2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</row>
    <row r="92" spans="1:11" ht="21.75" customHeight="1" x14ac:dyDescent="0.25">
      <c r="A92" s="418"/>
      <c r="B92" s="418"/>
      <c r="C92" s="418"/>
      <c r="D92" s="418"/>
      <c r="E92" s="418"/>
      <c r="F92" s="418"/>
      <c r="G92" s="418"/>
      <c r="H92" s="418"/>
      <c r="I92" s="418"/>
      <c r="J92" s="418"/>
      <c r="K92" s="418"/>
    </row>
    <row r="93" spans="1:11" x14ac:dyDescent="0.25">
      <c r="A93" s="857" t="s">
        <v>50</v>
      </c>
      <c r="B93" s="857"/>
      <c r="C93" s="857"/>
      <c r="D93" s="857"/>
      <c r="E93" s="857"/>
      <c r="F93" s="857"/>
      <c r="G93" s="857"/>
      <c r="H93" s="857"/>
      <c r="I93" s="857"/>
      <c r="J93" s="857"/>
      <c r="K93" s="857"/>
    </row>
    <row r="94" spans="1:11" ht="17.25" thickBot="1" x14ac:dyDescent="0.3">
      <c r="A94" s="377"/>
      <c r="B94" s="377"/>
      <c r="C94" s="377"/>
      <c r="D94" s="377"/>
      <c r="E94" s="377"/>
      <c r="F94" s="377"/>
      <c r="G94" s="377"/>
      <c r="H94" s="377"/>
      <c r="I94" s="377"/>
      <c r="J94" s="377"/>
      <c r="K94" s="377"/>
    </row>
    <row r="95" spans="1:11" x14ac:dyDescent="0.25">
      <c r="A95" s="1002" t="s">
        <v>51</v>
      </c>
      <c r="B95" s="1003"/>
      <c r="C95" s="1003"/>
      <c r="D95" s="698" t="s">
        <v>27</v>
      </c>
      <c r="E95" s="699"/>
      <c r="F95" s="699"/>
      <c r="G95" s="699"/>
      <c r="H95" s="699"/>
      <c r="I95" s="699"/>
      <c r="J95" s="699"/>
      <c r="K95" s="700"/>
    </row>
    <row r="96" spans="1:11" x14ac:dyDescent="0.25">
      <c r="A96" s="1004"/>
      <c r="B96" s="953"/>
      <c r="C96" s="953"/>
      <c r="D96" s="969" t="s">
        <v>52</v>
      </c>
      <c r="E96" s="970"/>
      <c r="F96" s="970"/>
      <c r="G96" s="733"/>
      <c r="H96" s="969" t="s">
        <v>53</v>
      </c>
      <c r="I96" s="970"/>
      <c r="J96" s="970"/>
      <c r="K96" s="733"/>
    </row>
    <row r="97" spans="1:11" ht="33" customHeight="1" thickBot="1" x14ac:dyDescent="0.3">
      <c r="A97" s="1005"/>
      <c r="B97" s="1006"/>
      <c r="C97" s="1006"/>
      <c r="D97" s="22" t="s">
        <v>385</v>
      </c>
      <c r="E97" s="22" t="s">
        <v>15</v>
      </c>
      <c r="F97" s="22" t="s">
        <v>16</v>
      </c>
      <c r="G97" s="374" t="s">
        <v>7</v>
      </c>
      <c r="H97" s="22" t="s">
        <v>385</v>
      </c>
      <c r="I97" s="22" t="s">
        <v>15</v>
      </c>
      <c r="J97" s="22" t="s">
        <v>16</v>
      </c>
      <c r="K97" s="363" t="s">
        <v>7</v>
      </c>
    </row>
    <row r="98" spans="1:11" x14ac:dyDescent="0.25">
      <c r="A98" s="680" t="s">
        <v>54</v>
      </c>
      <c r="B98" s="681"/>
      <c r="C98" s="684" t="s">
        <v>24</v>
      </c>
      <c r="D98" s="685"/>
      <c r="E98" s="685"/>
      <c r="F98" s="685"/>
      <c r="G98" s="685"/>
      <c r="H98" s="685"/>
      <c r="I98" s="685"/>
      <c r="J98" s="685"/>
      <c r="K98" s="686"/>
    </row>
    <row r="99" spans="1:11" x14ac:dyDescent="0.25">
      <c r="A99" s="682"/>
      <c r="B99" s="683"/>
      <c r="C99" s="830" t="s">
        <v>55</v>
      </c>
      <c r="D99" s="831"/>
      <c r="E99" s="831"/>
      <c r="F99" s="831"/>
      <c r="G99" s="831"/>
      <c r="H99" s="831"/>
      <c r="I99" s="831"/>
      <c r="J99" s="831"/>
      <c r="K99" s="832"/>
    </row>
    <row r="100" spans="1:11" x14ac:dyDescent="0.25">
      <c r="A100" s="949">
        <v>1146</v>
      </c>
      <c r="B100" s="733" t="s">
        <v>644</v>
      </c>
      <c r="C100" s="660" t="s">
        <v>58</v>
      </c>
      <c r="D100" s="661"/>
      <c r="E100" s="661"/>
      <c r="F100" s="661"/>
      <c r="G100" s="661"/>
      <c r="H100" s="661"/>
      <c r="I100" s="661"/>
      <c r="J100" s="661"/>
      <c r="K100" s="662"/>
    </row>
    <row r="101" spans="1:11" ht="41.25" customHeight="1" thickBot="1" x14ac:dyDescent="0.3">
      <c r="A101" s="949"/>
      <c r="B101" s="733"/>
      <c r="C101" s="663" t="s">
        <v>155</v>
      </c>
      <c r="D101" s="664"/>
      <c r="E101" s="664"/>
      <c r="F101" s="664"/>
      <c r="G101" s="664"/>
      <c r="H101" s="664"/>
      <c r="I101" s="664"/>
      <c r="J101" s="664"/>
      <c r="K101" s="665"/>
    </row>
    <row r="102" spans="1:11" ht="24.75" customHeight="1" thickBot="1" x14ac:dyDescent="0.3">
      <c r="A102" s="757" t="s">
        <v>59</v>
      </c>
      <c r="B102" s="758"/>
      <c r="C102" s="34"/>
      <c r="D102" s="369" t="s">
        <v>60</v>
      </c>
      <c r="E102" s="369" t="s">
        <v>60</v>
      </c>
      <c r="F102" s="369" t="s">
        <v>60</v>
      </c>
      <c r="G102" s="369" t="s">
        <v>60</v>
      </c>
      <c r="H102" s="93">
        <f>SUM(Gexarquniq!C28:C32)</f>
        <v>28250</v>
      </c>
      <c r="I102" s="93">
        <f>SUM(Gexarquniq!D28:D32)</f>
        <v>113000</v>
      </c>
      <c r="J102" s="93">
        <f>SUM(Gexarquniq!E28:E32)</f>
        <v>113000</v>
      </c>
      <c r="K102" s="93">
        <f>SUM(Gexarquniq!F28:F32)</f>
        <v>113000</v>
      </c>
    </row>
    <row r="103" spans="1:11" x14ac:dyDescent="0.25">
      <c r="A103" s="759" t="s">
        <v>61</v>
      </c>
      <c r="B103" s="760"/>
      <c r="C103" s="760"/>
      <c r="D103" s="760"/>
      <c r="E103" s="760"/>
      <c r="F103" s="760"/>
      <c r="G103" s="760"/>
      <c r="H103" s="760"/>
      <c r="I103" s="760"/>
      <c r="J103" s="760"/>
      <c r="K103" s="761"/>
    </row>
    <row r="104" spans="1:11" ht="19.5" customHeight="1" thickBot="1" x14ac:dyDescent="0.3">
      <c r="A104" s="762" t="s">
        <v>317</v>
      </c>
      <c r="B104" s="763"/>
      <c r="C104" s="763"/>
      <c r="D104" s="763"/>
      <c r="E104" s="763"/>
      <c r="F104" s="763"/>
      <c r="G104" s="763"/>
      <c r="H104" s="763"/>
      <c r="I104" s="763"/>
      <c r="J104" s="763"/>
      <c r="K104" s="764"/>
    </row>
    <row r="105" spans="1:11" ht="17.25" thickBot="1" x14ac:dyDescent="0.3">
      <c r="A105" s="765" t="s">
        <v>62</v>
      </c>
      <c r="B105" s="766"/>
      <c r="C105" s="766"/>
      <c r="D105" s="766"/>
      <c r="E105" s="766"/>
      <c r="F105" s="766"/>
      <c r="G105" s="766"/>
      <c r="H105" s="766"/>
      <c r="I105" s="766"/>
      <c r="J105" s="766"/>
      <c r="K105" s="767"/>
    </row>
    <row r="106" spans="1:11" ht="74.25" customHeight="1" thickBot="1" x14ac:dyDescent="0.3">
      <c r="A106" s="768" t="s">
        <v>63</v>
      </c>
      <c r="B106" s="769"/>
      <c r="C106" s="770" t="s">
        <v>64</v>
      </c>
      <c r="D106" s="771"/>
      <c r="E106" s="771"/>
      <c r="F106" s="771"/>
      <c r="G106" s="771"/>
      <c r="H106" s="771"/>
      <c r="I106" s="771"/>
      <c r="J106" s="771"/>
      <c r="K106" s="772"/>
    </row>
    <row r="107" spans="1:11" ht="62.25" customHeight="1" thickBot="1" x14ac:dyDescent="0.3">
      <c r="A107" s="773" t="s">
        <v>65</v>
      </c>
      <c r="B107" s="774"/>
      <c r="C107" s="37"/>
      <c r="D107" s="37"/>
      <c r="E107" s="37"/>
      <c r="F107" s="37"/>
      <c r="G107" s="37"/>
      <c r="H107" s="37"/>
      <c r="I107" s="37"/>
      <c r="J107" s="37"/>
      <c r="K107" s="38"/>
    </row>
    <row r="108" spans="1:11" x14ac:dyDescent="0.25">
      <c r="A108" s="775" t="s">
        <v>66</v>
      </c>
      <c r="B108" s="776"/>
      <c r="C108" s="776"/>
      <c r="D108" s="776"/>
      <c r="E108" s="776"/>
      <c r="F108" s="776"/>
      <c r="G108" s="776"/>
      <c r="H108" s="777"/>
      <c r="I108" s="777"/>
      <c r="J108" s="777"/>
      <c r="K108" s="778"/>
    </row>
    <row r="109" spans="1:11" ht="15.75" customHeight="1" thickBot="1" x14ac:dyDescent="0.3">
      <c r="A109" s="826" t="s">
        <v>679</v>
      </c>
      <c r="B109" s="827"/>
      <c r="C109" s="827"/>
      <c r="D109" s="827"/>
      <c r="E109" s="827"/>
      <c r="F109" s="827"/>
      <c r="G109" s="827"/>
      <c r="H109" s="828"/>
      <c r="I109" s="828"/>
      <c r="J109" s="828"/>
      <c r="K109" s="829"/>
    </row>
    <row r="110" spans="1:11" x14ac:dyDescent="0.25">
      <c r="A110" s="775" t="s">
        <v>67</v>
      </c>
      <c r="B110" s="776"/>
      <c r="C110" s="776"/>
      <c r="D110" s="776"/>
      <c r="E110" s="776"/>
      <c r="F110" s="776"/>
      <c r="G110" s="776"/>
      <c r="H110" s="777"/>
      <c r="I110" s="777"/>
      <c r="J110" s="777"/>
      <c r="K110" s="778"/>
    </row>
    <row r="111" spans="1:11" ht="15.75" customHeight="1" thickBot="1" x14ac:dyDescent="0.3">
      <c r="A111" s="826" t="s">
        <v>680</v>
      </c>
      <c r="B111" s="827"/>
      <c r="C111" s="827"/>
      <c r="D111" s="827"/>
      <c r="E111" s="827"/>
      <c r="F111" s="827"/>
      <c r="G111" s="827"/>
      <c r="H111" s="828"/>
      <c r="I111" s="828"/>
      <c r="J111" s="828"/>
      <c r="K111" s="829"/>
    </row>
    <row r="112" spans="1:11" x14ac:dyDescent="0.25">
      <c r="A112" s="680" t="s">
        <v>54</v>
      </c>
      <c r="B112" s="681"/>
      <c r="C112" s="684" t="s">
        <v>24</v>
      </c>
      <c r="D112" s="685"/>
      <c r="E112" s="685"/>
      <c r="F112" s="685"/>
      <c r="G112" s="685"/>
      <c r="H112" s="685"/>
      <c r="I112" s="685"/>
      <c r="J112" s="685"/>
      <c r="K112" s="686"/>
    </row>
    <row r="113" spans="1:11" x14ac:dyDescent="0.25">
      <c r="A113" s="682"/>
      <c r="B113" s="683"/>
      <c r="C113" s="830" t="s">
        <v>68</v>
      </c>
      <c r="D113" s="831"/>
      <c r="E113" s="831"/>
      <c r="F113" s="831"/>
      <c r="G113" s="831"/>
      <c r="H113" s="831"/>
      <c r="I113" s="831"/>
      <c r="J113" s="831"/>
      <c r="K113" s="832"/>
    </row>
    <row r="114" spans="1:11" x14ac:dyDescent="0.25">
      <c r="A114" s="949">
        <v>1168</v>
      </c>
      <c r="B114" s="733" t="s">
        <v>645</v>
      </c>
      <c r="C114" s="660" t="s">
        <v>58</v>
      </c>
      <c r="D114" s="661"/>
      <c r="E114" s="661"/>
      <c r="F114" s="661"/>
      <c r="G114" s="661"/>
      <c r="H114" s="661"/>
      <c r="I114" s="661"/>
      <c r="J114" s="661"/>
      <c r="K114" s="662"/>
    </row>
    <row r="115" spans="1:11" x14ac:dyDescent="0.25">
      <c r="A115" s="949"/>
      <c r="B115" s="733"/>
      <c r="C115" s="663" t="s">
        <v>156</v>
      </c>
      <c r="D115" s="664"/>
      <c r="E115" s="664"/>
      <c r="F115" s="664"/>
      <c r="G115" s="664"/>
      <c r="H115" s="664"/>
      <c r="I115" s="664"/>
      <c r="J115" s="664"/>
      <c r="K115" s="665"/>
    </row>
    <row r="116" spans="1:11" ht="23.25" customHeight="1" x14ac:dyDescent="0.25">
      <c r="A116" s="953" t="s">
        <v>59</v>
      </c>
      <c r="B116" s="953"/>
      <c r="C116" s="419"/>
      <c r="D116" s="373" t="s">
        <v>60</v>
      </c>
      <c r="E116" s="373" t="s">
        <v>60</v>
      </c>
      <c r="F116" s="373" t="s">
        <v>60</v>
      </c>
      <c r="G116" s="373" t="s">
        <v>60</v>
      </c>
      <c r="H116" s="420">
        <f>SUM(Gexarquniq!C20:C27)</f>
        <v>43500</v>
      </c>
      <c r="I116" s="420">
        <f>SUM(Gexarquniq!D20:D27)</f>
        <v>174000</v>
      </c>
      <c r="J116" s="420">
        <f>SUM(Gexarquniq!E20:E27)</f>
        <v>174000</v>
      </c>
      <c r="K116" s="420">
        <f>SUM(Gexarquniq!F20:F27)</f>
        <v>174000</v>
      </c>
    </row>
    <row r="117" spans="1:11" ht="17.25" thickBot="1" x14ac:dyDescent="0.3">
      <c r="A117" s="762" t="s">
        <v>159</v>
      </c>
      <c r="B117" s="763"/>
      <c r="C117" s="763"/>
      <c r="D117" s="763"/>
      <c r="E117" s="763"/>
      <c r="F117" s="763"/>
      <c r="G117" s="763"/>
      <c r="H117" s="763"/>
      <c r="I117" s="763"/>
      <c r="J117" s="763"/>
      <c r="K117" s="764"/>
    </row>
    <row r="118" spans="1:11" ht="17.25" thickBot="1" x14ac:dyDescent="0.3">
      <c r="A118" s="765" t="s">
        <v>62</v>
      </c>
      <c r="B118" s="766"/>
      <c r="C118" s="766"/>
      <c r="D118" s="766"/>
      <c r="E118" s="766"/>
      <c r="F118" s="766"/>
      <c r="G118" s="766"/>
      <c r="H118" s="766"/>
      <c r="I118" s="766"/>
      <c r="J118" s="766"/>
      <c r="K118" s="767"/>
    </row>
    <row r="119" spans="1:11" ht="78" customHeight="1" thickBot="1" x14ac:dyDescent="0.3">
      <c r="A119" s="768" t="s">
        <v>63</v>
      </c>
      <c r="B119" s="769"/>
      <c r="C119" s="770" t="s">
        <v>71</v>
      </c>
      <c r="D119" s="771"/>
      <c r="E119" s="771"/>
      <c r="F119" s="771"/>
      <c r="G119" s="771"/>
      <c r="H119" s="771"/>
      <c r="I119" s="771"/>
      <c r="J119" s="771"/>
      <c r="K119" s="772"/>
    </row>
    <row r="120" spans="1:11" ht="57.75" customHeight="1" thickBot="1" x14ac:dyDescent="0.3">
      <c r="A120" s="773" t="s">
        <v>65</v>
      </c>
      <c r="B120" s="774"/>
      <c r="C120" s="37"/>
      <c r="D120" s="37"/>
      <c r="E120" s="37"/>
      <c r="F120" s="37"/>
      <c r="G120" s="37"/>
      <c r="H120" s="37"/>
      <c r="I120" s="37"/>
      <c r="J120" s="37"/>
      <c r="K120" s="38"/>
    </row>
    <row r="121" spans="1:11" x14ac:dyDescent="0.25">
      <c r="A121" s="775" t="s">
        <v>66</v>
      </c>
      <c r="B121" s="776"/>
      <c r="C121" s="776"/>
      <c r="D121" s="776"/>
      <c r="E121" s="776"/>
      <c r="F121" s="776"/>
      <c r="G121" s="776"/>
      <c r="H121" s="777"/>
      <c r="I121" s="777"/>
      <c r="J121" s="777"/>
      <c r="K121" s="778"/>
    </row>
    <row r="122" spans="1:11" ht="15.75" customHeight="1" thickBot="1" x14ac:dyDescent="0.3">
      <c r="A122" s="779" t="s">
        <v>681</v>
      </c>
      <c r="B122" s="780"/>
      <c r="C122" s="780"/>
      <c r="D122" s="780"/>
      <c r="E122" s="780"/>
      <c r="F122" s="780"/>
      <c r="G122" s="780"/>
      <c r="H122" s="781"/>
      <c r="I122" s="781"/>
      <c r="J122" s="781"/>
      <c r="K122" s="782"/>
    </row>
    <row r="123" spans="1:11" x14ac:dyDescent="0.25">
      <c r="A123" s="775" t="s">
        <v>67</v>
      </c>
      <c r="B123" s="776"/>
      <c r="C123" s="776"/>
      <c r="D123" s="776"/>
      <c r="E123" s="776"/>
      <c r="F123" s="776"/>
      <c r="G123" s="776"/>
      <c r="H123" s="777"/>
      <c r="I123" s="777"/>
      <c r="J123" s="777"/>
      <c r="K123" s="778"/>
    </row>
    <row r="124" spans="1:11" ht="15.75" customHeight="1" thickBot="1" x14ac:dyDescent="0.3">
      <c r="A124" s="779" t="s">
        <v>682</v>
      </c>
      <c r="B124" s="780"/>
      <c r="C124" s="780"/>
      <c r="D124" s="780"/>
      <c r="E124" s="780"/>
      <c r="F124" s="780"/>
      <c r="G124" s="780"/>
      <c r="H124" s="781"/>
      <c r="I124" s="781"/>
      <c r="J124" s="781"/>
      <c r="K124" s="782"/>
    </row>
    <row r="125" spans="1:11" x14ac:dyDescent="0.3">
      <c r="A125" s="884" t="s">
        <v>54</v>
      </c>
      <c r="B125" s="885"/>
      <c r="C125" s="890" t="s">
        <v>24</v>
      </c>
      <c r="D125" s="896"/>
      <c r="E125" s="896"/>
      <c r="F125" s="896"/>
      <c r="G125" s="896"/>
      <c r="H125" s="891"/>
      <c r="I125" s="896"/>
      <c r="J125" s="896"/>
      <c r="K125" s="892"/>
    </row>
    <row r="126" spans="1:11" x14ac:dyDescent="0.3">
      <c r="A126" s="886"/>
      <c r="B126" s="887"/>
      <c r="C126" s="893" t="s">
        <v>114</v>
      </c>
      <c r="D126" s="874"/>
      <c r="E126" s="874"/>
      <c r="F126" s="874"/>
      <c r="G126" s="894"/>
      <c r="H126" s="894"/>
      <c r="I126" s="894"/>
      <c r="J126" s="894"/>
      <c r="K126" s="875"/>
    </row>
    <row r="127" spans="1:11" ht="17.25" thickBot="1" x14ac:dyDescent="0.35">
      <c r="A127" s="888"/>
      <c r="B127" s="889"/>
      <c r="C127" s="895" t="s">
        <v>75</v>
      </c>
      <c r="D127" s="896"/>
      <c r="E127" s="896"/>
      <c r="F127" s="896"/>
      <c r="G127" s="897"/>
      <c r="H127" s="897"/>
      <c r="I127" s="897"/>
      <c r="J127" s="897"/>
      <c r="K127" s="898"/>
    </row>
    <row r="128" spans="1:11" ht="33.75" customHeight="1" thickBot="1" x14ac:dyDescent="0.35">
      <c r="A128" s="414">
        <v>1150</v>
      </c>
      <c r="B128" s="415" t="s">
        <v>57</v>
      </c>
      <c r="C128" s="872" t="s">
        <v>532</v>
      </c>
      <c r="D128" s="873"/>
      <c r="E128" s="873"/>
      <c r="F128" s="873"/>
      <c r="G128" s="873"/>
      <c r="H128" s="873"/>
      <c r="I128" s="873"/>
      <c r="J128" s="873"/>
      <c r="K128" s="899"/>
    </row>
    <row r="129" spans="1:11" ht="32.25" customHeight="1" thickBot="1" x14ac:dyDescent="0.35">
      <c r="A129" s="962" t="s">
        <v>109</v>
      </c>
      <c r="B129" s="962"/>
      <c r="C129" s="416"/>
      <c r="D129" s="310" t="s">
        <v>60</v>
      </c>
      <c r="E129" s="310" t="s">
        <v>60</v>
      </c>
      <c r="F129" s="310" t="s">
        <v>60</v>
      </c>
      <c r="G129" s="310" t="s">
        <v>60</v>
      </c>
      <c r="H129" s="1">
        <f>SUM(Gexarquniq!C46)</f>
        <v>1500</v>
      </c>
      <c r="I129" s="1">
        <f>SUM(Gexarquniq!D46)</f>
        <v>6000</v>
      </c>
      <c r="J129" s="1">
        <f>SUM(Gexarquniq!E46)</f>
        <v>6000</v>
      </c>
      <c r="K129" s="1">
        <f>SUM(Gexarquniq!F46)</f>
        <v>6000</v>
      </c>
    </row>
    <row r="130" spans="1:11" ht="38.25" customHeight="1" thickBot="1" x14ac:dyDescent="0.35">
      <c r="A130" s="963" t="s">
        <v>61</v>
      </c>
      <c r="B130" s="964"/>
      <c r="C130" s="961"/>
      <c r="D130" s="961"/>
      <c r="E130" s="961"/>
      <c r="F130" s="961"/>
      <c r="G130" s="961"/>
      <c r="H130" s="961"/>
      <c r="I130" s="961"/>
      <c r="J130" s="961"/>
      <c r="K130" s="960"/>
    </row>
    <row r="131" spans="1:11" ht="36" customHeight="1" thickBot="1" x14ac:dyDescent="0.35">
      <c r="A131" s="822" t="s">
        <v>533</v>
      </c>
      <c r="B131" s="900"/>
      <c r="C131" s="900"/>
      <c r="D131" s="900"/>
      <c r="E131" s="900"/>
      <c r="F131" s="900"/>
      <c r="G131" s="900"/>
      <c r="H131" s="900"/>
      <c r="I131" s="900"/>
      <c r="J131" s="900"/>
      <c r="K131" s="823"/>
    </row>
    <row r="132" spans="1:11" ht="39" customHeight="1" thickBot="1" x14ac:dyDescent="0.35">
      <c r="A132" s="965" t="s">
        <v>62</v>
      </c>
      <c r="B132" s="966"/>
      <c r="C132" s="966"/>
      <c r="D132" s="966"/>
      <c r="E132" s="966"/>
      <c r="F132" s="966"/>
      <c r="G132" s="966"/>
      <c r="H132" s="966"/>
      <c r="I132" s="966"/>
      <c r="J132" s="966"/>
      <c r="K132" s="967"/>
    </row>
    <row r="133" spans="1:11" ht="78" customHeight="1" thickBot="1" x14ac:dyDescent="0.35">
      <c r="A133" s="959" t="s">
        <v>63</v>
      </c>
      <c r="B133" s="960"/>
      <c r="C133" s="822" t="s">
        <v>110</v>
      </c>
      <c r="D133" s="900"/>
      <c r="E133" s="900"/>
      <c r="F133" s="900"/>
      <c r="G133" s="900"/>
      <c r="H133" s="900"/>
      <c r="I133" s="900"/>
      <c r="J133" s="900"/>
      <c r="K133" s="823"/>
    </row>
    <row r="134" spans="1:11" ht="51.75" customHeight="1" thickBot="1" x14ac:dyDescent="0.35">
      <c r="A134" s="959" t="s">
        <v>65</v>
      </c>
      <c r="B134" s="960"/>
      <c r="C134" s="417"/>
      <c r="D134" s="417"/>
      <c r="E134" s="417"/>
      <c r="F134" s="417"/>
      <c r="G134" s="417"/>
      <c r="H134" s="417"/>
      <c r="I134" s="417"/>
      <c r="J134" s="417"/>
      <c r="K134" s="417"/>
    </row>
    <row r="135" spans="1:11" ht="33" customHeight="1" thickBot="1" x14ac:dyDescent="0.35">
      <c r="A135" s="959" t="s">
        <v>66</v>
      </c>
      <c r="B135" s="961"/>
      <c r="C135" s="961"/>
      <c r="D135" s="961"/>
      <c r="E135" s="961"/>
      <c r="F135" s="961"/>
      <c r="G135" s="961"/>
      <c r="H135" s="961"/>
      <c r="I135" s="961"/>
      <c r="J135" s="961"/>
      <c r="K135" s="960"/>
    </row>
    <row r="136" spans="1:11" ht="28.5" customHeight="1" thickBot="1" x14ac:dyDescent="0.3">
      <c r="A136" s="779" t="s">
        <v>687</v>
      </c>
      <c r="B136" s="780"/>
      <c r="C136" s="780"/>
      <c r="D136" s="780"/>
      <c r="E136" s="780"/>
      <c r="F136" s="780"/>
      <c r="G136" s="780"/>
      <c r="H136" s="781"/>
      <c r="I136" s="781"/>
      <c r="J136" s="781"/>
      <c r="K136" s="782"/>
    </row>
    <row r="137" spans="1:11" ht="29.25" customHeight="1" thickBot="1" x14ac:dyDescent="0.35">
      <c r="A137" s="959" t="s">
        <v>67</v>
      </c>
      <c r="B137" s="961"/>
      <c r="C137" s="961"/>
      <c r="D137" s="961"/>
      <c r="E137" s="961"/>
      <c r="F137" s="961"/>
      <c r="G137" s="961"/>
      <c r="H137" s="961"/>
      <c r="I137" s="961"/>
      <c r="J137" s="961"/>
      <c r="K137" s="960"/>
    </row>
    <row r="138" spans="1:11" ht="17.25" thickBot="1" x14ac:dyDescent="0.35">
      <c r="A138" s="822" t="s">
        <v>688</v>
      </c>
      <c r="B138" s="900"/>
      <c r="C138" s="900"/>
      <c r="D138" s="900"/>
      <c r="E138" s="900"/>
      <c r="F138" s="900"/>
      <c r="G138" s="900"/>
      <c r="H138" s="900"/>
      <c r="I138" s="900"/>
      <c r="J138" s="900"/>
      <c r="K138" s="823"/>
    </row>
    <row r="140" spans="1:11" x14ac:dyDescent="0.25">
      <c r="A140" s="857" t="s">
        <v>72</v>
      </c>
      <c r="B140" s="857"/>
      <c r="C140" s="857"/>
      <c r="D140" s="857"/>
      <c r="E140" s="857"/>
      <c r="F140" s="857"/>
      <c r="G140" s="857"/>
      <c r="H140" s="857"/>
      <c r="I140" s="857"/>
      <c r="J140" s="857"/>
      <c r="K140" s="857"/>
    </row>
    <row r="142" spans="1:11" x14ac:dyDescent="0.25">
      <c r="A142" s="857" t="s">
        <v>73</v>
      </c>
      <c r="B142" s="857"/>
      <c r="C142" s="857"/>
      <c r="D142" s="857"/>
      <c r="E142" s="857"/>
      <c r="F142" s="857"/>
      <c r="G142" s="857"/>
      <c r="H142" s="857"/>
      <c r="I142" s="857"/>
      <c r="J142" s="857"/>
      <c r="K142" s="857"/>
    </row>
    <row r="143" spans="1:11" ht="17.25" thickBot="1" x14ac:dyDescent="0.3"/>
    <row r="144" spans="1:11" x14ac:dyDescent="0.25">
      <c r="A144" s="1002" t="s">
        <v>51</v>
      </c>
      <c r="B144" s="1003"/>
      <c r="C144" s="1003"/>
      <c r="D144" s="698" t="s">
        <v>27</v>
      </c>
      <c r="E144" s="699"/>
      <c r="F144" s="699"/>
      <c r="G144" s="699"/>
      <c r="H144" s="699"/>
      <c r="I144" s="699"/>
      <c r="J144" s="699"/>
      <c r="K144" s="700"/>
    </row>
    <row r="145" spans="1:11" x14ac:dyDescent="0.25">
      <c r="A145" s="1004"/>
      <c r="B145" s="953"/>
      <c r="C145" s="953"/>
      <c r="D145" s="969" t="s">
        <v>52</v>
      </c>
      <c r="E145" s="970"/>
      <c r="F145" s="970"/>
      <c r="G145" s="733"/>
      <c r="H145" s="969" t="s">
        <v>53</v>
      </c>
      <c r="I145" s="970"/>
      <c r="J145" s="970"/>
      <c r="K145" s="733"/>
    </row>
    <row r="146" spans="1:11" ht="36" customHeight="1" thickBot="1" x14ac:dyDescent="0.3">
      <c r="A146" s="1005"/>
      <c r="B146" s="1006"/>
      <c r="C146" s="1006"/>
      <c r="D146" s="22" t="s">
        <v>385</v>
      </c>
      <c r="E146" s="22" t="s">
        <v>15</v>
      </c>
      <c r="F146" s="22" t="s">
        <v>16</v>
      </c>
      <c r="G146" s="374" t="s">
        <v>7</v>
      </c>
      <c r="H146" s="22" t="s">
        <v>385</v>
      </c>
      <c r="I146" s="22" t="s">
        <v>15</v>
      </c>
      <c r="J146" s="22" t="s">
        <v>16</v>
      </c>
      <c r="K146" s="363" t="s">
        <v>7</v>
      </c>
    </row>
    <row r="147" spans="1:11" x14ac:dyDescent="0.25">
      <c r="A147" s="680" t="s">
        <v>54</v>
      </c>
      <c r="B147" s="681"/>
      <c r="C147" s="684" t="s">
        <v>24</v>
      </c>
      <c r="D147" s="685"/>
      <c r="E147" s="685"/>
      <c r="F147" s="685"/>
      <c r="G147" s="685"/>
      <c r="H147" s="685"/>
      <c r="I147" s="685"/>
      <c r="J147" s="685"/>
      <c r="K147" s="686"/>
    </row>
    <row r="148" spans="1:11" x14ac:dyDescent="0.25">
      <c r="A148" s="682"/>
      <c r="B148" s="683"/>
      <c r="C148" s="830" t="s">
        <v>125</v>
      </c>
      <c r="D148" s="831"/>
      <c r="E148" s="831"/>
      <c r="F148" s="831"/>
      <c r="G148" s="831"/>
      <c r="H148" s="831"/>
      <c r="I148" s="831"/>
      <c r="J148" s="831"/>
      <c r="K148" s="832"/>
    </row>
    <row r="149" spans="1:11" x14ac:dyDescent="0.25">
      <c r="A149" s="1011">
        <v>1047</v>
      </c>
      <c r="B149" s="733" t="s">
        <v>646</v>
      </c>
      <c r="C149" s="660" t="s">
        <v>58</v>
      </c>
      <c r="D149" s="661"/>
      <c r="E149" s="661"/>
      <c r="F149" s="661"/>
      <c r="G149" s="661"/>
      <c r="H149" s="661"/>
      <c r="I149" s="661"/>
      <c r="J149" s="661"/>
      <c r="K149" s="662"/>
    </row>
    <row r="150" spans="1:11" ht="17.25" thickBot="1" x14ac:dyDescent="0.3">
      <c r="A150" s="1012"/>
      <c r="B150" s="1013"/>
      <c r="C150" s="950" t="s">
        <v>126</v>
      </c>
      <c r="D150" s="951"/>
      <c r="E150" s="951"/>
      <c r="F150" s="951"/>
      <c r="G150" s="951"/>
      <c r="H150" s="951"/>
      <c r="I150" s="951"/>
      <c r="J150" s="951"/>
      <c r="K150" s="952"/>
    </row>
    <row r="151" spans="1:11" ht="54" customHeight="1" x14ac:dyDescent="0.25">
      <c r="A151" s="1014" t="s">
        <v>78</v>
      </c>
      <c r="B151" s="1015"/>
      <c r="C151" s="421" t="s">
        <v>127</v>
      </c>
      <c r="D151" s="422">
        <v>3</v>
      </c>
      <c r="E151" s="422">
        <v>3</v>
      </c>
      <c r="F151" s="422">
        <v>3</v>
      </c>
      <c r="G151" s="422">
        <v>3</v>
      </c>
      <c r="H151" s="423"/>
      <c r="I151" s="423"/>
      <c r="J151" s="423"/>
      <c r="K151" s="424"/>
    </row>
    <row r="152" spans="1:11" ht="17.25" thickBot="1" x14ac:dyDescent="0.3">
      <c r="A152" s="1009" t="s">
        <v>81</v>
      </c>
      <c r="B152" s="1010"/>
      <c r="C152" s="425"/>
      <c r="D152" s="425"/>
      <c r="E152" s="425"/>
      <c r="F152" s="425"/>
      <c r="G152" s="374"/>
      <c r="H152" s="426"/>
      <c r="I152" s="426"/>
      <c r="J152" s="426"/>
      <c r="K152" s="363"/>
    </row>
    <row r="153" spans="1:11" ht="60.75" customHeight="1" thickBot="1" x14ac:dyDescent="0.3">
      <c r="A153" s="1007" t="s">
        <v>93</v>
      </c>
      <c r="B153" s="1008"/>
      <c r="C153" s="1008"/>
      <c r="D153" s="427"/>
      <c r="E153" s="427"/>
      <c r="F153" s="427"/>
      <c r="G153" s="367"/>
      <c r="H153" s="108">
        <f>SUM(Gexarquniq!C11,Gexarquniq!C14:C15)</f>
        <v>10258.475</v>
      </c>
      <c r="I153" s="108">
        <f>SUM(Gexarquniq!D11,Gexarquniq!D14:D15)</f>
        <v>41033.9</v>
      </c>
      <c r="J153" s="108">
        <f>SUM(Gexarquniq!E11,Gexarquniq!E14:E15)</f>
        <v>41033.9</v>
      </c>
      <c r="K153" s="108">
        <f>SUM(Gexarquniq!F11,Gexarquniq!F14:F15)</f>
        <v>41033.9</v>
      </c>
    </row>
    <row r="154" spans="1:11" ht="42" customHeight="1" thickBot="1" x14ac:dyDescent="0.3">
      <c r="A154" s="954" t="s">
        <v>94</v>
      </c>
      <c r="B154" s="955"/>
      <c r="C154" s="428">
        <f>K153</f>
        <v>41033.9</v>
      </c>
      <c r="D154" s="428"/>
      <c r="E154" s="428"/>
      <c r="F154" s="428"/>
      <c r="G154" s="367"/>
      <c r="H154" s="368"/>
      <c r="I154" s="368"/>
      <c r="J154" s="368"/>
      <c r="K154" s="366"/>
    </row>
    <row r="155" spans="1:11" ht="86.25" customHeight="1" thickBot="1" x14ac:dyDescent="0.3">
      <c r="A155" s="954" t="s">
        <v>95</v>
      </c>
      <c r="B155" s="955"/>
      <c r="C155" s="371"/>
      <c r="D155" s="371"/>
      <c r="E155" s="371"/>
      <c r="F155" s="371"/>
      <c r="G155" s="367"/>
      <c r="H155" s="368"/>
      <c r="I155" s="368"/>
      <c r="J155" s="368"/>
      <c r="K155" s="366"/>
    </row>
    <row r="156" spans="1:11" x14ac:dyDescent="0.25">
      <c r="A156" s="775" t="s">
        <v>66</v>
      </c>
      <c r="B156" s="776"/>
      <c r="C156" s="776"/>
      <c r="D156" s="776"/>
      <c r="E156" s="776"/>
      <c r="F156" s="776"/>
      <c r="G156" s="776"/>
      <c r="H156" s="777"/>
      <c r="I156" s="777"/>
      <c r="J156" s="777"/>
      <c r="K156" s="778"/>
    </row>
    <row r="157" spans="1:11" ht="21" customHeight="1" thickBot="1" x14ac:dyDescent="0.35">
      <c r="A157" s="872" t="s">
        <v>683</v>
      </c>
      <c r="B157" s="873"/>
      <c r="C157" s="873"/>
      <c r="D157" s="873"/>
      <c r="E157" s="873"/>
      <c r="F157" s="873"/>
      <c r="G157" s="873"/>
      <c r="H157" s="873"/>
      <c r="I157" s="873"/>
      <c r="J157" s="873"/>
      <c r="K157" s="899"/>
    </row>
    <row r="158" spans="1:11" x14ac:dyDescent="0.25">
      <c r="A158" s="775" t="s">
        <v>67</v>
      </c>
      <c r="B158" s="776"/>
      <c r="C158" s="776"/>
      <c r="D158" s="776"/>
      <c r="E158" s="776"/>
      <c r="F158" s="776"/>
      <c r="G158" s="776"/>
      <c r="H158" s="777"/>
      <c r="I158" s="777"/>
      <c r="J158" s="777"/>
      <c r="K158" s="778"/>
    </row>
    <row r="159" spans="1:11" ht="21" customHeight="1" thickBot="1" x14ac:dyDescent="0.35">
      <c r="A159" s="872" t="s">
        <v>684</v>
      </c>
      <c r="B159" s="873"/>
      <c r="C159" s="873"/>
      <c r="D159" s="873"/>
      <c r="E159" s="873"/>
      <c r="F159" s="873"/>
      <c r="G159" s="873"/>
      <c r="H159" s="873"/>
      <c r="I159" s="873"/>
      <c r="J159" s="873"/>
      <c r="K159" s="899"/>
    </row>
    <row r="160" spans="1:11" x14ac:dyDescent="0.25">
      <c r="A160" s="680" t="s">
        <v>54</v>
      </c>
      <c r="B160" s="681"/>
      <c r="C160" s="684" t="s">
        <v>24</v>
      </c>
      <c r="D160" s="685"/>
      <c r="E160" s="685"/>
      <c r="F160" s="685"/>
      <c r="G160" s="685"/>
      <c r="H160" s="685"/>
      <c r="I160" s="685"/>
      <c r="J160" s="685"/>
      <c r="K160" s="686"/>
    </row>
    <row r="161" spans="1:11" x14ac:dyDescent="0.25">
      <c r="A161" s="682"/>
      <c r="B161" s="683"/>
      <c r="C161" s="830" t="s">
        <v>161</v>
      </c>
      <c r="D161" s="831"/>
      <c r="E161" s="831"/>
      <c r="F161" s="831"/>
      <c r="G161" s="831"/>
      <c r="H161" s="831"/>
      <c r="I161" s="831"/>
      <c r="J161" s="831"/>
      <c r="K161" s="832"/>
    </row>
    <row r="162" spans="1:11" x14ac:dyDescent="0.25">
      <c r="A162" s="1011">
        <v>1047</v>
      </c>
      <c r="B162" s="733" t="s">
        <v>647</v>
      </c>
      <c r="C162" s="660" t="s">
        <v>58</v>
      </c>
      <c r="D162" s="661"/>
      <c r="E162" s="661"/>
      <c r="F162" s="661"/>
      <c r="G162" s="661"/>
      <c r="H162" s="661"/>
      <c r="I162" s="661"/>
      <c r="J162" s="661"/>
      <c r="K162" s="662"/>
    </row>
    <row r="163" spans="1:11" ht="17.25" thickBot="1" x14ac:dyDescent="0.3">
      <c r="A163" s="1012"/>
      <c r="B163" s="1013"/>
      <c r="C163" s="950" t="s">
        <v>195</v>
      </c>
      <c r="D163" s="951"/>
      <c r="E163" s="951"/>
      <c r="F163" s="951"/>
      <c r="G163" s="951"/>
      <c r="H163" s="951"/>
      <c r="I163" s="951"/>
      <c r="J163" s="951"/>
      <c r="K163" s="952"/>
    </row>
    <row r="164" spans="1:11" ht="49.5" x14ac:dyDescent="0.25">
      <c r="A164" s="1014" t="s">
        <v>78</v>
      </c>
      <c r="B164" s="1015"/>
      <c r="C164" s="421" t="s">
        <v>127</v>
      </c>
      <c r="D164" s="422">
        <v>1</v>
      </c>
      <c r="E164" s="422">
        <v>1</v>
      </c>
      <c r="F164" s="422">
        <v>1</v>
      </c>
      <c r="G164" s="422">
        <v>1</v>
      </c>
      <c r="H164" s="423"/>
      <c r="I164" s="423"/>
      <c r="J164" s="423"/>
      <c r="K164" s="424"/>
    </row>
    <row r="165" spans="1:11" ht="17.25" thickBot="1" x14ac:dyDescent="0.3">
      <c r="A165" s="1009" t="s">
        <v>81</v>
      </c>
      <c r="B165" s="1010"/>
      <c r="C165" s="425"/>
      <c r="D165" s="425"/>
      <c r="E165" s="425"/>
      <c r="F165" s="425"/>
      <c r="G165" s="374"/>
      <c r="H165" s="426"/>
      <c r="I165" s="426"/>
      <c r="J165" s="426"/>
      <c r="K165" s="363"/>
    </row>
    <row r="166" spans="1:11" ht="66.75" customHeight="1" thickBot="1" x14ac:dyDescent="0.3">
      <c r="A166" s="1007" t="s">
        <v>93</v>
      </c>
      <c r="B166" s="1008"/>
      <c r="C166" s="1008"/>
      <c r="D166" s="427"/>
      <c r="E166" s="427"/>
      <c r="F166" s="427"/>
      <c r="G166" s="367"/>
      <c r="H166" s="108">
        <f>SUM(Gexarquniq!C13)</f>
        <v>2500</v>
      </c>
      <c r="I166" s="108">
        <f>SUM(Gexarquniq!D13)</f>
        <v>10000</v>
      </c>
      <c r="J166" s="108">
        <f>SUM(Gexarquniq!E13)</f>
        <v>10000</v>
      </c>
      <c r="K166" s="108">
        <f>SUM(Gexarquniq!F13)</f>
        <v>10000</v>
      </c>
    </row>
    <row r="167" spans="1:11" ht="39.75" customHeight="1" thickBot="1" x14ac:dyDescent="0.3">
      <c r="A167" s="954" t="s">
        <v>94</v>
      </c>
      <c r="B167" s="955"/>
      <c r="C167" s="428">
        <f>K166</f>
        <v>10000</v>
      </c>
      <c r="D167" s="428"/>
      <c r="E167" s="428"/>
      <c r="F167" s="428"/>
      <c r="G167" s="367"/>
      <c r="H167" s="368"/>
      <c r="I167" s="368"/>
      <c r="J167" s="368"/>
      <c r="K167" s="366"/>
    </row>
    <row r="168" spans="1:11" ht="93" customHeight="1" thickBot="1" x14ac:dyDescent="0.3">
      <c r="A168" s="954" t="s">
        <v>95</v>
      </c>
      <c r="B168" s="955"/>
      <c r="C168" s="371"/>
      <c r="D168" s="371"/>
      <c r="E168" s="371"/>
      <c r="F168" s="371"/>
      <c r="G168" s="367"/>
      <c r="H168" s="368"/>
      <c r="I168" s="368"/>
      <c r="J168" s="368"/>
      <c r="K168" s="366"/>
    </row>
    <row r="169" spans="1:11" x14ac:dyDescent="0.25">
      <c r="A169" s="775" t="s">
        <v>66</v>
      </c>
      <c r="B169" s="776"/>
      <c r="C169" s="776"/>
      <c r="D169" s="776"/>
      <c r="E169" s="776"/>
      <c r="F169" s="776"/>
      <c r="G169" s="776"/>
      <c r="H169" s="777"/>
      <c r="I169" s="777"/>
      <c r="J169" s="777"/>
      <c r="K169" s="778"/>
    </row>
    <row r="170" spans="1:11" ht="15.75" customHeight="1" thickBot="1" x14ac:dyDescent="0.35">
      <c r="A170" s="872" t="s">
        <v>683</v>
      </c>
      <c r="B170" s="873"/>
      <c r="C170" s="873"/>
      <c r="D170" s="873"/>
      <c r="E170" s="873"/>
      <c r="F170" s="873"/>
      <c r="G170" s="873"/>
      <c r="H170" s="873"/>
      <c r="I170" s="873"/>
      <c r="J170" s="873"/>
      <c r="K170" s="899"/>
    </row>
    <row r="171" spans="1:11" x14ac:dyDescent="0.25">
      <c r="A171" s="775" t="s">
        <v>67</v>
      </c>
      <c r="B171" s="776"/>
      <c r="C171" s="776"/>
      <c r="D171" s="776"/>
      <c r="E171" s="776"/>
      <c r="F171" s="776"/>
      <c r="G171" s="776"/>
      <c r="H171" s="777"/>
      <c r="I171" s="777"/>
      <c r="J171" s="777"/>
      <c r="K171" s="778"/>
    </row>
    <row r="172" spans="1:11" ht="15.75" customHeight="1" thickBot="1" x14ac:dyDescent="0.35">
      <c r="A172" s="872" t="s">
        <v>684</v>
      </c>
      <c r="B172" s="873"/>
      <c r="C172" s="873"/>
      <c r="D172" s="873"/>
      <c r="E172" s="873"/>
      <c r="F172" s="873"/>
      <c r="G172" s="873"/>
      <c r="H172" s="873"/>
      <c r="I172" s="873"/>
      <c r="J172" s="873"/>
      <c r="K172" s="899"/>
    </row>
    <row r="173" spans="1:11" x14ac:dyDescent="0.3">
      <c r="A173" s="884" t="s">
        <v>54</v>
      </c>
      <c r="B173" s="885"/>
      <c r="C173" s="890" t="s">
        <v>24</v>
      </c>
      <c r="D173" s="891"/>
      <c r="E173" s="891"/>
      <c r="F173" s="891"/>
      <c r="G173" s="891"/>
      <c r="H173" s="891"/>
      <c r="I173" s="891"/>
      <c r="J173" s="891"/>
      <c r="K173" s="892"/>
    </row>
    <row r="174" spans="1:11" x14ac:dyDescent="0.3">
      <c r="A174" s="886"/>
      <c r="B174" s="887"/>
      <c r="C174" s="893" t="s">
        <v>74</v>
      </c>
      <c r="D174" s="874"/>
      <c r="E174" s="874"/>
      <c r="F174" s="874"/>
      <c r="G174" s="894"/>
      <c r="H174" s="894"/>
      <c r="I174" s="894"/>
      <c r="J174" s="894"/>
      <c r="K174" s="875"/>
    </row>
    <row r="175" spans="1:11" ht="16.5" customHeight="1" thickBot="1" x14ac:dyDescent="0.35">
      <c r="A175" s="888"/>
      <c r="B175" s="889"/>
      <c r="C175" s="895" t="s">
        <v>75</v>
      </c>
      <c r="D175" s="896"/>
      <c r="E175" s="896"/>
      <c r="F175" s="896"/>
      <c r="G175" s="897"/>
      <c r="H175" s="897"/>
      <c r="I175" s="897"/>
      <c r="J175" s="897"/>
      <c r="K175" s="898"/>
    </row>
    <row r="176" spans="1:11" ht="32.25" customHeight="1" thickBot="1" x14ac:dyDescent="0.35">
      <c r="A176" s="392">
        <v>1047</v>
      </c>
      <c r="B176" s="310" t="s">
        <v>648</v>
      </c>
      <c r="C176" s="872" t="s">
        <v>534</v>
      </c>
      <c r="D176" s="873"/>
      <c r="E176" s="873"/>
      <c r="F176" s="873"/>
      <c r="G176" s="873"/>
      <c r="H176" s="873"/>
      <c r="I176" s="873"/>
      <c r="J176" s="873"/>
      <c r="K176" s="899"/>
    </row>
    <row r="177" spans="1:11" ht="66.75" thickBot="1" x14ac:dyDescent="0.35">
      <c r="A177" s="869" t="s">
        <v>78</v>
      </c>
      <c r="B177" s="871"/>
      <c r="C177" s="393" t="s">
        <v>79</v>
      </c>
      <c r="D177" s="394">
        <v>5</v>
      </c>
      <c r="E177" s="394">
        <v>5</v>
      </c>
      <c r="F177" s="394">
        <v>5</v>
      </c>
      <c r="G177" s="394">
        <v>5</v>
      </c>
      <c r="H177" s="310"/>
      <c r="I177" s="310"/>
      <c r="J177" s="310"/>
      <c r="K177" s="310"/>
    </row>
    <row r="178" spans="1:11" ht="50.25" thickBot="1" x14ac:dyDescent="0.35">
      <c r="A178" s="872"/>
      <c r="B178" s="899"/>
      <c r="C178" s="393" t="s">
        <v>80</v>
      </c>
      <c r="D178" s="393"/>
      <c r="E178" s="393"/>
      <c r="F178" s="393"/>
      <c r="G178" s="310"/>
      <c r="H178" s="310"/>
      <c r="I178" s="310"/>
      <c r="J178" s="310"/>
      <c r="K178" s="310"/>
    </row>
    <row r="179" spans="1:11" ht="17.25" thickBot="1" x14ac:dyDescent="0.35">
      <c r="A179" s="822" t="s">
        <v>81</v>
      </c>
      <c r="B179" s="823"/>
      <c r="C179" s="393"/>
      <c r="D179" s="393"/>
      <c r="E179" s="393"/>
      <c r="F179" s="393"/>
      <c r="G179" s="310"/>
      <c r="H179" s="310"/>
      <c r="I179" s="310"/>
      <c r="J179" s="310"/>
      <c r="K179" s="310"/>
    </row>
    <row r="180" spans="1:11" ht="62.25" customHeight="1" thickBot="1" x14ac:dyDescent="0.35">
      <c r="A180" s="822" t="s">
        <v>82</v>
      </c>
      <c r="B180" s="900"/>
      <c r="C180" s="823"/>
      <c r="D180" s="393"/>
      <c r="E180" s="393"/>
      <c r="F180" s="393"/>
      <c r="G180" s="310"/>
      <c r="H180" s="46">
        <f>SUM(Gexarquniq!C37,Gexarquniq!C39:C41,Gexarquniq!C67)</f>
        <v>37000</v>
      </c>
      <c r="I180" s="46">
        <f>SUM(Gexarquniq!D37,Gexarquniq!D39:D41,Gexarquniq!D67)</f>
        <v>112000</v>
      </c>
      <c r="J180" s="46">
        <f>SUM(Gexarquniq!E37,Gexarquniq!E39:E41,Gexarquniq!E67)</f>
        <v>212000</v>
      </c>
      <c r="K180" s="46">
        <f>SUM(Gexarquniq!F37,Gexarquniq!F39:F41,Gexarquniq!F67)</f>
        <v>212000</v>
      </c>
    </row>
    <row r="181" spans="1:11" ht="38.25" customHeight="1" thickBot="1" x14ac:dyDescent="0.35">
      <c r="A181" s="822" t="s">
        <v>83</v>
      </c>
      <c r="B181" s="823"/>
      <c r="C181" s="46">
        <f>K180</f>
        <v>212000</v>
      </c>
      <c r="D181" s="395"/>
      <c r="E181" s="395"/>
      <c r="F181" s="395"/>
      <c r="G181" s="310"/>
      <c r="H181" s="310"/>
      <c r="I181" s="310"/>
      <c r="J181" s="310"/>
      <c r="K181" s="310"/>
    </row>
    <row r="182" spans="1:11" ht="87.75" customHeight="1" thickBot="1" x14ac:dyDescent="0.35">
      <c r="A182" s="822" t="s">
        <v>84</v>
      </c>
      <c r="B182" s="823"/>
      <c r="C182" s="393"/>
      <c r="D182" s="393"/>
      <c r="E182" s="393"/>
      <c r="F182" s="393"/>
      <c r="G182" s="310"/>
      <c r="H182" s="310"/>
      <c r="I182" s="310"/>
      <c r="J182" s="310"/>
      <c r="K182" s="310"/>
    </row>
    <row r="183" spans="1:11" ht="31.5" customHeight="1" thickBot="1" x14ac:dyDescent="0.35">
      <c r="A183" s="959" t="s">
        <v>66</v>
      </c>
      <c r="B183" s="961"/>
      <c r="C183" s="961"/>
      <c r="D183" s="961"/>
      <c r="E183" s="961"/>
      <c r="F183" s="961"/>
      <c r="G183" s="961"/>
      <c r="H183" s="961"/>
      <c r="I183" s="961"/>
      <c r="J183" s="961"/>
      <c r="K183" s="960"/>
    </row>
    <row r="184" spans="1:11" ht="26.25" customHeight="1" thickBot="1" x14ac:dyDescent="0.35">
      <c r="A184" s="872" t="s">
        <v>683</v>
      </c>
      <c r="B184" s="873"/>
      <c r="C184" s="873"/>
      <c r="D184" s="873"/>
      <c r="E184" s="873"/>
      <c r="F184" s="873"/>
      <c r="G184" s="873"/>
      <c r="H184" s="873"/>
      <c r="I184" s="873"/>
      <c r="J184" s="873"/>
      <c r="K184" s="899"/>
    </row>
    <row r="185" spans="1:11" ht="29.25" customHeight="1" thickBot="1" x14ac:dyDescent="0.35">
      <c r="A185" s="959" t="s">
        <v>67</v>
      </c>
      <c r="B185" s="961"/>
      <c r="C185" s="961"/>
      <c r="D185" s="961"/>
      <c r="E185" s="961"/>
      <c r="F185" s="961"/>
      <c r="G185" s="961"/>
      <c r="H185" s="961"/>
      <c r="I185" s="961"/>
      <c r="J185" s="961"/>
      <c r="K185" s="960"/>
    </row>
    <row r="186" spans="1:11" ht="27.75" customHeight="1" thickBot="1" x14ac:dyDescent="0.35">
      <c r="A186" s="872" t="s">
        <v>684</v>
      </c>
      <c r="B186" s="873"/>
      <c r="C186" s="873"/>
      <c r="D186" s="873"/>
      <c r="E186" s="873"/>
      <c r="F186" s="873"/>
      <c r="G186" s="873"/>
      <c r="H186" s="873"/>
      <c r="I186" s="873"/>
      <c r="J186" s="873"/>
      <c r="K186" s="899"/>
    </row>
    <row r="187" spans="1:11" x14ac:dyDescent="0.3">
      <c r="A187" s="886"/>
      <c r="B187" s="887"/>
      <c r="C187" s="893" t="s">
        <v>123</v>
      </c>
      <c r="D187" s="874"/>
      <c r="E187" s="874"/>
      <c r="F187" s="874"/>
      <c r="G187" s="894"/>
      <c r="H187" s="894"/>
      <c r="I187" s="894"/>
      <c r="J187" s="894"/>
      <c r="K187" s="875"/>
    </row>
    <row r="188" spans="1:11" ht="17.25" thickBot="1" x14ac:dyDescent="0.35">
      <c r="A188" s="888"/>
      <c r="B188" s="889"/>
      <c r="C188" s="895" t="s">
        <v>75</v>
      </c>
      <c r="D188" s="896"/>
      <c r="E188" s="896"/>
      <c r="F188" s="896"/>
      <c r="G188" s="897"/>
      <c r="H188" s="897"/>
      <c r="I188" s="897"/>
      <c r="J188" s="897"/>
      <c r="K188" s="898"/>
    </row>
    <row r="189" spans="1:11" ht="17.25" thickBot="1" x14ac:dyDescent="0.35">
      <c r="A189" s="392">
        <v>1047</v>
      </c>
      <c r="B189" s="310" t="s">
        <v>649</v>
      </c>
      <c r="C189" s="872" t="s">
        <v>123</v>
      </c>
      <c r="D189" s="873"/>
      <c r="E189" s="873"/>
      <c r="F189" s="873"/>
      <c r="G189" s="873"/>
      <c r="H189" s="873"/>
      <c r="I189" s="873"/>
      <c r="J189" s="873"/>
      <c r="K189" s="899"/>
    </row>
    <row r="190" spans="1:11" ht="33.75" thickBot="1" x14ac:dyDescent="0.35">
      <c r="A190" s="822" t="s">
        <v>78</v>
      </c>
      <c r="B190" s="823"/>
      <c r="C190" s="393" t="s">
        <v>124</v>
      </c>
      <c r="D190" s="310">
        <v>4</v>
      </c>
      <c r="E190" s="310">
        <v>4</v>
      </c>
      <c r="F190" s="310">
        <v>4</v>
      </c>
      <c r="G190" s="310">
        <v>4</v>
      </c>
      <c r="H190" s="310"/>
      <c r="I190" s="310"/>
      <c r="J190" s="310"/>
      <c r="K190" s="310"/>
    </row>
    <row r="191" spans="1:11" ht="17.25" thickBot="1" x14ac:dyDescent="0.35">
      <c r="A191" s="822" t="s">
        <v>81</v>
      </c>
      <c r="B191" s="823"/>
      <c r="C191" s="393"/>
      <c r="D191" s="393"/>
      <c r="E191" s="393"/>
      <c r="F191" s="393"/>
      <c r="G191" s="310"/>
      <c r="H191" s="310"/>
      <c r="I191" s="310"/>
      <c r="J191" s="310"/>
      <c r="K191" s="310"/>
    </row>
    <row r="192" spans="1:11" ht="52.5" customHeight="1" thickBot="1" x14ac:dyDescent="0.35">
      <c r="A192" s="822" t="s">
        <v>82</v>
      </c>
      <c r="B192" s="900"/>
      <c r="C192" s="823"/>
      <c r="D192" s="393"/>
      <c r="E192" s="393"/>
      <c r="F192" s="393"/>
      <c r="G192" s="310"/>
      <c r="H192" s="46">
        <f>SUM(Gexarquniq!C16:C17)</f>
        <v>4000</v>
      </c>
      <c r="I192" s="46">
        <f>SUM(Gexarquniq!D16:D17)</f>
        <v>16000</v>
      </c>
      <c r="J192" s="46">
        <f>SUM(Gexarquniq!E16:E17)</f>
        <v>16000</v>
      </c>
      <c r="K192" s="46">
        <f>SUM(Gexarquniq!F16:F17)</f>
        <v>16000</v>
      </c>
    </row>
    <row r="193" spans="1:11" ht="45.75" customHeight="1" thickBot="1" x14ac:dyDescent="0.35">
      <c r="A193" s="822" t="s">
        <v>83</v>
      </c>
      <c r="B193" s="823"/>
      <c r="C193" s="46">
        <f>K192</f>
        <v>16000</v>
      </c>
      <c r="D193" s="46"/>
      <c r="E193" s="46"/>
      <c r="F193" s="46"/>
      <c r="G193" s="310"/>
      <c r="H193" s="310"/>
      <c r="I193" s="310"/>
      <c r="J193" s="310"/>
      <c r="K193" s="310"/>
    </row>
    <row r="194" spans="1:11" ht="82.5" customHeight="1" thickBot="1" x14ac:dyDescent="0.35">
      <c r="A194" s="822" t="s">
        <v>84</v>
      </c>
      <c r="B194" s="823"/>
      <c r="C194" s="393"/>
      <c r="D194" s="393"/>
      <c r="E194" s="393"/>
      <c r="F194" s="393"/>
      <c r="G194" s="310"/>
      <c r="H194" s="310"/>
      <c r="I194" s="310"/>
      <c r="J194" s="310"/>
      <c r="K194" s="310"/>
    </row>
    <row r="195" spans="1:11" x14ac:dyDescent="0.3">
      <c r="A195" s="901" t="s">
        <v>66</v>
      </c>
      <c r="B195" s="902"/>
      <c r="C195" s="902"/>
      <c r="D195" s="902"/>
      <c r="E195" s="902"/>
      <c r="F195" s="902"/>
      <c r="G195" s="902"/>
      <c r="H195" s="902"/>
      <c r="I195" s="902"/>
      <c r="J195" s="902"/>
      <c r="K195" s="903"/>
    </row>
    <row r="196" spans="1:11" ht="15.75" customHeight="1" thickBot="1" x14ac:dyDescent="0.35">
      <c r="A196" s="872" t="s">
        <v>683</v>
      </c>
      <c r="B196" s="873"/>
      <c r="C196" s="873"/>
      <c r="D196" s="873"/>
      <c r="E196" s="873"/>
      <c r="F196" s="873"/>
      <c r="G196" s="873"/>
      <c r="H196" s="873"/>
      <c r="I196" s="873"/>
      <c r="J196" s="873"/>
      <c r="K196" s="899"/>
    </row>
    <row r="197" spans="1:11" x14ac:dyDescent="0.3">
      <c r="A197" s="901" t="s">
        <v>67</v>
      </c>
      <c r="B197" s="902"/>
      <c r="C197" s="902"/>
      <c r="D197" s="902"/>
      <c r="E197" s="902"/>
      <c r="F197" s="902"/>
      <c r="G197" s="902"/>
      <c r="H197" s="902"/>
      <c r="I197" s="902"/>
      <c r="J197" s="902"/>
      <c r="K197" s="903"/>
    </row>
    <row r="198" spans="1:11" ht="15.75" customHeight="1" thickBot="1" x14ac:dyDescent="0.35">
      <c r="A198" s="872" t="s">
        <v>684</v>
      </c>
      <c r="B198" s="873"/>
      <c r="C198" s="873"/>
      <c r="D198" s="873"/>
      <c r="E198" s="873"/>
      <c r="F198" s="873"/>
      <c r="G198" s="873"/>
      <c r="H198" s="873"/>
      <c r="I198" s="873"/>
      <c r="J198" s="873"/>
      <c r="K198" s="899"/>
    </row>
    <row r="199" spans="1:11" x14ac:dyDescent="0.3">
      <c r="A199" s="884" t="s">
        <v>54</v>
      </c>
      <c r="B199" s="885"/>
      <c r="C199" s="890" t="s">
        <v>24</v>
      </c>
      <c r="D199" s="891"/>
      <c r="E199" s="891"/>
      <c r="F199" s="891"/>
      <c r="G199" s="891"/>
      <c r="H199" s="891"/>
      <c r="I199" s="891"/>
      <c r="J199" s="891"/>
      <c r="K199" s="892"/>
    </row>
    <row r="200" spans="1:11" x14ac:dyDescent="0.3">
      <c r="A200" s="886"/>
      <c r="B200" s="887"/>
      <c r="C200" s="893" t="s">
        <v>120</v>
      </c>
      <c r="D200" s="874"/>
      <c r="E200" s="874"/>
      <c r="F200" s="874"/>
      <c r="G200" s="894"/>
      <c r="H200" s="894"/>
      <c r="I200" s="894"/>
      <c r="J200" s="894"/>
      <c r="K200" s="875"/>
    </row>
    <row r="201" spans="1:11" ht="17.25" thickBot="1" x14ac:dyDescent="0.35">
      <c r="A201" s="888"/>
      <c r="B201" s="889"/>
      <c r="C201" s="895" t="s">
        <v>75</v>
      </c>
      <c r="D201" s="896"/>
      <c r="E201" s="896"/>
      <c r="F201" s="896"/>
      <c r="G201" s="897"/>
      <c r="H201" s="897"/>
      <c r="I201" s="897"/>
      <c r="J201" s="897"/>
      <c r="K201" s="898"/>
    </row>
    <row r="202" spans="1:11" ht="33.75" customHeight="1" thickBot="1" x14ac:dyDescent="0.35">
      <c r="A202" s="392">
        <v>1047</v>
      </c>
      <c r="B202" s="310" t="s">
        <v>650</v>
      </c>
      <c r="C202" s="872" t="s">
        <v>535</v>
      </c>
      <c r="D202" s="873"/>
      <c r="E202" s="873"/>
      <c r="F202" s="873"/>
      <c r="G202" s="873"/>
      <c r="H202" s="873"/>
      <c r="I202" s="873"/>
      <c r="J202" s="873"/>
      <c r="K202" s="899"/>
    </row>
    <row r="203" spans="1:11" s="429" customFormat="1" ht="66.75" thickBot="1" x14ac:dyDescent="0.3">
      <c r="A203" s="1016" t="s">
        <v>78</v>
      </c>
      <c r="B203" s="1017"/>
      <c r="C203" s="394" t="s">
        <v>122</v>
      </c>
      <c r="D203" s="394">
        <v>2.5</v>
      </c>
      <c r="E203" s="394">
        <v>7.6</v>
      </c>
      <c r="F203" s="394">
        <v>7.6</v>
      </c>
      <c r="G203" s="394">
        <v>7.6</v>
      </c>
      <c r="H203" s="394"/>
      <c r="I203" s="394"/>
      <c r="J203" s="394"/>
      <c r="K203" s="394"/>
    </row>
    <row r="204" spans="1:11" ht="17.25" thickBot="1" x14ac:dyDescent="0.35">
      <c r="A204" s="822" t="s">
        <v>81</v>
      </c>
      <c r="B204" s="823"/>
      <c r="C204" s="393"/>
      <c r="D204" s="393"/>
      <c r="E204" s="393"/>
      <c r="F204" s="393"/>
      <c r="G204" s="310"/>
      <c r="H204" s="310"/>
      <c r="I204" s="310"/>
      <c r="J204" s="310"/>
      <c r="K204" s="310"/>
    </row>
    <row r="205" spans="1:11" ht="52.5" customHeight="1" thickBot="1" x14ac:dyDescent="0.35">
      <c r="A205" s="822" t="s">
        <v>82</v>
      </c>
      <c r="B205" s="900"/>
      <c r="C205" s="823"/>
      <c r="D205" s="393"/>
      <c r="E205" s="393"/>
      <c r="F205" s="393"/>
      <c r="G205" s="310"/>
      <c r="H205" s="82">
        <f>SUM(Gexarquniq!C42:C45,Gexarquniq!C47,Gexarquniq!C38)</f>
        <v>40000</v>
      </c>
      <c r="I205" s="82">
        <f>SUM(Gexarquniq!D42:D45,Gexarquniq!D47,Gexarquniq!D38)</f>
        <v>160000</v>
      </c>
      <c r="J205" s="82">
        <f>SUM(Gexarquniq!E42:E45,Gexarquniq!E47,Gexarquniq!E38)</f>
        <v>160000</v>
      </c>
      <c r="K205" s="82">
        <f>SUM(Gexarquniq!F42:F45,Gexarquniq!F47,Gexarquniq!F38)</f>
        <v>160000</v>
      </c>
    </row>
    <row r="206" spans="1:11" ht="39" customHeight="1" thickBot="1" x14ac:dyDescent="0.35">
      <c r="A206" s="822" t="s">
        <v>83</v>
      </c>
      <c r="B206" s="823"/>
      <c r="C206" s="82">
        <f>K205</f>
        <v>160000</v>
      </c>
      <c r="D206" s="82"/>
      <c r="E206" s="82"/>
      <c r="F206" s="82"/>
      <c r="G206" s="310"/>
      <c r="H206" s="310"/>
      <c r="I206" s="310"/>
      <c r="J206" s="310"/>
      <c r="K206" s="310"/>
    </row>
    <row r="207" spans="1:11" ht="86.25" customHeight="1" thickBot="1" x14ac:dyDescent="0.35">
      <c r="A207" s="822" t="s">
        <v>84</v>
      </c>
      <c r="B207" s="823"/>
      <c r="C207" s="393"/>
      <c r="D207" s="393"/>
      <c r="E207" s="393"/>
      <c r="F207" s="393"/>
      <c r="G207" s="310"/>
      <c r="H207" s="310"/>
      <c r="I207" s="310"/>
      <c r="J207" s="310"/>
      <c r="K207" s="310"/>
    </row>
    <row r="208" spans="1:11" x14ac:dyDescent="0.3">
      <c r="A208" s="901" t="s">
        <v>66</v>
      </c>
      <c r="B208" s="902"/>
      <c r="C208" s="902"/>
      <c r="D208" s="902"/>
      <c r="E208" s="902"/>
      <c r="F208" s="902"/>
      <c r="G208" s="902"/>
      <c r="H208" s="902"/>
      <c r="I208" s="902"/>
      <c r="J208" s="902"/>
      <c r="K208" s="903"/>
    </row>
    <row r="209" spans="1:11" ht="15.75" customHeight="1" thickBot="1" x14ac:dyDescent="0.35">
      <c r="A209" s="872" t="s">
        <v>683</v>
      </c>
      <c r="B209" s="873"/>
      <c r="C209" s="873"/>
      <c r="D209" s="873"/>
      <c r="E209" s="873"/>
      <c r="F209" s="873"/>
      <c r="G209" s="873"/>
      <c r="H209" s="873"/>
      <c r="I209" s="873"/>
      <c r="J209" s="873"/>
      <c r="K209" s="899"/>
    </row>
    <row r="210" spans="1:11" x14ac:dyDescent="0.3">
      <c r="A210" s="901" t="s">
        <v>67</v>
      </c>
      <c r="B210" s="902"/>
      <c r="C210" s="902"/>
      <c r="D210" s="902"/>
      <c r="E210" s="902"/>
      <c r="F210" s="902"/>
      <c r="G210" s="902"/>
      <c r="H210" s="902"/>
      <c r="I210" s="902"/>
      <c r="J210" s="902"/>
      <c r="K210" s="903"/>
    </row>
    <row r="211" spans="1:11" ht="15.75" customHeight="1" thickBot="1" x14ac:dyDescent="0.35">
      <c r="A211" s="872" t="s">
        <v>684</v>
      </c>
      <c r="B211" s="873"/>
      <c r="C211" s="873"/>
      <c r="D211" s="873"/>
      <c r="E211" s="873"/>
      <c r="F211" s="873"/>
      <c r="G211" s="873"/>
      <c r="H211" s="873"/>
      <c r="I211" s="873"/>
      <c r="J211" s="873"/>
      <c r="K211" s="899"/>
    </row>
    <row r="212" spans="1:11" ht="16.5" customHeight="1" x14ac:dyDescent="0.25">
      <c r="A212" s="1018" t="s">
        <v>54</v>
      </c>
      <c r="B212" s="1019"/>
      <c r="C212" s="811" t="s">
        <v>24</v>
      </c>
      <c r="D212" s="812"/>
      <c r="E212" s="812"/>
      <c r="F212" s="812"/>
      <c r="G212" s="812"/>
      <c r="H212" s="812"/>
      <c r="I212" s="812"/>
      <c r="J212" s="812"/>
      <c r="K212" s="813"/>
    </row>
    <row r="213" spans="1:11" ht="16.5" customHeight="1" x14ac:dyDescent="0.25">
      <c r="A213" s="1020"/>
      <c r="B213" s="1021"/>
      <c r="C213" s="904" t="s">
        <v>88</v>
      </c>
      <c r="D213" s="905"/>
      <c r="E213" s="905"/>
      <c r="F213" s="905"/>
      <c r="G213" s="905"/>
      <c r="H213" s="905"/>
      <c r="I213" s="905"/>
      <c r="J213" s="905"/>
      <c r="K213" s="906"/>
    </row>
    <row r="214" spans="1:11" x14ac:dyDescent="0.25">
      <c r="A214" s="926">
        <v>1047</v>
      </c>
      <c r="B214" s="909" t="s">
        <v>651</v>
      </c>
      <c r="C214" s="910" t="s">
        <v>58</v>
      </c>
      <c r="D214" s="911"/>
      <c r="E214" s="911"/>
      <c r="F214" s="911"/>
      <c r="G214" s="911"/>
      <c r="H214" s="911"/>
      <c r="I214" s="911"/>
      <c r="J214" s="911"/>
      <c r="K214" s="912"/>
    </row>
    <row r="215" spans="1:11" ht="35.25" customHeight="1" thickBot="1" x14ac:dyDescent="0.3">
      <c r="A215" s="927"/>
      <c r="B215" s="867"/>
      <c r="C215" s="913" t="s">
        <v>90</v>
      </c>
      <c r="D215" s="914"/>
      <c r="E215" s="914"/>
      <c r="F215" s="914"/>
      <c r="G215" s="914"/>
      <c r="H215" s="914"/>
      <c r="I215" s="914"/>
      <c r="J215" s="914"/>
      <c r="K215" s="915"/>
    </row>
    <row r="216" spans="1:11" ht="66" x14ac:dyDescent="0.25">
      <c r="A216" s="916" t="s">
        <v>78</v>
      </c>
      <c r="B216" s="917"/>
      <c r="C216" s="396" t="s">
        <v>91</v>
      </c>
      <c r="D216" s="309">
        <v>31</v>
      </c>
      <c r="E216" s="309">
        <v>31</v>
      </c>
      <c r="F216" s="309">
        <v>31</v>
      </c>
      <c r="G216" s="309">
        <v>31</v>
      </c>
      <c r="H216" s="410"/>
      <c r="I216" s="410"/>
      <c r="J216" s="410"/>
      <c r="K216" s="398"/>
    </row>
    <row r="217" spans="1:11" ht="122.25" customHeight="1" thickBot="1" x14ac:dyDescent="0.3">
      <c r="A217" s="918" t="s">
        <v>81</v>
      </c>
      <c r="B217" s="919"/>
      <c r="C217" s="399" t="s">
        <v>92</v>
      </c>
      <c r="D217" s="399"/>
      <c r="E217" s="399"/>
      <c r="F217" s="399"/>
      <c r="G217" s="400"/>
      <c r="H217" s="401"/>
      <c r="I217" s="401"/>
      <c r="J217" s="401"/>
      <c r="K217" s="402"/>
    </row>
    <row r="218" spans="1:11" ht="54.75" customHeight="1" thickBot="1" x14ac:dyDescent="0.3">
      <c r="A218" s="922" t="s">
        <v>93</v>
      </c>
      <c r="B218" s="846"/>
      <c r="C218" s="923"/>
      <c r="D218" s="403"/>
      <c r="E218" s="403"/>
      <c r="F218" s="403"/>
      <c r="G218" s="404"/>
      <c r="H218" s="233">
        <f>Gexarquniq!C68</f>
        <v>57000</v>
      </c>
      <c r="I218" s="233">
        <f>Gexarquniq!D68</f>
        <v>57000</v>
      </c>
      <c r="J218" s="233">
        <f>Gexarquniq!E68</f>
        <v>57000</v>
      </c>
      <c r="K218" s="233">
        <f>Gexarquniq!F68</f>
        <v>57000</v>
      </c>
    </row>
    <row r="219" spans="1:11" ht="53.25" customHeight="1" thickBot="1" x14ac:dyDescent="0.3">
      <c r="A219" s="922" t="s">
        <v>94</v>
      </c>
      <c r="B219" s="923"/>
      <c r="C219" s="233">
        <f>K218</f>
        <v>57000</v>
      </c>
      <c r="D219" s="411"/>
      <c r="E219" s="411"/>
      <c r="F219" s="411"/>
      <c r="G219" s="404"/>
      <c r="H219" s="407"/>
      <c r="I219" s="407"/>
      <c r="J219" s="407"/>
      <c r="K219" s="408"/>
    </row>
    <row r="220" spans="1:11" ht="87" customHeight="1" thickBot="1" x14ac:dyDescent="0.3">
      <c r="A220" s="922" t="s">
        <v>95</v>
      </c>
      <c r="B220" s="923"/>
      <c r="C220" s="409"/>
      <c r="D220" s="409"/>
      <c r="E220" s="409"/>
      <c r="F220" s="409"/>
      <c r="G220" s="404"/>
      <c r="H220" s="407"/>
      <c r="I220" s="407"/>
      <c r="J220" s="407"/>
      <c r="K220" s="408"/>
    </row>
    <row r="221" spans="1:11" ht="16.5" customHeight="1" x14ac:dyDescent="0.25">
      <c r="A221" s="833" t="s">
        <v>66</v>
      </c>
      <c r="B221" s="834"/>
      <c r="C221" s="834"/>
      <c r="D221" s="834"/>
      <c r="E221" s="834"/>
      <c r="F221" s="834"/>
      <c r="G221" s="834"/>
      <c r="H221" s="834"/>
      <c r="I221" s="834"/>
      <c r="J221" s="834"/>
      <c r="K221" s="1022"/>
    </row>
    <row r="222" spans="1:11" ht="17.25" customHeight="1" thickBot="1" x14ac:dyDescent="0.35">
      <c r="A222" s="872" t="s">
        <v>683</v>
      </c>
      <c r="B222" s="873"/>
      <c r="C222" s="873"/>
      <c r="D222" s="873"/>
      <c r="E222" s="873"/>
      <c r="F222" s="873"/>
      <c r="G222" s="873"/>
      <c r="H222" s="873"/>
      <c r="I222" s="873"/>
      <c r="J222" s="873"/>
      <c r="K222" s="899"/>
    </row>
    <row r="223" spans="1:11" ht="16.5" customHeight="1" x14ac:dyDescent="0.25">
      <c r="A223" s="833" t="s">
        <v>67</v>
      </c>
      <c r="B223" s="834"/>
      <c r="C223" s="834"/>
      <c r="D223" s="834"/>
      <c r="E223" s="834"/>
      <c r="F223" s="834"/>
      <c r="G223" s="834"/>
      <c r="H223" s="834"/>
      <c r="I223" s="834"/>
      <c r="J223" s="834"/>
      <c r="K223" s="1022"/>
    </row>
    <row r="224" spans="1:11" ht="17.25" customHeight="1" thickBot="1" x14ac:dyDescent="0.35">
      <c r="A224" s="872" t="s">
        <v>684</v>
      </c>
      <c r="B224" s="873"/>
      <c r="C224" s="873"/>
      <c r="D224" s="873"/>
      <c r="E224" s="873"/>
      <c r="F224" s="873"/>
      <c r="G224" s="873"/>
      <c r="H224" s="873"/>
      <c r="I224" s="873"/>
      <c r="J224" s="873"/>
      <c r="K224" s="899"/>
    </row>
    <row r="228" ht="33.75" customHeight="1" x14ac:dyDescent="0.25"/>
    <row r="229" ht="50.25" customHeight="1" x14ac:dyDescent="0.25"/>
    <row r="237" ht="33.75" customHeight="1" x14ac:dyDescent="0.25"/>
  </sheetData>
  <mergeCells count="255">
    <mergeCell ref="A138:K138"/>
    <mergeCell ref="A69:B69"/>
    <mergeCell ref="A70:B70"/>
    <mergeCell ref="A71:C71"/>
    <mergeCell ref="A72:K72"/>
    <mergeCell ref="A73:K73"/>
    <mergeCell ref="A74:K74"/>
    <mergeCell ref="A75:K75"/>
    <mergeCell ref="A76:K76"/>
    <mergeCell ref="A77:K77"/>
    <mergeCell ref="A118:K118"/>
    <mergeCell ref="A119:B119"/>
    <mergeCell ref="C119:K119"/>
    <mergeCell ref="A120:B120"/>
    <mergeCell ref="A121:K121"/>
    <mergeCell ref="A122:K122"/>
    <mergeCell ref="A114:A115"/>
    <mergeCell ref="B114:B115"/>
    <mergeCell ref="C114:K114"/>
    <mergeCell ref="C115:K115"/>
    <mergeCell ref="A116:B116"/>
    <mergeCell ref="A117:K117"/>
    <mergeCell ref="A110:K110"/>
    <mergeCell ref="A111:K111"/>
    <mergeCell ref="A60:K60"/>
    <mergeCell ref="A61:K61"/>
    <mergeCell ref="A62:K62"/>
    <mergeCell ref="A63:K63"/>
    <mergeCell ref="A64:K64"/>
    <mergeCell ref="A65:B66"/>
    <mergeCell ref="C65:K65"/>
    <mergeCell ref="C66:K66"/>
    <mergeCell ref="A67:A68"/>
    <mergeCell ref="B67:B68"/>
    <mergeCell ref="C67:K67"/>
    <mergeCell ref="C68:K68"/>
    <mergeCell ref="C53:K53"/>
    <mergeCell ref="A54:A55"/>
    <mergeCell ref="B54:B55"/>
    <mergeCell ref="C54:K54"/>
    <mergeCell ref="C55:K55"/>
    <mergeCell ref="A56:B56"/>
    <mergeCell ref="A57:B57"/>
    <mergeCell ref="A58:C58"/>
    <mergeCell ref="A59:K59"/>
    <mergeCell ref="A224:K224"/>
    <mergeCell ref="A39:B40"/>
    <mergeCell ref="C39:K39"/>
    <mergeCell ref="C40:K40"/>
    <mergeCell ref="A41:A42"/>
    <mergeCell ref="B41:B42"/>
    <mergeCell ref="C41:K41"/>
    <mergeCell ref="C42:K42"/>
    <mergeCell ref="A218:C218"/>
    <mergeCell ref="A219:B219"/>
    <mergeCell ref="A220:B220"/>
    <mergeCell ref="A221:K221"/>
    <mergeCell ref="A222:K222"/>
    <mergeCell ref="A223:K223"/>
    <mergeCell ref="A214:A215"/>
    <mergeCell ref="B214:B215"/>
    <mergeCell ref="C214:K214"/>
    <mergeCell ref="C215:K215"/>
    <mergeCell ref="A133:B133"/>
    <mergeCell ref="C133:K133"/>
    <mergeCell ref="A134:B134"/>
    <mergeCell ref="A135:K135"/>
    <mergeCell ref="A136:K136"/>
    <mergeCell ref="A137:K137"/>
    <mergeCell ref="A216:B216"/>
    <mergeCell ref="A217:B217"/>
    <mergeCell ref="A208:K208"/>
    <mergeCell ref="A209:K209"/>
    <mergeCell ref="A210:K210"/>
    <mergeCell ref="A211:K211"/>
    <mergeCell ref="A212:B213"/>
    <mergeCell ref="C212:K212"/>
    <mergeCell ref="C213:K213"/>
    <mergeCell ref="C202:K202"/>
    <mergeCell ref="A203:B203"/>
    <mergeCell ref="A204:B204"/>
    <mergeCell ref="A205:C205"/>
    <mergeCell ref="A206:B206"/>
    <mergeCell ref="A207:B207"/>
    <mergeCell ref="A195:K195"/>
    <mergeCell ref="A196:K196"/>
    <mergeCell ref="A197:K197"/>
    <mergeCell ref="A198:K198"/>
    <mergeCell ref="A199:B201"/>
    <mergeCell ref="C199:K199"/>
    <mergeCell ref="C200:K200"/>
    <mergeCell ref="C201:K201"/>
    <mergeCell ref="C189:K189"/>
    <mergeCell ref="A190:B190"/>
    <mergeCell ref="A191:B191"/>
    <mergeCell ref="A192:C192"/>
    <mergeCell ref="A193:B193"/>
    <mergeCell ref="A194:B194"/>
    <mergeCell ref="A183:K183"/>
    <mergeCell ref="A184:K184"/>
    <mergeCell ref="A185:K185"/>
    <mergeCell ref="A186:K186"/>
    <mergeCell ref="A187:B188"/>
    <mergeCell ref="C187:K187"/>
    <mergeCell ref="C188:K188"/>
    <mergeCell ref="C176:K176"/>
    <mergeCell ref="A177:B178"/>
    <mergeCell ref="A179:B179"/>
    <mergeCell ref="A180:C180"/>
    <mergeCell ref="A181:B181"/>
    <mergeCell ref="A182:B182"/>
    <mergeCell ref="A170:K170"/>
    <mergeCell ref="A171:K171"/>
    <mergeCell ref="A172:K172"/>
    <mergeCell ref="A173:B175"/>
    <mergeCell ref="C173:K173"/>
    <mergeCell ref="C174:K174"/>
    <mergeCell ref="C175:K175"/>
    <mergeCell ref="A164:B164"/>
    <mergeCell ref="A165:B165"/>
    <mergeCell ref="A166:C166"/>
    <mergeCell ref="A167:B167"/>
    <mergeCell ref="A168:B168"/>
    <mergeCell ref="A169:K169"/>
    <mergeCell ref="A160:B161"/>
    <mergeCell ref="C160:K160"/>
    <mergeCell ref="C161:K161"/>
    <mergeCell ref="A162:A163"/>
    <mergeCell ref="B162:B163"/>
    <mergeCell ref="C162:K162"/>
    <mergeCell ref="C163:K163"/>
    <mergeCell ref="A157:K157"/>
    <mergeCell ref="A158:K158"/>
    <mergeCell ref="A159:K159"/>
    <mergeCell ref="A151:B151"/>
    <mergeCell ref="A152:B152"/>
    <mergeCell ref="A153:C153"/>
    <mergeCell ref="A154:B154"/>
    <mergeCell ref="A155:B155"/>
    <mergeCell ref="A156:K156"/>
    <mergeCell ref="A147:B148"/>
    <mergeCell ref="C147:K147"/>
    <mergeCell ref="C148:K148"/>
    <mergeCell ref="A149:A150"/>
    <mergeCell ref="B149:B150"/>
    <mergeCell ref="C149:K149"/>
    <mergeCell ref="C150:K150"/>
    <mergeCell ref="A123:K123"/>
    <mergeCell ref="A124:K124"/>
    <mergeCell ref="A140:K140"/>
    <mergeCell ref="A142:K142"/>
    <mergeCell ref="A144:C146"/>
    <mergeCell ref="D144:K144"/>
    <mergeCell ref="D145:G145"/>
    <mergeCell ref="H145:K145"/>
    <mergeCell ref="A125:B127"/>
    <mergeCell ref="C125:K125"/>
    <mergeCell ref="C126:K126"/>
    <mergeCell ref="C127:K127"/>
    <mergeCell ref="C128:K128"/>
    <mergeCell ref="A129:B129"/>
    <mergeCell ref="A130:K130"/>
    <mergeCell ref="A131:K131"/>
    <mergeCell ref="A132:K132"/>
    <mergeCell ref="A112:B113"/>
    <mergeCell ref="C112:K112"/>
    <mergeCell ref="C113:K113"/>
    <mergeCell ref="A102:B102"/>
    <mergeCell ref="A103:K103"/>
    <mergeCell ref="A104:K104"/>
    <mergeCell ref="A105:K105"/>
    <mergeCell ref="A106:B106"/>
    <mergeCell ref="C106:K106"/>
    <mergeCell ref="A107:B107"/>
    <mergeCell ref="A108:K108"/>
    <mergeCell ref="A109:K109"/>
    <mergeCell ref="A98:B99"/>
    <mergeCell ref="C98:K98"/>
    <mergeCell ref="C99:K99"/>
    <mergeCell ref="A100:A101"/>
    <mergeCell ref="B100:B101"/>
    <mergeCell ref="C100:K100"/>
    <mergeCell ref="C101:K101"/>
    <mergeCell ref="A38:K38"/>
    <mergeCell ref="A93:K93"/>
    <mergeCell ref="A95:C97"/>
    <mergeCell ref="D95:K95"/>
    <mergeCell ref="D96:G96"/>
    <mergeCell ref="H96:K96"/>
    <mergeCell ref="A43:B43"/>
    <mergeCell ref="A44:B44"/>
    <mergeCell ref="A45:C45"/>
    <mergeCell ref="A46:K46"/>
    <mergeCell ref="A47:K47"/>
    <mergeCell ref="A48:K48"/>
    <mergeCell ref="A49:K49"/>
    <mergeCell ref="A50:K50"/>
    <mergeCell ref="A51:K51"/>
    <mergeCell ref="A52:B53"/>
    <mergeCell ref="C52:K52"/>
    <mergeCell ref="A32:C32"/>
    <mergeCell ref="A33:K33"/>
    <mergeCell ref="A34:K34"/>
    <mergeCell ref="A35:K35"/>
    <mergeCell ref="A36:K36"/>
    <mergeCell ref="A37:K37"/>
    <mergeCell ref="A28:A29"/>
    <mergeCell ref="B28:B29"/>
    <mergeCell ref="C28:K28"/>
    <mergeCell ref="C29:K29"/>
    <mergeCell ref="A30:B30"/>
    <mergeCell ref="A31:B31"/>
    <mergeCell ref="A23:K23"/>
    <mergeCell ref="A24:K24"/>
    <mergeCell ref="A25:K25"/>
    <mergeCell ref="A26:B27"/>
    <mergeCell ref="C26:K26"/>
    <mergeCell ref="C27:K27"/>
    <mergeCell ref="A17:B17"/>
    <mergeCell ref="A18:B18"/>
    <mergeCell ref="A19:C19"/>
    <mergeCell ref="A20:K20"/>
    <mergeCell ref="A21:K21"/>
    <mergeCell ref="A22:K22"/>
    <mergeCell ref="A13:B14"/>
    <mergeCell ref="C13:K13"/>
    <mergeCell ref="C14:K14"/>
    <mergeCell ref="A15:A16"/>
    <mergeCell ref="B15:B16"/>
    <mergeCell ref="C15:K15"/>
    <mergeCell ref="C16:K16"/>
    <mergeCell ref="A1:K1"/>
    <mergeCell ref="A6:K6"/>
    <mergeCell ref="A8:K8"/>
    <mergeCell ref="A10:C12"/>
    <mergeCell ref="D10:K10"/>
    <mergeCell ref="D11:G11"/>
    <mergeCell ref="H11:K11"/>
    <mergeCell ref="A3:K3"/>
    <mergeCell ref="A84:C84"/>
    <mergeCell ref="A85:K85"/>
    <mergeCell ref="A86:K86"/>
    <mergeCell ref="A87:K87"/>
    <mergeCell ref="A88:K88"/>
    <mergeCell ref="A89:K89"/>
    <mergeCell ref="A90:K90"/>
    <mergeCell ref="A78:B79"/>
    <mergeCell ref="C78:K78"/>
    <mergeCell ref="C79:K79"/>
    <mergeCell ref="A80:A81"/>
    <mergeCell ref="B80:B81"/>
    <mergeCell ref="C80:K80"/>
    <mergeCell ref="C81:K81"/>
    <mergeCell ref="A82:B82"/>
    <mergeCell ref="A83:B83"/>
  </mergeCells>
  <pageMargins left="0.2" right="0.21" top="0.17" bottom="0.16" header="0.31496062992126" footer="0.31496062992126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H42" sqref="H42"/>
    </sheetView>
  </sheetViews>
  <sheetFormatPr defaultRowHeight="15" x14ac:dyDescent="0.25"/>
  <cols>
    <col min="1" max="1" width="8.28515625" style="340" customWidth="1"/>
    <col min="2" max="2" width="43" style="340" customWidth="1"/>
    <col min="3" max="3" width="15.85546875" style="340" customWidth="1"/>
    <col min="4" max="4" width="15.140625" style="340" customWidth="1"/>
    <col min="5" max="5" width="19.85546875" style="340" customWidth="1"/>
    <col min="6" max="6" width="12.28515625" style="340" customWidth="1"/>
    <col min="7" max="16384" width="9.140625" style="340"/>
  </cols>
  <sheetData>
    <row r="1" spans="1:5" ht="17.25" customHeight="1" x14ac:dyDescent="0.25">
      <c r="A1" s="1033" t="s">
        <v>734</v>
      </c>
      <c r="B1" s="1033"/>
      <c r="C1" s="1033"/>
      <c r="D1" s="1033"/>
      <c r="E1" s="1033"/>
    </row>
    <row r="2" spans="1:5" ht="48" customHeight="1" x14ac:dyDescent="0.25">
      <c r="A2" s="1033" t="s">
        <v>433</v>
      </c>
      <c r="B2" s="1033"/>
      <c r="C2" s="1033"/>
      <c r="D2" s="1033"/>
      <c r="E2" s="1033"/>
    </row>
    <row r="3" spans="1:5" ht="17.25" x14ac:dyDescent="0.25">
      <c r="A3" s="341"/>
      <c r="B3" s="341"/>
      <c r="C3" s="341"/>
      <c r="D3" s="341"/>
    </row>
    <row r="4" spans="1:5" ht="53.25" customHeight="1" x14ac:dyDescent="0.25">
      <c r="A4" s="803" t="s">
        <v>722</v>
      </c>
      <c r="B4" s="803"/>
      <c r="C4" s="803"/>
      <c r="D4" s="803"/>
      <c r="E4" s="803"/>
    </row>
    <row r="5" spans="1:5" ht="17.25" x14ac:dyDescent="0.25">
      <c r="A5" s="342"/>
      <c r="B5" s="342"/>
      <c r="C5" s="342"/>
      <c r="D5" s="342"/>
    </row>
    <row r="6" spans="1:5" ht="18" customHeight="1" x14ac:dyDescent="0.25">
      <c r="A6" s="1032" t="s">
        <v>5</v>
      </c>
      <c r="B6" s="1032"/>
      <c r="C6" s="1032"/>
      <c r="D6" s="1032"/>
      <c r="E6" s="1032"/>
    </row>
    <row r="7" spans="1:5" ht="79.5" customHeight="1" x14ac:dyDescent="0.25">
      <c r="A7" s="1034" t="s">
        <v>1</v>
      </c>
      <c r="B7" s="1036" t="s">
        <v>6</v>
      </c>
      <c r="C7" s="804" t="s">
        <v>705</v>
      </c>
      <c r="D7" s="805"/>
      <c r="E7" s="806"/>
    </row>
    <row r="8" spans="1:5" ht="52.5" customHeight="1" x14ac:dyDescent="0.25">
      <c r="A8" s="1035"/>
      <c r="B8" s="1037"/>
      <c r="C8" s="457" t="s">
        <v>15</v>
      </c>
      <c r="D8" s="66" t="s">
        <v>16</v>
      </c>
      <c r="E8" s="65" t="s">
        <v>7</v>
      </c>
    </row>
    <row r="9" spans="1:5" ht="17.25" x14ac:dyDescent="0.25">
      <c r="A9" s="344"/>
      <c r="B9" s="343" t="s">
        <v>0</v>
      </c>
      <c r="C9" s="345">
        <f>C11+C37+C53+C56</f>
        <v>0</v>
      </c>
      <c r="D9" s="345">
        <f>D11+D37+D53+D56</f>
        <v>0</v>
      </c>
      <c r="E9" s="345">
        <f>E11+E37+E53+E56</f>
        <v>0</v>
      </c>
    </row>
    <row r="10" spans="1:5" ht="17.25" x14ac:dyDescent="0.25">
      <c r="A10" s="344"/>
      <c r="B10" s="344" t="s">
        <v>8</v>
      </c>
      <c r="C10" s="346"/>
      <c r="D10" s="346"/>
      <c r="E10" s="347"/>
    </row>
    <row r="11" spans="1:5" ht="34.5" x14ac:dyDescent="0.25">
      <c r="A11" s="68">
        <v>1</v>
      </c>
      <c r="B11" s="65" t="s">
        <v>11</v>
      </c>
      <c r="C11" s="65">
        <f>SUM(C13:C36)</f>
        <v>1120</v>
      </c>
      <c r="D11" s="65">
        <f t="shared" ref="D11:E11" si="0">SUM(D13:D36)</f>
        <v>1120</v>
      </c>
      <c r="E11" s="65">
        <f t="shared" si="0"/>
        <v>1120</v>
      </c>
    </row>
    <row r="12" spans="1:5" ht="17.25" x14ac:dyDescent="0.25">
      <c r="A12" s="68"/>
      <c r="B12" s="65" t="s">
        <v>9</v>
      </c>
      <c r="C12" s="301"/>
      <c r="D12" s="301"/>
      <c r="E12" s="347"/>
    </row>
    <row r="13" spans="1:5" s="348" customFormat="1" ht="36" x14ac:dyDescent="0.25">
      <c r="A13" s="6" t="s">
        <v>254</v>
      </c>
      <c r="B13" s="302" t="s">
        <v>435</v>
      </c>
      <c r="C13" s="450">
        <v>-290</v>
      </c>
      <c r="D13" s="450">
        <v>-290</v>
      </c>
      <c r="E13" s="450">
        <v>-290</v>
      </c>
    </row>
    <row r="14" spans="1:5" s="348" customFormat="1" ht="36" x14ac:dyDescent="0.25">
      <c r="A14" s="6" t="s">
        <v>287</v>
      </c>
      <c r="B14" s="302" t="s">
        <v>439</v>
      </c>
      <c r="C14" s="450">
        <v>-1960</v>
      </c>
      <c r="D14" s="450">
        <v>-1960</v>
      </c>
      <c r="E14" s="450">
        <v>-1960</v>
      </c>
    </row>
    <row r="15" spans="1:5" s="348" customFormat="1" ht="36" x14ac:dyDescent="0.25">
      <c r="A15" s="6" t="s">
        <v>289</v>
      </c>
      <c r="B15" s="302" t="s">
        <v>434</v>
      </c>
      <c r="C15" s="503">
        <v>840</v>
      </c>
      <c r="D15" s="503">
        <v>840</v>
      </c>
      <c r="E15" s="503">
        <v>840</v>
      </c>
    </row>
    <row r="16" spans="1:5" s="348" customFormat="1" ht="54" x14ac:dyDescent="0.25">
      <c r="A16" s="6" t="s">
        <v>290</v>
      </c>
      <c r="B16" s="302" t="s">
        <v>442</v>
      </c>
      <c r="C16" s="450">
        <v>-480</v>
      </c>
      <c r="D16" s="450">
        <v>-480</v>
      </c>
      <c r="E16" s="450">
        <v>-480</v>
      </c>
    </row>
    <row r="17" spans="1:5" s="348" customFormat="1" ht="54" x14ac:dyDescent="0.25">
      <c r="A17" s="6" t="s">
        <v>293</v>
      </c>
      <c r="B17" s="302" t="s">
        <v>440</v>
      </c>
      <c r="C17" s="450">
        <v>-270</v>
      </c>
      <c r="D17" s="450">
        <v>-270</v>
      </c>
      <c r="E17" s="450">
        <v>-270</v>
      </c>
    </row>
    <row r="18" spans="1:5" s="348" customFormat="1" ht="36" x14ac:dyDescent="0.25">
      <c r="A18" s="6" t="s">
        <v>294</v>
      </c>
      <c r="B18" s="302" t="s">
        <v>509</v>
      </c>
      <c r="C18" s="5">
        <v>2000</v>
      </c>
      <c r="D18" s="5">
        <v>2000</v>
      </c>
      <c r="E18" s="5">
        <v>2000</v>
      </c>
    </row>
    <row r="19" spans="1:5" s="348" customFormat="1" ht="36" x14ac:dyDescent="0.25">
      <c r="A19" s="6" t="s">
        <v>296</v>
      </c>
      <c r="B19" s="302" t="s">
        <v>436</v>
      </c>
      <c r="C19" s="450">
        <v>-1670</v>
      </c>
      <c r="D19" s="450">
        <v>-1670</v>
      </c>
      <c r="E19" s="450">
        <v>-1670</v>
      </c>
    </row>
    <row r="20" spans="1:5" s="348" customFormat="1" ht="54" x14ac:dyDescent="0.25">
      <c r="A20" s="6" t="s">
        <v>298</v>
      </c>
      <c r="B20" s="302" t="s">
        <v>441</v>
      </c>
      <c r="C20" s="450">
        <v>-290</v>
      </c>
      <c r="D20" s="450">
        <v>-290</v>
      </c>
      <c r="E20" s="450">
        <v>-290</v>
      </c>
    </row>
    <row r="21" spans="1:5" s="348" customFormat="1" ht="54" x14ac:dyDescent="0.25">
      <c r="A21" s="6" t="s">
        <v>300</v>
      </c>
      <c r="B21" s="302" t="s">
        <v>438</v>
      </c>
      <c r="C21" s="450">
        <v>-2300</v>
      </c>
      <c r="D21" s="450">
        <v>-2300</v>
      </c>
      <c r="E21" s="450">
        <v>-2300</v>
      </c>
    </row>
    <row r="22" spans="1:5" s="348" customFormat="1" ht="36" x14ac:dyDescent="0.25">
      <c r="A22" s="6" t="s">
        <v>301</v>
      </c>
      <c r="B22" s="302" t="s">
        <v>723</v>
      </c>
      <c r="C22" s="450">
        <v>1450</v>
      </c>
      <c r="D22" s="450">
        <v>1450</v>
      </c>
      <c r="E22" s="450">
        <v>1450</v>
      </c>
    </row>
    <row r="23" spans="1:5" s="348" customFormat="1" ht="36" x14ac:dyDescent="0.25">
      <c r="A23" s="6" t="s">
        <v>486</v>
      </c>
      <c r="B23" s="302" t="s">
        <v>443</v>
      </c>
      <c r="C23" s="303">
        <v>1500</v>
      </c>
      <c r="D23" s="303">
        <v>1500</v>
      </c>
      <c r="E23" s="303">
        <v>1500</v>
      </c>
    </row>
    <row r="24" spans="1:5" s="348" customFormat="1" ht="36" x14ac:dyDescent="0.25">
      <c r="A24" s="6" t="s">
        <v>487</v>
      </c>
      <c r="B24" s="302" t="s">
        <v>444</v>
      </c>
      <c r="C24" s="450">
        <v>-340</v>
      </c>
      <c r="D24" s="450">
        <v>-340</v>
      </c>
      <c r="E24" s="450">
        <v>-340</v>
      </c>
    </row>
    <row r="25" spans="1:5" s="348" customFormat="1" ht="36" x14ac:dyDescent="0.25">
      <c r="A25" s="6" t="s">
        <v>488</v>
      </c>
      <c r="B25" s="302" t="s">
        <v>437</v>
      </c>
      <c r="C25" s="450">
        <v>-1170</v>
      </c>
      <c r="D25" s="450">
        <v>-1170</v>
      </c>
      <c r="E25" s="450">
        <v>-1170</v>
      </c>
    </row>
    <row r="26" spans="1:5" s="348" customFormat="1" ht="36" x14ac:dyDescent="0.25">
      <c r="A26" s="6" t="s">
        <v>489</v>
      </c>
      <c r="B26" s="302" t="s">
        <v>711</v>
      </c>
      <c r="C26" s="450">
        <v>600</v>
      </c>
      <c r="D26" s="450">
        <v>600</v>
      </c>
      <c r="E26" s="450">
        <v>600</v>
      </c>
    </row>
    <row r="27" spans="1:5" s="348" customFormat="1" ht="54" x14ac:dyDescent="0.25">
      <c r="A27" s="6" t="s">
        <v>490</v>
      </c>
      <c r="B27" s="302" t="s">
        <v>712</v>
      </c>
      <c r="C27" s="450">
        <v>350</v>
      </c>
      <c r="D27" s="450">
        <v>350</v>
      </c>
      <c r="E27" s="450">
        <v>350</v>
      </c>
    </row>
    <row r="28" spans="1:5" s="348" customFormat="1" ht="54" x14ac:dyDescent="0.25">
      <c r="A28" s="6" t="s">
        <v>491</v>
      </c>
      <c r="B28" s="302" t="s">
        <v>713</v>
      </c>
      <c r="C28" s="450">
        <v>350</v>
      </c>
      <c r="D28" s="450">
        <v>350</v>
      </c>
      <c r="E28" s="450">
        <v>350</v>
      </c>
    </row>
    <row r="29" spans="1:5" s="348" customFormat="1" ht="54" x14ac:dyDescent="0.25">
      <c r="A29" s="6" t="s">
        <v>492</v>
      </c>
      <c r="B29" s="302" t="s">
        <v>714</v>
      </c>
      <c r="C29" s="450">
        <v>350</v>
      </c>
      <c r="D29" s="450">
        <v>350</v>
      </c>
      <c r="E29" s="450">
        <v>350</v>
      </c>
    </row>
    <row r="30" spans="1:5" s="348" customFormat="1" ht="54" x14ac:dyDescent="0.25">
      <c r="A30" s="6" t="s">
        <v>493</v>
      </c>
      <c r="B30" s="302" t="s">
        <v>715</v>
      </c>
      <c r="C30" s="450">
        <v>350</v>
      </c>
      <c r="D30" s="450">
        <v>350</v>
      </c>
      <c r="E30" s="450">
        <v>350</v>
      </c>
    </row>
    <row r="31" spans="1:5" s="348" customFormat="1" ht="54" x14ac:dyDescent="0.25">
      <c r="A31" s="6" t="s">
        <v>494</v>
      </c>
      <c r="B31" s="302" t="s">
        <v>716</v>
      </c>
      <c r="C31" s="450">
        <v>350</v>
      </c>
      <c r="D31" s="450">
        <v>350</v>
      </c>
      <c r="E31" s="450">
        <v>350</v>
      </c>
    </row>
    <row r="32" spans="1:5" s="348" customFormat="1" ht="54" x14ac:dyDescent="0.25">
      <c r="A32" s="6" t="s">
        <v>706</v>
      </c>
      <c r="B32" s="302" t="s">
        <v>717</v>
      </c>
      <c r="C32" s="450">
        <v>350</v>
      </c>
      <c r="D32" s="450">
        <v>350</v>
      </c>
      <c r="E32" s="450">
        <v>350</v>
      </c>
    </row>
    <row r="33" spans="1:6" s="348" customFormat="1" ht="54" x14ac:dyDescent="0.25">
      <c r="A33" s="6" t="s">
        <v>707</v>
      </c>
      <c r="B33" s="302" t="s">
        <v>718</v>
      </c>
      <c r="C33" s="450">
        <v>350</v>
      </c>
      <c r="D33" s="450">
        <v>350</v>
      </c>
      <c r="E33" s="450">
        <v>350</v>
      </c>
    </row>
    <row r="34" spans="1:6" s="348" customFormat="1" ht="72" x14ac:dyDescent="0.25">
      <c r="A34" s="6" t="s">
        <v>708</v>
      </c>
      <c r="B34" s="302" t="s">
        <v>719</v>
      </c>
      <c r="C34" s="450">
        <v>350</v>
      </c>
      <c r="D34" s="450">
        <v>350</v>
      </c>
      <c r="E34" s="450">
        <v>350</v>
      </c>
    </row>
    <row r="35" spans="1:6" s="348" customFormat="1" ht="54" x14ac:dyDescent="0.25">
      <c r="A35" s="6" t="s">
        <v>709</v>
      </c>
      <c r="B35" s="302" t="s">
        <v>720</v>
      </c>
      <c r="C35" s="450">
        <v>350</v>
      </c>
      <c r="D35" s="450">
        <v>350</v>
      </c>
      <c r="E35" s="450">
        <v>350</v>
      </c>
    </row>
    <row r="36" spans="1:6" s="348" customFormat="1" ht="72" x14ac:dyDescent="0.25">
      <c r="A36" s="6" t="s">
        <v>710</v>
      </c>
      <c r="B36" s="302" t="s">
        <v>721</v>
      </c>
      <c r="C36" s="450">
        <v>350</v>
      </c>
      <c r="D36" s="450">
        <v>350</v>
      </c>
      <c r="E36" s="450">
        <v>350</v>
      </c>
    </row>
    <row r="37" spans="1:6" ht="36" customHeight="1" x14ac:dyDescent="0.25">
      <c r="A37" s="349">
        <v>2</v>
      </c>
      <c r="B37" s="65" t="s">
        <v>10</v>
      </c>
      <c r="C37" s="345">
        <f>SUM(C39:C52)</f>
        <v>430</v>
      </c>
      <c r="D37" s="345">
        <f>SUM(D39:D52)</f>
        <v>430</v>
      </c>
      <c r="E37" s="345">
        <f>SUM(E39:E52)</f>
        <v>430</v>
      </c>
    </row>
    <row r="38" spans="1:6" ht="17.25" x14ac:dyDescent="0.25">
      <c r="A38" s="350"/>
      <c r="B38" s="343" t="s">
        <v>9</v>
      </c>
      <c r="C38" s="351"/>
      <c r="D38" s="351"/>
      <c r="E38" s="347"/>
    </row>
    <row r="39" spans="1:6" s="348" customFormat="1" ht="54" x14ac:dyDescent="0.25">
      <c r="A39" s="304" t="s">
        <v>255</v>
      </c>
      <c r="B39" s="302" t="s">
        <v>445</v>
      </c>
      <c r="C39" s="451">
        <v>-190</v>
      </c>
      <c r="D39" s="451">
        <v>-190</v>
      </c>
      <c r="E39" s="451">
        <v>-190</v>
      </c>
    </row>
    <row r="40" spans="1:6" s="348" customFormat="1" ht="66" customHeight="1" x14ac:dyDescent="0.25">
      <c r="A40" s="304" t="s">
        <v>278</v>
      </c>
      <c r="B40" s="302" t="s">
        <v>239</v>
      </c>
      <c r="C40" s="451">
        <v>-2650</v>
      </c>
      <c r="D40" s="451">
        <v>-2650</v>
      </c>
      <c r="E40" s="451">
        <v>-2650</v>
      </c>
    </row>
    <row r="41" spans="1:6" s="348" customFormat="1" ht="54" x14ac:dyDescent="0.25">
      <c r="A41" s="304" t="s">
        <v>279</v>
      </c>
      <c r="B41" s="302" t="s">
        <v>240</v>
      </c>
      <c r="C41" s="451">
        <v>-330</v>
      </c>
      <c r="D41" s="451">
        <v>-330</v>
      </c>
      <c r="E41" s="451">
        <v>-330</v>
      </c>
    </row>
    <row r="42" spans="1:6" s="348" customFormat="1" ht="36" x14ac:dyDescent="0.25">
      <c r="A42" s="6" t="s">
        <v>272</v>
      </c>
      <c r="B42" s="302" t="s">
        <v>446</v>
      </c>
      <c r="C42" s="450">
        <v>1790</v>
      </c>
      <c r="D42" s="450">
        <v>1790</v>
      </c>
      <c r="E42" s="450">
        <v>1790</v>
      </c>
    </row>
    <row r="43" spans="1:6" s="348" customFormat="1" ht="36" x14ac:dyDescent="0.25">
      <c r="A43" s="501" t="s">
        <v>273</v>
      </c>
      <c r="B43" s="218" t="s">
        <v>453</v>
      </c>
      <c r="C43" s="502">
        <v>1470</v>
      </c>
      <c r="D43" s="502">
        <v>1470</v>
      </c>
      <c r="E43" s="502">
        <v>1470</v>
      </c>
      <c r="F43" s="499"/>
    </row>
    <row r="44" spans="1:6" s="348" customFormat="1" ht="36" x14ac:dyDescent="0.25">
      <c r="A44" s="501" t="s">
        <v>274</v>
      </c>
      <c r="B44" s="218" t="s">
        <v>571</v>
      </c>
      <c r="C44" s="502">
        <v>1280</v>
      </c>
      <c r="D44" s="502">
        <v>1280</v>
      </c>
      <c r="E44" s="502">
        <v>1280</v>
      </c>
    </row>
    <row r="45" spans="1:6" s="348" customFormat="1" ht="36" x14ac:dyDescent="0.25">
      <c r="A45" s="501" t="s">
        <v>277</v>
      </c>
      <c r="B45" s="218" t="s">
        <v>447</v>
      </c>
      <c r="C45" s="503">
        <v>600</v>
      </c>
      <c r="D45" s="503">
        <v>600</v>
      </c>
      <c r="E45" s="503">
        <v>600</v>
      </c>
    </row>
    <row r="46" spans="1:6" s="348" customFormat="1" ht="54" x14ac:dyDescent="0.25">
      <c r="A46" s="501" t="s">
        <v>278</v>
      </c>
      <c r="B46" s="218" t="s">
        <v>448</v>
      </c>
      <c r="C46" s="504">
        <v>-400</v>
      </c>
      <c r="D46" s="504">
        <v>-400</v>
      </c>
      <c r="E46" s="504">
        <v>-400</v>
      </c>
    </row>
    <row r="47" spans="1:6" s="348" customFormat="1" ht="36" x14ac:dyDescent="0.25">
      <c r="A47" s="501" t="s">
        <v>280</v>
      </c>
      <c r="B47" s="218" t="s">
        <v>451</v>
      </c>
      <c r="C47" s="503">
        <v>1630</v>
      </c>
      <c r="D47" s="503">
        <v>1630</v>
      </c>
      <c r="E47" s="503">
        <v>1630</v>
      </c>
    </row>
    <row r="48" spans="1:6" s="348" customFormat="1" ht="36" x14ac:dyDescent="0.25">
      <c r="A48" s="501" t="s">
        <v>281</v>
      </c>
      <c r="B48" s="218" t="s">
        <v>454</v>
      </c>
      <c r="C48" s="503">
        <v>300</v>
      </c>
      <c r="D48" s="503">
        <v>300</v>
      </c>
      <c r="E48" s="503">
        <v>300</v>
      </c>
    </row>
    <row r="49" spans="1:5" s="348" customFormat="1" ht="36" x14ac:dyDescent="0.25">
      <c r="A49" s="6" t="s">
        <v>283</v>
      </c>
      <c r="B49" s="302" t="s">
        <v>449</v>
      </c>
      <c r="C49" s="450">
        <v>-810</v>
      </c>
      <c r="D49" s="450">
        <v>-810</v>
      </c>
      <c r="E49" s="450">
        <v>-810</v>
      </c>
    </row>
    <row r="50" spans="1:5" s="348" customFormat="1" ht="36" x14ac:dyDescent="0.25">
      <c r="A50" s="304" t="s">
        <v>284</v>
      </c>
      <c r="B50" s="302" t="s">
        <v>450</v>
      </c>
      <c r="C50" s="451">
        <v>-1660</v>
      </c>
      <c r="D50" s="451">
        <v>-1660</v>
      </c>
      <c r="E50" s="451">
        <v>-1660</v>
      </c>
    </row>
    <row r="51" spans="1:5" s="348" customFormat="1" ht="36" x14ac:dyDescent="0.25">
      <c r="A51" s="304" t="s">
        <v>285</v>
      </c>
      <c r="B51" s="302" t="s">
        <v>452</v>
      </c>
      <c r="C51" s="451">
        <v>-170</v>
      </c>
      <c r="D51" s="451">
        <v>-170</v>
      </c>
      <c r="E51" s="451">
        <v>-170</v>
      </c>
    </row>
    <row r="52" spans="1:5" s="348" customFormat="1" ht="36" x14ac:dyDescent="0.25">
      <c r="A52" s="6" t="s">
        <v>574</v>
      </c>
      <c r="B52" s="302" t="s">
        <v>575</v>
      </c>
      <c r="C52" s="450">
        <v>-430</v>
      </c>
      <c r="D52" s="450">
        <v>-430</v>
      </c>
      <c r="E52" s="450">
        <v>-430</v>
      </c>
    </row>
    <row r="53" spans="1:5" s="348" customFormat="1" ht="34.5" x14ac:dyDescent="0.25">
      <c r="A53" s="313">
        <v>5</v>
      </c>
      <c r="B53" s="124" t="s">
        <v>620</v>
      </c>
      <c r="C53" s="453">
        <f>C55</f>
        <v>-500</v>
      </c>
      <c r="D53" s="453">
        <f t="shared" ref="D53:E53" si="1">D55</f>
        <v>-500</v>
      </c>
      <c r="E53" s="453">
        <f t="shared" si="1"/>
        <v>-500</v>
      </c>
    </row>
    <row r="54" spans="1:5" s="348" customFormat="1" ht="18" x14ac:dyDescent="0.25">
      <c r="A54" s="304"/>
      <c r="B54" s="65" t="s">
        <v>9</v>
      </c>
      <c r="C54" s="451"/>
      <c r="D54" s="451"/>
      <c r="E54" s="451"/>
    </row>
    <row r="55" spans="1:5" s="348" customFormat="1" ht="90" x14ac:dyDescent="0.25">
      <c r="A55" s="304" t="s">
        <v>725</v>
      </c>
      <c r="B55" s="302" t="s">
        <v>724</v>
      </c>
      <c r="C55" s="451">
        <v>-500</v>
      </c>
      <c r="D55" s="451">
        <v>-500</v>
      </c>
      <c r="E55" s="451">
        <v>-500</v>
      </c>
    </row>
    <row r="56" spans="1:5" ht="34.5" x14ac:dyDescent="0.25">
      <c r="A56" s="9">
        <v>6</v>
      </c>
      <c r="B56" s="124" t="s">
        <v>12</v>
      </c>
      <c r="C56" s="453">
        <v>-1050</v>
      </c>
      <c r="D56" s="453">
        <v>-1050</v>
      </c>
      <c r="E56" s="453">
        <v>-1050</v>
      </c>
    </row>
  </sheetData>
  <mergeCells count="7">
    <mergeCell ref="A6:E6"/>
    <mergeCell ref="A1:E1"/>
    <mergeCell ref="A2:E2"/>
    <mergeCell ref="A4:E4"/>
    <mergeCell ref="A7:A8"/>
    <mergeCell ref="B7:B8"/>
    <mergeCell ref="C7:E7"/>
  </mergeCells>
  <pageMargins left="0.23622047244094499" right="0.23622047244094499" top="0.15748031496063" bottom="0.15748031496063" header="0.31496062992126" footer="0.17"/>
  <pageSetup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opLeftCell="A175" zoomScale="85" zoomScaleNormal="85" workbookViewId="0">
      <selection activeCell="J162" sqref="A162:XFD174"/>
    </sheetView>
  </sheetViews>
  <sheetFormatPr defaultRowHeight="15" x14ac:dyDescent="0.25"/>
  <cols>
    <col min="1" max="1" width="11" style="174" customWidth="1"/>
    <col min="2" max="2" width="11.7109375" style="174" customWidth="1"/>
    <col min="3" max="3" width="25.42578125" style="174" customWidth="1"/>
    <col min="4" max="5" width="17.5703125" style="174" customWidth="1"/>
    <col min="6" max="6" width="13.7109375" style="174" customWidth="1"/>
    <col min="7" max="7" width="17.42578125" style="174" customWidth="1"/>
    <col min="8" max="8" width="12.5703125" style="174" customWidth="1"/>
    <col min="9" max="9" width="13" style="174" customWidth="1"/>
    <col min="10" max="10" width="9.140625" style="174"/>
    <col min="11" max="11" width="10" style="174" bestFit="1" customWidth="1"/>
    <col min="12" max="256" width="9.140625" style="174"/>
    <col min="257" max="257" width="11" style="174" customWidth="1"/>
    <col min="258" max="258" width="11.7109375" style="174" customWidth="1"/>
    <col min="259" max="259" width="21.28515625" style="174" customWidth="1"/>
    <col min="260" max="261" width="17.5703125" style="174" customWidth="1"/>
    <col min="262" max="262" width="19.5703125" style="174" customWidth="1"/>
    <col min="263" max="263" width="17.85546875" style="174" customWidth="1"/>
    <col min="264" max="264" width="18.140625" style="174" customWidth="1"/>
    <col min="265" max="265" width="16" style="174" customWidth="1"/>
    <col min="266" max="266" width="9.140625" style="174"/>
    <col min="267" max="267" width="10" style="174" bestFit="1" customWidth="1"/>
    <col min="268" max="512" width="9.140625" style="174"/>
    <col min="513" max="513" width="11" style="174" customWidth="1"/>
    <col min="514" max="514" width="11.7109375" style="174" customWidth="1"/>
    <col min="515" max="515" width="21.28515625" style="174" customWidth="1"/>
    <col min="516" max="517" width="17.5703125" style="174" customWidth="1"/>
    <col min="518" max="518" width="19.5703125" style="174" customWidth="1"/>
    <col min="519" max="519" width="17.85546875" style="174" customWidth="1"/>
    <col min="520" max="520" width="18.140625" style="174" customWidth="1"/>
    <col min="521" max="521" width="16" style="174" customWidth="1"/>
    <col min="522" max="522" width="9.140625" style="174"/>
    <col min="523" max="523" width="10" style="174" bestFit="1" customWidth="1"/>
    <col min="524" max="768" width="9.140625" style="174"/>
    <col min="769" max="769" width="11" style="174" customWidth="1"/>
    <col min="770" max="770" width="11.7109375" style="174" customWidth="1"/>
    <col min="771" max="771" width="21.28515625" style="174" customWidth="1"/>
    <col min="772" max="773" width="17.5703125" style="174" customWidth="1"/>
    <col min="774" max="774" width="19.5703125" style="174" customWidth="1"/>
    <col min="775" max="775" width="17.85546875" style="174" customWidth="1"/>
    <col min="776" max="776" width="18.140625" style="174" customWidth="1"/>
    <col min="777" max="777" width="16" style="174" customWidth="1"/>
    <col min="778" max="778" width="9.140625" style="174"/>
    <col min="779" max="779" width="10" style="174" bestFit="1" customWidth="1"/>
    <col min="780" max="1024" width="9.140625" style="174"/>
    <col min="1025" max="1025" width="11" style="174" customWidth="1"/>
    <col min="1026" max="1026" width="11.7109375" style="174" customWidth="1"/>
    <col min="1027" max="1027" width="21.28515625" style="174" customWidth="1"/>
    <col min="1028" max="1029" width="17.5703125" style="174" customWidth="1"/>
    <col min="1030" max="1030" width="19.5703125" style="174" customWidth="1"/>
    <col min="1031" max="1031" width="17.85546875" style="174" customWidth="1"/>
    <col min="1032" max="1032" width="18.140625" style="174" customWidth="1"/>
    <col min="1033" max="1033" width="16" style="174" customWidth="1"/>
    <col min="1034" max="1034" width="9.140625" style="174"/>
    <col min="1035" max="1035" width="10" style="174" bestFit="1" customWidth="1"/>
    <col min="1036" max="1280" width="9.140625" style="174"/>
    <col min="1281" max="1281" width="11" style="174" customWidth="1"/>
    <col min="1282" max="1282" width="11.7109375" style="174" customWidth="1"/>
    <col min="1283" max="1283" width="21.28515625" style="174" customWidth="1"/>
    <col min="1284" max="1285" width="17.5703125" style="174" customWidth="1"/>
    <col min="1286" max="1286" width="19.5703125" style="174" customWidth="1"/>
    <col min="1287" max="1287" width="17.85546875" style="174" customWidth="1"/>
    <col min="1288" max="1288" width="18.140625" style="174" customWidth="1"/>
    <col min="1289" max="1289" width="16" style="174" customWidth="1"/>
    <col min="1290" max="1290" width="9.140625" style="174"/>
    <col min="1291" max="1291" width="10" style="174" bestFit="1" customWidth="1"/>
    <col min="1292" max="1536" width="9.140625" style="174"/>
    <col min="1537" max="1537" width="11" style="174" customWidth="1"/>
    <col min="1538" max="1538" width="11.7109375" style="174" customWidth="1"/>
    <col min="1539" max="1539" width="21.28515625" style="174" customWidth="1"/>
    <col min="1540" max="1541" width="17.5703125" style="174" customWidth="1"/>
    <col min="1542" max="1542" width="19.5703125" style="174" customWidth="1"/>
    <col min="1543" max="1543" width="17.85546875" style="174" customWidth="1"/>
    <col min="1544" max="1544" width="18.140625" style="174" customWidth="1"/>
    <col min="1545" max="1545" width="16" style="174" customWidth="1"/>
    <col min="1546" max="1546" width="9.140625" style="174"/>
    <col min="1547" max="1547" width="10" style="174" bestFit="1" customWidth="1"/>
    <col min="1548" max="1792" width="9.140625" style="174"/>
    <col min="1793" max="1793" width="11" style="174" customWidth="1"/>
    <col min="1794" max="1794" width="11.7109375" style="174" customWidth="1"/>
    <col min="1795" max="1795" width="21.28515625" style="174" customWidth="1"/>
    <col min="1796" max="1797" width="17.5703125" style="174" customWidth="1"/>
    <col min="1798" max="1798" width="19.5703125" style="174" customWidth="1"/>
    <col min="1799" max="1799" width="17.85546875" style="174" customWidth="1"/>
    <col min="1800" max="1800" width="18.140625" style="174" customWidth="1"/>
    <col min="1801" max="1801" width="16" style="174" customWidth="1"/>
    <col min="1802" max="1802" width="9.140625" style="174"/>
    <col min="1803" max="1803" width="10" style="174" bestFit="1" customWidth="1"/>
    <col min="1804" max="2048" width="9.140625" style="174"/>
    <col min="2049" max="2049" width="11" style="174" customWidth="1"/>
    <col min="2050" max="2050" width="11.7109375" style="174" customWidth="1"/>
    <col min="2051" max="2051" width="21.28515625" style="174" customWidth="1"/>
    <col min="2052" max="2053" width="17.5703125" style="174" customWidth="1"/>
    <col min="2054" max="2054" width="19.5703125" style="174" customWidth="1"/>
    <col min="2055" max="2055" width="17.85546875" style="174" customWidth="1"/>
    <col min="2056" max="2056" width="18.140625" style="174" customWidth="1"/>
    <col min="2057" max="2057" width="16" style="174" customWidth="1"/>
    <col min="2058" max="2058" width="9.140625" style="174"/>
    <col min="2059" max="2059" width="10" style="174" bestFit="1" customWidth="1"/>
    <col min="2060" max="2304" width="9.140625" style="174"/>
    <col min="2305" max="2305" width="11" style="174" customWidth="1"/>
    <col min="2306" max="2306" width="11.7109375" style="174" customWidth="1"/>
    <col min="2307" max="2307" width="21.28515625" style="174" customWidth="1"/>
    <col min="2308" max="2309" width="17.5703125" style="174" customWidth="1"/>
    <col min="2310" max="2310" width="19.5703125" style="174" customWidth="1"/>
    <col min="2311" max="2311" width="17.85546875" style="174" customWidth="1"/>
    <col min="2312" max="2312" width="18.140625" style="174" customWidth="1"/>
    <col min="2313" max="2313" width="16" style="174" customWidth="1"/>
    <col min="2314" max="2314" width="9.140625" style="174"/>
    <col min="2315" max="2315" width="10" style="174" bestFit="1" customWidth="1"/>
    <col min="2316" max="2560" width="9.140625" style="174"/>
    <col min="2561" max="2561" width="11" style="174" customWidth="1"/>
    <col min="2562" max="2562" width="11.7109375" style="174" customWidth="1"/>
    <col min="2563" max="2563" width="21.28515625" style="174" customWidth="1"/>
    <col min="2564" max="2565" width="17.5703125" style="174" customWidth="1"/>
    <col min="2566" max="2566" width="19.5703125" style="174" customWidth="1"/>
    <col min="2567" max="2567" width="17.85546875" style="174" customWidth="1"/>
    <col min="2568" max="2568" width="18.140625" style="174" customWidth="1"/>
    <col min="2569" max="2569" width="16" style="174" customWidth="1"/>
    <col min="2570" max="2570" width="9.140625" style="174"/>
    <col min="2571" max="2571" width="10" style="174" bestFit="1" customWidth="1"/>
    <col min="2572" max="2816" width="9.140625" style="174"/>
    <col min="2817" max="2817" width="11" style="174" customWidth="1"/>
    <col min="2818" max="2818" width="11.7109375" style="174" customWidth="1"/>
    <col min="2819" max="2819" width="21.28515625" style="174" customWidth="1"/>
    <col min="2820" max="2821" width="17.5703125" style="174" customWidth="1"/>
    <col min="2822" max="2822" width="19.5703125" style="174" customWidth="1"/>
    <col min="2823" max="2823" width="17.85546875" style="174" customWidth="1"/>
    <col min="2824" max="2824" width="18.140625" style="174" customWidth="1"/>
    <col min="2825" max="2825" width="16" style="174" customWidth="1"/>
    <col min="2826" max="2826" width="9.140625" style="174"/>
    <col min="2827" max="2827" width="10" style="174" bestFit="1" customWidth="1"/>
    <col min="2828" max="3072" width="9.140625" style="174"/>
    <col min="3073" max="3073" width="11" style="174" customWidth="1"/>
    <col min="3074" max="3074" width="11.7109375" style="174" customWidth="1"/>
    <col min="3075" max="3075" width="21.28515625" style="174" customWidth="1"/>
    <col min="3076" max="3077" width="17.5703125" style="174" customWidth="1"/>
    <col min="3078" max="3078" width="19.5703125" style="174" customWidth="1"/>
    <col min="3079" max="3079" width="17.85546875" style="174" customWidth="1"/>
    <col min="3080" max="3080" width="18.140625" style="174" customWidth="1"/>
    <col min="3081" max="3081" width="16" style="174" customWidth="1"/>
    <col min="3082" max="3082" width="9.140625" style="174"/>
    <col min="3083" max="3083" width="10" style="174" bestFit="1" customWidth="1"/>
    <col min="3084" max="3328" width="9.140625" style="174"/>
    <col min="3329" max="3329" width="11" style="174" customWidth="1"/>
    <col min="3330" max="3330" width="11.7109375" style="174" customWidth="1"/>
    <col min="3331" max="3331" width="21.28515625" style="174" customWidth="1"/>
    <col min="3332" max="3333" width="17.5703125" style="174" customWidth="1"/>
    <col min="3334" max="3334" width="19.5703125" style="174" customWidth="1"/>
    <col min="3335" max="3335" width="17.85546875" style="174" customWidth="1"/>
    <col min="3336" max="3336" width="18.140625" style="174" customWidth="1"/>
    <col min="3337" max="3337" width="16" style="174" customWidth="1"/>
    <col min="3338" max="3338" width="9.140625" style="174"/>
    <col min="3339" max="3339" width="10" style="174" bestFit="1" customWidth="1"/>
    <col min="3340" max="3584" width="9.140625" style="174"/>
    <col min="3585" max="3585" width="11" style="174" customWidth="1"/>
    <col min="3586" max="3586" width="11.7109375" style="174" customWidth="1"/>
    <col min="3587" max="3587" width="21.28515625" style="174" customWidth="1"/>
    <col min="3588" max="3589" width="17.5703125" style="174" customWidth="1"/>
    <col min="3590" max="3590" width="19.5703125" style="174" customWidth="1"/>
    <col min="3591" max="3591" width="17.85546875" style="174" customWidth="1"/>
    <col min="3592" max="3592" width="18.140625" style="174" customWidth="1"/>
    <col min="3593" max="3593" width="16" style="174" customWidth="1"/>
    <col min="3594" max="3594" width="9.140625" style="174"/>
    <col min="3595" max="3595" width="10" style="174" bestFit="1" customWidth="1"/>
    <col min="3596" max="3840" width="9.140625" style="174"/>
    <col min="3841" max="3841" width="11" style="174" customWidth="1"/>
    <col min="3842" max="3842" width="11.7109375" style="174" customWidth="1"/>
    <col min="3843" max="3843" width="21.28515625" style="174" customWidth="1"/>
    <col min="3844" max="3845" width="17.5703125" style="174" customWidth="1"/>
    <col min="3846" max="3846" width="19.5703125" style="174" customWidth="1"/>
    <col min="3847" max="3847" width="17.85546875" style="174" customWidth="1"/>
    <col min="3848" max="3848" width="18.140625" style="174" customWidth="1"/>
    <col min="3849" max="3849" width="16" style="174" customWidth="1"/>
    <col min="3850" max="3850" width="9.140625" style="174"/>
    <col min="3851" max="3851" width="10" style="174" bestFit="1" customWidth="1"/>
    <col min="3852" max="4096" width="9.140625" style="174"/>
    <col min="4097" max="4097" width="11" style="174" customWidth="1"/>
    <col min="4098" max="4098" width="11.7109375" style="174" customWidth="1"/>
    <col min="4099" max="4099" width="21.28515625" style="174" customWidth="1"/>
    <col min="4100" max="4101" width="17.5703125" style="174" customWidth="1"/>
    <col min="4102" max="4102" width="19.5703125" style="174" customWidth="1"/>
    <col min="4103" max="4103" width="17.85546875" style="174" customWidth="1"/>
    <col min="4104" max="4104" width="18.140625" style="174" customWidth="1"/>
    <col min="4105" max="4105" width="16" style="174" customWidth="1"/>
    <col min="4106" max="4106" width="9.140625" style="174"/>
    <col min="4107" max="4107" width="10" style="174" bestFit="1" customWidth="1"/>
    <col min="4108" max="4352" width="9.140625" style="174"/>
    <col min="4353" max="4353" width="11" style="174" customWidth="1"/>
    <col min="4354" max="4354" width="11.7109375" style="174" customWidth="1"/>
    <col min="4355" max="4355" width="21.28515625" style="174" customWidth="1"/>
    <col min="4356" max="4357" width="17.5703125" style="174" customWidth="1"/>
    <col min="4358" max="4358" width="19.5703125" style="174" customWidth="1"/>
    <col min="4359" max="4359" width="17.85546875" style="174" customWidth="1"/>
    <col min="4360" max="4360" width="18.140625" style="174" customWidth="1"/>
    <col min="4361" max="4361" width="16" style="174" customWidth="1"/>
    <col min="4362" max="4362" width="9.140625" style="174"/>
    <col min="4363" max="4363" width="10" style="174" bestFit="1" customWidth="1"/>
    <col min="4364" max="4608" width="9.140625" style="174"/>
    <col min="4609" max="4609" width="11" style="174" customWidth="1"/>
    <col min="4610" max="4610" width="11.7109375" style="174" customWidth="1"/>
    <col min="4611" max="4611" width="21.28515625" style="174" customWidth="1"/>
    <col min="4612" max="4613" width="17.5703125" style="174" customWidth="1"/>
    <col min="4614" max="4614" width="19.5703125" style="174" customWidth="1"/>
    <col min="4615" max="4615" width="17.85546875" style="174" customWidth="1"/>
    <col min="4616" max="4616" width="18.140625" style="174" customWidth="1"/>
    <col min="4617" max="4617" width="16" style="174" customWidth="1"/>
    <col min="4618" max="4618" width="9.140625" style="174"/>
    <col min="4619" max="4619" width="10" style="174" bestFit="1" customWidth="1"/>
    <col min="4620" max="4864" width="9.140625" style="174"/>
    <col min="4865" max="4865" width="11" style="174" customWidth="1"/>
    <col min="4866" max="4866" width="11.7109375" style="174" customWidth="1"/>
    <col min="4867" max="4867" width="21.28515625" style="174" customWidth="1"/>
    <col min="4868" max="4869" width="17.5703125" style="174" customWidth="1"/>
    <col min="4870" max="4870" width="19.5703125" style="174" customWidth="1"/>
    <col min="4871" max="4871" width="17.85546875" style="174" customWidth="1"/>
    <col min="4872" max="4872" width="18.140625" style="174" customWidth="1"/>
    <col min="4873" max="4873" width="16" style="174" customWidth="1"/>
    <col min="4874" max="4874" width="9.140625" style="174"/>
    <col min="4875" max="4875" width="10" style="174" bestFit="1" customWidth="1"/>
    <col min="4876" max="5120" width="9.140625" style="174"/>
    <col min="5121" max="5121" width="11" style="174" customWidth="1"/>
    <col min="5122" max="5122" width="11.7109375" style="174" customWidth="1"/>
    <col min="5123" max="5123" width="21.28515625" style="174" customWidth="1"/>
    <col min="5124" max="5125" width="17.5703125" style="174" customWidth="1"/>
    <col min="5126" max="5126" width="19.5703125" style="174" customWidth="1"/>
    <col min="5127" max="5127" width="17.85546875" style="174" customWidth="1"/>
    <col min="5128" max="5128" width="18.140625" style="174" customWidth="1"/>
    <col min="5129" max="5129" width="16" style="174" customWidth="1"/>
    <col min="5130" max="5130" width="9.140625" style="174"/>
    <col min="5131" max="5131" width="10" style="174" bestFit="1" customWidth="1"/>
    <col min="5132" max="5376" width="9.140625" style="174"/>
    <col min="5377" max="5377" width="11" style="174" customWidth="1"/>
    <col min="5378" max="5378" width="11.7109375" style="174" customWidth="1"/>
    <col min="5379" max="5379" width="21.28515625" style="174" customWidth="1"/>
    <col min="5380" max="5381" width="17.5703125" style="174" customWidth="1"/>
    <col min="5382" max="5382" width="19.5703125" style="174" customWidth="1"/>
    <col min="5383" max="5383" width="17.85546875" style="174" customWidth="1"/>
    <col min="5384" max="5384" width="18.140625" style="174" customWidth="1"/>
    <col min="5385" max="5385" width="16" style="174" customWidth="1"/>
    <col min="5386" max="5386" width="9.140625" style="174"/>
    <col min="5387" max="5387" width="10" style="174" bestFit="1" customWidth="1"/>
    <col min="5388" max="5632" width="9.140625" style="174"/>
    <col min="5633" max="5633" width="11" style="174" customWidth="1"/>
    <col min="5634" max="5634" width="11.7109375" style="174" customWidth="1"/>
    <col min="5635" max="5635" width="21.28515625" style="174" customWidth="1"/>
    <col min="5636" max="5637" width="17.5703125" style="174" customWidth="1"/>
    <col min="5638" max="5638" width="19.5703125" style="174" customWidth="1"/>
    <col min="5639" max="5639" width="17.85546875" style="174" customWidth="1"/>
    <col min="5640" max="5640" width="18.140625" style="174" customWidth="1"/>
    <col min="5641" max="5641" width="16" style="174" customWidth="1"/>
    <col min="5642" max="5642" width="9.140625" style="174"/>
    <col min="5643" max="5643" width="10" style="174" bestFit="1" customWidth="1"/>
    <col min="5644" max="5888" width="9.140625" style="174"/>
    <col min="5889" max="5889" width="11" style="174" customWidth="1"/>
    <col min="5890" max="5890" width="11.7109375" style="174" customWidth="1"/>
    <col min="5891" max="5891" width="21.28515625" style="174" customWidth="1"/>
    <col min="5892" max="5893" width="17.5703125" style="174" customWidth="1"/>
    <col min="5894" max="5894" width="19.5703125" style="174" customWidth="1"/>
    <col min="5895" max="5895" width="17.85546875" style="174" customWidth="1"/>
    <col min="5896" max="5896" width="18.140625" style="174" customWidth="1"/>
    <col min="5897" max="5897" width="16" style="174" customWidth="1"/>
    <col min="5898" max="5898" width="9.140625" style="174"/>
    <col min="5899" max="5899" width="10" style="174" bestFit="1" customWidth="1"/>
    <col min="5900" max="6144" width="9.140625" style="174"/>
    <col min="6145" max="6145" width="11" style="174" customWidth="1"/>
    <col min="6146" max="6146" width="11.7109375" style="174" customWidth="1"/>
    <col min="6147" max="6147" width="21.28515625" style="174" customWidth="1"/>
    <col min="6148" max="6149" width="17.5703125" style="174" customWidth="1"/>
    <col min="6150" max="6150" width="19.5703125" style="174" customWidth="1"/>
    <col min="6151" max="6151" width="17.85546875" style="174" customWidth="1"/>
    <col min="6152" max="6152" width="18.140625" style="174" customWidth="1"/>
    <col min="6153" max="6153" width="16" style="174" customWidth="1"/>
    <col min="6154" max="6154" width="9.140625" style="174"/>
    <col min="6155" max="6155" width="10" style="174" bestFit="1" customWidth="1"/>
    <col min="6156" max="6400" width="9.140625" style="174"/>
    <col min="6401" max="6401" width="11" style="174" customWidth="1"/>
    <col min="6402" max="6402" width="11.7109375" style="174" customWidth="1"/>
    <col min="6403" max="6403" width="21.28515625" style="174" customWidth="1"/>
    <col min="6404" max="6405" width="17.5703125" style="174" customWidth="1"/>
    <col min="6406" max="6406" width="19.5703125" style="174" customWidth="1"/>
    <col min="6407" max="6407" width="17.85546875" style="174" customWidth="1"/>
    <col min="6408" max="6408" width="18.140625" style="174" customWidth="1"/>
    <col min="6409" max="6409" width="16" style="174" customWidth="1"/>
    <col min="6410" max="6410" width="9.140625" style="174"/>
    <col min="6411" max="6411" width="10" style="174" bestFit="1" customWidth="1"/>
    <col min="6412" max="6656" width="9.140625" style="174"/>
    <col min="6657" max="6657" width="11" style="174" customWidth="1"/>
    <col min="6658" max="6658" width="11.7109375" style="174" customWidth="1"/>
    <col min="6659" max="6659" width="21.28515625" style="174" customWidth="1"/>
    <col min="6660" max="6661" width="17.5703125" style="174" customWidth="1"/>
    <col min="6662" max="6662" width="19.5703125" style="174" customWidth="1"/>
    <col min="6663" max="6663" width="17.85546875" style="174" customWidth="1"/>
    <col min="6664" max="6664" width="18.140625" style="174" customWidth="1"/>
    <col min="6665" max="6665" width="16" style="174" customWidth="1"/>
    <col min="6666" max="6666" width="9.140625" style="174"/>
    <col min="6667" max="6667" width="10" style="174" bestFit="1" customWidth="1"/>
    <col min="6668" max="6912" width="9.140625" style="174"/>
    <col min="6913" max="6913" width="11" style="174" customWidth="1"/>
    <col min="6914" max="6914" width="11.7109375" style="174" customWidth="1"/>
    <col min="6915" max="6915" width="21.28515625" style="174" customWidth="1"/>
    <col min="6916" max="6917" width="17.5703125" style="174" customWidth="1"/>
    <col min="6918" max="6918" width="19.5703125" style="174" customWidth="1"/>
    <col min="6919" max="6919" width="17.85546875" style="174" customWidth="1"/>
    <col min="6920" max="6920" width="18.140625" style="174" customWidth="1"/>
    <col min="6921" max="6921" width="16" style="174" customWidth="1"/>
    <col min="6922" max="6922" width="9.140625" style="174"/>
    <col min="6923" max="6923" width="10" style="174" bestFit="1" customWidth="1"/>
    <col min="6924" max="7168" width="9.140625" style="174"/>
    <col min="7169" max="7169" width="11" style="174" customWidth="1"/>
    <col min="7170" max="7170" width="11.7109375" style="174" customWidth="1"/>
    <col min="7171" max="7171" width="21.28515625" style="174" customWidth="1"/>
    <col min="7172" max="7173" width="17.5703125" style="174" customWidth="1"/>
    <col min="7174" max="7174" width="19.5703125" style="174" customWidth="1"/>
    <col min="7175" max="7175" width="17.85546875" style="174" customWidth="1"/>
    <col min="7176" max="7176" width="18.140625" style="174" customWidth="1"/>
    <col min="7177" max="7177" width="16" style="174" customWidth="1"/>
    <col min="7178" max="7178" width="9.140625" style="174"/>
    <col min="7179" max="7179" width="10" style="174" bestFit="1" customWidth="1"/>
    <col min="7180" max="7424" width="9.140625" style="174"/>
    <col min="7425" max="7425" width="11" style="174" customWidth="1"/>
    <col min="7426" max="7426" width="11.7109375" style="174" customWidth="1"/>
    <col min="7427" max="7427" width="21.28515625" style="174" customWidth="1"/>
    <col min="7428" max="7429" width="17.5703125" style="174" customWidth="1"/>
    <col min="7430" max="7430" width="19.5703125" style="174" customWidth="1"/>
    <col min="7431" max="7431" width="17.85546875" style="174" customWidth="1"/>
    <col min="7432" max="7432" width="18.140625" style="174" customWidth="1"/>
    <col min="7433" max="7433" width="16" style="174" customWidth="1"/>
    <col min="7434" max="7434" width="9.140625" style="174"/>
    <col min="7435" max="7435" width="10" style="174" bestFit="1" customWidth="1"/>
    <col min="7436" max="7680" width="9.140625" style="174"/>
    <col min="7681" max="7681" width="11" style="174" customWidth="1"/>
    <col min="7682" max="7682" width="11.7109375" style="174" customWidth="1"/>
    <col min="7683" max="7683" width="21.28515625" style="174" customWidth="1"/>
    <col min="7684" max="7685" width="17.5703125" style="174" customWidth="1"/>
    <col min="7686" max="7686" width="19.5703125" style="174" customWidth="1"/>
    <col min="7687" max="7687" width="17.85546875" style="174" customWidth="1"/>
    <col min="7688" max="7688" width="18.140625" style="174" customWidth="1"/>
    <col min="7689" max="7689" width="16" style="174" customWidth="1"/>
    <col min="7690" max="7690" width="9.140625" style="174"/>
    <col min="7691" max="7691" width="10" style="174" bestFit="1" customWidth="1"/>
    <col min="7692" max="7936" width="9.140625" style="174"/>
    <col min="7937" max="7937" width="11" style="174" customWidth="1"/>
    <col min="7938" max="7938" width="11.7109375" style="174" customWidth="1"/>
    <col min="7939" max="7939" width="21.28515625" style="174" customWidth="1"/>
    <col min="7940" max="7941" width="17.5703125" style="174" customWidth="1"/>
    <col min="7942" max="7942" width="19.5703125" style="174" customWidth="1"/>
    <col min="7943" max="7943" width="17.85546875" style="174" customWidth="1"/>
    <col min="7944" max="7944" width="18.140625" style="174" customWidth="1"/>
    <col min="7945" max="7945" width="16" style="174" customWidth="1"/>
    <col min="7946" max="7946" width="9.140625" style="174"/>
    <col min="7947" max="7947" width="10" style="174" bestFit="1" customWidth="1"/>
    <col min="7948" max="8192" width="9.140625" style="174"/>
    <col min="8193" max="8193" width="11" style="174" customWidth="1"/>
    <col min="8194" max="8194" width="11.7109375" style="174" customWidth="1"/>
    <col min="8195" max="8195" width="21.28515625" style="174" customWidth="1"/>
    <col min="8196" max="8197" width="17.5703125" style="174" customWidth="1"/>
    <col min="8198" max="8198" width="19.5703125" style="174" customWidth="1"/>
    <col min="8199" max="8199" width="17.85546875" style="174" customWidth="1"/>
    <col min="8200" max="8200" width="18.140625" style="174" customWidth="1"/>
    <col min="8201" max="8201" width="16" style="174" customWidth="1"/>
    <col min="8202" max="8202" width="9.140625" style="174"/>
    <col min="8203" max="8203" width="10" style="174" bestFit="1" customWidth="1"/>
    <col min="8204" max="8448" width="9.140625" style="174"/>
    <col min="8449" max="8449" width="11" style="174" customWidth="1"/>
    <col min="8450" max="8450" width="11.7109375" style="174" customWidth="1"/>
    <col min="8451" max="8451" width="21.28515625" style="174" customWidth="1"/>
    <col min="8452" max="8453" width="17.5703125" style="174" customWidth="1"/>
    <col min="8454" max="8454" width="19.5703125" style="174" customWidth="1"/>
    <col min="8455" max="8455" width="17.85546875" style="174" customWidth="1"/>
    <col min="8456" max="8456" width="18.140625" style="174" customWidth="1"/>
    <col min="8457" max="8457" width="16" style="174" customWidth="1"/>
    <col min="8458" max="8458" width="9.140625" style="174"/>
    <col min="8459" max="8459" width="10" style="174" bestFit="1" customWidth="1"/>
    <col min="8460" max="8704" width="9.140625" style="174"/>
    <col min="8705" max="8705" width="11" style="174" customWidth="1"/>
    <col min="8706" max="8706" width="11.7109375" style="174" customWidth="1"/>
    <col min="8707" max="8707" width="21.28515625" style="174" customWidth="1"/>
    <col min="8708" max="8709" width="17.5703125" style="174" customWidth="1"/>
    <col min="8710" max="8710" width="19.5703125" style="174" customWidth="1"/>
    <col min="8711" max="8711" width="17.85546875" style="174" customWidth="1"/>
    <col min="8712" max="8712" width="18.140625" style="174" customWidth="1"/>
    <col min="8713" max="8713" width="16" style="174" customWidth="1"/>
    <col min="8714" max="8714" width="9.140625" style="174"/>
    <col min="8715" max="8715" width="10" style="174" bestFit="1" customWidth="1"/>
    <col min="8716" max="8960" width="9.140625" style="174"/>
    <col min="8961" max="8961" width="11" style="174" customWidth="1"/>
    <col min="8962" max="8962" width="11.7109375" style="174" customWidth="1"/>
    <col min="8963" max="8963" width="21.28515625" style="174" customWidth="1"/>
    <col min="8964" max="8965" width="17.5703125" style="174" customWidth="1"/>
    <col min="8966" max="8966" width="19.5703125" style="174" customWidth="1"/>
    <col min="8967" max="8967" width="17.85546875" style="174" customWidth="1"/>
    <col min="8968" max="8968" width="18.140625" style="174" customWidth="1"/>
    <col min="8969" max="8969" width="16" style="174" customWidth="1"/>
    <col min="8970" max="8970" width="9.140625" style="174"/>
    <col min="8971" max="8971" width="10" style="174" bestFit="1" customWidth="1"/>
    <col min="8972" max="9216" width="9.140625" style="174"/>
    <col min="9217" max="9217" width="11" style="174" customWidth="1"/>
    <col min="9218" max="9218" width="11.7109375" style="174" customWidth="1"/>
    <col min="9219" max="9219" width="21.28515625" style="174" customWidth="1"/>
    <col min="9220" max="9221" width="17.5703125" style="174" customWidth="1"/>
    <col min="9222" max="9222" width="19.5703125" style="174" customWidth="1"/>
    <col min="9223" max="9223" width="17.85546875" style="174" customWidth="1"/>
    <col min="9224" max="9224" width="18.140625" style="174" customWidth="1"/>
    <col min="9225" max="9225" width="16" style="174" customWidth="1"/>
    <col min="9226" max="9226" width="9.140625" style="174"/>
    <col min="9227" max="9227" width="10" style="174" bestFit="1" customWidth="1"/>
    <col min="9228" max="9472" width="9.140625" style="174"/>
    <col min="9473" max="9473" width="11" style="174" customWidth="1"/>
    <col min="9474" max="9474" width="11.7109375" style="174" customWidth="1"/>
    <col min="9475" max="9475" width="21.28515625" style="174" customWidth="1"/>
    <col min="9476" max="9477" width="17.5703125" style="174" customWidth="1"/>
    <col min="9478" max="9478" width="19.5703125" style="174" customWidth="1"/>
    <col min="9479" max="9479" width="17.85546875" style="174" customWidth="1"/>
    <col min="9480" max="9480" width="18.140625" style="174" customWidth="1"/>
    <col min="9481" max="9481" width="16" style="174" customWidth="1"/>
    <col min="9482" max="9482" width="9.140625" style="174"/>
    <col min="9483" max="9483" width="10" style="174" bestFit="1" customWidth="1"/>
    <col min="9484" max="9728" width="9.140625" style="174"/>
    <col min="9729" max="9729" width="11" style="174" customWidth="1"/>
    <col min="9730" max="9730" width="11.7109375" style="174" customWidth="1"/>
    <col min="9731" max="9731" width="21.28515625" style="174" customWidth="1"/>
    <col min="9732" max="9733" width="17.5703125" style="174" customWidth="1"/>
    <col min="9734" max="9734" width="19.5703125" style="174" customWidth="1"/>
    <col min="9735" max="9735" width="17.85546875" style="174" customWidth="1"/>
    <col min="9736" max="9736" width="18.140625" style="174" customWidth="1"/>
    <col min="9737" max="9737" width="16" style="174" customWidth="1"/>
    <col min="9738" max="9738" width="9.140625" style="174"/>
    <col min="9739" max="9739" width="10" style="174" bestFit="1" customWidth="1"/>
    <col min="9740" max="9984" width="9.140625" style="174"/>
    <col min="9985" max="9985" width="11" style="174" customWidth="1"/>
    <col min="9986" max="9986" width="11.7109375" style="174" customWidth="1"/>
    <col min="9987" max="9987" width="21.28515625" style="174" customWidth="1"/>
    <col min="9988" max="9989" width="17.5703125" style="174" customWidth="1"/>
    <col min="9990" max="9990" width="19.5703125" style="174" customWidth="1"/>
    <col min="9991" max="9991" width="17.85546875" style="174" customWidth="1"/>
    <col min="9992" max="9992" width="18.140625" style="174" customWidth="1"/>
    <col min="9993" max="9993" width="16" style="174" customWidth="1"/>
    <col min="9994" max="9994" width="9.140625" style="174"/>
    <col min="9995" max="9995" width="10" style="174" bestFit="1" customWidth="1"/>
    <col min="9996" max="10240" width="9.140625" style="174"/>
    <col min="10241" max="10241" width="11" style="174" customWidth="1"/>
    <col min="10242" max="10242" width="11.7109375" style="174" customWidth="1"/>
    <col min="10243" max="10243" width="21.28515625" style="174" customWidth="1"/>
    <col min="10244" max="10245" width="17.5703125" style="174" customWidth="1"/>
    <col min="10246" max="10246" width="19.5703125" style="174" customWidth="1"/>
    <col min="10247" max="10247" width="17.85546875" style="174" customWidth="1"/>
    <col min="10248" max="10248" width="18.140625" style="174" customWidth="1"/>
    <col min="10249" max="10249" width="16" style="174" customWidth="1"/>
    <col min="10250" max="10250" width="9.140625" style="174"/>
    <col min="10251" max="10251" width="10" style="174" bestFit="1" customWidth="1"/>
    <col min="10252" max="10496" width="9.140625" style="174"/>
    <col min="10497" max="10497" width="11" style="174" customWidth="1"/>
    <col min="10498" max="10498" width="11.7109375" style="174" customWidth="1"/>
    <col min="10499" max="10499" width="21.28515625" style="174" customWidth="1"/>
    <col min="10500" max="10501" width="17.5703125" style="174" customWidth="1"/>
    <col min="10502" max="10502" width="19.5703125" style="174" customWidth="1"/>
    <col min="10503" max="10503" width="17.85546875" style="174" customWidth="1"/>
    <col min="10504" max="10504" width="18.140625" style="174" customWidth="1"/>
    <col min="10505" max="10505" width="16" style="174" customWidth="1"/>
    <col min="10506" max="10506" width="9.140625" style="174"/>
    <col min="10507" max="10507" width="10" style="174" bestFit="1" customWidth="1"/>
    <col min="10508" max="10752" width="9.140625" style="174"/>
    <col min="10753" max="10753" width="11" style="174" customWidth="1"/>
    <col min="10754" max="10754" width="11.7109375" style="174" customWidth="1"/>
    <col min="10755" max="10755" width="21.28515625" style="174" customWidth="1"/>
    <col min="10756" max="10757" width="17.5703125" style="174" customWidth="1"/>
    <col min="10758" max="10758" width="19.5703125" style="174" customWidth="1"/>
    <col min="10759" max="10759" width="17.85546875" style="174" customWidth="1"/>
    <col min="10760" max="10760" width="18.140625" style="174" customWidth="1"/>
    <col min="10761" max="10761" width="16" style="174" customWidth="1"/>
    <col min="10762" max="10762" width="9.140625" style="174"/>
    <col min="10763" max="10763" width="10" style="174" bestFit="1" customWidth="1"/>
    <col min="10764" max="11008" width="9.140625" style="174"/>
    <col min="11009" max="11009" width="11" style="174" customWidth="1"/>
    <col min="11010" max="11010" width="11.7109375" style="174" customWidth="1"/>
    <col min="11011" max="11011" width="21.28515625" style="174" customWidth="1"/>
    <col min="11012" max="11013" width="17.5703125" style="174" customWidth="1"/>
    <col min="11014" max="11014" width="19.5703125" style="174" customWidth="1"/>
    <col min="11015" max="11015" width="17.85546875" style="174" customWidth="1"/>
    <col min="11016" max="11016" width="18.140625" style="174" customWidth="1"/>
    <col min="11017" max="11017" width="16" style="174" customWidth="1"/>
    <col min="11018" max="11018" width="9.140625" style="174"/>
    <col min="11019" max="11019" width="10" style="174" bestFit="1" customWidth="1"/>
    <col min="11020" max="11264" width="9.140625" style="174"/>
    <col min="11265" max="11265" width="11" style="174" customWidth="1"/>
    <col min="11266" max="11266" width="11.7109375" style="174" customWidth="1"/>
    <col min="11267" max="11267" width="21.28515625" style="174" customWidth="1"/>
    <col min="11268" max="11269" width="17.5703125" style="174" customWidth="1"/>
    <col min="11270" max="11270" width="19.5703125" style="174" customWidth="1"/>
    <col min="11271" max="11271" width="17.85546875" style="174" customWidth="1"/>
    <col min="11272" max="11272" width="18.140625" style="174" customWidth="1"/>
    <col min="11273" max="11273" width="16" style="174" customWidth="1"/>
    <col min="11274" max="11274" width="9.140625" style="174"/>
    <col min="11275" max="11275" width="10" style="174" bestFit="1" customWidth="1"/>
    <col min="11276" max="11520" width="9.140625" style="174"/>
    <col min="11521" max="11521" width="11" style="174" customWidth="1"/>
    <col min="11522" max="11522" width="11.7109375" style="174" customWidth="1"/>
    <col min="11523" max="11523" width="21.28515625" style="174" customWidth="1"/>
    <col min="11524" max="11525" width="17.5703125" style="174" customWidth="1"/>
    <col min="11526" max="11526" width="19.5703125" style="174" customWidth="1"/>
    <col min="11527" max="11527" width="17.85546875" style="174" customWidth="1"/>
    <col min="11528" max="11528" width="18.140625" style="174" customWidth="1"/>
    <col min="11529" max="11529" width="16" style="174" customWidth="1"/>
    <col min="11530" max="11530" width="9.140625" style="174"/>
    <col min="11531" max="11531" width="10" style="174" bestFit="1" customWidth="1"/>
    <col min="11532" max="11776" width="9.140625" style="174"/>
    <col min="11777" max="11777" width="11" style="174" customWidth="1"/>
    <col min="11778" max="11778" width="11.7109375" style="174" customWidth="1"/>
    <col min="11779" max="11779" width="21.28515625" style="174" customWidth="1"/>
    <col min="11780" max="11781" width="17.5703125" style="174" customWidth="1"/>
    <col min="11782" max="11782" width="19.5703125" style="174" customWidth="1"/>
    <col min="11783" max="11783" width="17.85546875" style="174" customWidth="1"/>
    <col min="11784" max="11784" width="18.140625" style="174" customWidth="1"/>
    <col min="11785" max="11785" width="16" style="174" customWidth="1"/>
    <col min="11786" max="11786" width="9.140625" style="174"/>
    <col min="11787" max="11787" width="10" style="174" bestFit="1" customWidth="1"/>
    <col min="11788" max="12032" width="9.140625" style="174"/>
    <col min="12033" max="12033" width="11" style="174" customWidth="1"/>
    <col min="12034" max="12034" width="11.7109375" style="174" customWidth="1"/>
    <col min="12035" max="12035" width="21.28515625" style="174" customWidth="1"/>
    <col min="12036" max="12037" width="17.5703125" style="174" customWidth="1"/>
    <col min="12038" max="12038" width="19.5703125" style="174" customWidth="1"/>
    <col min="12039" max="12039" width="17.85546875" style="174" customWidth="1"/>
    <col min="12040" max="12040" width="18.140625" style="174" customWidth="1"/>
    <col min="12041" max="12041" width="16" style="174" customWidth="1"/>
    <col min="12042" max="12042" width="9.140625" style="174"/>
    <col min="12043" max="12043" width="10" style="174" bestFit="1" customWidth="1"/>
    <col min="12044" max="12288" width="9.140625" style="174"/>
    <col min="12289" max="12289" width="11" style="174" customWidth="1"/>
    <col min="12290" max="12290" width="11.7109375" style="174" customWidth="1"/>
    <col min="12291" max="12291" width="21.28515625" style="174" customWidth="1"/>
    <col min="12292" max="12293" width="17.5703125" style="174" customWidth="1"/>
    <col min="12294" max="12294" width="19.5703125" style="174" customWidth="1"/>
    <col min="12295" max="12295" width="17.85546875" style="174" customWidth="1"/>
    <col min="12296" max="12296" width="18.140625" style="174" customWidth="1"/>
    <col min="12297" max="12297" width="16" style="174" customWidth="1"/>
    <col min="12298" max="12298" width="9.140625" style="174"/>
    <col min="12299" max="12299" width="10" style="174" bestFit="1" customWidth="1"/>
    <col min="12300" max="12544" width="9.140625" style="174"/>
    <col min="12545" max="12545" width="11" style="174" customWidth="1"/>
    <col min="12546" max="12546" width="11.7109375" style="174" customWidth="1"/>
    <col min="12547" max="12547" width="21.28515625" style="174" customWidth="1"/>
    <col min="12548" max="12549" width="17.5703125" style="174" customWidth="1"/>
    <col min="12550" max="12550" width="19.5703125" style="174" customWidth="1"/>
    <col min="12551" max="12551" width="17.85546875" style="174" customWidth="1"/>
    <col min="12552" max="12552" width="18.140625" style="174" customWidth="1"/>
    <col min="12553" max="12553" width="16" style="174" customWidth="1"/>
    <col min="12554" max="12554" width="9.140625" style="174"/>
    <col min="12555" max="12555" width="10" style="174" bestFit="1" customWidth="1"/>
    <col min="12556" max="12800" width="9.140625" style="174"/>
    <col min="12801" max="12801" width="11" style="174" customWidth="1"/>
    <col min="12802" max="12802" width="11.7109375" style="174" customWidth="1"/>
    <col min="12803" max="12803" width="21.28515625" style="174" customWidth="1"/>
    <col min="12804" max="12805" width="17.5703125" style="174" customWidth="1"/>
    <col min="12806" max="12806" width="19.5703125" style="174" customWidth="1"/>
    <col min="12807" max="12807" width="17.85546875" style="174" customWidth="1"/>
    <col min="12808" max="12808" width="18.140625" style="174" customWidth="1"/>
    <col min="12809" max="12809" width="16" style="174" customWidth="1"/>
    <col min="12810" max="12810" width="9.140625" style="174"/>
    <col min="12811" max="12811" width="10" style="174" bestFit="1" customWidth="1"/>
    <col min="12812" max="13056" width="9.140625" style="174"/>
    <col min="13057" max="13057" width="11" style="174" customWidth="1"/>
    <col min="13058" max="13058" width="11.7109375" style="174" customWidth="1"/>
    <col min="13059" max="13059" width="21.28515625" style="174" customWidth="1"/>
    <col min="13060" max="13061" width="17.5703125" style="174" customWidth="1"/>
    <col min="13062" max="13062" width="19.5703125" style="174" customWidth="1"/>
    <col min="13063" max="13063" width="17.85546875" style="174" customWidth="1"/>
    <col min="13064" max="13064" width="18.140625" style="174" customWidth="1"/>
    <col min="13065" max="13065" width="16" style="174" customWidth="1"/>
    <col min="13066" max="13066" width="9.140625" style="174"/>
    <col min="13067" max="13067" width="10" style="174" bestFit="1" customWidth="1"/>
    <col min="13068" max="13312" width="9.140625" style="174"/>
    <col min="13313" max="13313" width="11" style="174" customWidth="1"/>
    <col min="13314" max="13314" width="11.7109375" style="174" customWidth="1"/>
    <col min="13315" max="13315" width="21.28515625" style="174" customWidth="1"/>
    <col min="13316" max="13317" width="17.5703125" style="174" customWidth="1"/>
    <col min="13318" max="13318" width="19.5703125" style="174" customWidth="1"/>
    <col min="13319" max="13319" width="17.85546875" style="174" customWidth="1"/>
    <col min="13320" max="13320" width="18.140625" style="174" customWidth="1"/>
    <col min="13321" max="13321" width="16" style="174" customWidth="1"/>
    <col min="13322" max="13322" width="9.140625" style="174"/>
    <col min="13323" max="13323" width="10" style="174" bestFit="1" customWidth="1"/>
    <col min="13324" max="13568" width="9.140625" style="174"/>
    <col min="13569" max="13569" width="11" style="174" customWidth="1"/>
    <col min="13570" max="13570" width="11.7109375" style="174" customWidth="1"/>
    <col min="13571" max="13571" width="21.28515625" style="174" customWidth="1"/>
    <col min="13572" max="13573" width="17.5703125" style="174" customWidth="1"/>
    <col min="13574" max="13574" width="19.5703125" style="174" customWidth="1"/>
    <col min="13575" max="13575" width="17.85546875" style="174" customWidth="1"/>
    <col min="13576" max="13576" width="18.140625" style="174" customWidth="1"/>
    <col min="13577" max="13577" width="16" style="174" customWidth="1"/>
    <col min="13578" max="13578" width="9.140625" style="174"/>
    <col min="13579" max="13579" width="10" style="174" bestFit="1" customWidth="1"/>
    <col min="13580" max="13824" width="9.140625" style="174"/>
    <col min="13825" max="13825" width="11" style="174" customWidth="1"/>
    <col min="13826" max="13826" width="11.7109375" style="174" customWidth="1"/>
    <col min="13827" max="13827" width="21.28515625" style="174" customWidth="1"/>
    <col min="13828" max="13829" width="17.5703125" style="174" customWidth="1"/>
    <col min="13830" max="13830" width="19.5703125" style="174" customWidth="1"/>
    <col min="13831" max="13831" width="17.85546875" style="174" customWidth="1"/>
    <col min="13832" max="13832" width="18.140625" style="174" customWidth="1"/>
    <col min="13833" max="13833" width="16" style="174" customWidth="1"/>
    <col min="13834" max="13834" width="9.140625" style="174"/>
    <col min="13835" max="13835" width="10" style="174" bestFit="1" customWidth="1"/>
    <col min="13836" max="14080" width="9.140625" style="174"/>
    <col min="14081" max="14081" width="11" style="174" customWidth="1"/>
    <col min="14082" max="14082" width="11.7109375" style="174" customWidth="1"/>
    <col min="14083" max="14083" width="21.28515625" style="174" customWidth="1"/>
    <col min="14084" max="14085" width="17.5703125" style="174" customWidth="1"/>
    <col min="14086" max="14086" width="19.5703125" style="174" customWidth="1"/>
    <col min="14087" max="14087" width="17.85546875" style="174" customWidth="1"/>
    <col min="14088" max="14088" width="18.140625" style="174" customWidth="1"/>
    <col min="14089" max="14089" width="16" style="174" customWidth="1"/>
    <col min="14090" max="14090" width="9.140625" style="174"/>
    <col min="14091" max="14091" width="10" style="174" bestFit="1" customWidth="1"/>
    <col min="14092" max="14336" width="9.140625" style="174"/>
    <col min="14337" max="14337" width="11" style="174" customWidth="1"/>
    <col min="14338" max="14338" width="11.7109375" style="174" customWidth="1"/>
    <col min="14339" max="14339" width="21.28515625" style="174" customWidth="1"/>
    <col min="14340" max="14341" width="17.5703125" style="174" customWidth="1"/>
    <col min="14342" max="14342" width="19.5703125" style="174" customWidth="1"/>
    <col min="14343" max="14343" width="17.85546875" style="174" customWidth="1"/>
    <col min="14344" max="14344" width="18.140625" style="174" customWidth="1"/>
    <col min="14345" max="14345" width="16" style="174" customWidth="1"/>
    <col min="14346" max="14346" width="9.140625" style="174"/>
    <col min="14347" max="14347" width="10" style="174" bestFit="1" customWidth="1"/>
    <col min="14348" max="14592" width="9.140625" style="174"/>
    <col min="14593" max="14593" width="11" style="174" customWidth="1"/>
    <col min="14594" max="14594" width="11.7109375" style="174" customWidth="1"/>
    <col min="14595" max="14595" width="21.28515625" style="174" customWidth="1"/>
    <col min="14596" max="14597" width="17.5703125" style="174" customWidth="1"/>
    <col min="14598" max="14598" width="19.5703125" style="174" customWidth="1"/>
    <col min="14599" max="14599" width="17.85546875" style="174" customWidth="1"/>
    <col min="14600" max="14600" width="18.140625" style="174" customWidth="1"/>
    <col min="14601" max="14601" width="16" style="174" customWidth="1"/>
    <col min="14602" max="14602" width="9.140625" style="174"/>
    <col min="14603" max="14603" width="10" style="174" bestFit="1" customWidth="1"/>
    <col min="14604" max="14848" width="9.140625" style="174"/>
    <col min="14849" max="14849" width="11" style="174" customWidth="1"/>
    <col min="14850" max="14850" width="11.7109375" style="174" customWidth="1"/>
    <col min="14851" max="14851" width="21.28515625" style="174" customWidth="1"/>
    <col min="14852" max="14853" width="17.5703125" style="174" customWidth="1"/>
    <col min="14854" max="14854" width="19.5703125" style="174" customWidth="1"/>
    <col min="14855" max="14855" width="17.85546875" style="174" customWidth="1"/>
    <col min="14856" max="14856" width="18.140625" style="174" customWidth="1"/>
    <col min="14857" max="14857" width="16" style="174" customWidth="1"/>
    <col min="14858" max="14858" width="9.140625" style="174"/>
    <col min="14859" max="14859" width="10" style="174" bestFit="1" customWidth="1"/>
    <col min="14860" max="15104" width="9.140625" style="174"/>
    <col min="15105" max="15105" width="11" style="174" customWidth="1"/>
    <col min="15106" max="15106" width="11.7109375" style="174" customWidth="1"/>
    <col min="15107" max="15107" width="21.28515625" style="174" customWidth="1"/>
    <col min="15108" max="15109" width="17.5703125" style="174" customWidth="1"/>
    <col min="15110" max="15110" width="19.5703125" style="174" customWidth="1"/>
    <col min="15111" max="15111" width="17.85546875" style="174" customWidth="1"/>
    <col min="15112" max="15112" width="18.140625" style="174" customWidth="1"/>
    <col min="15113" max="15113" width="16" style="174" customWidth="1"/>
    <col min="15114" max="15114" width="9.140625" style="174"/>
    <col min="15115" max="15115" width="10" style="174" bestFit="1" customWidth="1"/>
    <col min="15116" max="15360" width="9.140625" style="174"/>
    <col min="15361" max="15361" width="11" style="174" customWidth="1"/>
    <col min="15362" max="15362" width="11.7109375" style="174" customWidth="1"/>
    <col min="15363" max="15363" width="21.28515625" style="174" customWidth="1"/>
    <col min="15364" max="15365" width="17.5703125" style="174" customWidth="1"/>
    <col min="15366" max="15366" width="19.5703125" style="174" customWidth="1"/>
    <col min="15367" max="15367" width="17.85546875" style="174" customWidth="1"/>
    <col min="15368" max="15368" width="18.140625" style="174" customWidth="1"/>
    <col min="15369" max="15369" width="16" style="174" customWidth="1"/>
    <col min="15370" max="15370" width="9.140625" style="174"/>
    <col min="15371" max="15371" width="10" style="174" bestFit="1" customWidth="1"/>
    <col min="15372" max="15616" width="9.140625" style="174"/>
    <col min="15617" max="15617" width="11" style="174" customWidth="1"/>
    <col min="15618" max="15618" width="11.7109375" style="174" customWidth="1"/>
    <col min="15619" max="15619" width="21.28515625" style="174" customWidth="1"/>
    <col min="15620" max="15621" width="17.5703125" style="174" customWidth="1"/>
    <col min="15622" max="15622" width="19.5703125" style="174" customWidth="1"/>
    <col min="15623" max="15623" width="17.85546875" style="174" customWidth="1"/>
    <col min="15624" max="15624" width="18.140625" style="174" customWidth="1"/>
    <col min="15625" max="15625" width="16" style="174" customWidth="1"/>
    <col min="15626" max="15626" width="9.140625" style="174"/>
    <col min="15627" max="15627" width="10" style="174" bestFit="1" customWidth="1"/>
    <col min="15628" max="15872" width="9.140625" style="174"/>
    <col min="15873" max="15873" width="11" style="174" customWidth="1"/>
    <col min="15874" max="15874" width="11.7109375" style="174" customWidth="1"/>
    <col min="15875" max="15875" width="21.28515625" style="174" customWidth="1"/>
    <col min="15876" max="15877" width="17.5703125" style="174" customWidth="1"/>
    <col min="15878" max="15878" width="19.5703125" style="174" customWidth="1"/>
    <col min="15879" max="15879" width="17.85546875" style="174" customWidth="1"/>
    <col min="15880" max="15880" width="18.140625" style="174" customWidth="1"/>
    <col min="15881" max="15881" width="16" style="174" customWidth="1"/>
    <col min="15882" max="15882" width="9.140625" style="174"/>
    <col min="15883" max="15883" width="10" style="174" bestFit="1" customWidth="1"/>
    <col min="15884" max="16128" width="9.140625" style="174"/>
    <col min="16129" max="16129" width="11" style="174" customWidth="1"/>
    <col min="16130" max="16130" width="11.7109375" style="174" customWidth="1"/>
    <col min="16131" max="16131" width="21.28515625" style="174" customWidth="1"/>
    <col min="16132" max="16133" width="17.5703125" style="174" customWidth="1"/>
    <col min="16134" max="16134" width="19.5703125" style="174" customWidth="1"/>
    <col min="16135" max="16135" width="17.85546875" style="174" customWidth="1"/>
    <col min="16136" max="16136" width="18.140625" style="174" customWidth="1"/>
    <col min="16137" max="16137" width="16" style="174" customWidth="1"/>
    <col min="16138" max="16138" width="9.140625" style="174"/>
    <col min="16139" max="16139" width="10" style="174" bestFit="1" customWidth="1"/>
    <col min="16140" max="16384" width="9.140625" style="174"/>
  </cols>
  <sheetData>
    <row r="1" spans="1:9" ht="16.5" x14ac:dyDescent="0.25">
      <c r="A1" s="617" t="s">
        <v>162</v>
      </c>
      <c r="B1" s="617"/>
      <c r="C1" s="617"/>
      <c r="D1" s="617"/>
      <c r="E1" s="617"/>
      <c r="F1" s="617"/>
      <c r="G1" s="617"/>
      <c r="H1" s="617"/>
      <c r="I1" s="617"/>
    </row>
    <row r="2" spans="1:9" ht="16.5" x14ac:dyDescent="0.25">
      <c r="A2" s="151"/>
      <c r="B2" s="151"/>
      <c r="C2" s="151"/>
      <c r="D2" s="151"/>
      <c r="E2" s="151"/>
      <c r="F2" s="151"/>
      <c r="G2" s="151"/>
      <c r="H2" s="151"/>
      <c r="I2" s="151"/>
    </row>
    <row r="3" spans="1:9" ht="33.75" customHeight="1" x14ac:dyDescent="0.25">
      <c r="A3" s="619" t="s">
        <v>163</v>
      </c>
      <c r="B3" s="619"/>
      <c r="C3" s="619"/>
      <c r="D3" s="619"/>
      <c r="E3" s="619"/>
      <c r="F3" s="619"/>
      <c r="G3" s="619"/>
      <c r="H3" s="619"/>
      <c r="I3" s="619"/>
    </row>
    <row r="4" spans="1:9" x14ac:dyDescent="0.25">
      <c r="A4" s="175"/>
      <c r="B4" s="175"/>
      <c r="C4" s="175"/>
      <c r="D4" s="175"/>
      <c r="E4" s="175"/>
      <c r="F4" s="175"/>
      <c r="G4" s="175"/>
      <c r="H4" s="175"/>
      <c r="I4" s="175"/>
    </row>
    <row r="5" spans="1:9" ht="16.5" x14ac:dyDescent="0.25">
      <c r="A5" s="1112" t="s">
        <v>49</v>
      </c>
      <c r="B5" s="1112"/>
      <c r="C5" s="1112"/>
      <c r="D5" s="1112"/>
      <c r="E5" s="1112"/>
      <c r="F5" s="1112"/>
      <c r="G5" s="1112"/>
      <c r="H5" s="1112"/>
      <c r="I5" s="1112"/>
    </row>
    <row r="7" spans="1:9" ht="16.5" x14ac:dyDescent="0.25">
      <c r="A7" s="1112" t="s">
        <v>96</v>
      </c>
      <c r="B7" s="1112"/>
      <c r="C7" s="1112"/>
      <c r="D7" s="1112"/>
      <c r="E7" s="1112"/>
      <c r="F7" s="1112"/>
      <c r="G7" s="1112"/>
      <c r="H7" s="1112"/>
      <c r="I7" s="1112"/>
    </row>
    <row r="8" spans="1:9" ht="17.25" thickBot="1" x14ac:dyDescent="0.3">
      <c r="A8" s="170"/>
      <c r="B8" s="170"/>
      <c r="C8" s="170"/>
      <c r="D8" s="170"/>
      <c r="E8" s="170"/>
      <c r="F8" s="170"/>
      <c r="G8" s="170"/>
      <c r="H8" s="170"/>
      <c r="I8" s="170"/>
    </row>
    <row r="9" spans="1:9" ht="16.5" x14ac:dyDescent="0.25">
      <c r="A9" s="1113" t="s">
        <v>51</v>
      </c>
      <c r="B9" s="1114"/>
      <c r="C9" s="1114"/>
      <c r="D9" s="637" t="s">
        <v>27</v>
      </c>
      <c r="E9" s="637"/>
      <c r="F9" s="637"/>
      <c r="G9" s="637"/>
      <c r="H9" s="637"/>
      <c r="I9" s="637"/>
    </row>
    <row r="10" spans="1:9" ht="16.5" x14ac:dyDescent="0.25">
      <c r="A10" s="1115"/>
      <c r="B10" s="1116"/>
      <c r="C10" s="1116"/>
      <c r="D10" s="938" t="s">
        <v>118</v>
      </c>
      <c r="E10" s="938"/>
      <c r="F10" s="938"/>
      <c r="G10" s="938" t="s">
        <v>119</v>
      </c>
      <c r="H10" s="938"/>
      <c r="I10" s="938"/>
    </row>
    <row r="11" spans="1:9" ht="35.25" customHeight="1" thickBot="1" x14ac:dyDescent="0.3">
      <c r="A11" s="1117"/>
      <c r="B11" s="1118"/>
      <c r="C11" s="1119"/>
      <c r="D11" s="22" t="s">
        <v>15</v>
      </c>
      <c r="E11" s="22" t="s">
        <v>16</v>
      </c>
      <c r="F11" s="22" t="s">
        <v>7</v>
      </c>
      <c r="G11" s="22" t="s">
        <v>15</v>
      </c>
      <c r="H11" s="22" t="s">
        <v>16</v>
      </c>
      <c r="I11" s="171" t="s">
        <v>7</v>
      </c>
    </row>
    <row r="12" spans="1:9" ht="16.5" x14ac:dyDescent="0.25">
      <c r="A12" s="592" t="s">
        <v>54</v>
      </c>
      <c r="B12" s="593"/>
      <c r="C12" s="606" t="s">
        <v>24</v>
      </c>
      <c r="D12" s="607"/>
      <c r="E12" s="607"/>
      <c r="F12" s="607"/>
      <c r="G12" s="607"/>
      <c r="H12" s="607"/>
      <c r="I12" s="608"/>
    </row>
    <row r="13" spans="1:9" ht="16.5" x14ac:dyDescent="0.25">
      <c r="A13" s="594"/>
      <c r="B13" s="595"/>
      <c r="C13" s="1120" t="s">
        <v>168</v>
      </c>
      <c r="D13" s="1121"/>
      <c r="E13" s="1121"/>
      <c r="F13" s="1122"/>
      <c r="G13" s="1122"/>
      <c r="H13" s="1122"/>
      <c r="I13" s="1123"/>
    </row>
    <row r="14" spans="1:9" ht="16.5" x14ac:dyDescent="0.25">
      <c r="A14" s="602" t="s">
        <v>97</v>
      </c>
      <c r="B14" s="604" t="s">
        <v>98</v>
      </c>
      <c r="C14" s="606" t="s">
        <v>58</v>
      </c>
      <c r="D14" s="607"/>
      <c r="E14" s="607"/>
      <c r="F14" s="607"/>
      <c r="G14" s="607"/>
      <c r="H14" s="607"/>
      <c r="I14" s="608"/>
    </row>
    <row r="15" spans="1:9" ht="17.25" thickBot="1" x14ac:dyDescent="0.3">
      <c r="A15" s="602"/>
      <c r="B15" s="604"/>
      <c r="C15" s="609" t="s">
        <v>151</v>
      </c>
      <c r="D15" s="610"/>
      <c r="E15" s="610"/>
      <c r="F15" s="610"/>
      <c r="G15" s="610"/>
      <c r="H15" s="610"/>
      <c r="I15" s="611"/>
    </row>
    <row r="16" spans="1:9" ht="37.5" customHeight="1" thickBot="1" x14ac:dyDescent="0.3">
      <c r="A16" s="582" t="s">
        <v>100</v>
      </c>
      <c r="B16" s="583"/>
      <c r="C16" s="166" t="s">
        <v>101</v>
      </c>
      <c r="D16" s="73">
        <v>0</v>
      </c>
      <c r="E16" s="73">
        <v>8</v>
      </c>
      <c r="F16" s="72">
        <v>8</v>
      </c>
      <c r="G16" s="78"/>
      <c r="H16" s="78"/>
      <c r="I16" s="74"/>
    </row>
    <row r="17" spans="1:11" ht="30.75" customHeight="1" thickBot="1" x14ac:dyDescent="0.3">
      <c r="A17" s="582" t="s">
        <v>102</v>
      </c>
      <c r="B17" s="583"/>
      <c r="C17" s="166"/>
      <c r="D17" s="75"/>
      <c r="E17" s="75"/>
      <c r="F17" s="75"/>
      <c r="G17" s="113" t="e">
        <f>SUM(Lori!#REF!,Lori!#REF!,Lori!#REF!)</f>
        <v>#REF!</v>
      </c>
      <c r="H17" s="113" t="e">
        <f>SUM(Lori!C19:C21,Lori!#REF!,Lori!#REF!)</f>
        <v>#REF!</v>
      </c>
      <c r="I17" s="113" t="e">
        <f>SUM(Lori!D19:D21,Lori!#REF!,Lori!#REF!)</f>
        <v>#REF!</v>
      </c>
    </row>
    <row r="18" spans="1:11" ht="17.25" thickBot="1" x14ac:dyDescent="0.3">
      <c r="A18" s="582" t="s">
        <v>103</v>
      </c>
      <c r="B18" s="790"/>
      <c r="C18" s="583"/>
      <c r="D18" s="158"/>
      <c r="E18" s="158"/>
      <c r="F18" s="75"/>
      <c r="G18" s="78"/>
      <c r="H18" s="78"/>
      <c r="I18" s="74"/>
    </row>
    <row r="19" spans="1:11" ht="16.5" x14ac:dyDescent="0.25">
      <c r="A19" s="791" t="s">
        <v>104</v>
      </c>
      <c r="B19" s="792"/>
      <c r="C19" s="792"/>
      <c r="D19" s="792"/>
      <c r="E19" s="792"/>
      <c r="F19" s="792"/>
      <c r="G19" s="792"/>
      <c r="H19" s="792"/>
      <c r="I19" s="793"/>
      <c r="K19" s="176"/>
    </row>
    <row r="20" spans="1:11" ht="17.25" thickBot="1" x14ac:dyDescent="0.3">
      <c r="A20" s="794" t="s">
        <v>164</v>
      </c>
      <c r="B20" s="795"/>
      <c r="C20" s="795"/>
      <c r="D20" s="795"/>
      <c r="E20" s="795"/>
      <c r="F20" s="795"/>
      <c r="G20" s="795"/>
      <c r="H20" s="795"/>
      <c r="I20" s="796"/>
    </row>
    <row r="21" spans="1:11" ht="16.5" x14ac:dyDescent="0.25">
      <c r="A21" s="584" t="s">
        <v>66</v>
      </c>
      <c r="B21" s="585"/>
      <c r="C21" s="585"/>
      <c r="D21" s="585"/>
      <c r="E21" s="585"/>
      <c r="F21" s="585"/>
      <c r="G21" s="586"/>
      <c r="H21" s="586"/>
      <c r="I21" s="587"/>
    </row>
    <row r="22" spans="1:11" ht="17.25" thickBot="1" x14ac:dyDescent="0.3">
      <c r="A22" s="588" t="s">
        <v>106</v>
      </c>
      <c r="B22" s="589"/>
      <c r="C22" s="589"/>
      <c r="D22" s="589"/>
      <c r="E22" s="589"/>
      <c r="F22" s="589"/>
      <c r="G22" s="590"/>
      <c r="H22" s="590"/>
      <c r="I22" s="591"/>
    </row>
    <row r="23" spans="1:11" ht="16.5" x14ac:dyDescent="0.25">
      <c r="A23" s="584" t="s">
        <v>67</v>
      </c>
      <c r="B23" s="585"/>
      <c r="C23" s="585"/>
      <c r="D23" s="585"/>
      <c r="E23" s="585"/>
      <c r="F23" s="585"/>
      <c r="G23" s="586"/>
      <c r="H23" s="586"/>
      <c r="I23" s="587"/>
    </row>
    <row r="24" spans="1:11" ht="51.75" customHeight="1" thickBot="1" x14ac:dyDescent="0.3">
      <c r="A24" s="588" t="s">
        <v>107</v>
      </c>
      <c r="B24" s="589"/>
      <c r="C24" s="589"/>
      <c r="D24" s="589"/>
      <c r="E24" s="589"/>
      <c r="F24" s="589"/>
      <c r="G24" s="590"/>
      <c r="H24" s="590"/>
      <c r="I24" s="591"/>
    </row>
    <row r="25" spans="1:11" s="39" customFormat="1" ht="16.5" x14ac:dyDescent="0.25">
      <c r="A25" s="1124" t="s">
        <v>54</v>
      </c>
      <c r="B25" s="1125"/>
      <c r="C25" s="1128" t="s">
        <v>24</v>
      </c>
      <c r="D25" s="1129"/>
      <c r="E25" s="1129"/>
      <c r="F25" s="1129"/>
      <c r="G25" s="1129"/>
      <c r="H25" s="1129"/>
      <c r="I25" s="1130"/>
    </row>
    <row r="26" spans="1:11" s="39" customFormat="1" ht="16.5" x14ac:dyDescent="0.25">
      <c r="A26" s="1126"/>
      <c r="B26" s="1127"/>
      <c r="C26" s="599" t="s">
        <v>68</v>
      </c>
      <c r="D26" s="600"/>
      <c r="E26" s="600"/>
      <c r="F26" s="600"/>
      <c r="G26" s="600"/>
      <c r="H26" s="600"/>
      <c r="I26" s="601"/>
    </row>
    <row r="27" spans="1:11" s="39" customFormat="1" ht="16.5" x14ac:dyDescent="0.25">
      <c r="A27" s="1131" t="s">
        <v>69</v>
      </c>
      <c r="B27" s="1132" t="s">
        <v>70</v>
      </c>
      <c r="C27" s="946" t="s">
        <v>58</v>
      </c>
      <c r="D27" s="947"/>
      <c r="E27" s="947"/>
      <c r="F27" s="947"/>
      <c r="G27" s="947"/>
      <c r="H27" s="947"/>
      <c r="I27" s="948"/>
    </row>
    <row r="28" spans="1:11" s="39" customFormat="1" ht="16.5" x14ac:dyDescent="0.25">
      <c r="A28" s="1131"/>
      <c r="B28" s="1132"/>
      <c r="C28" s="1133" t="s">
        <v>363</v>
      </c>
      <c r="D28" s="1134"/>
      <c r="E28" s="1134"/>
      <c r="F28" s="1134"/>
      <c r="G28" s="1134"/>
      <c r="H28" s="1134"/>
      <c r="I28" s="1135"/>
    </row>
    <row r="29" spans="1:11" s="39" customFormat="1" ht="17.25" thickBot="1" x14ac:dyDescent="0.3">
      <c r="A29" s="1136" t="s">
        <v>59</v>
      </c>
      <c r="B29" s="1137"/>
      <c r="C29" s="215"/>
      <c r="D29" s="216" t="s">
        <v>60</v>
      </c>
      <c r="E29" s="216" t="s">
        <v>60</v>
      </c>
      <c r="F29" s="216" t="s">
        <v>60</v>
      </c>
      <c r="G29" s="217" t="e">
        <f>SUM(Lori!#REF!,Lori!#REF!)</f>
        <v>#REF!</v>
      </c>
      <c r="H29" s="217" t="e">
        <f>SUM(Lori!C46:C48,Lori!#REF!)</f>
        <v>#REF!</v>
      </c>
      <c r="I29" s="217" t="e">
        <f>SUM(Lori!D46:D48,Lori!#REF!)</f>
        <v>#REF!</v>
      </c>
    </row>
    <row r="30" spans="1:11" s="39" customFormat="1" ht="16.5" x14ac:dyDescent="0.25">
      <c r="A30" s="1138"/>
      <c r="B30" s="1139"/>
      <c r="C30" s="1139"/>
      <c r="D30" s="1139"/>
      <c r="E30" s="1139"/>
      <c r="F30" s="1139"/>
      <c r="G30" s="1139"/>
      <c r="H30" s="1139"/>
      <c r="I30" s="1140"/>
    </row>
    <row r="31" spans="1:11" s="39" customFormat="1" ht="17.25" thickBot="1" x14ac:dyDescent="0.3">
      <c r="A31" s="1141" t="s">
        <v>364</v>
      </c>
      <c r="B31" s="1142"/>
      <c r="C31" s="1142"/>
      <c r="D31" s="1142"/>
      <c r="E31" s="1142"/>
      <c r="F31" s="1142"/>
      <c r="G31" s="1142"/>
      <c r="H31" s="1142"/>
      <c r="I31" s="1143"/>
    </row>
    <row r="32" spans="1:11" s="39" customFormat="1" ht="17.25" thickBot="1" x14ac:dyDescent="0.3">
      <c r="A32" s="1144" t="s">
        <v>62</v>
      </c>
      <c r="B32" s="1145"/>
      <c r="C32" s="1145"/>
      <c r="D32" s="1145"/>
      <c r="E32" s="1145"/>
      <c r="F32" s="1145"/>
      <c r="G32" s="1145"/>
      <c r="H32" s="1145"/>
      <c r="I32" s="1146"/>
    </row>
    <row r="33" spans="1:9" s="39" customFormat="1" ht="17.25" thickBot="1" x14ac:dyDescent="0.3">
      <c r="A33" s="768" t="s">
        <v>63</v>
      </c>
      <c r="B33" s="769"/>
      <c r="C33" s="770" t="s">
        <v>71</v>
      </c>
      <c r="D33" s="771"/>
      <c r="E33" s="771"/>
      <c r="F33" s="771"/>
      <c r="G33" s="771"/>
      <c r="H33" s="771"/>
      <c r="I33" s="772"/>
    </row>
    <row r="34" spans="1:9" s="39" customFormat="1" ht="17.25" thickBot="1" x14ac:dyDescent="0.3">
      <c r="A34" s="773" t="s">
        <v>65</v>
      </c>
      <c r="B34" s="774"/>
      <c r="C34" s="37"/>
      <c r="D34" s="37"/>
      <c r="E34" s="37"/>
      <c r="F34" s="37"/>
      <c r="G34" s="37"/>
      <c r="H34" s="37"/>
      <c r="I34" s="38"/>
    </row>
    <row r="35" spans="1:9" s="39" customFormat="1" ht="16.5" x14ac:dyDescent="0.25">
      <c r="A35" s="775" t="s">
        <v>66</v>
      </c>
      <c r="B35" s="776"/>
      <c r="C35" s="776"/>
      <c r="D35" s="776"/>
      <c r="E35" s="776"/>
      <c r="F35" s="776"/>
      <c r="G35" s="777"/>
      <c r="H35" s="777"/>
      <c r="I35" s="778"/>
    </row>
    <row r="36" spans="1:9" s="39" customFormat="1" ht="17.25" thickBot="1" x14ac:dyDescent="0.3">
      <c r="A36" s="779" t="s">
        <v>318</v>
      </c>
      <c r="B36" s="780"/>
      <c r="C36" s="780"/>
      <c r="D36" s="780"/>
      <c r="E36" s="780"/>
      <c r="F36" s="780"/>
      <c r="G36" s="781"/>
      <c r="H36" s="781"/>
      <c r="I36" s="782"/>
    </row>
    <row r="37" spans="1:9" s="39" customFormat="1" ht="16.5" x14ac:dyDescent="0.25">
      <c r="A37" s="775" t="s">
        <v>67</v>
      </c>
      <c r="B37" s="776"/>
      <c r="C37" s="776"/>
      <c r="D37" s="776"/>
      <c r="E37" s="776"/>
      <c r="F37" s="776"/>
      <c r="G37" s="777"/>
      <c r="H37" s="777"/>
      <c r="I37" s="778"/>
    </row>
    <row r="38" spans="1:9" s="39" customFormat="1" ht="17.25" thickBot="1" x14ac:dyDescent="0.3">
      <c r="A38" s="779" t="s">
        <v>87</v>
      </c>
      <c r="B38" s="780"/>
      <c r="C38" s="780"/>
      <c r="D38" s="780"/>
      <c r="E38" s="780"/>
      <c r="F38" s="780"/>
      <c r="G38" s="781"/>
      <c r="H38" s="781"/>
      <c r="I38" s="782"/>
    </row>
    <row r="39" spans="1:9" ht="16.5" x14ac:dyDescent="0.25">
      <c r="A39" s="1051" t="s">
        <v>54</v>
      </c>
      <c r="B39" s="1052"/>
      <c r="C39" s="1055" t="s">
        <v>24</v>
      </c>
      <c r="D39" s="1056"/>
      <c r="E39" s="1056"/>
      <c r="F39" s="1056"/>
      <c r="G39" s="1056"/>
      <c r="H39" s="1056"/>
      <c r="I39" s="1057"/>
    </row>
    <row r="40" spans="1:9" ht="16.5" x14ac:dyDescent="0.25">
      <c r="A40" s="1053"/>
      <c r="B40" s="1054"/>
      <c r="C40" s="1058" t="s">
        <v>180</v>
      </c>
      <c r="D40" s="1059"/>
      <c r="E40" s="1059"/>
      <c r="F40" s="1059"/>
      <c r="G40" s="1059"/>
      <c r="H40" s="1059"/>
      <c r="I40" s="1060"/>
    </row>
    <row r="41" spans="1:9" ht="16.5" x14ac:dyDescent="0.25">
      <c r="A41" s="1061" t="s">
        <v>153</v>
      </c>
      <c r="B41" s="1062" t="s">
        <v>98</v>
      </c>
      <c r="C41" s="1063" t="s">
        <v>58</v>
      </c>
      <c r="D41" s="1064"/>
      <c r="E41" s="1064"/>
      <c r="F41" s="1064"/>
      <c r="G41" s="1064"/>
      <c r="H41" s="1064"/>
      <c r="I41" s="1065"/>
    </row>
    <row r="42" spans="1:9" ht="17.25" thickBot="1" x14ac:dyDescent="0.3">
      <c r="A42" s="1061"/>
      <c r="B42" s="1062"/>
      <c r="C42" s="1066" t="s">
        <v>185</v>
      </c>
      <c r="D42" s="1067"/>
      <c r="E42" s="1067"/>
      <c r="F42" s="1067"/>
      <c r="G42" s="1067"/>
      <c r="H42" s="1067"/>
      <c r="I42" s="1068"/>
    </row>
    <row r="43" spans="1:9" ht="50.25" thickBot="1" x14ac:dyDescent="0.3">
      <c r="A43" s="1069" t="s">
        <v>100</v>
      </c>
      <c r="B43" s="1070"/>
      <c r="C43" s="94" t="s">
        <v>154</v>
      </c>
      <c r="D43" s="111">
        <v>4</v>
      </c>
      <c r="E43" s="111">
        <v>4</v>
      </c>
      <c r="F43" s="110">
        <v>4</v>
      </c>
      <c r="G43" s="96"/>
      <c r="H43" s="96"/>
      <c r="I43" s="97"/>
    </row>
    <row r="44" spans="1:9" ht="39.75" customHeight="1" thickBot="1" x14ac:dyDescent="0.3">
      <c r="A44" s="1069" t="s">
        <v>102</v>
      </c>
      <c r="B44" s="1070"/>
      <c r="C44" s="98"/>
      <c r="D44" s="95"/>
      <c r="E44" s="95"/>
      <c r="F44" s="95"/>
      <c r="G44" s="98" t="e">
        <f>SUM(Lori!#REF!,Lori!#REF!)</f>
        <v>#REF!</v>
      </c>
      <c r="H44" s="98" t="e">
        <f>SUM(Lori!#REF!,Lori!C18:C18)</f>
        <v>#REF!</v>
      </c>
      <c r="I44" s="98" t="e">
        <f>SUM(Lori!#REF!,Lori!D18:D18)</f>
        <v>#REF!</v>
      </c>
    </row>
    <row r="45" spans="1:9" ht="17.25" thickBot="1" x14ac:dyDescent="0.3">
      <c r="A45" s="1069" t="s">
        <v>103</v>
      </c>
      <c r="B45" s="1071"/>
      <c r="C45" s="1070"/>
      <c r="D45" s="162"/>
      <c r="E45" s="162"/>
      <c r="F45" s="95"/>
      <c r="G45" s="96"/>
      <c r="H45" s="96"/>
      <c r="I45" s="97"/>
    </row>
    <row r="46" spans="1:9" ht="16.5" x14ac:dyDescent="0.25">
      <c r="A46" s="1072" t="s">
        <v>104</v>
      </c>
      <c r="B46" s="1073"/>
      <c r="C46" s="1073"/>
      <c r="D46" s="1073"/>
      <c r="E46" s="1073"/>
      <c r="F46" s="1073"/>
      <c r="G46" s="1073"/>
      <c r="H46" s="1073"/>
      <c r="I46" s="1074"/>
    </row>
    <row r="47" spans="1:9" ht="17.25" thickBot="1" x14ac:dyDescent="0.3">
      <c r="A47" s="1075" t="s">
        <v>181</v>
      </c>
      <c r="B47" s="1076"/>
      <c r="C47" s="1076"/>
      <c r="D47" s="1076"/>
      <c r="E47" s="1076"/>
      <c r="F47" s="1076"/>
      <c r="G47" s="1076"/>
      <c r="H47" s="1076"/>
      <c r="I47" s="1077"/>
    </row>
    <row r="48" spans="1:9" ht="16.5" x14ac:dyDescent="0.25">
      <c r="A48" s="1078" t="s">
        <v>66</v>
      </c>
      <c r="B48" s="1079"/>
      <c r="C48" s="1079"/>
      <c r="D48" s="1079"/>
      <c r="E48" s="1079"/>
      <c r="F48" s="1079"/>
      <c r="G48" s="1080"/>
      <c r="H48" s="1080"/>
      <c r="I48" s="1081"/>
    </row>
    <row r="49" spans="1:9" ht="17.25" thickBot="1" x14ac:dyDescent="0.3">
      <c r="A49" s="1082" t="s">
        <v>106</v>
      </c>
      <c r="B49" s="1083"/>
      <c r="C49" s="1083"/>
      <c r="D49" s="1083"/>
      <c r="E49" s="1083"/>
      <c r="F49" s="1083"/>
      <c r="G49" s="1084"/>
      <c r="H49" s="1084"/>
      <c r="I49" s="1085"/>
    </row>
    <row r="50" spans="1:9" ht="16.5" x14ac:dyDescent="0.25">
      <c r="A50" s="1078" t="s">
        <v>67</v>
      </c>
      <c r="B50" s="1079"/>
      <c r="C50" s="1079"/>
      <c r="D50" s="1079"/>
      <c r="E50" s="1079"/>
      <c r="F50" s="1079"/>
      <c r="G50" s="1080"/>
      <c r="H50" s="1080"/>
      <c r="I50" s="1081"/>
    </row>
    <row r="51" spans="1:9" ht="17.25" thickBot="1" x14ac:dyDescent="0.3">
      <c r="A51" s="1082" t="s">
        <v>158</v>
      </c>
      <c r="B51" s="1083"/>
      <c r="C51" s="1083"/>
      <c r="D51" s="1083"/>
      <c r="E51" s="1083"/>
      <c r="F51" s="1083"/>
      <c r="G51" s="1084"/>
      <c r="H51" s="1084"/>
      <c r="I51" s="1085"/>
    </row>
    <row r="52" spans="1:9" ht="16.5" x14ac:dyDescent="0.25">
      <c r="A52" s="592" t="s">
        <v>54</v>
      </c>
      <c r="B52" s="593"/>
      <c r="C52" s="596" t="s">
        <v>24</v>
      </c>
      <c r="D52" s="597"/>
      <c r="E52" s="597"/>
      <c r="F52" s="597"/>
      <c r="G52" s="597"/>
      <c r="H52" s="597"/>
      <c r="I52" s="598"/>
    </row>
    <row r="53" spans="1:9" ht="16.5" x14ac:dyDescent="0.25">
      <c r="A53" s="594"/>
      <c r="B53" s="595"/>
      <c r="C53" s="599" t="s">
        <v>169</v>
      </c>
      <c r="D53" s="600"/>
      <c r="E53" s="600"/>
      <c r="F53" s="600"/>
      <c r="G53" s="600"/>
      <c r="H53" s="600"/>
      <c r="I53" s="601"/>
    </row>
    <row r="54" spans="1:9" ht="16.5" x14ac:dyDescent="0.25">
      <c r="A54" s="602" t="s">
        <v>167</v>
      </c>
      <c r="B54" s="604" t="s">
        <v>98</v>
      </c>
      <c r="C54" s="606" t="s">
        <v>58</v>
      </c>
      <c r="D54" s="607"/>
      <c r="E54" s="607"/>
      <c r="F54" s="607"/>
      <c r="G54" s="607"/>
      <c r="H54" s="607"/>
      <c r="I54" s="608"/>
    </row>
    <row r="55" spans="1:9" ht="17.25" thickBot="1" x14ac:dyDescent="0.3">
      <c r="A55" s="602"/>
      <c r="B55" s="604"/>
      <c r="C55" s="609" t="s">
        <v>99</v>
      </c>
      <c r="D55" s="610"/>
      <c r="E55" s="610"/>
      <c r="F55" s="610"/>
      <c r="G55" s="610"/>
      <c r="H55" s="610"/>
      <c r="I55" s="611"/>
    </row>
    <row r="56" spans="1:9" ht="45.75" customHeight="1" thickBot="1" x14ac:dyDescent="0.3">
      <c r="A56" s="582" t="s">
        <v>100</v>
      </c>
      <c r="B56" s="583"/>
      <c r="C56" s="166" t="s">
        <v>101</v>
      </c>
      <c r="D56" s="72">
        <v>0</v>
      </c>
      <c r="E56" s="72">
        <v>2</v>
      </c>
      <c r="F56" s="72">
        <v>2</v>
      </c>
      <c r="G56" s="73"/>
      <c r="H56" s="73"/>
      <c r="I56" s="74"/>
    </row>
    <row r="57" spans="1:9" ht="39.75" customHeight="1" thickBot="1" x14ac:dyDescent="0.3">
      <c r="A57" s="582" t="s">
        <v>102</v>
      </c>
      <c r="B57" s="583"/>
      <c r="C57" s="166"/>
      <c r="D57" s="75" t="s">
        <v>60</v>
      </c>
      <c r="E57" s="75" t="s">
        <v>60</v>
      </c>
      <c r="F57" s="75" t="s">
        <v>60</v>
      </c>
      <c r="G57" s="76" t="e">
        <f>SUM(Lori!#REF!,Lori!#REF!)</f>
        <v>#REF!</v>
      </c>
      <c r="H57" s="76">
        <f>SUM(Lori!C39:C39,Lori!C13:C14)</f>
        <v>-2440</v>
      </c>
      <c r="I57" s="76">
        <f>SUM(Lori!D39:D39,Lori!D13:D14)</f>
        <v>-2440</v>
      </c>
    </row>
    <row r="58" spans="1:9" ht="17.25" thickBot="1" x14ac:dyDescent="0.3">
      <c r="A58" s="582" t="s">
        <v>103</v>
      </c>
      <c r="B58" s="790"/>
      <c r="C58" s="583"/>
      <c r="D58" s="158"/>
      <c r="E58" s="158"/>
      <c r="F58" s="75"/>
      <c r="G58" s="78"/>
      <c r="H58" s="78"/>
      <c r="I58" s="74"/>
    </row>
    <row r="59" spans="1:9" ht="16.5" x14ac:dyDescent="0.25">
      <c r="A59" s="791" t="s">
        <v>104</v>
      </c>
      <c r="B59" s="792"/>
      <c r="C59" s="792"/>
      <c r="D59" s="792"/>
      <c r="E59" s="792"/>
      <c r="F59" s="792"/>
      <c r="G59" s="792"/>
      <c r="H59" s="792"/>
      <c r="I59" s="793"/>
    </row>
    <row r="60" spans="1:9" ht="17.25" thickBot="1" x14ac:dyDescent="0.3">
      <c r="A60" s="794" t="s">
        <v>105</v>
      </c>
      <c r="B60" s="795"/>
      <c r="C60" s="795"/>
      <c r="D60" s="795"/>
      <c r="E60" s="795"/>
      <c r="F60" s="795"/>
      <c r="G60" s="795"/>
      <c r="H60" s="795"/>
      <c r="I60" s="796"/>
    </row>
    <row r="61" spans="1:9" ht="16.5" x14ac:dyDescent="0.25">
      <c r="A61" s="584" t="s">
        <v>66</v>
      </c>
      <c r="B61" s="585"/>
      <c r="C61" s="585"/>
      <c r="D61" s="585"/>
      <c r="E61" s="585"/>
      <c r="F61" s="585"/>
      <c r="G61" s="586"/>
      <c r="H61" s="586"/>
      <c r="I61" s="587"/>
    </row>
    <row r="62" spans="1:9" ht="17.25" thickBot="1" x14ac:dyDescent="0.3">
      <c r="A62" s="588" t="s">
        <v>106</v>
      </c>
      <c r="B62" s="589"/>
      <c r="C62" s="589"/>
      <c r="D62" s="589"/>
      <c r="E62" s="589"/>
      <c r="F62" s="589"/>
      <c r="G62" s="590"/>
      <c r="H62" s="590"/>
      <c r="I62" s="591"/>
    </row>
    <row r="63" spans="1:9" ht="16.5" x14ac:dyDescent="0.25">
      <c r="A63" s="584" t="s">
        <v>67</v>
      </c>
      <c r="B63" s="585"/>
      <c r="C63" s="585"/>
      <c r="D63" s="585"/>
      <c r="E63" s="585"/>
      <c r="F63" s="585"/>
      <c r="G63" s="586"/>
      <c r="H63" s="586"/>
      <c r="I63" s="587"/>
    </row>
    <row r="64" spans="1:9" ht="53.25" customHeight="1" thickBot="1" x14ac:dyDescent="0.3">
      <c r="A64" s="588" t="s">
        <v>107</v>
      </c>
      <c r="B64" s="589"/>
      <c r="C64" s="589"/>
      <c r="D64" s="589"/>
      <c r="E64" s="589"/>
      <c r="F64" s="589"/>
      <c r="G64" s="590"/>
      <c r="H64" s="590"/>
      <c r="I64" s="591"/>
    </row>
    <row r="65" spans="1:9" ht="16.5" x14ac:dyDescent="0.25">
      <c r="A65" s="1051" t="s">
        <v>54</v>
      </c>
      <c r="B65" s="1052"/>
      <c r="C65" s="1055" t="s">
        <v>24</v>
      </c>
      <c r="D65" s="1056"/>
      <c r="E65" s="1056"/>
      <c r="F65" s="1056"/>
      <c r="G65" s="1056"/>
      <c r="H65" s="1056"/>
      <c r="I65" s="1057"/>
    </row>
    <row r="66" spans="1:9" ht="16.5" x14ac:dyDescent="0.25">
      <c r="A66" s="1053"/>
      <c r="B66" s="1054"/>
      <c r="C66" s="1058" t="s">
        <v>182</v>
      </c>
      <c r="D66" s="1059"/>
      <c r="E66" s="1059"/>
      <c r="F66" s="1059"/>
      <c r="G66" s="1059"/>
      <c r="H66" s="1059"/>
      <c r="I66" s="1060"/>
    </row>
    <row r="67" spans="1:9" ht="16.5" x14ac:dyDescent="0.25">
      <c r="A67" s="1061" t="s">
        <v>188</v>
      </c>
      <c r="B67" s="1062" t="s">
        <v>98</v>
      </c>
      <c r="C67" s="1063" t="s">
        <v>58</v>
      </c>
      <c r="D67" s="1064"/>
      <c r="E67" s="1064"/>
      <c r="F67" s="1064"/>
      <c r="G67" s="1064"/>
      <c r="H67" s="1064"/>
      <c r="I67" s="1065"/>
    </row>
    <row r="68" spans="1:9" ht="17.25" thickBot="1" x14ac:dyDescent="0.3">
      <c r="A68" s="1061"/>
      <c r="B68" s="1062"/>
      <c r="C68" s="1066" t="s">
        <v>183</v>
      </c>
      <c r="D68" s="1067"/>
      <c r="E68" s="1067"/>
      <c r="F68" s="1067"/>
      <c r="G68" s="1067"/>
      <c r="H68" s="1067"/>
      <c r="I68" s="1068"/>
    </row>
    <row r="69" spans="1:9" ht="48" customHeight="1" thickBot="1" x14ac:dyDescent="0.3">
      <c r="A69" s="1069" t="s">
        <v>100</v>
      </c>
      <c r="B69" s="1070"/>
      <c r="C69" s="166" t="s">
        <v>101</v>
      </c>
      <c r="D69" s="111">
        <v>0</v>
      </c>
      <c r="E69" s="111">
        <v>2</v>
      </c>
      <c r="F69" s="110">
        <v>2</v>
      </c>
      <c r="G69" s="96"/>
      <c r="H69" s="96"/>
      <c r="I69" s="97"/>
    </row>
    <row r="70" spans="1:9" ht="39.75" customHeight="1" thickBot="1" x14ac:dyDescent="0.3">
      <c r="A70" s="1069" t="s">
        <v>102</v>
      </c>
      <c r="B70" s="1070"/>
      <c r="C70" s="98"/>
      <c r="D70" s="95" t="s">
        <v>60</v>
      </c>
      <c r="E70" s="95" t="s">
        <v>60</v>
      </c>
      <c r="F70" s="95" t="s">
        <v>60</v>
      </c>
      <c r="G70" s="98" t="e">
        <f>SUM(Lori!#REF!,Lori!#REF!)</f>
        <v>#REF!</v>
      </c>
      <c r="H70" s="98" t="e">
        <f>SUM(Lori!C20,Lori!#REF!)</f>
        <v>#REF!</v>
      </c>
      <c r="I70" s="98" t="e">
        <f>SUM(Lori!D20,Lori!#REF!)</f>
        <v>#REF!</v>
      </c>
    </row>
    <row r="71" spans="1:9" ht="17.25" thickBot="1" x14ac:dyDescent="0.3">
      <c r="A71" s="1069" t="s">
        <v>103</v>
      </c>
      <c r="B71" s="1071"/>
      <c r="C71" s="1070"/>
      <c r="D71" s="162"/>
      <c r="E71" s="162"/>
      <c r="F71" s="95"/>
      <c r="G71" s="96"/>
      <c r="H71" s="96"/>
      <c r="I71" s="97"/>
    </row>
    <row r="72" spans="1:9" ht="16.5" x14ac:dyDescent="0.25">
      <c r="A72" s="1072" t="s">
        <v>104</v>
      </c>
      <c r="B72" s="1073"/>
      <c r="C72" s="1073"/>
      <c r="D72" s="1073"/>
      <c r="E72" s="1073"/>
      <c r="F72" s="1073"/>
      <c r="G72" s="1073"/>
      <c r="H72" s="1073"/>
      <c r="I72" s="1074"/>
    </row>
    <row r="73" spans="1:9" ht="17.25" thickBot="1" x14ac:dyDescent="0.3">
      <c r="A73" s="1075" t="s">
        <v>184</v>
      </c>
      <c r="B73" s="1076"/>
      <c r="C73" s="1076"/>
      <c r="D73" s="1076"/>
      <c r="E73" s="1076"/>
      <c r="F73" s="1076"/>
      <c r="G73" s="1076"/>
      <c r="H73" s="1076"/>
      <c r="I73" s="1077"/>
    </row>
    <row r="74" spans="1:9" ht="16.5" x14ac:dyDescent="0.25">
      <c r="A74" s="1078" t="s">
        <v>66</v>
      </c>
      <c r="B74" s="1079"/>
      <c r="C74" s="1079"/>
      <c r="D74" s="1079"/>
      <c r="E74" s="1079"/>
      <c r="F74" s="1079"/>
      <c r="G74" s="1080"/>
      <c r="H74" s="1080"/>
      <c r="I74" s="1081"/>
    </row>
    <row r="75" spans="1:9" ht="17.25" thickBot="1" x14ac:dyDescent="0.3">
      <c r="A75" s="1082" t="s">
        <v>106</v>
      </c>
      <c r="B75" s="1083"/>
      <c r="C75" s="1083"/>
      <c r="D75" s="1083"/>
      <c r="E75" s="1083"/>
      <c r="F75" s="1083"/>
      <c r="G75" s="1084"/>
      <c r="H75" s="1084"/>
      <c r="I75" s="1085"/>
    </row>
    <row r="76" spans="1:9" ht="16.5" x14ac:dyDescent="0.25">
      <c r="A76" s="1078" t="s">
        <v>67</v>
      </c>
      <c r="B76" s="1079"/>
      <c r="C76" s="1079"/>
      <c r="D76" s="1079"/>
      <c r="E76" s="1079"/>
      <c r="F76" s="1079"/>
      <c r="G76" s="1080"/>
      <c r="H76" s="1080"/>
      <c r="I76" s="1081"/>
    </row>
    <row r="77" spans="1:9" ht="58.5" customHeight="1" thickBot="1" x14ac:dyDescent="0.3">
      <c r="A77" s="1082" t="s">
        <v>107</v>
      </c>
      <c r="B77" s="1083"/>
      <c r="C77" s="1083"/>
      <c r="D77" s="1083"/>
      <c r="E77" s="1083"/>
      <c r="F77" s="1083"/>
      <c r="G77" s="1084"/>
      <c r="H77" s="1084"/>
      <c r="I77" s="1085"/>
    </row>
    <row r="78" spans="1:9" ht="16.5" x14ac:dyDescent="0.25">
      <c r="A78" s="1147" t="s">
        <v>116</v>
      </c>
      <c r="B78" s="1148"/>
      <c r="C78" s="1148"/>
      <c r="D78" s="1148"/>
      <c r="E78" s="1148"/>
      <c r="F78" s="1148"/>
      <c r="G78" s="1148"/>
      <c r="H78" s="1148"/>
      <c r="I78" s="1149"/>
    </row>
    <row r="79" spans="1:9" ht="17.25" thickBot="1" x14ac:dyDescent="0.3">
      <c r="A79" s="1086" t="s">
        <v>117</v>
      </c>
      <c r="B79" s="1087"/>
      <c r="C79" s="1087"/>
      <c r="D79" s="1150"/>
      <c r="E79" s="1150"/>
      <c r="F79" s="1150"/>
      <c r="G79" s="1150"/>
      <c r="H79" s="1150"/>
      <c r="I79" s="1151"/>
    </row>
    <row r="80" spans="1:9" ht="16.5" x14ac:dyDescent="0.25">
      <c r="A80" s="1113" t="s">
        <v>51</v>
      </c>
      <c r="B80" s="1114"/>
      <c r="C80" s="1114"/>
      <c r="D80" s="637" t="s">
        <v>27</v>
      </c>
      <c r="E80" s="637"/>
      <c r="F80" s="637"/>
      <c r="G80" s="637"/>
      <c r="H80" s="637"/>
      <c r="I80" s="637"/>
    </row>
    <row r="81" spans="1:11" ht="16.5" x14ac:dyDescent="0.25">
      <c r="A81" s="1115"/>
      <c r="B81" s="1116"/>
      <c r="C81" s="1116"/>
      <c r="D81" s="938" t="s">
        <v>118</v>
      </c>
      <c r="E81" s="938"/>
      <c r="F81" s="938"/>
      <c r="G81" s="938" t="s">
        <v>119</v>
      </c>
      <c r="H81" s="938"/>
      <c r="I81" s="938"/>
    </row>
    <row r="82" spans="1:11" ht="33.75" thickBot="1" x14ac:dyDescent="0.3">
      <c r="A82" s="1117"/>
      <c r="B82" s="1118"/>
      <c r="C82" s="1119"/>
      <c r="D82" s="22" t="s">
        <v>15</v>
      </c>
      <c r="E82" s="22" t="s">
        <v>16</v>
      </c>
      <c r="F82" s="22" t="s">
        <v>7</v>
      </c>
      <c r="G82" s="22" t="s">
        <v>15</v>
      </c>
      <c r="H82" s="22" t="s">
        <v>16</v>
      </c>
      <c r="I82" s="22" t="s">
        <v>7</v>
      </c>
    </row>
    <row r="83" spans="1:11" ht="16.5" x14ac:dyDescent="0.25">
      <c r="A83" s="1089" t="s">
        <v>54</v>
      </c>
      <c r="B83" s="1090"/>
      <c r="C83" s="1095" t="s">
        <v>24</v>
      </c>
      <c r="D83" s="1096"/>
      <c r="E83" s="1096"/>
      <c r="F83" s="1096"/>
      <c r="G83" s="1096"/>
      <c r="H83" s="1096"/>
      <c r="I83" s="1097"/>
    </row>
    <row r="84" spans="1:11" ht="16.5" x14ac:dyDescent="0.25">
      <c r="A84" s="1091"/>
      <c r="B84" s="1092"/>
      <c r="C84" s="1155" t="s">
        <v>74</v>
      </c>
      <c r="D84" s="1150"/>
      <c r="E84" s="1150"/>
      <c r="F84" s="1156"/>
      <c r="G84" s="1156"/>
      <c r="H84" s="1156"/>
      <c r="I84" s="1151"/>
    </row>
    <row r="85" spans="1:11" ht="17.25" thickBot="1" x14ac:dyDescent="0.3">
      <c r="A85" s="1093"/>
      <c r="B85" s="1094"/>
      <c r="C85" s="1109" t="s">
        <v>75</v>
      </c>
      <c r="D85" s="1108"/>
      <c r="E85" s="1108"/>
      <c r="F85" s="1110"/>
      <c r="G85" s="1110"/>
      <c r="H85" s="1110"/>
      <c r="I85" s="1111"/>
    </row>
    <row r="86" spans="1:11" ht="21.75" customHeight="1" thickBot="1" x14ac:dyDescent="0.3">
      <c r="A86" s="115" t="s">
        <v>76</v>
      </c>
      <c r="B86" s="171" t="s">
        <v>77</v>
      </c>
      <c r="C86" s="1152" t="s">
        <v>165</v>
      </c>
      <c r="D86" s="1153"/>
      <c r="E86" s="1153"/>
      <c r="F86" s="1153"/>
      <c r="G86" s="1153"/>
      <c r="H86" s="1153"/>
      <c r="I86" s="1154"/>
    </row>
    <row r="87" spans="1:11" ht="70.5" customHeight="1" thickBot="1" x14ac:dyDescent="0.3">
      <c r="A87" s="1147" t="s">
        <v>78</v>
      </c>
      <c r="B87" s="1149"/>
      <c r="C87" s="169" t="s">
        <v>79</v>
      </c>
      <c r="D87" s="171">
        <v>8</v>
      </c>
      <c r="E87" s="171">
        <v>8</v>
      </c>
      <c r="F87" s="171">
        <v>8</v>
      </c>
      <c r="G87" s="171"/>
      <c r="H87" s="171"/>
      <c r="I87" s="171"/>
    </row>
    <row r="88" spans="1:11" ht="49.5" customHeight="1" thickBot="1" x14ac:dyDescent="0.3">
      <c r="A88" s="1086"/>
      <c r="B88" s="1088"/>
      <c r="C88" s="169" t="s">
        <v>80</v>
      </c>
      <c r="D88" s="212"/>
      <c r="E88" s="169"/>
      <c r="F88" s="171"/>
      <c r="G88" s="171"/>
      <c r="H88" s="171"/>
      <c r="I88" s="171"/>
    </row>
    <row r="89" spans="1:11" ht="17.25" thickBot="1" x14ac:dyDescent="0.3">
      <c r="A89" s="1048" t="s">
        <v>81</v>
      </c>
      <c r="B89" s="1050"/>
      <c r="C89" s="169"/>
      <c r="D89" s="169"/>
      <c r="E89" s="169"/>
      <c r="F89" s="171"/>
      <c r="G89" s="171"/>
      <c r="H89" s="171"/>
      <c r="I89" s="171"/>
    </row>
    <row r="90" spans="1:11" ht="53.25" customHeight="1" thickBot="1" x14ac:dyDescent="0.3">
      <c r="A90" s="1048" t="s">
        <v>82</v>
      </c>
      <c r="B90" s="1049"/>
      <c r="C90" s="1050"/>
      <c r="D90" s="169"/>
      <c r="E90" s="169"/>
      <c r="F90" s="171"/>
      <c r="G90" s="173" t="e">
        <f>SUM(Lori!#REF!)</f>
        <v>#REF!</v>
      </c>
      <c r="H90" s="173" t="e">
        <f>SUM(Lori!#REF!)</f>
        <v>#REF!</v>
      </c>
      <c r="I90" s="173" t="e">
        <f>SUM(Lori!#REF!)</f>
        <v>#REF!</v>
      </c>
      <c r="K90" s="177"/>
    </row>
    <row r="91" spans="1:11" ht="37.5" customHeight="1" thickBot="1" x14ac:dyDescent="0.3">
      <c r="A91" s="1048" t="s">
        <v>83</v>
      </c>
      <c r="B91" s="1050"/>
      <c r="C91" s="117" t="e">
        <f>I90</f>
        <v>#REF!</v>
      </c>
      <c r="D91" s="178"/>
      <c r="E91" s="178"/>
      <c r="F91" s="171"/>
      <c r="G91" s="171"/>
      <c r="H91" s="171"/>
      <c r="I91" s="171"/>
    </row>
    <row r="92" spans="1:11" ht="119.25" customHeight="1" thickBot="1" x14ac:dyDescent="0.3">
      <c r="A92" s="1048" t="s">
        <v>84</v>
      </c>
      <c r="B92" s="1050"/>
      <c r="C92" s="169"/>
      <c r="D92" s="169"/>
      <c r="E92" s="169"/>
      <c r="F92" s="171"/>
      <c r="G92" s="171"/>
      <c r="H92" s="171"/>
      <c r="I92" s="171"/>
    </row>
    <row r="93" spans="1:11" ht="17.25" thickBot="1" x14ac:dyDescent="0.3">
      <c r="A93" s="1045" t="s">
        <v>66</v>
      </c>
      <c r="B93" s="1046"/>
      <c r="C93" s="1046"/>
      <c r="D93" s="1046"/>
      <c r="E93" s="1046"/>
      <c r="F93" s="1046"/>
      <c r="G93" s="1046"/>
      <c r="H93" s="1046"/>
      <c r="I93" s="1047"/>
    </row>
    <row r="94" spans="1:11" ht="17.25" thickBot="1" x14ac:dyDescent="0.3">
      <c r="A94" s="1048" t="s">
        <v>319</v>
      </c>
      <c r="B94" s="1049"/>
      <c r="C94" s="1049"/>
      <c r="D94" s="1049"/>
      <c r="E94" s="1049"/>
      <c r="F94" s="1049"/>
      <c r="G94" s="1049"/>
      <c r="H94" s="1049"/>
      <c r="I94" s="1050"/>
    </row>
    <row r="95" spans="1:11" ht="17.25" thickBot="1" x14ac:dyDescent="0.3">
      <c r="A95" s="1045" t="s">
        <v>67</v>
      </c>
      <c r="B95" s="1046"/>
      <c r="C95" s="1046"/>
      <c r="D95" s="1046"/>
      <c r="E95" s="1046"/>
      <c r="F95" s="1046"/>
      <c r="G95" s="1046"/>
      <c r="H95" s="1046"/>
      <c r="I95" s="1047"/>
    </row>
    <row r="96" spans="1:11" ht="17.25" thickBot="1" x14ac:dyDescent="0.3">
      <c r="A96" s="1048" t="s">
        <v>85</v>
      </c>
      <c r="B96" s="1049"/>
      <c r="C96" s="1049"/>
      <c r="D96" s="1049"/>
      <c r="E96" s="1049"/>
      <c r="F96" s="1049"/>
      <c r="G96" s="1049"/>
      <c r="H96" s="1049"/>
      <c r="I96" s="1050"/>
    </row>
    <row r="97" spans="1:9" ht="16.5" x14ac:dyDescent="0.25">
      <c r="A97" s="1089" t="s">
        <v>54</v>
      </c>
      <c r="B97" s="1090"/>
      <c r="C97" s="1095" t="s">
        <v>24</v>
      </c>
      <c r="D97" s="1096"/>
      <c r="E97" s="1096"/>
      <c r="F97" s="1096"/>
      <c r="G97" s="1096"/>
      <c r="H97" s="1096"/>
      <c r="I97" s="1097"/>
    </row>
    <row r="98" spans="1:9" ht="16.5" x14ac:dyDescent="0.25">
      <c r="A98" s="1091"/>
      <c r="B98" s="1092"/>
      <c r="C98" s="1098" t="s">
        <v>120</v>
      </c>
      <c r="D98" s="1099"/>
      <c r="E98" s="1099"/>
      <c r="F98" s="1100"/>
      <c r="G98" s="1100"/>
      <c r="H98" s="1100"/>
      <c r="I98" s="1101"/>
    </row>
    <row r="99" spans="1:9" ht="17.25" thickBot="1" x14ac:dyDescent="0.3">
      <c r="A99" s="1093"/>
      <c r="B99" s="1094"/>
      <c r="C99" s="1109" t="s">
        <v>75</v>
      </c>
      <c r="D99" s="1108"/>
      <c r="E99" s="1108"/>
      <c r="F99" s="1110"/>
      <c r="G99" s="1110"/>
      <c r="H99" s="1110"/>
      <c r="I99" s="1111"/>
    </row>
    <row r="100" spans="1:9" ht="17.25" thickBot="1" x14ac:dyDescent="0.3">
      <c r="A100" s="115" t="s">
        <v>113</v>
      </c>
      <c r="B100" s="171" t="s">
        <v>77</v>
      </c>
      <c r="C100" s="1086" t="s">
        <v>121</v>
      </c>
      <c r="D100" s="1087"/>
      <c r="E100" s="1087"/>
      <c r="F100" s="1087"/>
      <c r="G100" s="1087"/>
      <c r="H100" s="1087"/>
      <c r="I100" s="1088"/>
    </row>
    <row r="101" spans="1:9" ht="50.25" thickBot="1" x14ac:dyDescent="0.3">
      <c r="A101" s="1048" t="s">
        <v>78</v>
      </c>
      <c r="B101" s="1050"/>
      <c r="C101" s="169" t="s">
        <v>122</v>
      </c>
      <c r="D101" s="234">
        <v>0</v>
      </c>
      <c r="E101" s="234">
        <v>13</v>
      </c>
      <c r="F101" s="234">
        <v>15.55</v>
      </c>
      <c r="G101" s="171"/>
      <c r="H101" s="171"/>
      <c r="I101" s="171"/>
    </row>
    <row r="102" spans="1:9" ht="17.25" thickBot="1" x14ac:dyDescent="0.3">
      <c r="A102" s="1048" t="s">
        <v>81</v>
      </c>
      <c r="B102" s="1050"/>
      <c r="C102" s="169"/>
      <c r="D102" s="169"/>
      <c r="E102" s="169"/>
      <c r="F102" s="171"/>
      <c r="G102" s="171"/>
      <c r="H102" s="171"/>
      <c r="I102" s="171"/>
    </row>
    <row r="103" spans="1:9" ht="56.25" customHeight="1" thickBot="1" x14ac:dyDescent="0.3">
      <c r="A103" s="1048" t="s">
        <v>82</v>
      </c>
      <c r="B103" s="1049"/>
      <c r="C103" s="1050"/>
      <c r="D103" s="169"/>
      <c r="E103" s="169"/>
      <c r="F103" s="171"/>
      <c r="G103" s="116" t="e">
        <f>SUM(Lori!#REF!)</f>
        <v>#REF!</v>
      </c>
      <c r="H103" s="116">
        <f>SUM(Lori!C44:C51)</f>
        <v>770</v>
      </c>
      <c r="I103" s="116">
        <f>SUM(Lori!D44:D51)</f>
        <v>770</v>
      </c>
    </row>
    <row r="104" spans="1:9" ht="44.25" customHeight="1" thickBot="1" x14ac:dyDescent="0.3">
      <c r="A104" s="1048" t="s">
        <v>83</v>
      </c>
      <c r="B104" s="1050"/>
      <c r="C104" s="179">
        <f>I103</f>
        <v>770</v>
      </c>
      <c r="D104" s="179"/>
      <c r="E104" s="179"/>
      <c r="F104" s="171"/>
      <c r="G104" s="171"/>
      <c r="H104" s="171"/>
      <c r="I104" s="171"/>
    </row>
    <row r="105" spans="1:9" ht="124.5" customHeight="1" thickBot="1" x14ac:dyDescent="0.3">
      <c r="A105" s="1048" t="s">
        <v>84</v>
      </c>
      <c r="B105" s="1050"/>
      <c r="C105" s="169"/>
      <c r="D105" s="169"/>
      <c r="E105" s="169"/>
      <c r="F105" s="171"/>
      <c r="G105" s="171"/>
      <c r="H105" s="171"/>
      <c r="I105" s="171"/>
    </row>
    <row r="106" spans="1:9" ht="16.5" x14ac:dyDescent="0.25">
      <c r="A106" s="1157" t="s">
        <v>66</v>
      </c>
      <c r="B106" s="1158"/>
      <c r="C106" s="1158"/>
      <c r="D106" s="1158"/>
      <c r="E106" s="1158"/>
      <c r="F106" s="1158"/>
      <c r="G106" s="1158"/>
      <c r="H106" s="1158"/>
      <c r="I106" s="1159"/>
    </row>
    <row r="107" spans="1:9" ht="17.25" thickBot="1" x14ac:dyDescent="0.3">
      <c r="A107" s="1086" t="s">
        <v>320</v>
      </c>
      <c r="B107" s="1087"/>
      <c r="C107" s="1087"/>
      <c r="D107" s="1087"/>
      <c r="E107" s="1087"/>
      <c r="F107" s="1087"/>
      <c r="G107" s="1087"/>
      <c r="H107" s="1087"/>
      <c r="I107" s="1088"/>
    </row>
    <row r="108" spans="1:9" ht="16.5" x14ac:dyDescent="0.25">
      <c r="A108" s="1157" t="s">
        <v>67</v>
      </c>
      <c r="B108" s="1158"/>
      <c r="C108" s="1158"/>
      <c r="D108" s="1158"/>
      <c r="E108" s="1158"/>
      <c r="F108" s="1158"/>
      <c r="G108" s="1158"/>
      <c r="H108" s="1158"/>
      <c r="I108" s="1159"/>
    </row>
    <row r="109" spans="1:9" ht="17.25" thickBot="1" x14ac:dyDescent="0.3">
      <c r="A109" s="1086" t="s">
        <v>85</v>
      </c>
      <c r="B109" s="1087"/>
      <c r="C109" s="1087"/>
      <c r="D109" s="1087"/>
      <c r="E109" s="1087"/>
      <c r="F109" s="1087"/>
      <c r="G109" s="1087"/>
      <c r="H109" s="1087"/>
      <c r="I109" s="1088"/>
    </row>
    <row r="110" spans="1:9" ht="16.5" x14ac:dyDescent="0.25">
      <c r="A110" s="1089" t="s">
        <v>54</v>
      </c>
      <c r="B110" s="1090"/>
      <c r="C110" s="1095" t="s">
        <v>24</v>
      </c>
      <c r="D110" s="1096"/>
      <c r="E110" s="1096"/>
      <c r="F110" s="1096"/>
      <c r="G110" s="1096"/>
      <c r="H110" s="1096"/>
      <c r="I110" s="1097"/>
    </row>
    <row r="111" spans="1:9" ht="16.5" x14ac:dyDescent="0.25">
      <c r="A111" s="1091"/>
      <c r="B111" s="1092"/>
      <c r="C111" s="1098" t="s">
        <v>123</v>
      </c>
      <c r="D111" s="1099"/>
      <c r="E111" s="1099"/>
      <c r="F111" s="1100"/>
      <c r="G111" s="1100"/>
      <c r="H111" s="1100"/>
      <c r="I111" s="1101"/>
    </row>
    <row r="112" spans="1:9" ht="17.25" thickBot="1" x14ac:dyDescent="0.3">
      <c r="A112" s="1093"/>
      <c r="B112" s="1094"/>
      <c r="C112" s="1109" t="s">
        <v>75</v>
      </c>
      <c r="D112" s="1108"/>
      <c r="E112" s="1108"/>
      <c r="F112" s="1110"/>
      <c r="G112" s="1110"/>
      <c r="H112" s="1110"/>
      <c r="I112" s="1111"/>
    </row>
    <row r="113" spans="1:9" ht="17.25" thickBot="1" x14ac:dyDescent="0.3">
      <c r="A113" s="115" t="s">
        <v>112</v>
      </c>
      <c r="B113" s="171" t="s">
        <v>77</v>
      </c>
      <c r="C113" s="1086" t="s">
        <v>123</v>
      </c>
      <c r="D113" s="1087"/>
      <c r="E113" s="1087"/>
      <c r="F113" s="1087"/>
      <c r="G113" s="1087"/>
      <c r="H113" s="1087"/>
      <c r="I113" s="1088"/>
    </row>
    <row r="114" spans="1:9" ht="37.5" customHeight="1" thickBot="1" x14ac:dyDescent="0.3">
      <c r="A114" s="1048" t="s">
        <v>78</v>
      </c>
      <c r="B114" s="1050"/>
      <c r="C114" s="169" t="s">
        <v>124</v>
      </c>
      <c r="D114" s="183">
        <v>1</v>
      </c>
      <c r="E114" s="183">
        <v>2</v>
      </c>
      <c r="F114" s="183">
        <v>3.5</v>
      </c>
      <c r="G114" s="171"/>
      <c r="H114" s="171"/>
      <c r="I114" s="171"/>
    </row>
    <row r="115" spans="1:9" ht="17.25" thickBot="1" x14ac:dyDescent="0.3">
      <c r="A115" s="1048" t="s">
        <v>81</v>
      </c>
      <c r="B115" s="1050"/>
      <c r="C115" s="169"/>
      <c r="D115" s="169"/>
      <c r="E115" s="169"/>
      <c r="F115" s="171"/>
      <c r="G115" s="171"/>
      <c r="H115" s="171"/>
      <c r="I115" s="171"/>
    </row>
    <row r="116" spans="1:9" ht="51.75" customHeight="1" thickBot="1" x14ac:dyDescent="0.3">
      <c r="A116" s="1048" t="s">
        <v>82</v>
      </c>
      <c r="B116" s="1049"/>
      <c r="C116" s="1050"/>
      <c r="D116" s="169"/>
      <c r="E116" s="169"/>
      <c r="F116" s="171"/>
      <c r="G116" s="173" t="e">
        <f>SUM(Lori!#REF!)</f>
        <v>#REF!</v>
      </c>
      <c r="H116" s="173">
        <f>SUM(Lori!C15:C16)</f>
        <v>360</v>
      </c>
      <c r="I116" s="173">
        <f>SUM(Lori!D15:D16)</f>
        <v>360</v>
      </c>
    </row>
    <row r="117" spans="1:9" ht="34.5" customHeight="1" thickBot="1" x14ac:dyDescent="0.3">
      <c r="A117" s="1048" t="s">
        <v>83</v>
      </c>
      <c r="B117" s="1050"/>
      <c r="C117" s="117">
        <f>I116</f>
        <v>360</v>
      </c>
      <c r="D117" s="117"/>
      <c r="E117" s="117"/>
      <c r="F117" s="171"/>
      <c r="G117" s="171"/>
      <c r="H117" s="171"/>
      <c r="I117" s="171"/>
    </row>
    <row r="118" spans="1:9" ht="127.5" customHeight="1" thickBot="1" x14ac:dyDescent="0.3">
      <c r="A118" s="1048" t="s">
        <v>84</v>
      </c>
      <c r="B118" s="1050"/>
      <c r="C118" s="169"/>
      <c r="D118" s="169"/>
      <c r="E118" s="169"/>
      <c r="F118" s="171"/>
      <c r="G118" s="171"/>
      <c r="H118" s="171"/>
      <c r="I118" s="171"/>
    </row>
    <row r="119" spans="1:9" ht="16.5" x14ac:dyDescent="0.25">
      <c r="A119" s="1157" t="s">
        <v>66</v>
      </c>
      <c r="B119" s="1158"/>
      <c r="C119" s="1158"/>
      <c r="D119" s="1158"/>
      <c r="E119" s="1158"/>
      <c r="F119" s="1158"/>
      <c r="G119" s="1158"/>
      <c r="H119" s="1158"/>
      <c r="I119" s="1159"/>
    </row>
    <row r="120" spans="1:9" ht="17.25" thickBot="1" x14ac:dyDescent="0.3">
      <c r="A120" s="1086" t="s">
        <v>166</v>
      </c>
      <c r="B120" s="1087"/>
      <c r="C120" s="1087"/>
      <c r="D120" s="1087"/>
      <c r="E120" s="1087"/>
      <c r="F120" s="1087"/>
      <c r="G120" s="1087"/>
      <c r="H120" s="1087"/>
      <c r="I120" s="1088"/>
    </row>
    <row r="121" spans="1:9" ht="16.5" x14ac:dyDescent="0.25">
      <c r="A121" s="1157" t="s">
        <v>67</v>
      </c>
      <c r="B121" s="1158"/>
      <c r="C121" s="1158"/>
      <c r="D121" s="1158"/>
      <c r="E121" s="1158"/>
      <c r="F121" s="1158"/>
      <c r="G121" s="1158"/>
      <c r="H121" s="1158"/>
      <c r="I121" s="1159"/>
    </row>
    <row r="122" spans="1:9" ht="28.5" customHeight="1" thickBot="1" x14ac:dyDescent="0.3">
      <c r="A122" s="1086" t="s">
        <v>85</v>
      </c>
      <c r="B122" s="1087"/>
      <c r="C122" s="1087"/>
      <c r="D122" s="1087"/>
      <c r="E122" s="1087"/>
      <c r="F122" s="1087"/>
      <c r="G122" s="1087"/>
      <c r="H122" s="1087"/>
      <c r="I122" s="1088"/>
    </row>
    <row r="123" spans="1:9" ht="16.5" x14ac:dyDescent="0.25">
      <c r="A123" s="592" t="s">
        <v>54</v>
      </c>
      <c r="B123" s="593"/>
      <c r="C123" s="596" t="s">
        <v>24</v>
      </c>
      <c r="D123" s="597"/>
      <c r="E123" s="597"/>
      <c r="F123" s="597"/>
      <c r="G123" s="597"/>
      <c r="H123" s="597"/>
      <c r="I123" s="598"/>
    </row>
    <row r="124" spans="1:9" ht="16.5" x14ac:dyDescent="0.25">
      <c r="A124" s="594"/>
      <c r="B124" s="595"/>
      <c r="C124" s="1042" t="s">
        <v>125</v>
      </c>
      <c r="D124" s="1043"/>
      <c r="E124" s="1043"/>
      <c r="F124" s="1043"/>
      <c r="G124" s="1043"/>
      <c r="H124" s="1043"/>
      <c r="I124" s="1044"/>
    </row>
    <row r="125" spans="1:9" ht="16.5" x14ac:dyDescent="0.25">
      <c r="A125" s="602" t="s">
        <v>89</v>
      </c>
      <c r="B125" s="604" t="s">
        <v>77</v>
      </c>
      <c r="C125" s="606" t="s">
        <v>58</v>
      </c>
      <c r="D125" s="607"/>
      <c r="E125" s="607"/>
      <c r="F125" s="607"/>
      <c r="G125" s="607"/>
      <c r="H125" s="607"/>
      <c r="I125" s="608"/>
    </row>
    <row r="126" spans="1:9" ht="17.25" thickBot="1" x14ac:dyDescent="0.3">
      <c r="A126" s="603"/>
      <c r="B126" s="605"/>
      <c r="C126" s="742" t="s">
        <v>126</v>
      </c>
      <c r="D126" s="743"/>
      <c r="E126" s="743"/>
      <c r="F126" s="743"/>
      <c r="G126" s="743"/>
      <c r="H126" s="743"/>
      <c r="I126" s="744"/>
    </row>
    <row r="127" spans="1:9" ht="33" x14ac:dyDescent="0.25">
      <c r="A127" s="612" t="s">
        <v>78</v>
      </c>
      <c r="B127" s="613"/>
      <c r="C127" s="102" t="s">
        <v>127</v>
      </c>
      <c r="D127" s="103">
        <v>2</v>
      </c>
      <c r="E127" s="103">
        <v>2</v>
      </c>
      <c r="F127" s="103">
        <v>2</v>
      </c>
      <c r="G127" s="104"/>
      <c r="H127" s="104"/>
      <c r="I127" s="105"/>
    </row>
    <row r="128" spans="1:9" ht="39.75" customHeight="1" thickBot="1" x14ac:dyDescent="0.3">
      <c r="A128" s="614" t="s">
        <v>81</v>
      </c>
      <c r="B128" s="615"/>
      <c r="C128" s="106"/>
      <c r="D128" s="106"/>
      <c r="E128" s="106"/>
      <c r="F128" s="155"/>
      <c r="G128" s="107"/>
      <c r="H128" s="107"/>
      <c r="I128" s="41"/>
    </row>
    <row r="129" spans="1:9" ht="60.75" customHeight="1" thickBot="1" x14ac:dyDescent="0.3">
      <c r="A129" s="580" t="s">
        <v>93</v>
      </c>
      <c r="B129" s="581"/>
      <c r="C129" s="581"/>
      <c r="D129" s="167"/>
      <c r="E129" s="167"/>
      <c r="F129" s="75"/>
      <c r="G129" s="108" t="e">
        <f>SUM(Lori!#REF!)</f>
        <v>#REF!</v>
      </c>
      <c r="H129" s="108">
        <f>SUM(Lori!C45:C48)</f>
        <v>2130</v>
      </c>
      <c r="I129" s="108">
        <f>SUM(Lori!D45:D48)</f>
        <v>2130</v>
      </c>
    </row>
    <row r="130" spans="1:9" ht="52.5" customHeight="1" thickBot="1" x14ac:dyDescent="0.3">
      <c r="A130" s="582" t="s">
        <v>94</v>
      </c>
      <c r="B130" s="583"/>
      <c r="C130" s="109">
        <f>I129</f>
        <v>2130</v>
      </c>
      <c r="D130" s="109"/>
      <c r="E130" s="109"/>
      <c r="F130" s="75"/>
      <c r="G130" s="78"/>
      <c r="H130" s="78"/>
      <c r="I130" s="74"/>
    </row>
    <row r="131" spans="1:9" ht="129.75" customHeight="1" thickBot="1" x14ac:dyDescent="0.3">
      <c r="A131" s="582" t="s">
        <v>95</v>
      </c>
      <c r="B131" s="583"/>
      <c r="C131" s="159"/>
      <c r="D131" s="159"/>
      <c r="E131" s="159"/>
      <c r="F131" s="75"/>
      <c r="G131" s="78"/>
      <c r="H131" s="78"/>
      <c r="I131" s="74"/>
    </row>
    <row r="132" spans="1:9" ht="16.5" x14ac:dyDescent="0.25">
      <c r="A132" s="584" t="s">
        <v>66</v>
      </c>
      <c r="B132" s="585"/>
      <c r="C132" s="585"/>
      <c r="D132" s="585"/>
      <c r="E132" s="585"/>
      <c r="F132" s="585"/>
      <c r="G132" s="586"/>
      <c r="H132" s="586"/>
      <c r="I132" s="587"/>
    </row>
    <row r="133" spans="1:9" ht="17.25" thickBot="1" x14ac:dyDescent="0.3">
      <c r="A133" s="588" t="s">
        <v>187</v>
      </c>
      <c r="B133" s="589"/>
      <c r="C133" s="589"/>
      <c r="D133" s="589"/>
      <c r="E133" s="589"/>
      <c r="F133" s="589"/>
      <c r="G133" s="590"/>
      <c r="H133" s="590"/>
      <c r="I133" s="591"/>
    </row>
    <row r="134" spans="1:9" ht="16.5" x14ac:dyDescent="0.25">
      <c r="A134" s="584" t="s">
        <v>67</v>
      </c>
      <c r="B134" s="585"/>
      <c r="C134" s="585"/>
      <c r="D134" s="585"/>
      <c r="E134" s="585"/>
      <c r="F134" s="585"/>
      <c r="G134" s="586"/>
      <c r="H134" s="586"/>
      <c r="I134" s="587"/>
    </row>
    <row r="135" spans="1:9" ht="17.25" thickBot="1" x14ac:dyDescent="0.3">
      <c r="A135" s="588" t="s">
        <v>85</v>
      </c>
      <c r="B135" s="589"/>
      <c r="C135" s="589"/>
      <c r="D135" s="589"/>
      <c r="E135" s="589"/>
      <c r="F135" s="589"/>
      <c r="G135" s="590"/>
      <c r="H135" s="590"/>
      <c r="I135" s="591"/>
    </row>
    <row r="136" spans="1:9" ht="16.5" x14ac:dyDescent="0.25">
      <c r="A136" s="639" t="s">
        <v>54</v>
      </c>
      <c r="B136" s="640"/>
      <c r="C136" s="643" t="s">
        <v>24</v>
      </c>
      <c r="D136" s="644"/>
      <c r="E136" s="644"/>
      <c r="F136" s="644"/>
      <c r="G136" s="644"/>
      <c r="H136" s="644"/>
      <c r="I136" s="645"/>
    </row>
    <row r="137" spans="1:9" ht="16.5" x14ac:dyDescent="0.25">
      <c r="A137" s="641"/>
      <c r="B137" s="642"/>
      <c r="C137" s="729" t="s">
        <v>88</v>
      </c>
      <c r="D137" s="730"/>
      <c r="E137" s="730"/>
      <c r="F137" s="730"/>
      <c r="G137" s="730"/>
      <c r="H137" s="730"/>
      <c r="I137" s="731"/>
    </row>
    <row r="138" spans="1:9" ht="16.5" x14ac:dyDescent="0.25">
      <c r="A138" s="649" t="s">
        <v>138</v>
      </c>
      <c r="B138" s="650" t="s">
        <v>77</v>
      </c>
      <c r="C138" s="751" t="s">
        <v>58</v>
      </c>
      <c r="D138" s="752"/>
      <c r="E138" s="752"/>
      <c r="F138" s="752"/>
      <c r="G138" s="752"/>
      <c r="H138" s="752"/>
      <c r="I138" s="753"/>
    </row>
    <row r="139" spans="1:9" ht="17.25" thickBot="1" x14ac:dyDescent="0.3">
      <c r="A139" s="749"/>
      <c r="B139" s="750"/>
      <c r="C139" s="754" t="s">
        <v>90</v>
      </c>
      <c r="D139" s="755"/>
      <c r="E139" s="755"/>
      <c r="F139" s="755"/>
      <c r="G139" s="755"/>
      <c r="H139" s="755"/>
      <c r="I139" s="756"/>
    </row>
    <row r="140" spans="1:9" ht="66" x14ac:dyDescent="0.25">
      <c r="A140" s="734" t="s">
        <v>78</v>
      </c>
      <c r="B140" s="735"/>
      <c r="C140" s="50" t="s">
        <v>91</v>
      </c>
      <c r="D140" s="84">
        <v>58</v>
      </c>
      <c r="E140" s="84">
        <v>58</v>
      </c>
      <c r="F140" s="84">
        <v>58</v>
      </c>
      <c r="G140" s="52"/>
      <c r="H140" s="52"/>
      <c r="I140" s="53"/>
    </row>
    <row r="141" spans="1:9" ht="99.75" thickBot="1" x14ac:dyDescent="0.3">
      <c r="A141" s="736" t="s">
        <v>81</v>
      </c>
      <c r="B141" s="737"/>
      <c r="C141" s="54" t="s">
        <v>92</v>
      </c>
      <c r="D141" s="54"/>
      <c r="E141" s="54"/>
      <c r="F141" s="55">
        <v>100</v>
      </c>
      <c r="G141" s="56"/>
      <c r="H141" s="56"/>
      <c r="I141" s="57"/>
    </row>
    <row r="142" spans="1:9" ht="68.25" customHeight="1" thickBot="1" x14ac:dyDescent="0.3">
      <c r="A142" s="738" t="s">
        <v>93</v>
      </c>
      <c r="B142" s="739"/>
      <c r="C142" s="739"/>
      <c r="D142" s="157"/>
      <c r="E142" s="157"/>
      <c r="F142" s="59"/>
      <c r="G142" s="60" t="e">
        <f>Lori!#REF!</f>
        <v>#REF!</v>
      </c>
      <c r="H142" s="60">
        <f>Lori!C56</f>
        <v>-1050</v>
      </c>
      <c r="I142" s="60">
        <f>Lori!D56</f>
        <v>-1050</v>
      </c>
    </row>
    <row r="143" spans="1:9" ht="58.5" customHeight="1" thickBot="1" x14ac:dyDescent="0.3">
      <c r="A143" s="740" t="s">
        <v>94</v>
      </c>
      <c r="B143" s="741"/>
      <c r="C143" s="60">
        <f>I142</f>
        <v>-1050</v>
      </c>
      <c r="D143" s="61"/>
      <c r="E143" s="61"/>
      <c r="F143" s="59"/>
      <c r="G143" s="62"/>
      <c r="H143" s="62"/>
      <c r="I143" s="63"/>
    </row>
    <row r="144" spans="1:9" ht="132.75" customHeight="1" thickBot="1" x14ac:dyDescent="0.3">
      <c r="A144" s="740" t="s">
        <v>95</v>
      </c>
      <c r="B144" s="741"/>
      <c r="C144" s="154"/>
      <c r="D144" s="154"/>
      <c r="E144" s="154"/>
      <c r="F144" s="59"/>
      <c r="G144" s="62"/>
      <c r="H144" s="62"/>
      <c r="I144" s="63"/>
    </row>
    <row r="145" spans="1:9" ht="16.5" x14ac:dyDescent="0.25">
      <c r="A145" s="676" t="s">
        <v>66</v>
      </c>
      <c r="B145" s="677"/>
      <c r="C145" s="677"/>
      <c r="D145" s="677"/>
      <c r="E145" s="677"/>
      <c r="F145" s="677"/>
      <c r="G145" s="678"/>
      <c r="H145" s="678"/>
      <c r="I145" s="679"/>
    </row>
    <row r="146" spans="1:9" ht="17.25" thickBot="1" x14ac:dyDescent="0.3">
      <c r="A146" s="620" t="s">
        <v>187</v>
      </c>
      <c r="B146" s="621"/>
      <c r="C146" s="621"/>
      <c r="D146" s="621"/>
      <c r="E146" s="621"/>
      <c r="F146" s="621"/>
      <c r="G146" s="622"/>
      <c r="H146" s="622"/>
      <c r="I146" s="623"/>
    </row>
    <row r="147" spans="1:9" ht="16.5" x14ac:dyDescent="0.25">
      <c r="A147" s="676" t="s">
        <v>67</v>
      </c>
      <c r="B147" s="677"/>
      <c r="C147" s="677"/>
      <c r="D147" s="677"/>
      <c r="E147" s="677"/>
      <c r="F147" s="677"/>
      <c r="G147" s="678"/>
      <c r="H147" s="678"/>
      <c r="I147" s="679"/>
    </row>
    <row r="148" spans="1:9" ht="17.25" thickBot="1" x14ac:dyDescent="0.3">
      <c r="A148" s="620" t="s">
        <v>85</v>
      </c>
      <c r="B148" s="621"/>
      <c r="C148" s="621"/>
      <c r="D148" s="621"/>
      <c r="E148" s="621"/>
      <c r="F148" s="621"/>
      <c r="G148" s="622"/>
      <c r="H148" s="622"/>
      <c r="I148" s="623"/>
    </row>
    <row r="149" spans="1:9" ht="16.5" x14ac:dyDescent="0.25">
      <c r="A149" s="1089" t="s">
        <v>54</v>
      </c>
      <c r="B149" s="1090"/>
      <c r="C149" s="1095" t="s">
        <v>24</v>
      </c>
      <c r="D149" s="1108"/>
      <c r="E149" s="1108"/>
      <c r="F149" s="1108"/>
      <c r="G149" s="1096"/>
      <c r="H149" s="1108"/>
      <c r="I149" s="1097"/>
    </row>
    <row r="150" spans="1:9" ht="16.5" x14ac:dyDescent="0.25">
      <c r="A150" s="1091"/>
      <c r="B150" s="1092"/>
      <c r="C150" s="1098" t="s">
        <v>114</v>
      </c>
      <c r="D150" s="1099"/>
      <c r="E150" s="1099"/>
      <c r="F150" s="1100"/>
      <c r="G150" s="1100"/>
      <c r="H150" s="1100"/>
      <c r="I150" s="1101"/>
    </row>
    <row r="151" spans="1:9" ht="17.25" thickBot="1" x14ac:dyDescent="0.3">
      <c r="A151" s="1093"/>
      <c r="B151" s="1094"/>
      <c r="C151" s="1109" t="s">
        <v>75</v>
      </c>
      <c r="D151" s="1108"/>
      <c r="E151" s="1108"/>
      <c r="F151" s="1110"/>
      <c r="G151" s="1110"/>
      <c r="H151" s="1110"/>
      <c r="I151" s="1111"/>
    </row>
    <row r="152" spans="1:9" ht="17.25" thickBot="1" x14ac:dyDescent="0.3">
      <c r="A152" s="180" t="s">
        <v>108</v>
      </c>
      <c r="B152" s="181" t="s">
        <v>70</v>
      </c>
      <c r="C152" s="1086" t="s">
        <v>179</v>
      </c>
      <c r="D152" s="1087"/>
      <c r="E152" s="1087"/>
      <c r="F152" s="1087"/>
      <c r="G152" s="1087"/>
      <c r="H152" s="1087"/>
      <c r="I152" s="1088"/>
    </row>
    <row r="153" spans="1:9" ht="42.75" customHeight="1" thickBot="1" x14ac:dyDescent="0.3">
      <c r="A153" s="1102" t="s">
        <v>109</v>
      </c>
      <c r="B153" s="1102"/>
      <c r="C153" s="168"/>
      <c r="D153" s="171" t="s">
        <v>60</v>
      </c>
      <c r="E153" s="171" t="s">
        <v>60</v>
      </c>
      <c r="F153" s="171" t="s">
        <v>60</v>
      </c>
      <c r="G153" s="1" t="e">
        <f>SUM(Lori!#REF!)</f>
        <v>#REF!</v>
      </c>
      <c r="H153" s="1">
        <f>SUM(Lori!C42:C45)</f>
        <v>5140</v>
      </c>
      <c r="I153" s="1">
        <f>SUM(Lori!D42:D45)</f>
        <v>5140</v>
      </c>
    </row>
    <row r="154" spans="1:9" ht="17.25" thickBot="1" x14ac:dyDescent="0.3">
      <c r="A154" s="1103" t="s">
        <v>61</v>
      </c>
      <c r="B154" s="1104"/>
      <c r="C154" s="1046"/>
      <c r="D154" s="1046"/>
      <c r="E154" s="1046"/>
      <c r="F154" s="1046"/>
      <c r="G154" s="1046"/>
      <c r="H154" s="1046"/>
      <c r="I154" s="1047"/>
    </row>
    <row r="155" spans="1:9" ht="17.25" thickBot="1" x14ac:dyDescent="0.3">
      <c r="A155" s="1048" t="s">
        <v>321</v>
      </c>
      <c r="B155" s="1049"/>
      <c r="C155" s="1049"/>
      <c r="D155" s="1049"/>
      <c r="E155" s="1049"/>
      <c r="F155" s="1049"/>
      <c r="G155" s="1049"/>
      <c r="H155" s="1049"/>
      <c r="I155" s="1050"/>
    </row>
    <row r="156" spans="1:9" ht="17.25" thickBot="1" x14ac:dyDescent="0.3">
      <c r="A156" s="1105" t="s">
        <v>62</v>
      </c>
      <c r="B156" s="1106"/>
      <c r="C156" s="1106"/>
      <c r="D156" s="1106"/>
      <c r="E156" s="1106"/>
      <c r="F156" s="1106"/>
      <c r="G156" s="1106"/>
      <c r="H156" s="1106"/>
      <c r="I156" s="1107"/>
    </row>
    <row r="157" spans="1:9" ht="115.5" customHeight="1" thickBot="1" x14ac:dyDescent="0.3">
      <c r="A157" s="1045" t="s">
        <v>63</v>
      </c>
      <c r="B157" s="1047"/>
      <c r="C157" s="1048" t="s">
        <v>110</v>
      </c>
      <c r="D157" s="1049"/>
      <c r="E157" s="1049"/>
      <c r="F157" s="1049"/>
      <c r="G157" s="1049"/>
      <c r="H157" s="1049"/>
      <c r="I157" s="1050"/>
    </row>
    <row r="158" spans="1:9" ht="59.25" customHeight="1" thickBot="1" x14ac:dyDescent="0.3">
      <c r="A158" s="1045" t="s">
        <v>65</v>
      </c>
      <c r="B158" s="1047"/>
      <c r="C158" s="182"/>
      <c r="D158" s="182"/>
      <c r="E158" s="182"/>
      <c r="F158" s="182"/>
      <c r="G158" s="182"/>
      <c r="H158" s="182"/>
      <c r="I158" s="182"/>
    </row>
    <row r="159" spans="1:9" ht="17.25" thickBot="1" x14ac:dyDescent="0.3">
      <c r="A159" s="1045" t="s">
        <v>66</v>
      </c>
      <c r="B159" s="1046"/>
      <c r="C159" s="1046"/>
      <c r="D159" s="1046"/>
      <c r="E159" s="1046"/>
      <c r="F159" s="1046"/>
      <c r="G159" s="1046"/>
      <c r="H159" s="1046"/>
      <c r="I159" s="1047"/>
    </row>
    <row r="160" spans="1:9" ht="17.25" thickBot="1" x14ac:dyDescent="0.3">
      <c r="A160" s="1045" t="s">
        <v>67</v>
      </c>
      <c r="B160" s="1046"/>
      <c r="C160" s="1046"/>
      <c r="D160" s="1046"/>
      <c r="E160" s="1046"/>
      <c r="F160" s="1046"/>
      <c r="G160" s="1046"/>
      <c r="H160" s="1046"/>
      <c r="I160" s="1047"/>
    </row>
    <row r="161" spans="1:9" ht="17.25" thickBot="1" x14ac:dyDescent="0.3">
      <c r="A161" s="1048" t="s">
        <v>111</v>
      </c>
      <c r="B161" s="1049"/>
      <c r="C161" s="1049"/>
      <c r="D161" s="1049"/>
      <c r="E161" s="1049"/>
      <c r="F161" s="1049"/>
      <c r="G161" s="1049"/>
      <c r="H161" s="1049"/>
      <c r="I161" s="1050"/>
    </row>
    <row r="162" spans="1:9" s="39" customFormat="1" ht="16.5" x14ac:dyDescent="0.25">
      <c r="A162" s="592" t="s">
        <v>54</v>
      </c>
      <c r="B162" s="593"/>
      <c r="C162" s="596" t="s">
        <v>24</v>
      </c>
      <c r="D162" s="597"/>
      <c r="E162" s="597"/>
      <c r="F162" s="597"/>
      <c r="G162" s="597"/>
      <c r="H162" s="597"/>
      <c r="I162" s="598"/>
    </row>
    <row r="163" spans="1:9" s="39" customFormat="1" ht="16.5" x14ac:dyDescent="0.25">
      <c r="A163" s="594"/>
      <c r="B163" s="595"/>
      <c r="C163" s="1042" t="s">
        <v>202</v>
      </c>
      <c r="D163" s="1043"/>
      <c r="E163" s="1043"/>
      <c r="F163" s="1043"/>
      <c r="G163" s="1043"/>
      <c r="H163" s="1043"/>
      <c r="I163" s="1044"/>
    </row>
    <row r="164" spans="1:9" s="39" customFormat="1" ht="16.5" x14ac:dyDescent="0.25">
      <c r="A164" s="602" t="s">
        <v>153</v>
      </c>
      <c r="B164" s="604" t="s">
        <v>98</v>
      </c>
      <c r="C164" s="606" t="s">
        <v>58</v>
      </c>
      <c r="D164" s="607"/>
      <c r="E164" s="607"/>
      <c r="F164" s="607"/>
      <c r="G164" s="607"/>
      <c r="H164" s="607"/>
      <c r="I164" s="608"/>
    </row>
    <row r="165" spans="1:9" s="39" customFormat="1" ht="17.25" thickBot="1" x14ac:dyDescent="0.3">
      <c r="A165" s="602"/>
      <c r="B165" s="604"/>
      <c r="C165" s="609" t="s">
        <v>99</v>
      </c>
      <c r="D165" s="610"/>
      <c r="E165" s="610"/>
      <c r="F165" s="610"/>
      <c r="G165" s="610"/>
      <c r="H165" s="610"/>
      <c r="I165" s="611"/>
    </row>
    <row r="166" spans="1:9" s="39" customFormat="1" ht="33.75" thickBot="1" x14ac:dyDescent="0.3">
      <c r="A166" s="582" t="s">
        <v>100</v>
      </c>
      <c r="B166" s="583"/>
      <c r="C166" s="166" t="s">
        <v>101</v>
      </c>
      <c r="D166" s="72">
        <v>2</v>
      </c>
      <c r="E166" s="72">
        <v>2</v>
      </c>
      <c r="F166" s="72">
        <v>2</v>
      </c>
      <c r="G166" s="73"/>
      <c r="H166" s="73"/>
      <c r="I166" s="74"/>
    </row>
    <row r="167" spans="1:9" s="39" customFormat="1" ht="38.25" customHeight="1" thickBot="1" x14ac:dyDescent="0.3">
      <c r="A167" s="582" t="s">
        <v>102</v>
      </c>
      <c r="B167" s="583"/>
      <c r="C167" s="166"/>
      <c r="D167" s="75" t="s">
        <v>60</v>
      </c>
      <c r="E167" s="75" t="s">
        <v>60</v>
      </c>
      <c r="F167" s="75" t="s">
        <v>60</v>
      </c>
      <c r="G167" s="76" t="e">
        <f>SUM(Lori!#REF!)</f>
        <v>#REF!</v>
      </c>
      <c r="H167" s="76">
        <f>SUM(Lori!C17:C21)</f>
        <v>-2530</v>
      </c>
      <c r="I167" s="76">
        <f>SUM(Lori!D17:D21)</f>
        <v>-2530</v>
      </c>
    </row>
    <row r="168" spans="1:9" s="39" customFormat="1" ht="17.25" thickBot="1" x14ac:dyDescent="0.3">
      <c r="A168" s="582" t="s">
        <v>103</v>
      </c>
      <c r="B168" s="790"/>
      <c r="C168" s="583"/>
      <c r="D168" s="158"/>
      <c r="E168" s="158"/>
      <c r="F168" s="75"/>
      <c r="G168" s="78"/>
      <c r="H168" s="78"/>
      <c r="I168" s="74"/>
    </row>
    <row r="169" spans="1:9" s="39" customFormat="1" ht="16.5" x14ac:dyDescent="0.25">
      <c r="A169" s="791" t="s">
        <v>104</v>
      </c>
      <c r="B169" s="792"/>
      <c r="C169" s="792"/>
      <c r="D169" s="792"/>
      <c r="E169" s="792"/>
      <c r="F169" s="792"/>
      <c r="G169" s="792"/>
      <c r="H169" s="792"/>
      <c r="I169" s="793"/>
    </row>
    <row r="170" spans="1:9" s="39" customFormat="1" ht="17.25" thickBot="1" x14ac:dyDescent="0.3">
      <c r="A170" s="794" t="s">
        <v>105</v>
      </c>
      <c r="B170" s="795"/>
      <c r="C170" s="795"/>
      <c r="D170" s="795"/>
      <c r="E170" s="795"/>
      <c r="F170" s="795"/>
      <c r="G170" s="795"/>
      <c r="H170" s="795"/>
      <c r="I170" s="796"/>
    </row>
    <row r="171" spans="1:9" s="39" customFormat="1" ht="16.5" x14ac:dyDescent="0.25">
      <c r="A171" s="584" t="s">
        <v>66</v>
      </c>
      <c r="B171" s="585"/>
      <c r="C171" s="585"/>
      <c r="D171" s="585"/>
      <c r="E171" s="585"/>
      <c r="F171" s="585"/>
      <c r="G171" s="586"/>
      <c r="H171" s="586"/>
      <c r="I171" s="587"/>
    </row>
    <row r="172" spans="1:9" s="39" customFormat="1" ht="17.25" thickBot="1" x14ac:dyDescent="0.3">
      <c r="A172" s="588" t="s">
        <v>106</v>
      </c>
      <c r="B172" s="589"/>
      <c r="C172" s="589"/>
      <c r="D172" s="589"/>
      <c r="E172" s="589"/>
      <c r="F172" s="589"/>
      <c r="G172" s="590"/>
      <c r="H172" s="590"/>
      <c r="I172" s="591"/>
    </row>
    <row r="173" spans="1:9" s="39" customFormat="1" ht="16.5" x14ac:dyDescent="0.25">
      <c r="A173" s="584" t="s">
        <v>67</v>
      </c>
      <c r="B173" s="585"/>
      <c r="C173" s="585"/>
      <c r="D173" s="585"/>
      <c r="E173" s="585"/>
      <c r="F173" s="585"/>
      <c r="G173" s="586"/>
      <c r="H173" s="586"/>
      <c r="I173" s="587"/>
    </row>
    <row r="174" spans="1:9" s="39" customFormat="1" ht="48.75" customHeight="1" thickBot="1" x14ac:dyDescent="0.3">
      <c r="A174" s="588" t="s">
        <v>107</v>
      </c>
      <c r="B174" s="589"/>
      <c r="C174" s="589"/>
      <c r="D174" s="589"/>
      <c r="E174" s="589"/>
      <c r="F174" s="589"/>
      <c r="G174" s="590"/>
      <c r="H174" s="590"/>
      <c r="I174" s="591"/>
    </row>
    <row r="175" spans="1:9" s="39" customFormat="1" ht="16.5" x14ac:dyDescent="0.25">
      <c r="A175" s="592" t="s">
        <v>54</v>
      </c>
      <c r="B175" s="593"/>
      <c r="C175" s="606" t="s">
        <v>24</v>
      </c>
      <c r="D175" s="607"/>
      <c r="E175" s="607"/>
      <c r="F175" s="607"/>
      <c r="G175" s="607"/>
      <c r="H175" s="607"/>
      <c r="I175" s="608"/>
    </row>
    <row r="176" spans="1:9" s="39" customFormat="1" ht="16.5" x14ac:dyDescent="0.25">
      <c r="A176" s="594"/>
      <c r="B176" s="595"/>
      <c r="C176" s="1038" t="s">
        <v>322</v>
      </c>
      <c r="D176" s="1039"/>
      <c r="E176" s="1039"/>
      <c r="F176" s="1040"/>
      <c r="G176" s="1040"/>
      <c r="H176" s="1040"/>
      <c r="I176" s="1041"/>
    </row>
    <row r="177" spans="1:9" s="39" customFormat="1" ht="16.5" x14ac:dyDescent="0.25">
      <c r="A177" s="602" t="s">
        <v>153</v>
      </c>
      <c r="B177" s="604" t="s">
        <v>98</v>
      </c>
      <c r="C177" s="606" t="s">
        <v>58</v>
      </c>
      <c r="D177" s="607"/>
      <c r="E177" s="607"/>
      <c r="F177" s="607"/>
      <c r="G177" s="607"/>
      <c r="H177" s="607"/>
      <c r="I177" s="608"/>
    </row>
    <row r="178" spans="1:9" s="39" customFormat="1" ht="33.75" customHeight="1" thickBot="1" x14ac:dyDescent="0.3">
      <c r="A178" s="602"/>
      <c r="B178" s="604"/>
      <c r="C178" s="742" t="s">
        <v>309</v>
      </c>
      <c r="D178" s="743"/>
      <c r="E178" s="743"/>
      <c r="F178" s="743"/>
      <c r="G178" s="743"/>
      <c r="H178" s="743"/>
      <c r="I178" s="744"/>
    </row>
    <row r="179" spans="1:9" s="39" customFormat="1" ht="50.25" customHeight="1" thickBot="1" x14ac:dyDescent="0.3">
      <c r="A179" s="582" t="s">
        <v>100</v>
      </c>
      <c r="B179" s="583"/>
      <c r="C179" s="166" t="s">
        <v>101</v>
      </c>
      <c r="D179" s="189">
        <v>8</v>
      </c>
      <c r="E179" s="189">
        <v>8</v>
      </c>
      <c r="F179" s="190">
        <v>8</v>
      </c>
      <c r="G179" s="78"/>
      <c r="H179" s="78"/>
      <c r="I179" s="74"/>
    </row>
    <row r="180" spans="1:9" s="39" customFormat="1" ht="50.25" customHeight="1" thickBot="1" x14ac:dyDescent="0.3">
      <c r="A180" s="582" t="s">
        <v>102</v>
      </c>
      <c r="B180" s="583"/>
      <c r="C180" s="166"/>
      <c r="D180" s="75" t="s">
        <v>60</v>
      </c>
      <c r="E180" s="75" t="s">
        <v>60</v>
      </c>
      <c r="F180" s="75" t="s">
        <v>60</v>
      </c>
      <c r="G180" s="1" t="e">
        <f>SUM(Lori!#REF!)</f>
        <v>#REF!</v>
      </c>
      <c r="H180" s="1" t="e">
        <f>SUM(Lori!#REF!)</f>
        <v>#REF!</v>
      </c>
      <c r="I180" s="1" t="e">
        <f>SUM(Lori!#REF!)</f>
        <v>#REF!</v>
      </c>
    </row>
    <row r="181" spans="1:9" s="39" customFormat="1" ht="17.25" thickBot="1" x14ac:dyDescent="0.3">
      <c r="A181" s="582" t="s">
        <v>103</v>
      </c>
      <c r="B181" s="790"/>
      <c r="C181" s="583"/>
      <c r="D181" s="158"/>
      <c r="E181" s="158"/>
      <c r="F181" s="75"/>
      <c r="G181" s="78"/>
      <c r="H181" s="78"/>
      <c r="I181" s="74"/>
    </row>
    <row r="182" spans="1:9" s="39" customFormat="1" ht="16.5" x14ac:dyDescent="0.25">
      <c r="A182" s="791" t="s">
        <v>104</v>
      </c>
      <c r="B182" s="792"/>
      <c r="C182" s="792"/>
      <c r="D182" s="792"/>
      <c r="E182" s="792"/>
      <c r="F182" s="792"/>
      <c r="G182" s="792"/>
      <c r="H182" s="792"/>
      <c r="I182" s="793"/>
    </row>
    <row r="183" spans="1:9" s="39" customFormat="1" ht="17.25" thickBot="1" x14ac:dyDescent="0.3">
      <c r="A183" s="794" t="s">
        <v>304</v>
      </c>
      <c r="B183" s="795"/>
      <c r="C183" s="795"/>
      <c r="D183" s="795"/>
      <c r="E183" s="795"/>
      <c r="F183" s="795"/>
      <c r="G183" s="795"/>
      <c r="H183" s="795"/>
      <c r="I183" s="796"/>
    </row>
    <row r="184" spans="1:9" s="39" customFormat="1" ht="16.5" x14ac:dyDescent="0.25">
      <c r="A184" s="584" t="s">
        <v>66</v>
      </c>
      <c r="B184" s="585"/>
      <c r="C184" s="585"/>
      <c r="D184" s="585"/>
      <c r="E184" s="585"/>
      <c r="F184" s="585"/>
      <c r="G184" s="586"/>
      <c r="H184" s="586"/>
      <c r="I184" s="587"/>
    </row>
    <row r="185" spans="1:9" s="39" customFormat="1" ht="15" customHeight="1" thickBot="1" x14ac:dyDescent="0.3">
      <c r="A185" s="588" t="s">
        <v>106</v>
      </c>
      <c r="B185" s="589"/>
      <c r="C185" s="589"/>
      <c r="D185" s="589"/>
      <c r="E185" s="589"/>
      <c r="F185" s="589"/>
      <c r="G185" s="590"/>
      <c r="H185" s="590"/>
      <c r="I185" s="591"/>
    </row>
    <row r="186" spans="1:9" s="39" customFormat="1" ht="16.5" x14ac:dyDescent="0.25">
      <c r="A186" s="584" t="s">
        <v>67</v>
      </c>
      <c r="B186" s="585"/>
      <c r="C186" s="585"/>
      <c r="D186" s="585"/>
      <c r="E186" s="585"/>
      <c r="F186" s="585"/>
      <c r="G186" s="586"/>
      <c r="H186" s="586"/>
      <c r="I186" s="587"/>
    </row>
    <row r="187" spans="1:9" s="39" customFormat="1" ht="33.75" customHeight="1" thickBot="1" x14ac:dyDescent="0.3">
      <c r="A187" s="588" t="s">
        <v>107</v>
      </c>
      <c r="B187" s="589"/>
      <c r="C187" s="589"/>
      <c r="D187" s="589"/>
      <c r="E187" s="589"/>
      <c r="F187" s="589"/>
      <c r="G187" s="590"/>
      <c r="H187" s="590"/>
      <c r="I187" s="591"/>
    </row>
    <row r="188" spans="1:9" ht="16.5" x14ac:dyDescent="0.25">
      <c r="A188" s="39"/>
      <c r="B188" s="39"/>
      <c r="C188" s="39"/>
      <c r="D188" s="39"/>
      <c r="E188" s="39"/>
      <c r="F188" s="39"/>
      <c r="G188" s="39"/>
      <c r="H188" s="39"/>
      <c r="I188" s="39"/>
    </row>
    <row r="191" spans="1:9" x14ac:dyDescent="0.25">
      <c r="I191" s="176"/>
    </row>
  </sheetData>
  <mergeCells count="217">
    <mergeCell ref="A57:B57"/>
    <mergeCell ref="A58:C58"/>
    <mergeCell ref="A59:I59"/>
    <mergeCell ref="A60:I60"/>
    <mergeCell ref="A61:I61"/>
    <mergeCell ref="A127:B127"/>
    <mergeCell ref="A128:B128"/>
    <mergeCell ref="A129:C129"/>
    <mergeCell ref="A119:I119"/>
    <mergeCell ref="A120:I120"/>
    <mergeCell ref="A121:I121"/>
    <mergeCell ref="A122:I122"/>
    <mergeCell ref="C123:I123"/>
    <mergeCell ref="C124:I124"/>
    <mergeCell ref="C125:I125"/>
    <mergeCell ref="A125:A126"/>
    <mergeCell ref="B125:B126"/>
    <mergeCell ref="C126:I126"/>
    <mergeCell ref="C99:I99"/>
    <mergeCell ref="C113:I113"/>
    <mergeCell ref="A114:B114"/>
    <mergeCell ref="A115:B115"/>
    <mergeCell ref="A116:C116"/>
    <mergeCell ref="A117:B117"/>
    <mergeCell ref="A118:B118"/>
    <mergeCell ref="A106:I106"/>
    <mergeCell ref="A107:I107"/>
    <mergeCell ref="A108:I108"/>
    <mergeCell ref="A109:I109"/>
    <mergeCell ref="A110:B112"/>
    <mergeCell ref="C110:I110"/>
    <mergeCell ref="C111:I111"/>
    <mergeCell ref="C112:I112"/>
    <mergeCell ref="A46:I46"/>
    <mergeCell ref="C86:I86"/>
    <mergeCell ref="A87:B88"/>
    <mergeCell ref="A89:B89"/>
    <mergeCell ref="A90:C90"/>
    <mergeCell ref="A91:B91"/>
    <mergeCell ref="A92:B92"/>
    <mergeCell ref="A80:C82"/>
    <mergeCell ref="D80:I80"/>
    <mergeCell ref="D81:F81"/>
    <mergeCell ref="G81:I81"/>
    <mergeCell ref="A83:B85"/>
    <mergeCell ref="C83:I83"/>
    <mergeCell ref="C84:I84"/>
    <mergeCell ref="C85:I85"/>
    <mergeCell ref="A47:I47"/>
    <mergeCell ref="A48:I48"/>
    <mergeCell ref="A49:I49"/>
    <mergeCell ref="A50:I50"/>
    <mergeCell ref="A51:I51"/>
    <mergeCell ref="A62:I62"/>
    <mergeCell ref="A63:I63"/>
    <mergeCell ref="A64:I64"/>
    <mergeCell ref="A56:B56"/>
    <mergeCell ref="A30:I30"/>
    <mergeCell ref="A31:I31"/>
    <mergeCell ref="A32:I32"/>
    <mergeCell ref="A33:B33"/>
    <mergeCell ref="C33:I33"/>
    <mergeCell ref="A78:I78"/>
    <mergeCell ref="A79:I79"/>
    <mergeCell ref="C42:I42"/>
    <mergeCell ref="A43:B43"/>
    <mergeCell ref="A44:B44"/>
    <mergeCell ref="A45:C45"/>
    <mergeCell ref="A39:B40"/>
    <mergeCell ref="C39:I39"/>
    <mergeCell ref="C40:I40"/>
    <mergeCell ref="A41:A42"/>
    <mergeCell ref="B41:B42"/>
    <mergeCell ref="C41:I41"/>
    <mergeCell ref="A52:B53"/>
    <mergeCell ref="C52:I52"/>
    <mergeCell ref="C53:I53"/>
    <mergeCell ref="A54:A55"/>
    <mergeCell ref="B54:B55"/>
    <mergeCell ref="C54:I54"/>
    <mergeCell ref="C55:I55"/>
    <mergeCell ref="A24:I24"/>
    <mergeCell ref="A25:B26"/>
    <mergeCell ref="C25:I25"/>
    <mergeCell ref="C26:I26"/>
    <mergeCell ref="A27:A28"/>
    <mergeCell ref="B27:B28"/>
    <mergeCell ref="C27:I27"/>
    <mergeCell ref="C28:I28"/>
    <mergeCell ref="A29:B29"/>
    <mergeCell ref="A1:I1"/>
    <mergeCell ref="A3:I3"/>
    <mergeCell ref="A5:I5"/>
    <mergeCell ref="A7:I7"/>
    <mergeCell ref="A9:C11"/>
    <mergeCell ref="D9:I9"/>
    <mergeCell ref="D10:F10"/>
    <mergeCell ref="G10:I10"/>
    <mergeCell ref="A123:B124"/>
    <mergeCell ref="A16:B16"/>
    <mergeCell ref="A17:B17"/>
    <mergeCell ref="A18:C18"/>
    <mergeCell ref="A19:I19"/>
    <mergeCell ref="A20:I20"/>
    <mergeCell ref="A21:I21"/>
    <mergeCell ref="A12:B13"/>
    <mergeCell ref="C12:I12"/>
    <mergeCell ref="C13:I13"/>
    <mergeCell ref="A14:A15"/>
    <mergeCell ref="B14:B15"/>
    <mergeCell ref="C14:I14"/>
    <mergeCell ref="C15:I15"/>
    <mergeCell ref="A22:I22"/>
    <mergeCell ref="A23:I23"/>
    <mergeCell ref="A170:I170"/>
    <mergeCell ref="A171:I171"/>
    <mergeCell ref="A130:B130"/>
    <mergeCell ref="A131:B131"/>
    <mergeCell ref="C139:I139"/>
    <mergeCell ref="A140:B140"/>
    <mergeCell ref="A141:B141"/>
    <mergeCell ref="A142:C142"/>
    <mergeCell ref="A143:B143"/>
    <mergeCell ref="A144:B144"/>
    <mergeCell ref="A145:I145"/>
    <mergeCell ref="A146:I146"/>
    <mergeCell ref="A147:I147"/>
    <mergeCell ref="A148:I148"/>
    <mergeCell ref="A132:I132"/>
    <mergeCell ref="A133:I133"/>
    <mergeCell ref="A134:I134"/>
    <mergeCell ref="A135:I135"/>
    <mergeCell ref="A149:B151"/>
    <mergeCell ref="C149:I149"/>
    <mergeCell ref="C150:I150"/>
    <mergeCell ref="C151:I151"/>
    <mergeCell ref="A166:B166"/>
    <mergeCell ref="C164:I164"/>
    <mergeCell ref="A169:I169"/>
    <mergeCell ref="A167:B167"/>
    <mergeCell ref="A168:C168"/>
    <mergeCell ref="C152:I152"/>
    <mergeCell ref="A153:B153"/>
    <mergeCell ref="A154:I154"/>
    <mergeCell ref="A155:I155"/>
    <mergeCell ref="A156:I156"/>
    <mergeCell ref="A157:B157"/>
    <mergeCell ref="C157:I157"/>
    <mergeCell ref="A158:B158"/>
    <mergeCell ref="A159:I159"/>
    <mergeCell ref="A73:I73"/>
    <mergeCell ref="A74:I74"/>
    <mergeCell ref="A75:I75"/>
    <mergeCell ref="A76:I76"/>
    <mergeCell ref="A77:I77"/>
    <mergeCell ref="A136:B137"/>
    <mergeCell ref="C136:I136"/>
    <mergeCell ref="C137:I137"/>
    <mergeCell ref="A138:A139"/>
    <mergeCell ref="B138:B139"/>
    <mergeCell ref="C138:I138"/>
    <mergeCell ref="C100:I100"/>
    <mergeCell ref="A101:B101"/>
    <mergeCell ref="A102:B102"/>
    <mergeCell ref="A103:C103"/>
    <mergeCell ref="A104:B104"/>
    <mergeCell ref="A105:B105"/>
    <mergeCell ref="A93:I93"/>
    <mergeCell ref="A94:I94"/>
    <mergeCell ref="A95:I95"/>
    <mergeCell ref="A96:I96"/>
    <mergeCell ref="A97:B99"/>
    <mergeCell ref="C97:I97"/>
    <mergeCell ref="C98:I98"/>
    <mergeCell ref="A34:B34"/>
    <mergeCell ref="A35:I35"/>
    <mergeCell ref="A36:I36"/>
    <mergeCell ref="A37:I37"/>
    <mergeCell ref="A38:I38"/>
    <mergeCell ref="A162:B163"/>
    <mergeCell ref="C162:I162"/>
    <mergeCell ref="C163:I163"/>
    <mergeCell ref="A164:A165"/>
    <mergeCell ref="B164:B165"/>
    <mergeCell ref="C165:I165"/>
    <mergeCell ref="A160:I160"/>
    <mergeCell ref="A161:I161"/>
    <mergeCell ref="A65:B66"/>
    <mergeCell ref="C65:I65"/>
    <mergeCell ref="C66:I66"/>
    <mergeCell ref="A67:A68"/>
    <mergeCell ref="B67:B68"/>
    <mergeCell ref="C67:I67"/>
    <mergeCell ref="C68:I68"/>
    <mergeCell ref="A69:B69"/>
    <mergeCell ref="A70:B70"/>
    <mergeCell ref="A71:C71"/>
    <mergeCell ref="A72:I72"/>
    <mergeCell ref="A172:I172"/>
    <mergeCell ref="A173:I173"/>
    <mergeCell ref="A174:I174"/>
    <mergeCell ref="A175:B176"/>
    <mergeCell ref="C175:I175"/>
    <mergeCell ref="C176:I176"/>
    <mergeCell ref="A177:A178"/>
    <mergeCell ref="B177:B178"/>
    <mergeCell ref="C177:I177"/>
    <mergeCell ref="C178:I178"/>
    <mergeCell ref="A179:B179"/>
    <mergeCell ref="A180:B180"/>
    <mergeCell ref="A181:C181"/>
    <mergeCell ref="A182:I182"/>
    <mergeCell ref="A183:I183"/>
    <mergeCell ref="A184:I184"/>
    <mergeCell ref="A185:I185"/>
    <mergeCell ref="A186:I186"/>
    <mergeCell ref="A187:I187"/>
  </mergeCells>
  <pageMargins left="0.24" right="0.19" top="0.17" bottom="0.17" header="0.17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zoomScale="115" zoomScaleNormal="115" workbookViewId="0">
      <selection activeCell="H2" sqref="H1:H1048576"/>
    </sheetView>
  </sheetViews>
  <sheetFormatPr defaultRowHeight="15" x14ac:dyDescent="0.25"/>
  <cols>
    <col min="1" max="1" width="11" style="200" customWidth="1"/>
    <col min="2" max="2" width="11.7109375" style="200" customWidth="1"/>
    <col min="3" max="3" width="25.42578125" style="200" customWidth="1"/>
    <col min="4" max="5" width="17.5703125" style="200" customWidth="1"/>
    <col min="6" max="6" width="13.7109375" style="200" customWidth="1"/>
    <col min="7" max="7" width="17.42578125" style="200" customWidth="1"/>
    <col min="8" max="8" width="12.5703125" style="200" customWidth="1"/>
    <col min="9" max="9" width="13" style="200" customWidth="1"/>
    <col min="10" max="10" width="9.140625" style="200"/>
    <col min="11" max="11" width="10" style="200" bestFit="1" customWidth="1"/>
    <col min="12" max="256" width="9.140625" style="200"/>
    <col min="257" max="257" width="11" style="200" customWidth="1"/>
    <col min="258" max="258" width="11.7109375" style="200" customWidth="1"/>
    <col min="259" max="259" width="21.28515625" style="200" customWidth="1"/>
    <col min="260" max="261" width="17.5703125" style="200" customWidth="1"/>
    <col min="262" max="262" width="19.5703125" style="200" customWidth="1"/>
    <col min="263" max="263" width="17.85546875" style="200" customWidth="1"/>
    <col min="264" max="264" width="18.140625" style="200" customWidth="1"/>
    <col min="265" max="265" width="16" style="200" customWidth="1"/>
    <col min="266" max="266" width="9.140625" style="200"/>
    <col min="267" max="267" width="10" style="200" bestFit="1" customWidth="1"/>
    <col min="268" max="512" width="9.140625" style="200"/>
    <col min="513" max="513" width="11" style="200" customWidth="1"/>
    <col min="514" max="514" width="11.7109375" style="200" customWidth="1"/>
    <col min="515" max="515" width="21.28515625" style="200" customWidth="1"/>
    <col min="516" max="517" width="17.5703125" style="200" customWidth="1"/>
    <col min="518" max="518" width="19.5703125" style="200" customWidth="1"/>
    <col min="519" max="519" width="17.85546875" style="200" customWidth="1"/>
    <col min="520" max="520" width="18.140625" style="200" customWidth="1"/>
    <col min="521" max="521" width="16" style="200" customWidth="1"/>
    <col min="522" max="522" width="9.140625" style="200"/>
    <col min="523" max="523" width="10" style="200" bestFit="1" customWidth="1"/>
    <col min="524" max="768" width="9.140625" style="200"/>
    <col min="769" max="769" width="11" style="200" customWidth="1"/>
    <col min="770" max="770" width="11.7109375" style="200" customWidth="1"/>
    <col min="771" max="771" width="21.28515625" style="200" customWidth="1"/>
    <col min="772" max="773" width="17.5703125" style="200" customWidth="1"/>
    <col min="774" max="774" width="19.5703125" style="200" customWidth="1"/>
    <col min="775" max="775" width="17.85546875" style="200" customWidth="1"/>
    <col min="776" max="776" width="18.140625" style="200" customWidth="1"/>
    <col min="777" max="777" width="16" style="200" customWidth="1"/>
    <col min="778" max="778" width="9.140625" style="200"/>
    <col min="779" max="779" width="10" style="200" bestFit="1" customWidth="1"/>
    <col min="780" max="1024" width="9.140625" style="200"/>
    <col min="1025" max="1025" width="11" style="200" customWidth="1"/>
    <col min="1026" max="1026" width="11.7109375" style="200" customWidth="1"/>
    <col min="1027" max="1027" width="21.28515625" style="200" customWidth="1"/>
    <col min="1028" max="1029" width="17.5703125" style="200" customWidth="1"/>
    <col min="1030" max="1030" width="19.5703125" style="200" customWidth="1"/>
    <col min="1031" max="1031" width="17.85546875" style="200" customWidth="1"/>
    <col min="1032" max="1032" width="18.140625" style="200" customWidth="1"/>
    <col min="1033" max="1033" width="16" style="200" customWidth="1"/>
    <col min="1034" max="1034" width="9.140625" style="200"/>
    <col min="1035" max="1035" width="10" style="200" bestFit="1" customWidth="1"/>
    <col min="1036" max="1280" width="9.140625" style="200"/>
    <col min="1281" max="1281" width="11" style="200" customWidth="1"/>
    <col min="1282" max="1282" width="11.7109375" style="200" customWidth="1"/>
    <col min="1283" max="1283" width="21.28515625" style="200" customWidth="1"/>
    <col min="1284" max="1285" width="17.5703125" style="200" customWidth="1"/>
    <col min="1286" max="1286" width="19.5703125" style="200" customWidth="1"/>
    <col min="1287" max="1287" width="17.85546875" style="200" customWidth="1"/>
    <col min="1288" max="1288" width="18.140625" style="200" customWidth="1"/>
    <col min="1289" max="1289" width="16" style="200" customWidth="1"/>
    <col min="1290" max="1290" width="9.140625" style="200"/>
    <col min="1291" max="1291" width="10" style="200" bestFit="1" customWidth="1"/>
    <col min="1292" max="1536" width="9.140625" style="200"/>
    <col min="1537" max="1537" width="11" style="200" customWidth="1"/>
    <col min="1538" max="1538" width="11.7109375" style="200" customWidth="1"/>
    <col min="1539" max="1539" width="21.28515625" style="200" customWidth="1"/>
    <col min="1540" max="1541" width="17.5703125" style="200" customWidth="1"/>
    <col min="1542" max="1542" width="19.5703125" style="200" customWidth="1"/>
    <col min="1543" max="1543" width="17.85546875" style="200" customWidth="1"/>
    <col min="1544" max="1544" width="18.140625" style="200" customWidth="1"/>
    <col min="1545" max="1545" width="16" style="200" customWidth="1"/>
    <col min="1546" max="1546" width="9.140625" style="200"/>
    <col min="1547" max="1547" width="10" style="200" bestFit="1" customWidth="1"/>
    <col min="1548" max="1792" width="9.140625" style="200"/>
    <col min="1793" max="1793" width="11" style="200" customWidth="1"/>
    <col min="1794" max="1794" width="11.7109375" style="200" customWidth="1"/>
    <col min="1795" max="1795" width="21.28515625" style="200" customWidth="1"/>
    <col min="1796" max="1797" width="17.5703125" style="200" customWidth="1"/>
    <col min="1798" max="1798" width="19.5703125" style="200" customWidth="1"/>
    <col min="1799" max="1799" width="17.85546875" style="200" customWidth="1"/>
    <col min="1800" max="1800" width="18.140625" style="200" customWidth="1"/>
    <col min="1801" max="1801" width="16" style="200" customWidth="1"/>
    <col min="1802" max="1802" width="9.140625" style="200"/>
    <col min="1803" max="1803" width="10" style="200" bestFit="1" customWidth="1"/>
    <col min="1804" max="2048" width="9.140625" style="200"/>
    <col min="2049" max="2049" width="11" style="200" customWidth="1"/>
    <col min="2050" max="2050" width="11.7109375" style="200" customWidth="1"/>
    <col min="2051" max="2051" width="21.28515625" style="200" customWidth="1"/>
    <col min="2052" max="2053" width="17.5703125" style="200" customWidth="1"/>
    <col min="2054" max="2054" width="19.5703125" style="200" customWidth="1"/>
    <col min="2055" max="2055" width="17.85546875" style="200" customWidth="1"/>
    <col min="2056" max="2056" width="18.140625" style="200" customWidth="1"/>
    <col min="2057" max="2057" width="16" style="200" customWidth="1"/>
    <col min="2058" max="2058" width="9.140625" style="200"/>
    <col min="2059" max="2059" width="10" style="200" bestFit="1" customWidth="1"/>
    <col min="2060" max="2304" width="9.140625" style="200"/>
    <col min="2305" max="2305" width="11" style="200" customWidth="1"/>
    <col min="2306" max="2306" width="11.7109375" style="200" customWidth="1"/>
    <col min="2307" max="2307" width="21.28515625" style="200" customWidth="1"/>
    <col min="2308" max="2309" width="17.5703125" style="200" customWidth="1"/>
    <col min="2310" max="2310" width="19.5703125" style="200" customWidth="1"/>
    <col min="2311" max="2311" width="17.85546875" style="200" customWidth="1"/>
    <col min="2312" max="2312" width="18.140625" style="200" customWidth="1"/>
    <col min="2313" max="2313" width="16" style="200" customWidth="1"/>
    <col min="2314" max="2314" width="9.140625" style="200"/>
    <col min="2315" max="2315" width="10" style="200" bestFit="1" customWidth="1"/>
    <col min="2316" max="2560" width="9.140625" style="200"/>
    <col min="2561" max="2561" width="11" style="200" customWidth="1"/>
    <col min="2562" max="2562" width="11.7109375" style="200" customWidth="1"/>
    <col min="2563" max="2563" width="21.28515625" style="200" customWidth="1"/>
    <col min="2564" max="2565" width="17.5703125" style="200" customWidth="1"/>
    <col min="2566" max="2566" width="19.5703125" style="200" customWidth="1"/>
    <col min="2567" max="2567" width="17.85546875" style="200" customWidth="1"/>
    <col min="2568" max="2568" width="18.140625" style="200" customWidth="1"/>
    <col min="2569" max="2569" width="16" style="200" customWidth="1"/>
    <col min="2570" max="2570" width="9.140625" style="200"/>
    <col min="2571" max="2571" width="10" style="200" bestFit="1" customWidth="1"/>
    <col min="2572" max="2816" width="9.140625" style="200"/>
    <col min="2817" max="2817" width="11" style="200" customWidth="1"/>
    <col min="2818" max="2818" width="11.7109375" style="200" customWidth="1"/>
    <col min="2819" max="2819" width="21.28515625" style="200" customWidth="1"/>
    <col min="2820" max="2821" width="17.5703125" style="200" customWidth="1"/>
    <col min="2822" max="2822" width="19.5703125" style="200" customWidth="1"/>
    <col min="2823" max="2823" width="17.85546875" style="200" customWidth="1"/>
    <col min="2824" max="2824" width="18.140625" style="200" customWidth="1"/>
    <col min="2825" max="2825" width="16" style="200" customWidth="1"/>
    <col min="2826" max="2826" width="9.140625" style="200"/>
    <col min="2827" max="2827" width="10" style="200" bestFit="1" customWidth="1"/>
    <col min="2828" max="3072" width="9.140625" style="200"/>
    <col min="3073" max="3073" width="11" style="200" customWidth="1"/>
    <col min="3074" max="3074" width="11.7109375" style="200" customWidth="1"/>
    <col min="3075" max="3075" width="21.28515625" style="200" customWidth="1"/>
    <col min="3076" max="3077" width="17.5703125" style="200" customWidth="1"/>
    <col min="3078" max="3078" width="19.5703125" style="200" customWidth="1"/>
    <col min="3079" max="3079" width="17.85546875" style="200" customWidth="1"/>
    <col min="3080" max="3080" width="18.140625" style="200" customWidth="1"/>
    <col min="3081" max="3081" width="16" style="200" customWidth="1"/>
    <col min="3082" max="3082" width="9.140625" style="200"/>
    <col min="3083" max="3083" width="10" style="200" bestFit="1" customWidth="1"/>
    <col min="3084" max="3328" width="9.140625" style="200"/>
    <col min="3329" max="3329" width="11" style="200" customWidth="1"/>
    <col min="3330" max="3330" width="11.7109375" style="200" customWidth="1"/>
    <col min="3331" max="3331" width="21.28515625" style="200" customWidth="1"/>
    <col min="3332" max="3333" width="17.5703125" style="200" customWidth="1"/>
    <col min="3334" max="3334" width="19.5703125" style="200" customWidth="1"/>
    <col min="3335" max="3335" width="17.85546875" style="200" customWidth="1"/>
    <col min="3336" max="3336" width="18.140625" style="200" customWidth="1"/>
    <col min="3337" max="3337" width="16" style="200" customWidth="1"/>
    <col min="3338" max="3338" width="9.140625" style="200"/>
    <col min="3339" max="3339" width="10" style="200" bestFit="1" customWidth="1"/>
    <col min="3340" max="3584" width="9.140625" style="200"/>
    <col min="3585" max="3585" width="11" style="200" customWidth="1"/>
    <col min="3586" max="3586" width="11.7109375" style="200" customWidth="1"/>
    <col min="3587" max="3587" width="21.28515625" style="200" customWidth="1"/>
    <col min="3588" max="3589" width="17.5703125" style="200" customWidth="1"/>
    <col min="3590" max="3590" width="19.5703125" style="200" customWidth="1"/>
    <col min="3591" max="3591" width="17.85546875" style="200" customWidth="1"/>
    <col min="3592" max="3592" width="18.140625" style="200" customWidth="1"/>
    <col min="3593" max="3593" width="16" style="200" customWidth="1"/>
    <col min="3594" max="3594" width="9.140625" style="200"/>
    <col min="3595" max="3595" width="10" style="200" bestFit="1" customWidth="1"/>
    <col min="3596" max="3840" width="9.140625" style="200"/>
    <col min="3841" max="3841" width="11" style="200" customWidth="1"/>
    <col min="3842" max="3842" width="11.7109375" style="200" customWidth="1"/>
    <col min="3843" max="3843" width="21.28515625" style="200" customWidth="1"/>
    <col min="3844" max="3845" width="17.5703125" style="200" customWidth="1"/>
    <col min="3846" max="3846" width="19.5703125" style="200" customWidth="1"/>
    <col min="3847" max="3847" width="17.85546875" style="200" customWidth="1"/>
    <col min="3848" max="3848" width="18.140625" style="200" customWidth="1"/>
    <col min="3849" max="3849" width="16" style="200" customWidth="1"/>
    <col min="3850" max="3850" width="9.140625" style="200"/>
    <col min="3851" max="3851" width="10" style="200" bestFit="1" customWidth="1"/>
    <col min="3852" max="4096" width="9.140625" style="200"/>
    <col min="4097" max="4097" width="11" style="200" customWidth="1"/>
    <col min="4098" max="4098" width="11.7109375" style="200" customWidth="1"/>
    <col min="4099" max="4099" width="21.28515625" style="200" customWidth="1"/>
    <col min="4100" max="4101" width="17.5703125" style="200" customWidth="1"/>
    <col min="4102" max="4102" width="19.5703125" style="200" customWidth="1"/>
    <col min="4103" max="4103" width="17.85546875" style="200" customWidth="1"/>
    <col min="4104" max="4104" width="18.140625" style="200" customWidth="1"/>
    <col min="4105" max="4105" width="16" style="200" customWidth="1"/>
    <col min="4106" max="4106" width="9.140625" style="200"/>
    <col min="4107" max="4107" width="10" style="200" bestFit="1" customWidth="1"/>
    <col min="4108" max="4352" width="9.140625" style="200"/>
    <col min="4353" max="4353" width="11" style="200" customWidth="1"/>
    <col min="4354" max="4354" width="11.7109375" style="200" customWidth="1"/>
    <col min="4355" max="4355" width="21.28515625" style="200" customWidth="1"/>
    <col min="4356" max="4357" width="17.5703125" style="200" customWidth="1"/>
    <col min="4358" max="4358" width="19.5703125" style="200" customWidth="1"/>
    <col min="4359" max="4359" width="17.85546875" style="200" customWidth="1"/>
    <col min="4360" max="4360" width="18.140625" style="200" customWidth="1"/>
    <col min="4361" max="4361" width="16" style="200" customWidth="1"/>
    <col min="4362" max="4362" width="9.140625" style="200"/>
    <col min="4363" max="4363" width="10" style="200" bestFit="1" customWidth="1"/>
    <col min="4364" max="4608" width="9.140625" style="200"/>
    <col min="4609" max="4609" width="11" style="200" customWidth="1"/>
    <col min="4610" max="4610" width="11.7109375" style="200" customWidth="1"/>
    <col min="4611" max="4611" width="21.28515625" style="200" customWidth="1"/>
    <col min="4612" max="4613" width="17.5703125" style="200" customWidth="1"/>
    <col min="4614" max="4614" width="19.5703125" style="200" customWidth="1"/>
    <col min="4615" max="4615" width="17.85546875" style="200" customWidth="1"/>
    <col min="4616" max="4616" width="18.140625" style="200" customWidth="1"/>
    <col min="4617" max="4617" width="16" style="200" customWidth="1"/>
    <col min="4618" max="4618" width="9.140625" style="200"/>
    <col min="4619" max="4619" width="10" style="200" bestFit="1" customWidth="1"/>
    <col min="4620" max="4864" width="9.140625" style="200"/>
    <col min="4865" max="4865" width="11" style="200" customWidth="1"/>
    <col min="4866" max="4866" width="11.7109375" style="200" customWidth="1"/>
    <col min="4867" max="4867" width="21.28515625" style="200" customWidth="1"/>
    <col min="4868" max="4869" width="17.5703125" style="200" customWidth="1"/>
    <col min="4870" max="4870" width="19.5703125" style="200" customWidth="1"/>
    <col min="4871" max="4871" width="17.85546875" style="200" customWidth="1"/>
    <col min="4872" max="4872" width="18.140625" style="200" customWidth="1"/>
    <col min="4873" max="4873" width="16" style="200" customWidth="1"/>
    <col min="4874" max="4874" width="9.140625" style="200"/>
    <col min="4875" max="4875" width="10" style="200" bestFit="1" customWidth="1"/>
    <col min="4876" max="5120" width="9.140625" style="200"/>
    <col min="5121" max="5121" width="11" style="200" customWidth="1"/>
    <col min="5122" max="5122" width="11.7109375" style="200" customWidth="1"/>
    <col min="5123" max="5123" width="21.28515625" style="200" customWidth="1"/>
    <col min="5124" max="5125" width="17.5703125" style="200" customWidth="1"/>
    <col min="5126" max="5126" width="19.5703125" style="200" customWidth="1"/>
    <col min="5127" max="5127" width="17.85546875" style="200" customWidth="1"/>
    <col min="5128" max="5128" width="18.140625" style="200" customWidth="1"/>
    <col min="5129" max="5129" width="16" style="200" customWidth="1"/>
    <col min="5130" max="5130" width="9.140625" style="200"/>
    <col min="5131" max="5131" width="10" style="200" bestFit="1" customWidth="1"/>
    <col min="5132" max="5376" width="9.140625" style="200"/>
    <col min="5377" max="5377" width="11" style="200" customWidth="1"/>
    <col min="5378" max="5378" width="11.7109375" style="200" customWidth="1"/>
    <col min="5379" max="5379" width="21.28515625" style="200" customWidth="1"/>
    <col min="5380" max="5381" width="17.5703125" style="200" customWidth="1"/>
    <col min="5382" max="5382" width="19.5703125" style="200" customWidth="1"/>
    <col min="5383" max="5383" width="17.85546875" style="200" customWidth="1"/>
    <col min="5384" max="5384" width="18.140625" style="200" customWidth="1"/>
    <col min="5385" max="5385" width="16" style="200" customWidth="1"/>
    <col min="5386" max="5386" width="9.140625" style="200"/>
    <col min="5387" max="5387" width="10" style="200" bestFit="1" customWidth="1"/>
    <col min="5388" max="5632" width="9.140625" style="200"/>
    <col min="5633" max="5633" width="11" style="200" customWidth="1"/>
    <col min="5634" max="5634" width="11.7109375" style="200" customWidth="1"/>
    <col min="5635" max="5635" width="21.28515625" style="200" customWidth="1"/>
    <col min="5636" max="5637" width="17.5703125" style="200" customWidth="1"/>
    <col min="5638" max="5638" width="19.5703125" style="200" customWidth="1"/>
    <col min="5639" max="5639" width="17.85546875" style="200" customWidth="1"/>
    <col min="5640" max="5640" width="18.140625" style="200" customWidth="1"/>
    <col min="5641" max="5641" width="16" style="200" customWidth="1"/>
    <col min="5642" max="5642" width="9.140625" style="200"/>
    <col min="5643" max="5643" width="10" style="200" bestFit="1" customWidth="1"/>
    <col min="5644" max="5888" width="9.140625" style="200"/>
    <col min="5889" max="5889" width="11" style="200" customWidth="1"/>
    <col min="5890" max="5890" width="11.7109375" style="200" customWidth="1"/>
    <col min="5891" max="5891" width="21.28515625" style="200" customWidth="1"/>
    <col min="5892" max="5893" width="17.5703125" style="200" customWidth="1"/>
    <col min="5894" max="5894" width="19.5703125" style="200" customWidth="1"/>
    <col min="5895" max="5895" width="17.85546875" style="200" customWidth="1"/>
    <col min="5896" max="5896" width="18.140625" style="200" customWidth="1"/>
    <col min="5897" max="5897" width="16" style="200" customWidth="1"/>
    <col min="5898" max="5898" width="9.140625" style="200"/>
    <col min="5899" max="5899" width="10" style="200" bestFit="1" customWidth="1"/>
    <col min="5900" max="6144" width="9.140625" style="200"/>
    <col min="6145" max="6145" width="11" style="200" customWidth="1"/>
    <col min="6146" max="6146" width="11.7109375" style="200" customWidth="1"/>
    <col min="6147" max="6147" width="21.28515625" style="200" customWidth="1"/>
    <col min="6148" max="6149" width="17.5703125" style="200" customWidth="1"/>
    <col min="6150" max="6150" width="19.5703125" style="200" customWidth="1"/>
    <col min="6151" max="6151" width="17.85546875" style="200" customWidth="1"/>
    <col min="6152" max="6152" width="18.140625" style="200" customWidth="1"/>
    <col min="6153" max="6153" width="16" style="200" customWidth="1"/>
    <col min="6154" max="6154" width="9.140625" style="200"/>
    <col min="6155" max="6155" width="10" style="200" bestFit="1" customWidth="1"/>
    <col min="6156" max="6400" width="9.140625" style="200"/>
    <col min="6401" max="6401" width="11" style="200" customWidth="1"/>
    <col min="6402" max="6402" width="11.7109375" style="200" customWidth="1"/>
    <col min="6403" max="6403" width="21.28515625" style="200" customWidth="1"/>
    <col min="6404" max="6405" width="17.5703125" style="200" customWidth="1"/>
    <col min="6406" max="6406" width="19.5703125" style="200" customWidth="1"/>
    <col min="6407" max="6407" width="17.85546875" style="200" customWidth="1"/>
    <col min="6408" max="6408" width="18.140625" style="200" customWidth="1"/>
    <col min="6409" max="6409" width="16" style="200" customWidth="1"/>
    <col min="6410" max="6410" width="9.140625" style="200"/>
    <col min="6411" max="6411" width="10" style="200" bestFit="1" customWidth="1"/>
    <col min="6412" max="6656" width="9.140625" style="200"/>
    <col min="6657" max="6657" width="11" style="200" customWidth="1"/>
    <col min="6658" max="6658" width="11.7109375" style="200" customWidth="1"/>
    <col min="6659" max="6659" width="21.28515625" style="200" customWidth="1"/>
    <col min="6660" max="6661" width="17.5703125" style="200" customWidth="1"/>
    <col min="6662" max="6662" width="19.5703125" style="200" customWidth="1"/>
    <col min="6663" max="6663" width="17.85546875" style="200" customWidth="1"/>
    <col min="6664" max="6664" width="18.140625" style="200" customWidth="1"/>
    <col min="6665" max="6665" width="16" style="200" customWidth="1"/>
    <col min="6666" max="6666" width="9.140625" style="200"/>
    <col min="6667" max="6667" width="10" style="200" bestFit="1" customWidth="1"/>
    <col min="6668" max="6912" width="9.140625" style="200"/>
    <col min="6913" max="6913" width="11" style="200" customWidth="1"/>
    <col min="6914" max="6914" width="11.7109375" style="200" customWidth="1"/>
    <col min="6915" max="6915" width="21.28515625" style="200" customWidth="1"/>
    <col min="6916" max="6917" width="17.5703125" style="200" customWidth="1"/>
    <col min="6918" max="6918" width="19.5703125" style="200" customWidth="1"/>
    <col min="6919" max="6919" width="17.85546875" style="200" customWidth="1"/>
    <col min="6920" max="6920" width="18.140625" style="200" customWidth="1"/>
    <col min="6921" max="6921" width="16" style="200" customWidth="1"/>
    <col min="6922" max="6922" width="9.140625" style="200"/>
    <col min="6923" max="6923" width="10" style="200" bestFit="1" customWidth="1"/>
    <col min="6924" max="7168" width="9.140625" style="200"/>
    <col min="7169" max="7169" width="11" style="200" customWidth="1"/>
    <col min="7170" max="7170" width="11.7109375" style="200" customWidth="1"/>
    <col min="7171" max="7171" width="21.28515625" style="200" customWidth="1"/>
    <col min="7172" max="7173" width="17.5703125" style="200" customWidth="1"/>
    <col min="7174" max="7174" width="19.5703125" style="200" customWidth="1"/>
    <col min="7175" max="7175" width="17.85546875" style="200" customWidth="1"/>
    <col min="7176" max="7176" width="18.140625" style="200" customWidth="1"/>
    <col min="7177" max="7177" width="16" style="200" customWidth="1"/>
    <col min="7178" max="7178" width="9.140625" style="200"/>
    <col min="7179" max="7179" width="10" style="200" bestFit="1" customWidth="1"/>
    <col min="7180" max="7424" width="9.140625" style="200"/>
    <col min="7425" max="7425" width="11" style="200" customWidth="1"/>
    <col min="7426" max="7426" width="11.7109375" style="200" customWidth="1"/>
    <col min="7427" max="7427" width="21.28515625" style="200" customWidth="1"/>
    <col min="7428" max="7429" width="17.5703125" style="200" customWidth="1"/>
    <col min="7430" max="7430" width="19.5703125" style="200" customWidth="1"/>
    <col min="7431" max="7431" width="17.85546875" style="200" customWidth="1"/>
    <col min="7432" max="7432" width="18.140625" style="200" customWidth="1"/>
    <col min="7433" max="7433" width="16" style="200" customWidth="1"/>
    <col min="7434" max="7434" width="9.140625" style="200"/>
    <col min="7435" max="7435" width="10" style="200" bestFit="1" customWidth="1"/>
    <col min="7436" max="7680" width="9.140625" style="200"/>
    <col min="7681" max="7681" width="11" style="200" customWidth="1"/>
    <col min="7682" max="7682" width="11.7109375" style="200" customWidth="1"/>
    <col min="7683" max="7683" width="21.28515625" style="200" customWidth="1"/>
    <col min="7684" max="7685" width="17.5703125" style="200" customWidth="1"/>
    <col min="7686" max="7686" width="19.5703125" style="200" customWidth="1"/>
    <col min="7687" max="7687" width="17.85546875" style="200" customWidth="1"/>
    <col min="7688" max="7688" width="18.140625" style="200" customWidth="1"/>
    <col min="7689" max="7689" width="16" style="200" customWidth="1"/>
    <col min="7690" max="7690" width="9.140625" style="200"/>
    <col min="7691" max="7691" width="10" style="200" bestFit="1" customWidth="1"/>
    <col min="7692" max="7936" width="9.140625" style="200"/>
    <col min="7937" max="7937" width="11" style="200" customWidth="1"/>
    <col min="7938" max="7938" width="11.7109375" style="200" customWidth="1"/>
    <col min="7939" max="7939" width="21.28515625" style="200" customWidth="1"/>
    <col min="7940" max="7941" width="17.5703125" style="200" customWidth="1"/>
    <col min="7942" max="7942" width="19.5703125" style="200" customWidth="1"/>
    <col min="7943" max="7943" width="17.85546875" style="200" customWidth="1"/>
    <col min="7944" max="7944" width="18.140625" style="200" customWidth="1"/>
    <col min="7945" max="7945" width="16" style="200" customWidth="1"/>
    <col min="7946" max="7946" width="9.140625" style="200"/>
    <col min="7947" max="7947" width="10" style="200" bestFit="1" customWidth="1"/>
    <col min="7948" max="8192" width="9.140625" style="200"/>
    <col min="8193" max="8193" width="11" style="200" customWidth="1"/>
    <col min="8194" max="8194" width="11.7109375" style="200" customWidth="1"/>
    <col min="8195" max="8195" width="21.28515625" style="200" customWidth="1"/>
    <col min="8196" max="8197" width="17.5703125" style="200" customWidth="1"/>
    <col min="8198" max="8198" width="19.5703125" style="200" customWidth="1"/>
    <col min="8199" max="8199" width="17.85546875" style="200" customWidth="1"/>
    <col min="8200" max="8200" width="18.140625" style="200" customWidth="1"/>
    <col min="8201" max="8201" width="16" style="200" customWidth="1"/>
    <col min="8202" max="8202" width="9.140625" style="200"/>
    <col min="8203" max="8203" width="10" style="200" bestFit="1" customWidth="1"/>
    <col min="8204" max="8448" width="9.140625" style="200"/>
    <col min="8449" max="8449" width="11" style="200" customWidth="1"/>
    <col min="8450" max="8450" width="11.7109375" style="200" customWidth="1"/>
    <col min="8451" max="8451" width="21.28515625" style="200" customWidth="1"/>
    <col min="8452" max="8453" width="17.5703125" style="200" customWidth="1"/>
    <col min="8454" max="8454" width="19.5703125" style="200" customWidth="1"/>
    <col min="8455" max="8455" width="17.85546875" style="200" customWidth="1"/>
    <col min="8456" max="8456" width="18.140625" style="200" customWidth="1"/>
    <col min="8457" max="8457" width="16" style="200" customWidth="1"/>
    <col min="8458" max="8458" width="9.140625" style="200"/>
    <col min="8459" max="8459" width="10" style="200" bestFit="1" customWidth="1"/>
    <col min="8460" max="8704" width="9.140625" style="200"/>
    <col min="8705" max="8705" width="11" style="200" customWidth="1"/>
    <col min="8706" max="8706" width="11.7109375" style="200" customWidth="1"/>
    <col min="8707" max="8707" width="21.28515625" style="200" customWidth="1"/>
    <col min="8708" max="8709" width="17.5703125" style="200" customWidth="1"/>
    <col min="8710" max="8710" width="19.5703125" style="200" customWidth="1"/>
    <col min="8711" max="8711" width="17.85546875" style="200" customWidth="1"/>
    <col min="8712" max="8712" width="18.140625" style="200" customWidth="1"/>
    <col min="8713" max="8713" width="16" style="200" customWidth="1"/>
    <col min="8714" max="8714" width="9.140625" style="200"/>
    <col min="8715" max="8715" width="10" style="200" bestFit="1" customWidth="1"/>
    <col min="8716" max="8960" width="9.140625" style="200"/>
    <col min="8961" max="8961" width="11" style="200" customWidth="1"/>
    <col min="8962" max="8962" width="11.7109375" style="200" customWidth="1"/>
    <col min="8963" max="8963" width="21.28515625" style="200" customWidth="1"/>
    <col min="8964" max="8965" width="17.5703125" style="200" customWidth="1"/>
    <col min="8966" max="8966" width="19.5703125" style="200" customWidth="1"/>
    <col min="8967" max="8967" width="17.85546875" style="200" customWidth="1"/>
    <col min="8968" max="8968" width="18.140625" style="200" customWidth="1"/>
    <col min="8969" max="8969" width="16" style="200" customWidth="1"/>
    <col min="8970" max="8970" width="9.140625" style="200"/>
    <col min="8971" max="8971" width="10" style="200" bestFit="1" customWidth="1"/>
    <col min="8972" max="9216" width="9.140625" style="200"/>
    <col min="9217" max="9217" width="11" style="200" customWidth="1"/>
    <col min="9218" max="9218" width="11.7109375" style="200" customWidth="1"/>
    <col min="9219" max="9219" width="21.28515625" style="200" customWidth="1"/>
    <col min="9220" max="9221" width="17.5703125" style="200" customWidth="1"/>
    <col min="9222" max="9222" width="19.5703125" style="200" customWidth="1"/>
    <col min="9223" max="9223" width="17.85546875" style="200" customWidth="1"/>
    <col min="9224" max="9224" width="18.140625" style="200" customWidth="1"/>
    <col min="9225" max="9225" width="16" style="200" customWidth="1"/>
    <col min="9226" max="9226" width="9.140625" style="200"/>
    <col min="9227" max="9227" width="10" style="200" bestFit="1" customWidth="1"/>
    <col min="9228" max="9472" width="9.140625" style="200"/>
    <col min="9473" max="9473" width="11" style="200" customWidth="1"/>
    <col min="9474" max="9474" width="11.7109375" style="200" customWidth="1"/>
    <col min="9475" max="9475" width="21.28515625" style="200" customWidth="1"/>
    <col min="9476" max="9477" width="17.5703125" style="200" customWidth="1"/>
    <col min="9478" max="9478" width="19.5703125" style="200" customWidth="1"/>
    <col min="9479" max="9479" width="17.85546875" style="200" customWidth="1"/>
    <col min="9480" max="9480" width="18.140625" style="200" customWidth="1"/>
    <col min="9481" max="9481" width="16" style="200" customWidth="1"/>
    <col min="9482" max="9482" width="9.140625" style="200"/>
    <col min="9483" max="9483" width="10" style="200" bestFit="1" customWidth="1"/>
    <col min="9484" max="9728" width="9.140625" style="200"/>
    <col min="9729" max="9729" width="11" style="200" customWidth="1"/>
    <col min="9730" max="9730" width="11.7109375" style="200" customWidth="1"/>
    <col min="9731" max="9731" width="21.28515625" style="200" customWidth="1"/>
    <col min="9732" max="9733" width="17.5703125" style="200" customWidth="1"/>
    <col min="9734" max="9734" width="19.5703125" style="200" customWidth="1"/>
    <col min="9735" max="9735" width="17.85546875" style="200" customWidth="1"/>
    <col min="9736" max="9736" width="18.140625" style="200" customWidth="1"/>
    <col min="9737" max="9737" width="16" style="200" customWidth="1"/>
    <col min="9738" max="9738" width="9.140625" style="200"/>
    <col min="9739" max="9739" width="10" style="200" bestFit="1" customWidth="1"/>
    <col min="9740" max="9984" width="9.140625" style="200"/>
    <col min="9985" max="9985" width="11" style="200" customWidth="1"/>
    <col min="9986" max="9986" width="11.7109375" style="200" customWidth="1"/>
    <col min="9987" max="9987" width="21.28515625" style="200" customWidth="1"/>
    <col min="9988" max="9989" width="17.5703125" style="200" customWidth="1"/>
    <col min="9990" max="9990" width="19.5703125" style="200" customWidth="1"/>
    <col min="9991" max="9991" width="17.85546875" style="200" customWidth="1"/>
    <col min="9992" max="9992" width="18.140625" style="200" customWidth="1"/>
    <col min="9993" max="9993" width="16" style="200" customWidth="1"/>
    <col min="9994" max="9994" width="9.140625" style="200"/>
    <col min="9995" max="9995" width="10" style="200" bestFit="1" customWidth="1"/>
    <col min="9996" max="10240" width="9.140625" style="200"/>
    <col min="10241" max="10241" width="11" style="200" customWidth="1"/>
    <col min="10242" max="10242" width="11.7109375" style="200" customWidth="1"/>
    <col min="10243" max="10243" width="21.28515625" style="200" customWidth="1"/>
    <col min="10244" max="10245" width="17.5703125" style="200" customWidth="1"/>
    <col min="10246" max="10246" width="19.5703125" style="200" customWidth="1"/>
    <col min="10247" max="10247" width="17.85546875" style="200" customWidth="1"/>
    <col min="10248" max="10248" width="18.140625" style="200" customWidth="1"/>
    <col min="10249" max="10249" width="16" style="200" customWidth="1"/>
    <col min="10250" max="10250" width="9.140625" style="200"/>
    <col min="10251" max="10251" width="10" style="200" bestFit="1" customWidth="1"/>
    <col min="10252" max="10496" width="9.140625" style="200"/>
    <col min="10497" max="10497" width="11" style="200" customWidth="1"/>
    <col min="10498" max="10498" width="11.7109375" style="200" customWidth="1"/>
    <col min="10499" max="10499" width="21.28515625" style="200" customWidth="1"/>
    <col min="10500" max="10501" width="17.5703125" style="200" customWidth="1"/>
    <col min="10502" max="10502" width="19.5703125" style="200" customWidth="1"/>
    <col min="10503" max="10503" width="17.85546875" style="200" customWidth="1"/>
    <col min="10504" max="10504" width="18.140625" style="200" customWidth="1"/>
    <col min="10505" max="10505" width="16" style="200" customWidth="1"/>
    <col min="10506" max="10506" width="9.140625" style="200"/>
    <col min="10507" max="10507" width="10" style="200" bestFit="1" customWidth="1"/>
    <col min="10508" max="10752" width="9.140625" style="200"/>
    <col min="10753" max="10753" width="11" style="200" customWidth="1"/>
    <col min="10754" max="10754" width="11.7109375" style="200" customWidth="1"/>
    <col min="10755" max="10755" width="21.28515625" style="200" customWidth="1"/>
    <col min="10756" max="10757" width="17.5703125" style="200" customWidth="1"/>
    <col min="10758" max="10758" width="19.5703125" style="200" customWidth="1"/>
    <col min="10759" max="10759" width="17.85546875" style="200" customWidth="1"/>
    <col min="10760" max="10760" width="18.140625" style="200" customWidth="1"/>
    <col min="10761" max="10761" width="16" style="200" customWidth="1"/>
    <col min="10762" max="10762" width="9.140625" style="200"/>
    <col min="10763" max="10763" width="10" style="200" bestFit="1" customWidth="1"/>
    <col min="10764" max="11008" width="9.140625" style="200"/>
    <col min="11009" max="11009" width="11" style="200" customWidth="1"/>
    <col min="11010" max="11010" width="11.7109375" style="200" customWidth="1"/>
    <col min="11011" max="11011" width="21.28515625" style="200" customWidth="1"/>
    <col min="11012" max="11013" width="17.5703125" style="200" customWidth="1"/>
    <col min="11014" max="11014" width="19.5703125" style="200" customWidth="1"/>
    <col min="11015" max="11015" width="17.85546875" style="200" customWidth="1"/>
    <col min="11016" max="11016" width="18.140625" style="200" customWidth="1"/>
    <col min="11017" max="11017" width="16" style="200" customWidth="1"/>
    <col min="11018" max="11018" width="9.140625" style="200"/>
    <col min="11019" max="11019" width="10" style="200" bestFit="1" customWidth="1"/>
    <col min="11020" max="11264" width="9.140625" style="200"/>
    <col min="11265" max="11265" width="11" style="200" customWidth="1"/>
    <col min="11266" max="11266" width="11.7109375" style="200" customWidth="1"/>
    <col min="11267" max="11267" width="21.28515625" style="200" customWidth="1"/>
    <col min="11268" max="11269" width="17.5703125" style="200" customWidth="1"/>
    <col min="11270" max="11270" width="19.5703125" style="200" customWidth="1"/>
    <col min="11271" max="11271" width="17.85546875" style="200" customWidth="1"/>
    <col min="11272" max="11272" width="18.140625" style="200" customWidth="1"/>
    <col min="11273" max="11273" width="16" style="200" customWidth="1"/>
    <col min="11274" max="11274" width="9.140625" style="200"/>
    <col min="11275" max="11275" width="10" style="200" bestFit="1" customWidth="1"/>
    <col min="11276" max="11520" width="9.140625" style="200"/>
    <col min="11521" max="11521" width="11" style="200" customWidth="1"/>
    <col min="11522" max="11522" width="11.7109375" style="200" customWidth="1"/>
    <col min="11523" max="11523" width="21.28515625" style="200" customWidth="1"/>
    <col min="11524" max="11525" width="17.5703125" style="200" customWidth="1"/>
    <col min="11526" max="11526" width="19.5703125" style="200" customWidth="1"/>
    <col min="11527" max="11527" width="17.85546875" style="200" customWidth="1"/>
    <col min="11528" max="11528" width="18.140625" style="200" customWidth="1"/>
    <col min="11529" max="11529" width="16" style="200" customWidth="1"/>
    <col min="11530" max="11530" width="9.140625" style="200"/>
    <col min="11531" max="11531" width="10" style="200" bestFit="1" customWidth="1"/>
    <col min="11532" max="11776" width="9.140625" style="200"/>
    <col min="11777" max="11777" width="11" style="200" customWidth="1"/>
    <col min="11778" max="11778" width="11.7109375" style="200" customWidth="1"/>
    <col min="11779" max="11779" width="21.28515625" style="200" customWidth="1"/>
    <col min="11780" max="11781" width="17.5703125" style="200" customWidth="1"/>
    <col min="11782" max="11782" width="19.5703125" style="200" customWidth="1"/>
    <col min="11783" max="11783" width="17.85546875" style="200" customWidth="1"/>
    <col min="11784" max="11784" width="18.140625" style="200" customWidth="1"/>
    <col min="11785" max="11785" width="16" style="200" customWidth="1"/>
    <col min="11786" max="11786" width="9.140625" style="200"/>
    <col min="11787" max="11787" width="10" style="200" bestFit="1" customWidth="1"/>
    <col min="11788" max="12032" width="9.140625" style="200"/>
    <col min="12033" max="12033" width="11" style="200" customWidth="1"/>
    <col min="12034" max="12034" width="11.7109375" style="200" customWidth="1"/>
    <col min="12035" max="12035" width="21.28515625" style="200" customWidth="1"/>
    <col min="12036" max="12037" width="17.5703125" style="200" customWidth="1"/>
    <col min="12038" max="12038" width="19.5703125" style="200" customWidth="1"/>
    <col min="12039" max="12039" width="17.85546875" style="200" customWidth="1"/>
    <col min="12040" max="12040" width="18.140625" style="200" customWidth="1"/>
    <col min="12041" max="12041" width="16" style="200" customWidth="1"/>
    <col min="12042" max="12042" width="9.140625" style="200"/>
    <col min="12043" max="12043" width="10" style="200" bestFit="1" customWidth="1"/>
    <col min="12044" max="12288" width="9.140625" style="200"/>
    <col min="12289" max="12289" width="11" style="200" customWidth="1"/>
    <col min="12290" max="12290" width="11.7109375" style="200" customWidth="1"/>
    <col min="12291" max="12291" width="21.28515625" style="200" customWidth="1"/>
    <col min="12292" max="12293" width="17.5703125" style="200" customWidth="1"/>
    <col min="12294" max="12294" width="19.5703125" style="200" customWidth="1"/>
    <col min="12295" max="12295" width="17.85546875" style="200" customWidth="1"/>
    <col min="12296" max="12296" width="18.140625" style="200" customWidth="1"/>
    <col min="12297" max="12297" width="16" style="200" customWidth="1"/>
    <col min="12298" max="12298" width="9.140625" style="200"/>
    <col min="12299" max="12299" width="10" style="200" bestFit="1" customWidth="1"/>
    <col min="12300" max="12544" width="9.140625" style="200"/>
    <col min="12545" max="12545" width="11" style="200" customWidth="1"/>
    <col min="12546" max="12546" width="11.7109375" style="200" customWidth="1"/>
    <col min="12547" max="12547" width="21.28515625" style="200" customWidth="1"/>
    <col min="12548" max="12549" width="17.5703125" style="200" customWidth="1"/>
    <col min="12550" max="12550" width="19.5703125" style="200" customWidth="1"/>
    <col min="12551" max="12551" width="17.85546875" style="200" customWidth="1"/>
    <col min="12552" max="12552" width="18.140625" style="200" customWidth="1"/>
    <col min="12553" max="12553" width="16" style="200" customWidth="1"/>
    <col min="12554" max="12554" width="9.140625" style="200"/>
    <col min="12555" max="12555" width="10" style="200" bestFit="1" customWidth="1"/>
    <col min="12556" max="12800" width="9.140625" style="200"/>
    <col min="12801" max="12801" width="11" style="200" customWidth="1"/>
    <col min="12802" max="12802" width="11.7109375" style="200" customWidth="1"/>
    <col min="12803" max="12803" width="21.28515625" style="200" customWidth="1"/>
    <col min="12804" max="12805" width="17.5703125" style="200" customWidth="1"/>
    <col min="12806" max="12806" width="19.5703125" style="200" customWidth="1"/>
    <col min="12807" max="12807" width="17.85546875" style="200" customWidth="1"/>
    <col min="12808" max="12808" width="18.140625" style="200" customWidth="1"/>
    <col min="12809" max="12809" width="16" style="200" customWidth="1"/>
    <col min="12810" max="12810" width="9.140625" style="200"/>
    <col min="12811" max="12811" width="10" style="200" bestFit="1" customWidth="1"/>
    <col min="12812" max="13056" width="9.140625" style="200"/>
    <col min="13057" max="13057" width="11" style="200" customWidth="1"/>
    <col min="13058" max="13058" width="11.7109375" style="200" customWidth="1"/>
    <col min="13059" max="13059" width="21.28515625" style="200" customWidth="1"/>
    <col min="13060" max="13061" width="17.5703125" style="200" customWidth="1"/>
    <col min="13062" max="13062" width="19.5703125" style="200" customWidth="1"/>
    <col min="13063" max="13063" width="17.85546875" style="200" customWidth="1"/>
    <col min="13064" max="13064" width="18.140625" style="200" customWidth="1"/>
    <col min="13065" max="13065" width="16" style="200" customWidth="1"/>
    <col min="13066" max="13066" width="9.140625" style="200"/>
    <col min="13067" max="13067" width="10" style="200" bestFit="1" customWidth="1"/>
    <col min="13068" max="13312" width="9.140625" style="200"/>
    <col min="13313" max="13313" width="11" style="200" customWidth="1"/>
    <col min="13314" max="13314" width="11.7109375" style="200" customWidth="1"/>
    <col min="13315" max="13315" width="21.28515625" style="200" customWidth="1"/>
    <col min="13316" max="13317" width="17.5703125" style="200" customWidth="1"/>
    <col min="13318" max="13318" width="19.5703125" style="200" customWidth="1"/>
    <col min="13319" max="13319" width="17.85546875" style="200" customWidth="1"/>
    <col min="13320" max="13320" width="18.140625" style="200" customWidth="1"/>
    <col min="13321" max="13321" width="16" style="200" customWidth="1"/>
    <col min="13322" max="13322" width="9.140625" style="200"/>
    <col min="13323" max="13323" width="10" style="200" bestFit="1" customWidth="1"/>
    <col min="13324" max="13568" width="9.140625" style="200"/>
    <col min="13569" max="13569" width="11" style="200" customWidth="1"/>
    <col min="13570" max="13570" width="11.7109375" style="200" customWidth="1"/>
    <col min="13571" max="13571" width="21.28515625" style="200" customWidth="1"/>
    <col min="13572" max="13573" width="17.5703125" style="200" customWidth="1"/>
    <col min="13574" max="13574" width="19.5703125" style="200" customWidth="1"/>
    <col min="13575" max="13575" width="17.85546875" style="200" customWidth="1"/>
    <col min="13576" max="13576" width="18.140625" style="200" customWidth="1"/>
    <col min="13577" max="13577" width="16" style="200" customWidth="1"/>
    <col min="13578" max="13578" width="9.140625" style="200"/>
    <col min="13579" max="13579" width="10" style="200" bestFit="1" customWidth="1"/>
    <col min="13580" max="13824" width="9.140625" style="200"/>
    <col min="13825" max="13825" width="11" style="200" customWidth="1"/>
    <col min="13826" max="13826" width="11.7109375" style="200" customWidth="1"/>
    <col min="13827" max="13827" width="21.28515625" style="200" customWidth="1"/>
    <col min="13828" max="13829" width="17.5703125" style="200" customWidth="1"/>
    <col min="13830" max="13830" width="19.5703125" style="200" customWidth="1"/>
    <col min="13831" max="13831" width="17.85546875" style="200" customWidth="1"/>
    <col min="13832" max="13832" width="18.140625" style="200" customWidth="1"/>
    <col min="13833" max="13833" width="16" style="200" customWidth="1"/>
    <col min="13834" max="13834" width="9.140625" style="200"/>
    <col min="13835" max="13835" width="10" style="200" bestFit="1" customWidth="1"/>
    <col min="13836" max="14080" width="9.140625" style="200"/>
    <col min="14081" max="14081" width="11" style="200" customWidth="1"/>
    <col min="14082" max="14082" width="11.7109375" style="200" customWidth="1"/>
    <col min="14083" max="14083" width="21.28515625" style="200" customWidth="1"/>
    <col min="14084" max="14085" width="17.5703125" style="200" customWidth="1"/>
    <col min="14086" max="14086" width="19.5703125" style="200" customWidth="1"/>
    <col min="14087" max="14087" width="17.85546875" style="200" customWidth="1"/>
    <col min="14088" max="14088" width="18.140625" style="200" customWidth="1"/>
    <col min="14089" max="14089" width="16" style="200" customWidth="1"/>
    <col min="14090" max="14090" width="9.140625" style="200"/>
    <col min="14091" max="14091" width="10" style="200" bestFit="1" customWidth="1"/>
    <col min="14092" max="14336" width="9.140625" style="200"/>
    <col min="14337" max="14337" width="11" style="200" customWidth="1"/>
    <col min="14338" max="14338" width="11.7109375" style="200" customWidth="1"/>
    <col min="14339" max="14339" width="21.28515625" style="200" customWidth="1"/>
    <col min="14340" max="14341" width="17.5703125" style="200" customWidth="1"/>
    <col min="14342" max="14342" width="19.5703125" style="200" customWidth="1"/>
    <col min="14343" max="14343" width="17.85546875" style="200" customWidth="1"/>
    <col min="14344" max="14344" width="18.140625" style="200" customWidth="1"/>
    <col min="14345" max="14345" width="16" style="200" customWidth="1"/>
    <col min="14346" max="14346" width="9.140625" style="200"/>
    <col min="14347" max="14347" width="10" style="200" bestFit="1" customWidth="1"/>
    <col min="14348" max="14592" width="9.140625" style="200"/>
    <col min="14593" max="14593" width="11" style="200" customWidth="1"/>
    <col min="14594" max="14594" width="11.7109375" style="200" customWidth="1"/>
    <col min="14595" max="14595" width="21.28515625" style="200" customWidth="1"/>
    <col min="14596" max="14597" width="17.5703125" style="200" customWidth="1"/>
    <col min="14598" max="14598" width="19.5703125" style="200" customWidth="1"/>
    <col min="14599" max="14599" width="17.85546875" style="200" customWidth="1"/>
    <col min="14600" max="14600" width="18.140625" style="200" customWidth="1"/>
    <col min="14601" max="14601" width="16" style="200" customWidth="1"/>
    <col min="14602" max="14602" width="9.140625" style="200"/>
    <col min="14603" max="14603" width="10" style="200" bestFit="1" customWidth="1"/>
    <col min="14604" max="14848" width="9.140625" style="200"/>
    <col min="14849" max="14849" width="11" style="200" customWidth="1"/>
    <col min="14850" max="14850" width="11.7109375" style="200" customWidth="1"/>
    <col min="14851" max="14851" width="21.28515625" style="200" customWidth="1"/>
    <col min="14852" max="14853" width="17.5703125" style="200" customWidth="1"/>
    <col min="14854" max="14854" width="19.5703125" style="200" customWidth="1"/>
    <col min="14855" max="14855" width="17.85546875" style="200" customWidth="1"/>
    <col min="14856" max="14856" width="18.140625" style="200" customWidth="1"/>
    <col min="14857" max="14857" width="16" style="200" customWidth="1"/>
    <col min="14858" max="14858" width="9.140625" style="200"/>
    <col min="14859" max="14859" width="10" style="200" bestFit="1" customWidth="1"/>
    <col min="14860" max="15104" width="9.140625" style="200"/>
    <col min="15105" max="15105" width="11" style="200" customWidth="1"/>
    <col min="15106" max="15106" width="11.7109375" style="200" customWidth="1"/>
    <col min="15107" max="15107" width="21.28515625" style="200" customWidth="1"/>
    <col min="15108" max="15109" width="17.5703125" style="200" customWidth="1"/>
    <col min="15110" max="15110" width="19.5703125" style="200" customWidth="1"/>
    <col min="15111" max="15111" width="17.85546875" style="200" customWidth="1"/>
    <col min="15112" max="15112" width="18.140625" style="200" customWidth="1"/>
    <col min="15113" max="15113" width="16" style="200" customWidth="1"/>
    <col min="15114" max="15114" width="9.140625" style="200"/>
    <col min="15115" max="15115" width="10" style="200" bestFit="1" customWidth="1"/>
    <col min="15116" max="15360" width="9.140625" style="200"/>
    <col min="15361" max="15361" width="11" style="200" customWidth="1"/>
    <col min="15362" max="15362" width="11.7109375" style="200" customWidth="1"/>
    <col min="15363" max="15363" width="21.28515625" style="200" customWidth="1"/>
    <col min="15364" max="15365" width="17.5703125" style="200" customWidth="1"/>
    <col min="15366" max="15366" width="19.5703125" style="200" customWidth="1"/>
    <col min="15367" max="15367" width="17.85546875" style="200" customWidth="1"/>
    <col min="15368" max="15368" width="18.140625" style="200" customWidth="1"/>
    <col min="15369" max="15369" width="16" style="200" customWidth="1"/>
    <col min="15370" max="15370" width="9.140625" style="200"/>
    <col min="15371" max="15371" width="10" style="200" bestFit="1" customWidth="1"/>
    <col min="15372" max="15616" width="9.140625" style="200"/>
    <col min="15617" max="15617" width="11" style="200" customWidth="1"/>
    <col min="15618" max="15618" width="11.7109375" style="200" customWidth="1"/>
    <col min="15619" max="15619" width="21.28515625" style="200" customWidth="1"/>
    <col min="15620" max="15621" width="17.5703125" style="200" customWidth="1"/>
    <col min="15622" max="15622" width="19.5703125" style="200" customWidth="1"/>
    <col min="15623" max="15623" width="17.85546875" style="200" customWidth="1"/>
    <col min="15624" max="15624" width="18.140625" style="200" customWidth="1"/>
    <col min="15625" max="15625" width="16" style="200" customWidth="1"/>
    <col min="15626" max="15626" width="9.140625" style="200"/>
    <col min="15627" max="15627" width="10" style="200" bestFit="1" customWidth="1"/>
    <col min="15628" max="15872" width="9.140625" style="200"/>
    <col min="15873" max="15873" width="11" style="200" customWidth="1"/>
    <col min="15874" max="15874" width="11.7109375" style="200" customWidth="1"/>
    <col min="15875" max="15875" width="21.28515625" style="200" customWidth="1"/>
    <col min="15876" max="15877" width="17.5703125" style="200" customWidth="1"/>
    <col min="15878" max="15878" width="19.5703125" style="200" customWidth="1"/>
    <col min="15879" max="15879" width="17.85546875" style="200" customWidth="1"/>
    <col min="15880" max="15880" width="18.140625" style="200" customWidth="1"/>
    <col min="15881" max="15881" width="16" style="200" customWidth="1"/>
    <col min="15882" max="15882" width="9.140625" style="200"/>
    <col min="15883" max="15883" width="10" style="200" bestFit="1" customWidth="1"/>
    <col min="15884" max="16128" width="9.140625" style="200"/>
    <col min="16129" max="16129" width="11" style="200" customWidth="1"/>
    <col min="16130" max="16130" width="11.7109375" style="200" customWidth="1"/>
    <col min="16131" max="16131" width="21.28515625" style="200" customWidth="1"/>
    <col min="16132" max="16133" width="17.5703125" style="200" customWidth="1"/>
    <col min="16134" max="16134" width="19.5703125" style="200" customWidth="1"/>
    <col min="16135" max="16135" width="17.85546875" style="200" customWidth="1"/>
    <col min="16136" max="16136" width="18.140625" style="200" customWidth="1"/>
    <col min="16137" max="16137" width="16" style="200" customWidth="1"/>
    <col min="16138" max="16138" width="9.140625" style="200"/>
    <col min="16139" max="16139" width="10" style="200" bestFit="1" customWidth="1"/>
    <col min="16140" max="16384" width="9.140625" style="200"/>
  </cols>
  <sheetData>
    <row r="1" spans="1:13" ht="16.5" x14ac:dyDescent="0.25">
      <c r="A1" s="1172" t="s">
        <v>149</v>
      </c>
      <c r="B1" s="1172"/>
      <c r="C1" s="1172"/>
      <c r="D1" s="1172"/>
      <c r="E1" s="1172"/>
      <c r="F1" s="1172"/>
      <c r="G1" s="1172"/>
      <c r="H1" s="1172"/>
      <c r="I1" s="1172"/>
    </row>
    <row r="2" spans="1:13" ht="16.5" x14ac:dyDescent="0.25">
      <c r="A2" s="268"/>
      <c r="B2" s="268"/>
      <c r="C2" s="268"/>
      <c r="D2" s="268"/>
      <c r="E2" s="268"/>
      <c r="F2" s="268"/>
      <c r="G2" s="268"/>
      <c r="H2" s="268"/>
      <c r="I2" s="268"/>
    </row>
    <row r="3" spans="1:13" ht="33.75" customHeight="1" x14ac:dyDescent="0.25">
      <c r="A3" s="619" t="s">
        <v>729</v>
      </c>
      <c r="B3" s="619"/>
      <c r="C3" s="619"/>
      <c r="D3" s="619"/>
      <c r="E3" s="619"/>
      <c r="F3" s="619"/>
      <c r="G3" s="619"/>
      <c r="H3" s="619"/>
      <c r="I3" s="619"/>
      <c r="J3" s="262"/>
      <c r="K3" s="262"/>
      <c r="L3" s="262"/>
      <c r="M3" s="262"/>
    </row>
    <row r="4" spans="1:13" x14ac:dyDescent="0.25">
      <c r="A4" s="281"/>
      <c r="B4" s="281"/>
      <c r="C4" s="281"/>
      <c r="D4" s="281"/>
      <c r="E4" s="281"/>
      <c r="F4" s="281"/>
      <c r="G4" s="281"/>
      <c r="H4" s="281"/>
      <c r="I4" s="281"/>
    </row>
    <row r="5" spans="1:13" ht="43.5" customHeight="1" x14ac:dyDescent="0.25">
      <c r="A5" s="1173" t="s">
        <v>49</v>
      </c>
      <c r="B5" s="1173"/>
      <c r="C5" s="1173"/>
      <c r="D5" s="1173"/>
      <c r="E5" s="1173"/>
      <c r="F5" s="1173"/>
      <c r="G5" s="1173"/>
      <c r="H5" s="1173"/>
      <c r="I5" s="1173"/>
    </row>
    <row r="7" spans="1:13" ht="16.5" x14ac:dyDescent="0.25">
      <c r="A7" s="1173" t="s">
        <v>96</v>
      </c>
      <c r="B7" s="1173"/>
      <c r="C7" s="1173"/>
      <c r="D7" s="1173"/>
      <c r="E7" s="1173"/>
      <c r="F7" s="1173"/>
      <c r="G7" s="1173"/>
      <c r="H7" s="1173"/>
      <c r="I7" s="1173"/>
    </row>
    <row r="8" spans="1:13" ht="17.25" thickBot="1" x14ac:dyDescent="0.3">
      <c r="A8" s="282"/>
      <c r="B8" s="282"/>
      <c r="C8" s="282"/>
      <c r="D8" s="282"/>
      <c r="E8" s="282"/>
      <c r="F8" s="282"/>
      <c r="G8" s="282"/>
      <c r="H8" s="282"/>
      <c r="I8" s="282"/>
    </row>
    <row r="9" spans="1:13" ht="36.75" customHeight="1" x14ac:dyDescent="0.25">
      <c r="A9" s="1174" t="s">
        <v>51</v>
      </c>
      <c r="B9" s="1175"/>
      <c r="C9" s="1175"/>
      <c r="D9" s="698" t="s">
        <v>705</v>
      </c>
      <c r="E9" s="699"/>
      <c r="F9" s="699"/>
      <c r="G9" s="699"/>
      <c r="H9" s="699"/>
      <c r="I9" s="700"/>
    </row>
    <row r="10" spans="1:13" ht="16.5" x14ac:dyDescent="0.25">
      <c r="A10" s="1176"/>
      <c r="B10" s="1177"/>
      <c r="C10" s="1177"/>
      <c r="D10" s="883" t="s">
        <v>118</v>
      </c>
      <c r="E10" s="883"/>
      <c r="F10" s="883"/>
      <c r="G10" s="883" t="s">
        <v>119</v>
      </c>
      <c r="H10" s="883"/>
      <c r="I10" s="883"/>
    </row>
    <row r="11" spans="1:13" ht="35.25" customHeight="1" thickBot="1" x14ac:dyDescent="0.3">
      <c r="A11" s="1178"/>
      <c r="B11" s="1179"/>
      <c r="C11" s="1180"/>
      <c r="D11" s="22" t="s">
        <v>15</v>
      </c>
      <c r="E11" s="22" t="s">
        <v>16</v>
      </c>
      <c r="F11" s="22" t="s">
        <v>7</v>
      </c>
      <c r="G11" s="22" t="s">
        <v>15</v>
      </c>
      <c r="H11" s="22" t="s">
        <v>16</v>
      </c>
      <c r="I11" s="394" t="s">
        <v>7</v>
      </c>
    </row>
    <row r="12" spans="1:13" ht="16.5" x14ac:dyDescent="0.25">
      <c r="A12" s="680" t="s">
        <v>54</v>
      </c>
      <c r="B12" s="681"/>
      <c r="C12" s="660" t="s">
        <v>24</v>
      </c>
      <c r="D12" s="661"/>
      <c r="E12" s="661"/>
      <c r="F12" s="661"/>
      <c r="G12" s="661"/>
      <c r="H12" s="661"/>
      <c r="I12" s="662"/>
    </row>
    <row r="13" spans="1:13" ht="22.5" customHeight="1" x14ac:dyDescent="0.25">
      <c r="A13" s="682"/>
      <c r="B13" s="683"/>
      <c r="C13" s="1024" t="s">
        <v>168</v>
      </c>
      <c r="D13" s="1025"/>
      <c r="E13" s="1025"/>
      <c r="F13" s="1026"/>
      <c r="G13" s="1026"/>
      <c r="H13" s="1026"/>
      <c r="I13" s="1027"/>
    </row>
    <row r="14" spans="1:13" ht="16.5" x14ac:dyDescent="0.25">
      <c r="A14" s="949">
        <v>1047</v>
      </c>
      <c r="B14" s="733" t="s">
        <v>652</v>
      </c>
      <c r="C14" s="660" t="s">
        <v>58</v>
      </c>
      <c r="D14" s="661"/>
      <c r="E14" s="661"/>
      <c r="F14" s="661"/>
      <c r="G14" s="661"/>
      <c r="H14" s="661"/>
      <c r="I14" s="662"/>
    </row>
    <row r="15" spans="1:13" ht="17.25" thickBot="1" x14ac:dyDescent="0.3">
      <c r="A15" s="949"/>
      <c r="B15" s="733"/>
      <c r="C15" s="950" t="s">
        <v>151</v>
      </c>
      <c r="D15" s="951"/>
      <c r="E15" s="951"/>
      <c r="F15" s="951"/>
      <c r="G15" s="951"/>
      <c r="H15" s="951"/>
      <c r="I15" s="952"/>
    </row>
    <row r="16" spans="1:13" ht="37.5" customHeight="1" thickBot="1" x14ac:dyDescent="0.3">
      <c r="A16" s="954" t="s">
        <v>100</v>
      </c>
      <c r="B16" s="955"/>
      <c r="C16" s="370" t="s">
        <v>101</v>
      </c>
      <c r="D16" s="379">
        <v>6</v>
      </c>
      <c r="E16" s="379">
        <v>6</v>
      </c>
      <c r="F16" s="379">
        <v>6</v>
      </c>
      <c r="G16" s="368"/>
      <c r="H16" s="368"/>
      <c r="I16" s="366"/>
    </row>
    <row r="17" spans="1:11" ht="35.25" customHeight="1" thickBot="1" x14ac:dyDescent="0.3">
      <c r="A17" s="954" t="s">
        <v>102</v>
      </c>
      <c r="B17" s="955"/>
      <c r="C17" s="370"/>
      <c r="D17" s="367" t="s">
        <v>60</v>
      </c>
      <c r="E17" s="367" t="s">
        <v>60</v>
      </c>
      <c r="F17" s="367" t="s">
        <v>60</v>
      </c>
      <c r="G17" s="93">
        <f>SUM(Lori!C18,Lori!C20:C20,Lori!C27:C32,Lori!C49)</f>
        <v>3000</v>
      </c>
      <c r="H17" s="93">
        <f>SUM(Lori!D18,Lori!D20:D20,Lori!D27:D32,Lori!D49)</f>
        <v>3000</v>
      </c>
      <c r="I17" s="93">
        <f>SUM(Lori!E18,Lori!E20:E20,Lori!E27:E32,Lori!E49)</f>
        <v>3000</v>
      </c>
    </row>
    <row r="18" spans="1:11" ht="24.75" customHeight="1" thickBot="1" x14ac:dyDescent="0.3">
      <c r="A18" s="954" t="s">
        <v>103</v>
      </c>
      <c r="B18" s="771"/>
      <c r="C18" s="955"/>
      <c r="D18" s="372"/>
      <c r="E18" s="372"/>
      <c r="F18" s="367"/>
      <c r="G18" s="368"/>
      <c r="H18" s="368"/>
      <c r="I18" s="366"/>
    </row>
    <row r="19" spans="1:11" ht="24.75" customHeight="1" x14ac:dyDescent="0.25">
      <c r="A19" s="956" t="s">
        <v>104</v>
      </c>
      <c r="B19" s="957"/>
      <c r="C19" s="957"/>
      <c r="D19" s="957"/>
      <c r="E19" s="957"/>
      <c r="F19" s="957"/>
      <c r="G19" s="957"/>
      <c r="H19" s="957"/>
      <c r="I19" s="958"/>
      <c r="K19" s="283"/>
    </row>
    <row r="20" spans="1:11" ht="24.75" customHeight="1" thickBot="1" x14ac:dyDescent="0.3">
      <c r="A20" s="762" t="s">
        <v>164</v>
      </c>
      <c r="B20" s="763"/>
      <c r="C20" s="763"/>
      <c r="D20" s="763"/>
      <c r="E20" s="763"/>
      <c r="F20" s="763"/>
      <c r="G20" s="763"/>
      <c r="H20" s="763"/>
      <c r="I20" s="764"/>
    </row>
    <row r="21" spans="1:11" ht="23.25" customHeight="1" x14ac:dyDescent="0.25">
      <c r="A21" s="775" t="s">
        <v>66</v>
      </c>
      <c r="B21" s="776"/>
      <c r="C21" s="776"/>
      <c r="D21" s="776"/>
      <c r="E21" s="776"/>
      <c r="F21" s="776"/>
      <c r="G21" s="777"/>
      <c r="H21" s="777"/>
      <c r="I21" s="778"/>
    </row>
    <row r="22" spans="1:11" ht="20.25" customHeight="1" thickBot="1" x14ac:dyDescent="0.35">
      <c r="A22" s="872" t="s">
        <v>683</v>
      </c>
      <c r="B22" s="873"/>
      <c r="C22" s="873"/>
      <c r="D22" s="873"/>
      <c r="E22" s="873"/>
      <c r="F22" s="873"/>
      <c r="G22" s="873"/>
      <c r="H22" s="873"/>
      <c r="I22" s="899"/>
    </row>
    <row r="23" spans="1:11" ht="16.5" x14ac:dyDescent="0.25">
      <c r="A23" s="1181" t="s">
        <v>67</v>
      </c>
      <c r="B23" s="1181"/>
      <c r="C23" s="1181"/>
      <c r="D23" s="1181"/>
      <c r="E23" s="1181"/>
      <c r="F23" s="1181"/>
      <c r="G23" s="1182"/>
      <c r="H23" s="1182"/>
      <c r="I23" s="1181"/>
    </row>
    <row r="24" spans="1:11" ht="21.75" customHeight="1" thickBot="1" x14ac:dyDescent="0.35">
      <c r="A24" s="872" t="s">
        <v>684</v>
      </c>
      <c r="B24" s="873"/>
      <c r="C24" s="873"/>
      <c r="D24" s="873"/>
      <c r="E24" s="873"/>
      <c r="F24" s="873"/>
      <c r="G24" s="873"/>
      <c r="H24" s="873"/>
      <c r="I24" s="899"/>
    </row>
    <row r="25" spans="1:11" ht="25.5" customHeight="1" x14ac:dyDescent="0.25">
      <c r="A25" s="680" t="s">
        <v>54</v>
      </c>
      <c r="B25" s="681"/>
      <c r="C25" s="684" t="s">
        <v>24</v>
      </c>
      <c r="D25" s="685"/>
      <c r="E25" s="685"/>
      <c r="F25" s="685"/>
      <c r="G25" s="685"/>
      <c r="H25" s="685"/>
      <c r="I25" s="686"/>
    </row>
    <row r="26" spans="1:11" ht="22.5" customHeight="1" x14ac:dyDescent="0.25">
      <c r="A26" s="682"/>
      <c r="B26" s="683"/>
      <c r="C26" s="830" t="s">
        <v>169</v>
      </c>
      <c r="D26" s="831"/>
      <c r="E26" s="831"/>
      <c r="F26" s="831"/>
      <c r="G26" s="831"/>
      <c r="H26" s="831"/>
      <c r="I26" s="832"/>
    </row>
    <row r="27" spans="1:11" ht="30.75" customHeight="1" x14ac:dyDescent="0.25">
      <c r="A27" s="949">
        <v>1047</v>
      </c>
      <c r="B27" s="733" t="s">
        <v>653</v>
      </c>
      <c r="C27" s="660" t="s">
        <v>58</v>
      </c>
      <c r="D27" s="661"/>
      <c r="E27" s="661"/>
      <c r="F27" s="661"/>
      <c r="G27" s="661"/>
      <c r="H27" s="661"/>
      <c r="I27" s="662"/>
    </row>
    <row r="28" spans="1:11" ht="22.5" customHeight="1" thickBot="1" x14ac:dyDescent="0.3">
      <c r="A28" s="949"/>
      <c r="B28" s="733"/>
      <c r="C28" s="950" t="s">
        <v>99</v>
      </c>
      <c r="D28" s="951"/>
      <c r="E28" s="951"/>
      <c r="F28" s="951"/>
      <c r="G28" s="951"/>
      <c r="H28" s="951"/>
      <c r="I28" s="952"/>
    </row>
    <row r="29" spans="1:11" ht="51.75" customHeight="1" thickBot="1" x14ac:dyDescent="0.3">
      <c r="A29" s="954" t="s">
        <v>100</v>
      </c>
      <c r="B29" s="1193"/>
      <c r="C29" s="370" t="s">
        <v>101</v>
      </c>
      <c r="D29" s="378">
        <v>2</v>
      </c>
      <c r="E29" s="378">
        <v>2</v>
      </c>
      <c r="F29" s="378">
        <v>2</v>
      </c>
      <c r="G29" s="379"/>
      <c r="H29" s="379"/>
      <c r="I29" s="366"/>
    </row>
    <row r="30" spans="1:11" ht="51.75" customHeight="1" thickBot="1" x14ac:dyDescent="0.3">
      <c r="A30" s="954" t="s">
        <v>102</v>
      </c>
      <c r="B30" s="955"/>
      <c r="C30" s="370"/>
      <c r="D30" s="367" t="s">
        <v>60</v>
      </c>
      <c r="E30" s="367" t="s">
        <v>60</v>
      </c>
      <c r="F30" s="367" t="s">
        <v>60</v>
      </c>
      <c r="G30" s="108">
        <f>SUM(Lori!C22:C23,Lori!C26,Lori!C33)</f>
        <v>3900</v>
      </c>
      <c r="H30" s="108">
        <f>SUM(Lori!D22:D23,Lori!D26,Lori!D33)</f>
        <v>3900</v>
      </c>
      <c r="I30" s="108">
        <f>SUM(Lori!E22:E23,Lori!E26,Lori!E33)</f>
        <v>3900</v>
      </c>
    </row>
    <row r="31" spans="1:11" ht="45.75" customHeight="1" thickBot="1" x14ac:dyDescent="0.3">
      <c r="A31" s="954" t="s">
        <v>103</v>
      </c>
      <c r="B31" s="771"/>
      <c r="C31" s="955"/>
      <c r="D31" s="372"/>
      <c r="E31" s="372"/>
      <c r="F31" s="367"/>
      <c r="G31" s="368"/>
      <c r="H31" s="368"/>
      <c r="I31" s="366"/>
    </row>
    <row r="32" spans="1:11" ht="25.5" customHeight="1" x14ac:dyDescent="0.25">
      <c r="A32" s="956" t="s">
        <v>104</v>
      </c>
      <c r="B32" s="957"/>
      <c r="C32" s="957"/>
      <c r="D32" s="957"/>
      <c r="E32" s="957"/>
      <c r="F32" s="957"/>
      <c r="G32" s="957"/>
      <c r="H32" s="957"/>
      <c r="I32" s="958"/>
    </row>
    <row r="33" spans="1:9" ht="30" customHeight="1" thickBot="1" x14ac:dyDescent="0.3">
      <c r="A33" s="762" t="s">
        <v>105</v>
      </c>
      <c r="B33" s="763"/>
      <c r="C33" s="763"/>
      <c r="D33" s="763"/>
      <c r="E33" s="763"/>
      <c r="F33" s="763"/>
      <c r="G33" s="763"/>
      <c r="H33" s="763"/>
      <c r="I33" s="764"/>
    </row>
    <row r="34" spans="1:9" ht="16.5" x14ac:dyDescent="0.25">
      <c r="A34" s="775" t="s">
        <v>66</v>
      </c>
      <c r="B34" s="776"/>
      <c r="C34" s="776"/>
      <c r="D34" s="776"/>
      <c r="E34" s="776"/>
      <c r="F34" s="776"/>
      <c r="G34" s="777"/>
      <c r="H34" s="777"/>
      <c r="I34" s="778"/>
    </row>
    <row r="35" spans="1:9" ht="31.5" customHeight="1" thickBot="1" x14ac:dyDescent="0.35">
      <c r="A35" s="872" t="s">
        <v>683</v>
      </c>
      <c r="B35" s="873"/>
      <c r="C35" s="873"/>
      <c r="D35" s="873"/>
      <c r="E35" s="873"/>
      <c r="F35" s="873"/>
      <c r="G35" s="873"/>
      <c r="H35" s="873"/>
      <c r="I35" s="899"/>
    </row>
    <row r="36" spans="1:9" ht="22.5" customHeight="1" x14ac:dyDescent="0.25">
      <c r="A36" s="1181" t="s">
        <v>67</v>
      </c>
      <c r="B36" s="1181"/>
      <c r="C36" s="1181"/>
      <c r="D36" s="1181"/>
      <c r="E36" s="1181"/>
      <c r="F36" s="1181"/>
      <c r="G36" s="1182"/>
      <c r="H36" s="1182"/>
      <c r="I36" s="1181"/>
    </row>
    <row r="37" spans="1:9" ht="24.75" customHeight="1" thickBot="1" x14ac:dyDescent="0.35">
      <c r="A37" s="872" t="s">
        <v>684</v>
      </c>
      <c r="B37" s="873"/>
      <c r="C37" s="873"/>
      <c r="D37" s="873"/>
      <c r="E37" s="873"/>
      <c r="F37" s="873"/>
      <c r="G37" s="873"/>
      <c r="H37" s="873"/>
      <c r="I37" s="899"/>
    </row>
    <row r="38" spans="1:9" ht="40.5" customHeight="1" x14ac:dyDescent="0.25">
      <c r="A38" s="1183" t="s">
        <v>54</v>
      </c>
      <c r="B38" s="1184"/>
      <c r="C38" s="1187" t="s">
        <v>24</v>
      </c>
      <c r="D38" s="1188"/>
      <c r="E38" s="1188"/>
      <c r="F38" s="1188"/>
      <c r="G38" s="1188"/>
      <c r="H38" s="1188"/>
      <c r="I38" s="1189"/>
    </row>
    <row r="39" spans="1:9" ht="21.75" customHeight="1" x14ac:dyDescent="0.25">
      <c r="A39" s="1185"/>
      <c r="B39" s="1186"/>
      <c r="C39" s="1190" t="s">
        <v>180</v>
      </c>
      <c r="D39" s="1191"/>
      <c r="E39" s="1191"/>
      <c r="F39" s="1191"/>
      <c r="G39" s="1191"/>
      <c r="H39" s="1191"/>
      <c r="I39" s="1192"/>
    </row>
    <row r="40" spans="1:9" ht="25.5" customHeight="1" x14ac:dyDescent="0.25">
      <c r="A40" s="949">
        <v>1047</v>
      </c>
      <c r="B40" s="733" t="s">
        <v>654</v>
      </c>
      <c r="C40" s="1166" t="s">
        <v>58</v>
      </c>
      <c r="D40" s="1167"/>
      <c r="E40" s="1167"/>
      <c r="F40" s="1167"/>
      <c r="G40" s="1167"/>
      <c r="H40" s="1167"/>
      <c r="I40" s="1168"/>
    </row>
    <row r="41" spans="1:9" ht="24" customHeight="1" thickBot="1" x14ac:dyDescent="0.3">
      <c r="A41" s="949"/>
      <c r="B41" s="733"/>
      <c r="C41" s="1169" t="s">
        <v>185</v>
      </c>
      <c r="D41" s="1170"/>
      <c r="E41" s="1170"/>
      <c r="F41" s="1170"/>
      <c r="G41" s="1170"/>
      <c r="H41" s="1170"/>
      <c r="I41" s="1171"/>
    </row>
    <row r="42" spans="1:9" ht="56.25" customHeight="1" thickBot="1" x14ac:dyDescent="0.3">
      <c r="A42" s="1160" t="s">
        <v>100</v>
      </c>
      <c r="B42" s="1162"/>
      <c r="C42" s="430" t="s">
        <v>101</v>
      </c>
      <c r="D42" s="464">
        <v>-1</v>
      </c>
      <c r="E42" s="464">
        <v>-1</v>
      </c>
      <c r="F42" s="464">
        <v>-1</v>
      </c>
      <c r="G42" s="431"/>
      <c r="H42" s="431"/>
      <c r="I42" s="432"/>
    </row>
    <row r="43" spans="1:9" ht="40.5" customHeight="1" thickBot="1" x14ac:dyDescent="0.3">
      <c r="A43" s="1160" t="s">
        <v>102</v>
      </c>
      <c r="B43" s="1162"/>
      <c r="C43" s="433"/>
      <c r="D43" s="367" t="s">
        <v>60</v>
      </c>
      <c r="E43" s="367" t="s">
        <v>60</v>
      </c>
      <c r="F43" s="367" t="s">
        <v>60</v>
      </c>
      <c r="G43" s="433">
        <f>Lori!C21</f>
        <v>-2300</v>
      </c>
      <c r="H43" s="433">
        <f>Lori!D21</f>
        <v>-2300</v>
      </c>
      <c r="I43" s="433">
        <f>Lori!E21</f>
        <v>-2300</v>
      </c>
    </row>
    <row r="44" spans="1:9" ht="40.5" customHeight="1" thickBot="1" x14ac:dyDescent="0.3">
      <c r="A44" s="1160" t="s">
        <v>103</v>
      </c>
      <c r="B44" s="1161"/>
      <c r="C44" s="1162"/>
      <c r="D44" s="434"/>
      <c r="E44" s="434"/>
      <c r="F44" s="435"/>
      <c r="G44" s="431"/>
      <c r="H44" s="431"/>
      <c r="I44" s="432"/>
    </row>
    <row r="45" spans="1:9" ht="40.5" customHeight="1" x14ac:dyDescent="0.25">
      <c r="A45" s="1163" t="s">
        <v>104</v>
      </c>
      <c r="B45" s="1164"/>
      <c r="C45" s="1164"/>
      <c r="D45" s="1164"/>
      <c r="E45" s="1164"/>
      <c r="F45" s="1164"/>
      <c r="G45" s="1164"/>
      <c r="H45" s="1164"/>
      <c r="I45" s="1165"/>
    </row>
    <row r="46" spans="1:9" ht="20.25" customHeight="1" thickBot="1" x14ac:dyDescent="0.3">
      <c r="A46" s="1194" t="s">
        <v>181</v>
      </c>
      <c r="B46" s="1195"/>
      <c r="C46" s="1195"/>
      <c r="D46" s="1195"/>
      <c r="E46" s="1195"/>
      <c r="F46" s="1195"/>
      <c r="G46" s="1195"/>
      <c r="H46" s="1195"/>
      <c r="I46" s="1196"/>
    </row>
    <row r="47" spans="1:9" ht="40.5" customHeight="1" x14ac:dyDescent="0.25">
      <c r="A47" s="1197" t="s">
        <v>66</v>
      </c>
      <c r="B47" s="1198"/>
      <c r="C47" s="1198"/>
      <c r="D47" s="1198"/>
      <c r="E47" s="1198"/>
      <c r="F47" s="1198"/>
      <c r="G47" s="1199"/>
      <c r="H47" s="1199"/>
      <c r="I47" s="1200"/>
    </row>
    <row r="48" spans="1:9" ht="22.5" customHeight="1" thickBot="1" x14ac:dyDescent="0.35">
      <c r="A48" s="872" t="s">
        <v>683</v>
      </c>
      <c r="B48" s="873"/>
      <c r="C48" s="873"/>
      <c r="D48" s="873"/>
      <c r="E48" s="873"/>
      <c r="F48" s="873"/>
      <c r="G48" s="873"/>
      <c r="H48" s="873"/>
      <c r="I48" s="899"/>
    </row>
    <row r="49" spans="1:9" ht="22.5" customHeight="1" x14ac:dyDescent="0.25">
      <c r="A49" s="1197" t="s">
        <v>67</v>
      </c>
      <c r="B49" s="1198"/>
      <c r="C49" s="1198"/>
      <c r="D49" s="1198"/>
      <c r="E49" s="1198"/>
      <c r="F49" s="1198"/>
      <c r="G49" s="1199"/>
      <c r="H49" s="1199"/>
      <c r="I49" s="1200"/>
    </row>
    <row r="50" spans="1:9" ht="19.5" customHeight="1" thickBot="1" x14ac:dyDescent="0.35">
      <c r="A50" s="872" t="s">
        <v>684</v>
      </c>
      <c r="B50" s="873"/>
      <c r="C50" s="873"/>
      <c r="D50" s="873"/>
      <c r="E50" s="873"/>
      <c r="F50" s="873"/>
      <c r="G50" s="873"/>
      <c r="H50" s="873"/>
      <c r="I50" s="899"/>
    </row>
    <row r="51" spans="1:9" ht="14.25" customHeight="1" x14ac:dyDescent="0.25">
      <c r="A51" s="257"/>
      <c r="B51" s="257"/>
      <c r="C51" s="257"/>
      <c r="D51" s="257"/>
      <c r="E51" s="257"/>
      <c r="F51" s="257"/>
      <c r="G51" s="257"/>
      <c r="H51" s="257"/>
      <c r="I51" s="257"/>
    </row>
    <row r="52" spans="1:9" ht="31.5" customHeight="1" x14ac:dyDescent="0.25">
      <c r="A52" s="616" t="s">
        <v>50</v>
      </c>
      <c r="B52" s="616"/>
      <c r="C52" s="616"/>
      <c r="D52" s="616"/>
      <c r="E52" s="616"/>
      <c r="F52" s="616"/>
      <c r="G52" s="616"/>
      <c r="H52" s="616"/>
      <c r="I52" s="616"/>
    </row>
    <row r="53" spans="1:9" ht="27" customHeight="1" thickBot="1" x14ac:dyDescent="0.3">
      <c r="A53" s="262"/>
      <c r="B53" s="262"/>
      <c r="C53" s="262"/>
      <c r="D53" s="262"/>
      <c r="E53" s="262"/>
      <c r="F53" s="262"/>
      <c r="G53" s="262"/>
      <c r="H53" s="262"/>
      <c r="I53" s="262"/>
    </row>
    <row r="54" spans="1:9" ht="40.5" customHeight="1" x14ac:dyDescent="0.25">
      <c r="A54" s="1205" t="s">
        <v>51</v>
      </c>
      <c r="B54" s="1206"/>
      <c r="C54" s="1206"/>
      <c r="D54" s="698" t="s">
        <v>705</v>
      </c>
      <c r="E54" s="699"/>
      <c r="F54" s="699"/>
      <c r="G54" s="699"/>
      <c r="H54" s="699"/>
      <c r="I54" s="700"/>
    </row>
    <row r="55" spans="1:9" ht="27" customHeight="1" x14ac:dyDescent="0.25">
      <c r="A55" s="1207"/>
      <c r="B55" s="1208"/>
      <c r="C55" s="1208"/>
      <c r="D55" s="1211" t="s">
        <v>52</v>
      </c>
      <c r="E55" s="1212"/>
      <c r="F55" s="1132"/>
      <c r="G55" s="1211" t="s">
        <v>53</v>
      </c>
      <c r="H55" s="1212"/>
      <c r="I55" s="1132"/>
    </row>
    <row r="56" spans="1:9" ht="40.5" customHeight="1" thickBot="1" x14ac:dyDescent="0.3">
      <c r="A56" s="1209"/>
      <c r="B56" s="1210"/>
      <c r="C56" s="1210"/>
      <c r="D56" s="22" t="s">
        <v>15</v>
      </c>
      <c r="E56" s="22" t="s">
        <v>16</v>
      </c>
      <c r="F56" s="22" t="s">
        <v>7</v>
      </c>
      <c r="G56" s="22" t="s">
        <v>15</v>
      </c>
      <c r="H56" s="22" t="s">
        <v>16</v>
      </c>
      <c r="I56" s="461" t="s">
        <v>7</v>
      </c>
    </row>
    <row r="57" spans="1:9" ht="28.5" customHeight="1" x14ac:dyDescent="0.25">
      <c r="A57" s="1124" t="s">
        <v>54</v>
      </c>
      <c r="B57" s="1125"/>
      <c r="C57" s="1128" t="s">
        <v>24</v>
      </c>
      <c r="D57" s="1129"/>
      <c r="E57" s="1129"/>
      <c r="F57" s="1129"/>
      <c r="G57" s="1129"/>
      <c r="H57" s="1129"/>
      <c r="I57" s="1130"/>
    </row>
    <row r="58" spans="1:9" ht="27" customHeight="1" x14ac:dyDescent="0.25">
      <c r="A58" s="1126"/>
      <c r="B58" s="1127"/>
      <c r="C58" s="599" t="s">
        <v>55</v>
      </c>
      <c r="D58" s="600"/>
      <c r="E58" s="600"/>
      <c r="F58" s="600"/>
      <c r="G58" s="600"/>
      <c r="H58" s="600"/>
      <c r="I58" s="601"/>
    </row>
    <row r="59" spans="1:9" ht="29.25" customHeight="1" x14ac:dyDescent="0.25">
      <c r="A59" s="1204">
        <v>1146</v>
      </c>
      <c r="B59" s="1132" t="s">
        <v>655</v>
      </c>
      <c r="C59" s="946" t="s">
        <v>58</v>
      </c>
      <c r="D59" s="947"/>
      <c r="E59" s="947"/>
      <c r="F59" s="947"/>
      <c r="G59" s="947"/>
      <c r="H59" s="947"/>
      <c r="I59" s="948"/>
    </row>
    <row r="60" spans="1:9" ht="39" customHeight="1" thickBot="1" x14ac:dyDescent="0.3">
      <c r="A60" s="1204"/>
      <c r="B60" s="1132"/>
      <c r="C60" s="1133" t="s">
        <v>544</v>
      </c>
      <c r="D60" s="1134"/>
      <c r="E60" s="1134"/>
      <c r="F60" s="1134"/>
      <c r="G60" s="1134"/>
      <c r="H60" s="1134"/>
      <c r="I60" s="1135"/>
    </row>
    <row r="61" spans="1:9" ht="40.5" customHeight="1" thickBot="1" x14ac:dyDescent="0.3">
      <c r="A61" s="1136" t="s">
        <v>59</v>
      </c>
      <c r="B61" s="1137"/>
      <c r="C61" s="215"/>
      <c r="D61" s="267" t="s">
        <v>60</v>
      </c>
      <c r="E61" s="267" t="s">
        <v>60</v>
      </c>
      <c r="F61" s="267" t="s">
        <v>60</v>
      </c>
      <c r="G61" s="244">
        <f>SUM(Lori!C13:C14,Lori!C42:C44,Lori!C52)</f>
        <v>1860</v>
      </c>
      <c r="H61" s="244">
        <f>SUM(Lori!D13:D14,Lori!D42:D44,Lori!D52)</f>
        <v>1860</v>
      </c>
      <c r="I61" s="244">
        <f>SUM(Lori!E13:E14,Lori!E42:E44,Lori!E52)</f>
        <v>1860</v>
      </c>
    </row>
    <row r="62" spans="1:9" ht="30" customHeight="1" x14ac:dyDescent="0.25">
      <c r="A62" s="1138" t="s">
        <v>61</v>
      </c>
      <c r="B62" s="1139"/>
      <c r="C62" s="1139"/>
      <c r="D62" s="1139"/>
      <c r="E62" s="1139"/>
      <c r="F62" s="1139"/>
      <c r="G62" s="1139"/>
      <c r="H62" s="1139"/>
      <c r="I62" s="1140"/>
    </row>
    <row r="63" spans="1:9" ht="28.5" customHeight="1" thickBot="1" x14ac:dyDescent="0.3">
      <c r="A63" s="1141" t="s">
        <v>726</v>
      </c>
      <c r="B63" s="1142"/>
      <c r="C63" s="1142"/>
      <c r="D63" s="1142"/>
      <c r="E63" s="1142"/>
      <c r="F63" s="1142"/>
      <c r="G63" s="1142"/>
      <c r="H63" s="1142"/>
      <c r="I63" s="1143"/>
    </row>
    <row r="64" spans="1:9" ht="40.5" customHeight="1" thickBot="1" x14ac:dyDescent="0.3">
      <c r="A64" s="1144" t="s">
        <v>62</v>
      </c>
      <c r="B64" s="1145"/>
      <c r="C64" s="1145"/>
      <c r="D64" s="1145"/>
      <c r="E64" s="1145"/>
      <c r="F64" s="1145"/>
      <c r="G64" s="1145"/>
      <c r="H64" s="1145"/>
      <c r="I64" s="1146"/>
    </row>
    <row r="65" spans="1:9" ht="105" customHeight="1" thickBot="1" x14ac:dyDescent="0.3">
      <c r="A65" s="1213" t="s">
        <v>63</v>
      </c>
      <c r="B65" s="1214"/>
      <c r="C65" s="1229" t="s">
        <v>64</v>
      </c>
      <c r="D65" s="1230"/>
      <c r="E65" s="1230"/>
      <c r="F65" s="1230"/>
      <c r="G65" s="1230"/>
      <c r="H65" s="1230"/>
      <c r="I65" s="1231"/>
    </row>
    <row r="66" spans="1:9" ht="62.25" customHeight="1" thickBot="1" x14ac:dyDescent="0.3">
      <c r="A66" s="1232" t="s">
        <v>65</v>
      </c>
      <c r="B66" s="1233"/>
      <c r="C66" s="245"/>
      <c r="D66" s="245"/>
      <c r="E66" s="245"/>
      <c r="F66" s="245"/>
      <c r="G66" s="245"/>
      <c r="H66" s="245"/>
      <c r="I66" s="246"/>
    </row>
    <row r="67" spans="1:9" ht="25.5" customHeight="1" x14ac:dyDescent="0.25">
      <c r="A67" s="1225" t="s">
        <v>66</v>
      </c>
      <c r="B67" s="1226"/>
      <c r="C67" s="1226"/>
      <c r="D67" s="1226"/>
      <c r="E67" s="1226"/>
      <c r="F67" s="1226"/>
      <c r="G67" s="1227"/>
      <c r="H67" s="1227"/>
      <c r="I67" s="1228"/>
    </row>
    <row r="68" spans="1:9" ht="29.25" customHeight="1" thickBot="1" x14ac:dyDescent="0.3">
      <c r="A68" s="620" t="s">
        <v>679</v>
      </c>
      <c r="B68" s="621"/>
      <c r="C68" s="621"/>
      <c r="D68" s="621"/>
      <c r="E68" s="621"/>
      <c r="F68" s="621"/>
      <c r="G68" s="622"/>
      <c r="H68" s="622"/>
      <c r="I68" s="623"/>
    </row>
    <row r="69" spans="1:9" s="229" customFormat="1" ht="34.5" customHeight="1" x14ac:dyDescent="0.25">
      <c r="A69" s="1225" t="s">
        <v>67</v>
      </c>
      <c r="B69" s="1226"/>
      <c r="C69" s="1226"/>
      <c r="D69" s="1226"/>
      <c r="E69" s="1226"/>
      <c r="F69" s="1226"/>
      <c r="G69" s="1227"/>
      <c r="H69" s="1227"/>
      <c r="I69" s="1228"/>
    </row>
    <row r="70" spans="1:9" s="229" customFormat="1" ht="40.5" customHeight="1" thickBot="1" x14ac:dyDescent="0.3">
      <c r="A70" s="620" t="s">
        <v>680</v>
      </c>
      <c r="B70" s="621"/>
      <c r="C70" s="621"/>
      <c r="D70" s="621"/>
      <c r="E70" s="621"/>
      <c r="F70" s="621"/>
      <c r="G70" s="622"/>
      <c r="H70" s="622"/>
      <c r="I70" s="623"/>
    </row>
    <row r="71" spans="1:9" s="229" customFormat="1" ht="16.5" x14ac:dyDescent="0.25">
      <c r="A71" s="1204">
        <v>1168</v>
      </c>
      <c r="B71" s="1132" t="s">
        <v>656</v>
      </c>
      <c r="C71" s="946" t="s">
        <v>58</v>
      </c>
      <c r="D71" s="947"/>
      <c r="E71" s="947"/>
      <c r="F71" s="947"/>
      <c r="G71" s="947"/>
      <c r="H71" s="947"/>
      <c r="I71" s="1215"/>
    </row>
    <row r="72" spans="1:9" s="229" customFormat="1" ht="28.5" customHeight="1" x14ac:dyDescent="0.25">
      <c r="A72" s="1204"/>
      <c r="B72" s="1132"/>
      <c r="C72" s="1133" t="s">
        <v>363</v>
      </c>
      <c r="D72" s="1134"/>
      <c r="E72" s="1134"/>
      <c r="F72" s="1134"/>
      <c r="G72" s="1134"/>
      <c r="H72" s="1134"/>
      <c r="I72" s="1216"/>
    </row>
    <row r="73" spans="1:9" s="229" customFormat="1" ht="43.5" customHeight="1" thickBot="1" x14ac:dyDescent="0.3">
      <c r="A73" s="1136" t="s">
        <v>59</v>
      </c>
      <c r="B73" s="1137"/>
      <c r="C73" s="215"/>
      <c r="D73" s="267" t="s">
        <v>60</v>
      </c>
      <c r="E73" s="267" t="s">
        <v>60</v>
      </c>
      <c r="F73" s="267" t="s">
        <v>60</v>
      </c>
      <c r="G73" s="217">
        <f>SUM(Lori!C19,Lori!C34:C36,Lori!C50:C51,Lori!C55)</f>
        <v>-2950</v>
      </c>
      <c r="H73" s="217">
        <f>SUM(Lori!D19,Lori!D34:D36,Lori!D50:D51,Lori!D55)</f>
        <v>-2950</v>
      </c>
      <c r="I73" s="217">
        <f>SUM(Lori!E19,Lori!E34:E36,Lori!E50:E51,Lori!E55)</f>
        <v>-2950</v>
      </c>
    </row>
    <row r="74" spans="1:9" s="229" customFormat="1" ht="16.5" x14ac:dyDescent="0.25">
      <c r="A74" s="1138"/>
      <c r="B74" s="1139"/>
      <c r="C74" s="1139"/>
      <c r="D74" s="1139"/>
      <c r="E74" s="1139"/>
      <c r="F74" s="1139"/>
      <c r="G74" s="1139"/>
      <c r="H74" s="1139"/>
      <c r="I74" s="1140"/>
    </row>
    <row r="75" spans="1:9" s="229" customFormat="1" ht="28.5" customHeight="1" thickBot="1" x14ac:dyDescent="0.3">
      <c r="A75" s="1141" t="s">
        <v>727</v>
      </c>
      <c r="B75" s="1142"/>
      <c r="C75" s="1142"/>
      <c r="D75" s="1142"/>
      <c r="E75" s="1142"/>
      <c r="F75" s="1142"/>
      <c r="G75" s="1142"/>
      <c r="H75" s="1142"/>
      <c r="I75" s="1143"/>
    </row>
    <row r="76" spans="1:9" s="229" customFormat="1" ht="28.5" customHeight="1" thickBot="1" x14ac:dyDescent="0.3">
      <c r="A76" s="1144" t="s">
        <v>62</v>
      </c>
      <c r="B76" s="1145"/>
      <c r="C76" s="1145"/>
      <c r="D76" s="1145"/>
      <c r="E76" s="1145"/>
      <c r="F76" s="1145"/>
      <c r="G76" s="1145"/>
      <c r="H76" s="1145"/>
      <c r="I76" s="1146"/>
    </row>
    <row r="77" spans="1:9" s="229" customFormat="1" ht="96.75" customHeight="1" thickBot="1" x14ac:dyDescent="0.3">
      <c r="A77" s="1213" t="s">
        <v>63</v>
      </c>
      <c r="B77" s="1214"/>
      <c r="C77" s="1229" t="s">
        <v>71</v>
      </c>
      <c r="D77" s="1230"/>
      <c r="E77" s="1230"/>
      <c r="F77" s="1230"/>
      <c r="G77" s="1230"/>
      <c r="H77" s="1230"/>
      <c r="I77" s="1231"/>
    </row>
    <row r="78" spans="1:9" s="229" customFormat="1" ht="78.75" customHeight="1" thickBot="1" x14ac:dyDescent="0.3">
      <c r="A78" s="1232" t="s">
        <v>65</v>
      </c>
      <c r="B78" s="1233"/>
      <c r="C78" s="245"/>
      <c r="D78" s="245"/>
      <c r="E78" s="245"/>
      <c r="F78" s="245"/>
      <c r="G78" s="245"/>
      <c r="H78" s="245"/>
      <c r="I78" s="246"/>
    </row>
    <row r="79" spans="1:9" s="229" customFormat="1" ht="32.25" customHeight="1" x14ac:dyDescent="0.25">
      <c r="A79" s="1225" t="s">
        <v>66</v>
      </c>
      <c r="B79" s="1226"/>
      <c r="C79" s="1226"/>
      <c r="D79" s="1226"/>
      <c r="E79" s="1226"/>
      <c r="F79" s="1226"/>
      <c r="G79" s="1227"/>
      <c r="H79" s="1227"/>
      <c r="I79" s="1228"/>
    </row>
    <row r="80" spans="1:9" s="229" customFormat="1" ht="36.75" customHeight="1" thickBot="1" x14ac:dyDescent="0.3">
      <c r="A80" s="779" t="s">
        <v>681</v>
      </c>
      <c r="B80" s="780"/>
      <c r="C80" s="780"/>
      <c r="D80" s="780"/>
      <c r="E80" s="780"/>
      <c r="F80" s="780"/>
      <c r="G80" s="781"/>
      <c r="H80" s="781"/>
      <c r="I80" s="782"/>
    </row>
    <row r="81" spans="1:9" s="229" customFormat="1" ht="16.5" x14ac:dyDescent="0.25">
      <c r="A81" s="1225" t="s">
        <v>67</v>
      </c>
      <c r="B81" s="1226"/>
      <c r="C81" s="1226"/>
      <c r="D81" s="1226"/>
      <c r="E81" s="1226"/>
      <c r="F81" s="1226"/>
      <c r="G81" s="1227"/>
      <c r="H81" s="1227"/>
      <c r="I81" s="1228"/>
    </row>
    <row r="82" spans="1:9" s="229" customFormat="1" ht="32.25" customHeight="1" thickBot="1" x14ac:dyDescent="0.3">
      <c r="A82" s="779" t="s">
        <v>682</v>
      </c>
      <c r="B82" s="780"/>
      <c r="C82" s="780"/>
      <c r="D82" s="780"/>
      <c r="E82" s="780"/>
      <c r="F82" s="780"/>
      <c r="G82" s="781"/>
      <c r="H82" s="781"/>
      <c r="I82" s="782"/>
    </row>
    <row r="83" spans="1:9" ht="16.5" x14ac:dyDescent="0.3">
      <c r="A83" s="1234" t="s">
        <v>54</v>
      </c>
      <c r="B83" s="1235"/>
      <c r="C83" s="1240" t="s">
        <v>24</v>
      </c>
      <c r="D83" s="1241"/>
      <c r="E83" s="1241"/>
      <c r="F83" s="1241"/>
      <c r="G83" s="1242"/>
      <c r="H83" s="1241"/>
      <c r="I83" s="1243"/>
    </row>
    <row r="84" spans="1:9" ht="16.5" x14ac:dyDescent="0.3">
      <c r="A84" s="1236"/>
      <c r="B84" s="1237"/>
      <c r="C84" s="783" t="s">
        <v>114</v>
      </c>
      <c r="D84" s="784"/>
      <c r="E84" s="784"/>
      <c r="F84" s="785"/>
      <c r="G84" s="785"/>
      <c r="H84" s="785"/>
      <c r="I84" s="786"/>
    </row>
    <row r="85" spans="1:9" ht="17.25" thickBot="1" x14ac:dyDescent="0.35">
      <c r="A85" s="1238"/>
      <c r="B85" s="1239"/>
      <c r="C85" s="1244" t="s">
        <v>75</v>
      </c>
      <c r="D85" s="1241"/>
      <c r="E85" s="1241"/>
      <c r="F85" s="1245"/>
      <c r="G85" s="1245"/>
      <c r="H85" s="1245"/>
      <c r="I85" s="1246"/>
    </row>
    <row r="86" spans="1:9" ht="36" customHeight="1" thickBot="1" x14ac:dyDescent="0.35">
      <c r="A86" s="278">
        <v>1150</v>
      </c>
      <c r="B86" s="279" t="s">
        <v>657</v>
      </c>
      <c r="C86" s="720" t="s">
        <v>179</v>
      </c>
      <c r="D86" s="721"/>
      <c r="E86" s="721"/>
      <c r="F86" s="721"/>
      <c r="G86" s="721"/>
      <c r="H86" s="721"/>
      <c r="I86" s="722"/>
    </row>
    <row r="87" spans="1:9" ht="18.75" thickBot="1" x14ac:dyDescent="0.35">
      <c r="A87" s="1266" t="s">
        <v>109</v>
      </c>
      <c r="B87" s="1266"/>
      <c r="C87" s="263"/>
      <c r="D87" s="196" t="s">
        <v>60</v>
      </c>
      <c r="E87" s="196" t="s">
        <v>60</v>
      </c>
      <c r="F87" s="196" t="s">
        <v>60</v>
      </c>
      <c r="G87" s="221">
        <f>SUM(Lori!C15:C16,Lori!C45:C48)</f>
        <v>2490</v>
      </c>
      <c r="H87" s="221">
        <f>SUM(Lori!D45:D48,Lori!D15:D16)</f>
        <v>2490</v>
      </c>
      <c r="I87" s="221">
        <f>SUM(Lori!E45:E48,Lori!E15:E16)</f>
        <v>2490</v>
      </c>
    </row>
    <row r="88" spans="1:9" ht="39.75" customHeight="1" thickBot="1" x14ac:dyDescent="0.35">
      <c r="A88" s="1267" t="s">
        <v>61</v>
      </c>
      <c r="B88" s="1268"/>
      <c r="C88" s="1269"/>
      <c r="D88" s="1269"/>
      <c r="E88" s="1269"/>
      <c r="F88" s="1269"/>
      <c r="G88" s="1269"/>
      <c r="H88" s="1269"/>
      <c r="I88" s="1270"/>
    </row>
    <row r="89" spans="1:9" ht="30.75" customHeight="1" thickBot="1" x14ac:dyDescent="0.35">
      <c r="A89" s="1271" t="s">
        <v>728</v>
      </c>
      <c r="B89" s="1272"/>
      <c r="C89" s="1272"/>
      <c r="D89" s="1272"/>
      <c r="E89" s="1272"/>
      <c r="F89" s="1272"/>
      <c r="G89" s="1272"/>
      <c r="H89" s="1272"/>
      <c r="I89" s="1273"/>
    </row>
    <row r="90" spans="1:9" ht="33" customHeight="1" thickBot="1" x14ac:dyDescent="0.35">
      <c r="A90" s="1283" t="s">
        <v>62</v>
      </c>
      <c r="B90" s="1284"/>
      <c r="C90" s="1284"/>
      <c r="D90" s="1284"/>
      <c r="E90" s="1284"/>
      <c r="F90" s="1284"/>
      <c r="G90" s="1284"/>
      <c r="H90" s="1284"/>
      <c r="I90" s="1285"/>
    </row>
    <row r="91" spans="1:9" ht="91.5" customHeight="1" thickBot="1" x14ac:dyDescent="0.35">
      <c r="A91" s="1286" t="s">
        <v>63</v>
      </c>
      <c r="B91" s="1270"/>
      <c r="C91" s="1271" t="s">
        <v>110</v>
      </c>
      <c r="D91" s="1272"/>
      <c r="E91" s="1272"/>
      <c r="F91" s="1272"/>
      <c r="G91" s="1272"/>
      <c r="H91" s="1272"/>
      <c r="I91" s="1273"/>
    </row>
    <row r="92" spans="1:9" ht="68.25" customHeight="1" thickBot="1" x14ac:dyDescent="0.35">
      <c r="A92" s="1286" t="s">
        <v>65</v>
      </c>
      <c r="B92" s="1270"/>
      <c r="C92" s="280"/>
      <c r="D92" s="280"/>
      <c r="E92" s="280"/>
      <c r="F92" s="280"/>
      <c r="G92" s="280"/>
      <c r="H92" s="280"/>
      <c r="I92" s="280"/>
    </row>
    <row r="93" spans="1:9" ht="28.5" customHeight="1" thickBot="1" x14ac:dyDescent="0.35">
      <c r="A93" s="1286" t="s">
        <v>66</v>
      </c>
      <c r="B93" s="1269"/>
      <c r="C93" s="1269"/>
      <c r="D93" s="1269"/>
      <c r="E93" s="1269"/>
      <c r="F93" s="1269"/>
      <c r="G93" s="1269"/>
      <c r="H93" s="1269"/>
      <c r="I93" s="1270"/>
    </row>
    <row r="94" spans="1:9" ht="36" customHeight="1" thickBot="1" x14ac:dyDescent="0.3">
      <c r="A94" s="779" t="s">
        <v>687</v>
      </c>
      <c r="B94" s="780"/>
      <c r="C94" s="780"/>
      <c r="D94" s="780"/>
      <c r="E94" s="780"/>
      <c r="F94" s="780"/>
      <c r="G94" s="781"/>
      <c r="H94" s="781"/>
      <c r="I94" s="782"/>
    </row>
    <row r="95" spans="1:9" ht="36" customHeight="1" thickBot="1" x14ac:dyDescent="0.35">
      <c r="A95" s="1286" t="s">
        <v>67</v>
      </c>
      <c r="B95" s="1269"/>
      <c r="C95" s="1269"/>
      <c r="D95" s="1269"/>
      <c r="E95" s="1269"/>
      <c r="F95" s="1269"/>
      <c r="G95" s="1269"/>
      <c r="H95" s="1269"/>
      <c r="I95" s="1270"/>
    </row>
    <row r="96" spans="1:9" ht="30" customHeight="1" thickBot="1" x14ac:dyDescent="0.35">
      <c r="A96" s="1271" t="s">
        <v>688</v>
      </c>
      <c r="B96" s="1272"/>
      <c r="C96" s="1272"/>
      <c r="D96" s="1272"/>
      <c r="E96" s="1272"/>
      <c r="F96" s="1272"/>
      <c r="G96" s="1272"/>
      <c r="H96" s="1272"/>
      <c r="I96" s="1273"/>
    </row>
    <row r="97" spans="1:11" ht="30" customHeight="1" thickBot="1" x14ac:dyDescent="0.35">
      <c r="A97" s="321"/>
      <c r="B97" s="323"/>
      <c r="C97" s="323"/>
      <c r="D97" s="323"/>
      <c r="E97" s="323"/>
      <c r="F97" s="323"/>
      <c r="G97" s="323"/>
      <c r="H97" s="323"/>
      <c r="I97" s="322"/>
    </row>
    <row r="98" spans="1:11" ht="16.5" x14ac:dyDescent="0.25">
      <c r="A98" s="1201" t="s">
        <v>116</v>
      </c>
      <c r="B98" s="1202"/>
      <c r="C98" s="1202"/>
      <c r="D98" s="1202"/>
      <c r="E98" s="1202"/>
      <c r="F98" s="1202"/>
      <c r="G98" s="1202"/>
      <c r="H98" s="1202"/>
      <c r="I98" s="1203"/>
    </row>
    <row r="99" spans="1:11" ht="17.25" thickBot="1" x14ac:dyDescent="0.3">
      <c r="A99" s="1152" t="s">
        <v>117</v>
      </c>
      <c r="B99" s="1153"/>
      <c r="C99" s="1153"/>
      <c r="D99" s="1099"/>
      <c r="E99" s="1099"/>
      <c r="F99" s="1099"/>
      <c r="G99" s="1099"/>
      <c r="H99" s="1099"/>
      <c r="I99" s="1101"/>
    </row>
    <row r="100" spans="1:11" ht="39" customHeight="1" x14ac:dyDescent="0.25">
      <c r="A100" s="1217" t="s">
        <v>51</v>
      </c>
      <c r="B100" s="1218"/>
      <c r="C100" s="1218"/>
      <c r="D100" s="698" t="s">
        <v>705</v>
      </c>
      <c r="E100" s="699"/>
      <c r="F100" s="699"/>
      <c r="G100" s="699"/>
      <c r="H100" s="699"/>
      <c r="I100" s="700"/>
    </row>
    <row r="101" spans="1:11" ht="16.5" x14ac:dyDescent="0.25">
      <c r="A101" s="1219"/>
      <c r="B101" s="1220"/>
      <c r="C101" s="1220"/>
      <c r="D101" s="1224" t="s">
        <v>118</v>
      </c>
      <c r="E101" s="1224"/>
      <c r="F101" s="1224"/>
      <c r="G101" s="1224" t="s">
        <v>119</v>
      </c>
      <c r="H101" s="1224"/>
      <c r="I101" s="1224"/>
    </row>
    <row r="102" spans="1:11" ht="33.75" thickBot="1" x14ac:dyDescent="0.3">
      <c r="A102" s="1221"/>
      <c r="B102" s="1222"/>
      <c r="C102" s="1223"/>
      <c r="D102" s="22" t="s">
        <v>15</v>
      </c>
      <c r="E102" s="22" t="s">
        <v>16</v>
      </c>
      <c r="F102" s="22" t="s">
        <v>7</v>
      </c>
      <c r="G102" s="22" t="s">
        <v>15</v>
      </c>
      <c r="H102" s="22" t="s">
        <v>16</v>
      </c>
      <c r="I102" s="461" t="s">
        <v>7</v>
      </c>
    </row>
    <row r="103" spans="1:11" ht="16.5" x14ac:dyDescent="0.25">
      <c r="A103" s="1253" t="s">
        <v>54</v>
      </c>
      <c r="B103" s="1254"/>
      <c r="C103" s="1259" t="s">
        <v>24</v>
      </c>
      <c r="D103" s="1260"/>
      <c r="E103" s="1260"/>
      <c r="F103" s="1260"/>
      <c r="G103" s="1260"/>
      <c r="H103" s="1260"/>
      <c r="I103" s="1261"/>
    </row>
    <row r="104" spans="1:11" ht="16.5" x14ac:dyDescent="0.25">
      <c r="A104" s="1255"/>
      <c r="B104" s="1256"/>
      <c r="C104" s="1098" t="s">
        <v>74</v>
      </c>
      <c r="D104" s="1099"/>
      <c r="E104" s="1099"/>
      <c r="F104" s="1100"/>
      <c r="G104" s="1100"/>
      <c r="H104" s="1100"/>
      <c r="I104" s="1101"/>
    </row>
    <row r="105" spans="1:11" ht="17.25" thickBot="1" x14ac:dyDescent="0.3">
      <c r="A105" s="1257"/>
      <c r="B105" s="1258"/>
      <c r="C105" s="1262" t="s">
        <v>75</v>
      </c>
      <c r="D105" s="1263"/>
      <c r="E105" s="1263"/>
      <c r="F105" s="1264"/>
      <c r="G105" s="1264"/>
      <c r="H105" s="1264"/>
      <c r="I105" s="1265"/>
    </row>
    <row r="106" spans="1:11" ht="27" customHeight="1" thickBot="1" x14ac:dyDescent="0.3">
      <c r="A106" s="284">
        <v>1098</v>
      </c>
      <c r="B106" s="324" t="s">
        <v>629</v>
      </c>
      <c r="C106" s="1152" t="s">
        <v>165</v>
      </c>
      <c r="D106" s="1153"/>
      <c r="E106" s="1153"/>
      <c r="F106" s="1153"/>
      <c r="G106" s="1153"/>
      <c r="H106" s="1153"/>
      <c r="I106" s="1154"/>
    </row>
    <row r="107" spans="1:11" ht="70.5" customHeight="1" thickBot="1" x14ac:dyDescent="0.3">
      <c r="A107" s="1201" t="s">
        <v>78</v>
      </c>
      <c r="B107" s="1203"/>
      <c r="C107" s="269" t="s">
        <v>79</v>
      </c>
      <c r="D107" s="467">
        <v>-10</v>
      </c>
      <c r="E107" s="467">
        <v>-10</v>
      </c>
      <c r="F107" s="467">
        <v>-10</v>
      </c>
      <c r="G107" s="183"/>
      <c r="H107" s="183"/>
      <c r="I107" s="183"/>
    </row>
    <row r="108" spans="1:11" ht="49.5" customHeight="1" thickBot="1" x14ac:dyDescent="0.3">
      <c r="A108" s="1152"/>
      <c r="B108" s="1154"/>
      <c r="C108" s="269" t="s">
        <v>80</v>
      </c>
      <c r="D108" s="466">
        <v>-2000</v>
      </c>
      <c r="E108" s="466">
        <v>-2000</v>
      </c>
      <c r="F108" s="466">
        <v>-2000</v>
      </c>
      <c r="G108" s="183"/>
      <c r="H108" s="183"/>
      <c r="I108" s="183"/>
    </row>
    <row r="109" spans="1:11" ht="35.25" customHeight="1" thickBot="1" x14ac:dyDescent="0.3">
      <c r="A109" s="1247" t="s">
        <v>81</v>
      </c>
      <c r="B109" s="1248"/>
      <c r="C109" s="269"/>
      <c r="D109" s="269"/>
      <c r="E109" s="269"/>
      <c r="F109" s="183"/>
      <c r="G109" s="183"/>
      <c r="H109" s="183"/>
      <c r="I109" s="183"/>
    </row>
    <row r="110" spans="1:11" ht="76.5" customHeight="1" thickBot="1" x14ac:dyDescent="0.3">
      <c r="A110" s="1247" t="s">
        <v>82</v>
      </c>
      <c r="B110" s="1249"/>
      <c r="C110" s="1248"/>
      <c r="D110" s="269"/>
      <c r="E110" s="269"/>
      <c r="F110" s="183"/>
      <c r="G110" s="288">
        <f>SUM(Lori!C39:C41)</f>
        <v>-3170</v>
      </c>
      <c r="H110" s="288">
        <f>SUM(Lori!D39:D41)</f>
        <v>-3170</v>
      </c>
      <c r="I110" s="288">
        <f>SUM(Lori!E39:E41)</f>
        <v>-3170</v>
      </c>
      <c r="K110" s="286"/>
    </row>
    <row r="111" spans="1:11" ht="37.5" customHeight="1" thickBot="1" x14ac:dyDescent="0.3">
      <c r="A111" s="1247" t="s">
        <v>83</v>
      </c>
      <c r="B111" s="1248"/>
      <c r="C111" s="288">
        <f>I110</f>
        <v>-3170</v>
      </c>
      <c r="D111" s="287"/>
      <c r="E111" s="287"/>
      <c r="F111" s="183"/>
      <c r="G111" s="183"/>
      <c r="H111" s="183"/>
      <c r="I111" s="183"/>
    </row>
    <row r="112" spans="1:11" ht="140.25" customHeight="1" thickBot="1" x14ac:dyDescent="0.3">
      <c r="A112" s="1247" t="s">
        <v>84</v>
      </c>
      <c r="B112" s="1248"/>
      <c r="C112" s="269"/>
      <c r="D112" s="269"/>
      <c r="E112" s="269"/>
      <c r="F112" s="183"/>
      <c r="G112" s="183"/>
      <c r="H112" s="183"/>
      <c r="I112" s="183"/>
    </row>
    <row r="113" spans="1:9" ht="17.25" thickBot="1" x14ac:dyDescent="0.3">
      <c r="A113" s="1250" t="s">
        <v>66</v>
      </c>
      <c r="B113" s="1251"/>
      <c r="C113" s="1251"/>
      <c r="D113" s="1251"/>
      <c r="E113" s="1251"/>
      <c r="F113" s="1251"/>
      <c r="G113" s="1251"/>
      <c r="H113" s="1251"/>
      <c r="I113" s="1252"/>
    </row>
    <row r="114" spans="1:9" ht="33" customHeight="1" thickBot="1" x14ac:dyDescent="0.35">
      <c r="A114" s="690" t="s">
        <v>685</v>
      </c>
      <c r="B114" s="725"/>
      <c r="C114" s="725"/>
      <c r="D114" s="725"/>
      <c r="E114" s="725"/>
      <c r="F114" s="725"/>
      <c r="G114" s="725"/>
      <c r="H114" s="725"/>
      <c r="I114" s="691"/>
    </row>
    <row r="115" spans="1:9" ht="33" customHeight="1" thickBot="1" x14ac:dyDescent="0.35">
      <c r="A115" s="726" t="s">
        <v>67</v>
      </c>
      <c r="B115" s="727"/>
      <c r="C115" s="727"/>
      <c r="D115" s="727"/>
      <c r="E115" s="727"/>
      <c r="F115" s="727"/>
      <c r="G115" s="727"/>
      <c r="H115" s="727"/>
      <c r="I115" s="728"/>
    </row>
    <row r="116" spans="1:9" ht="42.75" customHeight="1" thickBot="1" x14ac:dyDescent="0.35">
      <c r="A116" s="690" t="s">
        <v>686</v>
      </c>
      <c r="B116" s="725"/>
      <c r="C116" s="725"/>
      <c r="D116" s="725"/>
      <c r="E116" s="725"/>
      <c r="F116" s="725"/>
      <c r="G116" s="725"/>
      <c r="H116" s="725"/>
      <c r="I116" s="691"/>
    </row>
    <row r="117" spans="1:9" ht="16.5" x14ac:dyDescent="0.25">
      <c r="A117" s="1253" t="s">
        <v>54</v>
      </c>
      <c r="B117" s="1254"/>
      <c r="C117" s="1259" t="s">
        <v>24</v>
      </c>
      <c r="D117" s="1260"/>
      <c r="E117" s="1260"/>
      <c r="F117" s="1260"/>
      <c r="G117" s="1260"/>
      <c r="H117" s="1260"/>
      <c r="I117" s="1261"/>
    </row>
    <row r="118" spans="1:9" ht="16.5" x14ac:dyDescent="0.25">
      <c r="A118" s="1255"/>
      <c r="B118" s="1256"/>
      <c r="C118" s="1098" t="s">
        <v>123</v>
      </c>
      <c r="D118" s="1099"/>
      <c r="E118" s="1099"/>
      <c r="F118" s="1100"/>
      <c r="G118" s="1100"/>
      <c r="H118" s="1100"/>
      <c r="I118" s="1101"/>
    </row>
    <row r="119" spans="1:9" ht="17.25" thickBot="1" x14ac:dyDescent="0.3">
      <c r="A119" s="1257"/>
      <c r="B119" s="1258"/>
      <c r="C119" s="1262" t="s">
        <v>75</v>
      </c>
      <c r="D119" s="1263"/>
      <c r="E119" s="1263"/>
      <c r="F119" s="1264"/>
      <c r="G119" s="1264"/>
      <c r="H119" s="1264"/>
      <c r="I119" s="1265"/>
    </row>
    <row r="120" spans="1:9" ht="17.25" thickBot="1" x14ac:dyDescent="0.3">
      <c r="A120" s="284">
        <v>1047</v>
      </c>
      <c r="B120" s="324" t="s">
        <v>658</v>
      </c>
      <c r="C120" s="1152" t="s">
        <v>123</v>
      </c>
      <c r="D120" s="1153"/>
      <c r="E120" s="1153"/>
      <c r="F120" s="1153"/>
      <c r="G120" s="1153"/>
      <c r="H120" s="1153"/>
      <c r="I120" s="1154"/>
    </row>
    <row r="121" spans="1:9" ht="37.5" customHeight="1" thickBot="1" x14ac:dyDescent="0.3">
      <c r="A121" s="1247" t="s">
        <v>78</v>
      </c>
      <c r="B121" s="1248"/>
      <c r="C121" s="269" t="s">
        <v>124</v>
      </c>
      <c r="D121" s="465">
        <v>-0.3</v>
      </c>
      <c r="E121" s="465">
        <v>-0.3</v>
      </c>
      <c r="F121" s="465">
        <v>-0.3</v>
      </c>
      <c r="G121" s="183"/>
      <c r="H121" s="183"/>
      <c r="I121" s="183"/>
    </row>
    <row r="122" spans="1:9" ht="17.25" thickBot="1" x14ac:dyDescent="0.3">
      <c r="A122" s="1247" t="s">
        <v>81</v>
      </c>
      <c r="B122" s="1248"/>
      <c r="C122" s="269"/>
      <c r="D122" s="269"/>
      <c r="E122" s="269"/>
      <c r="F122" s="183"/>
      <c r="G122" s="183"/>
      <c r="H122" s="183"/>
      <c r="I122" s="183"/>
    </row>
    <row r="123" spans="1:9" ht="69.75" customHeight="1" thickBot="1" x14ac:dyDescent="0.3">
      <c r="A123" s="1247" t="s">
        <v>82</v>
      </c>
      <c r="B123" s="1249"/>
      <c r="C123" s="1248"/>
      <c r="D123" s="269"/>
      <c r="E123" s="269"/>
      <c r="F123" s="183"/>
      <c r="G123" s="288">
        <f>Lori!C17</f>
        <v>-270</v>
      </c>
      <c r="H123" s="288">
        <f>Lori!D17</f>
        <v>-270</v>
      </c>
      <c r="I123" s="288">
        <f>Lori!E17</f>
        <v>-270</v>
      </c>
    </row>
    <row r="124" spans="1:9" ht="34.5" customHeight="1" thickBot="1" x14ac:dyDescent="0.3">
      <c r="A124" s="1247" t="s">
        <v>83</v>
      </c>
      <c r="B124" s="1248"/>
      <c r="C124" s="288">
        <f>G123</f>
        <v>-270</v>
      </c>
      <c r="D124" s="285"/>
      <c r="E124" s="285"/>
      <c r="F124" s="183"/>
      <c r="G124" s="183"/>
      <c r="H124" s="183"/>
      <c r="I124" s="183"/>
    </row>
    <row r="125" spans="1:9" ht="127.5" customHeight="1" thickBot="1" x14ac:dyDescent="0.3">
      <c r="A125" s="1247" t="s">
        <v>84</v>
      </c>
      <c r="B125" s="1248"/>
      <c r="C125" s="269"/>
      <c r="D125" s="269"/>
      <c r="E125" s="269"/>
      <c r="F125" s="183"/>
      <c r="G125" s="183"/>
      <c r="H125" s="183"/>
      <c r="I125" s="183"/>
    </row>
    <row r="126" spans="1:9" ht="16.5" x14ac:dyDescent="0.25">
      <c r="A126" s="1280" t="s">
        <v>66</v>
      </c>
      <c r="B126" s="1281"/>
      <c r="C126" s="1281"/>
      <c r="D126" s="1281"/>
      <c r="E126" s="1281"/>
      <c r="F126" s="1281"/>
      <c r="G126" s="1281"/>
      <c r="H126" s="1281"/>
      <c r="I126" s="1282"/>
    </row>
    <row r="127" spans="1:9" ht="15.75" customHeight="1" thickBot="1" x14ac:dyDescent="0.35">
      <c r="A127" s="687" t="s">
        <v>683</v>
      </c>
      <c r="B127" s="688"/>
      <c r="C127" s="688"/>
      <c r="D127" s="688"/>
      <c r="E127" s="688"/>
      <c r="F127" s="688"/>
      <c r="G127" s="688"/>
      <c r="H127" s="688"/>
      <c r="I127" s="689"/>
    </row>
    <row r="128" spans="1:9" ht="16.5" x14ac:dyDescent="0.25">
      <c r="A128" s="1280" t="s">
        <v>67</v>
      </c>
      <c r="B128" s="1281"/>
      <c r="C128" s="1281"/>
      <c r="D128" s="1281"/>
      <c r="E128" s="1281"/>
      <c r="F128" s="1281"/>
      <c r="G128" s="1281"/>
      <c r="H128" s="1281"/>
      <c r="I128" s="1282"/>
    </row>
    <row r="129" spans="1:9" ht="28.5" customHeight="1" thickBot="1" x14ac:dyDescent="0.35">
      <c r="A129" s="687" t="s">
        <v>684</v>
      </c>
      <c r="B129" s="688"/>
      <c r="C129" s="688"/>
      <c r="D129" s="688"/>
      <c r="E129" s="688"/>
      <c r="F129" s="688"/>
      <c r="G129" s="688"/>
      <c r="H129" s="688"/>
      <c r="I129" s="689"/>
    </row>
    <row r="130" spans="1:9" ht="16.5" x14ac:dyDescent="0.25">
      <c r="A130" s="1124" t="s">
        <v>54</v>
      </c>
      <c r="B130" s="1125"/>
      <c r="C130" s="1128" t="s">
        <v>24</v>
      </c>
      <c r="D130" s="1129"/>
      <c r="E130" s="1129"/>
      <c r="F130" s="1129"/>
      <c r="G130" s="1129"/>
      <c r="H130" s="1129"/>
      <c r="I130" s="1130"/>
    </row>
    <row r="131" spans="1:9" ht="16.5" x14ac:dyDescent="0.25">
      <c r="A131" s="1126"/>
      <c r="B131" s="1127"/>
      <c r="C131" s="599" t="s">
        <v>125</v>
      </c>
      <c r="D131" s="600"/>
      <c r="E131" s="600"/>
      <c r="F131" s="600"/>
      <c r="G131" s="600"/>
      <c r="H131" s="600"/>
      <c r="I131" s="601"/>
    </row>
    <row r="132" spans="1:9" ht="16.5" x14ac:dyDescent="0.25">
      <c r="A132" s="1287">
        <v>1047</v>
      </c>
      <c r="B132" s="1274" t="s">
        <v>659</v>
      </c>
      <c r="C132" s="946" t="s">
        <v>58</v>
      </c>
      <c r="D132" s="947"/>
      <c r="E132" s="947"/>
      <c r="F132" s="947"/>
      <c r="G132" s="947"/>
      <c r="H132" s="947"/>
      <c r="I132" s="948"/>
    </row>
    <row r="133" spans="1:9" ht="17.25" thickBot="1" x14ac:dyDescent="0.3">
      <c r="A133" s="1288"/>
      <c r="B133" s="1275"/>
      <c r="C133" s="742" t="s">
        <v>126</v>
      </c>
      <c r="D133" s="743"/>
      <c r="E133" s="743"/>
      <c r="F133" s="743"/>
      <c r="G133" s="743"/>
      <c r="H133" s="743"/>
      <c r="I133" s="744"/>
    </row>
    <row r="134" spans="1:9" ht="33" x14ac:dyDescent="0.25">
      <c r="A134" s="1276" t="s">
        <v>78</v>
      </c>
      <c r="B134" s="1277"/>
      <c r="C134" s="247" t="s">
        <v>127</v>
      </c>
      <c r="D134" s="248"/>
      <c r="E134" s="248"/>
      <c r="F134" s="248"/>
      <c r="G134" s="249"/>
      <c r="H134" s="249"/>
      <c r="I134" s="250"/>
    </row>
    <row r="135" spans="1:9" ht="39.75" customHeight="1" thickBot="1" x14ac:dyDescent="0.3">
      <c r="A135" s="1278" t="s">
        <v>81</v>
      </c>
      <c r="B135" s="1279"/>
      <c r="C135" s="251"/>
      <c r="D135" s="251"/>
      <c r="E135" s="251"/>
      <c r="F135" s="265"/>
      <c r="G135" s="252"/>
      <c r="H135" s="252"/>
      <c r="I135" s="243"/>
    </row>
    <row r="136" spans="1:9" ht="60.75" customHeight="1" thickBot="1" x14ac:dyDescent="0.3">
      <c r="A136" s="1289" t="s">
        <v>93</v>
      </c>
      <c r="B136" s="1290"/>
      <c r="C136" s="1290"/>
      <c r="D136" s="264"/>
      <c r="E136" s="264"/>
      <c r="F136" s="230"/>
      <c r="G136" s="244">
        <f>Lori!C24</f>
        <v>-340</v>
      </c>
      <c r="H136" s="244">
        <f>Lori!D24</f>
        <v>-340</v>
      </c>
      <c r="I136" s="244">
        <f>Lori!E24</f>
        <v>-340</v>
      </c>
    </row>
    <row r="137" spans="1:9" ht="52.5" customHeight="1" thickBot="1" x14ac:dyDescent="0.3">
      <c r="A137" s="1291" t="s">
        <v>94</v>
      </c>
      <c r="B137" s="1292"/>
      <c r="C137" s="244">
        <v>-340</v>
      </c>
      <c r="D137" s="253"/>
      <c r="E137" s="253"/>
      <c r="F137" s="230"/>
      <c r="G137" s="191"/>
      <c r="H137" s="191"/>
      <c r="I137" s="192"/>
    </row>
    <row r="138" spans="1:9" ht="129.75" customHeight="1" thickBot="1" x14ac:dyDescent="0.3">
      <c r="A138" s="1291" t="s">
        <v>95</v>
      </c>
      <c r="B138" s="1292"/>
      <c r="C138" s="266"/>
      <c r="D138" s="266"/>
      <c r="E138" s="266"/>
      <c r="F138" s="230"/>
      <c r="G138" s="191"/>
      <c r="H138" s="191"/>
      <c r="I138" s="192"/>
    </row>
    <row r="139" spans="1:9" ht="16.5" x14ac:dyDescent="0.25">
      <c r="A139" s="1225" t="s">
        <v>66</v>
      </c>
      <c r="B139" s="1226"/>
      <c r="C139" s="1226"/>
      <c r="D139" s="1226"/>
      <c r="E139" s="1226"/>
      <c r="F139" s="1226"/>
      <c r="G139" s="1227"/>
      <c r="H139" s="1227"/>
      <c r="I139" s="1228"/>
    </row>
    <row r="140" spans="1:9" ht="15.75" customHeight="1" thickBot="1" x14ac:dyDescent="0.35">
      <c r="A140" s="687" t="s">
        <v>683</v>
      </c>
      <c r="B140" s="688"/>
      <c r="C140" s="688"/>
      <c r="D140" s="688"/>
      <c r="E140" s="688"/>
      <c r="F140" s="688"/>
      <c r="G140" s="688"/>
      <c r="H140" s="688"/>
      <c r="I140" s="689"/>
    </row>
    <row r="141" spans="1:9" ht="16.5" x14ac:dyDescent="0.25">
      <c r="A141" s="1225" t="s">
        <v>67</v>
      </c>
      <c r="B141" s="1226"/>
      <c r="C141" s="1226"/>
      <c r="D141" s="1226"/>
      <c r="E141" s="1226"/>
      <c r="F141" s="1226"/>
      <c r="G141" s="1227"/>
      <c r="H141" s="1227"/>
      <c r="I141" s="1228"/>
    </row>
    <row r="142" spans="1:9" ht="15.75" customHeight="1" thickBot="1" x14ac:dyDescent="0.35">
      <c r="A142" s="687" t="s">
        <v>684</v>
      </c>
      <c r="B142" s="688"/>
      <c r="C142" s="688"/>
      <c r="D142" s="688"/>
      <c r="E142" s="688"/>
      <c r="F142" s="688"/>
      <c r="G142" s="688"/>
      <c r="H142" s="688"/>
      <c r="I142" s="689"/>
    </row>
    <row r="143" spans="1:9" ht="16.5" x14ac:dyDescent="0.25">
      <c r="A143" s="639" t="s">
        <v>54</v>
      </c>
      <c r="B143" s="640"/>
      <c r="C143" s="643" t="s">
        <v>24</v>
      </c>
      <c r="D143" s="644"/>
      <c r="E143" s="644"/>
      <c r="F143" s="644"/>
      <c r="G143" s="644"/>
      <c r="H143" s="644"/>
      <c r="I143" s="645"/>
    </row>
    <row r="144" spans="1:9" ht="16.5" x14ac:dyDescent="0.25">
      <c r="A144" s="641"/>
      <c r="B144" s="642"/>
      <c r="C144" s="729" t="s">
        <v>88</v>
      </c>
      <c r="D144" s="730"/>
      <c r="E144" s="730"/>
      <c r="F144" s="730"/>
      <c r="G144" s="730"/>
      <c r="H144" s="730"/>
      <c r="I144" s="731"/>
    </row>
    <row r="145" spans="1:9" ht="16.5" x14ac:dyDescent="0.25">
      <c r="A145" s="1287">
        <v>1047</v>
      </c>
      <c r="B145" s="1274" t="s">
        <v>660</v>
      </c>
      <c r="C145" s="751" t="s">
        <v>58</v>
      </c>
      <c r="D145" s="752"/>
      <c r="E145" s="752"/>
      <c r="F145" s="752"/>
      <c r="G145" s="752"/>
      <c r="H145" s="752"/>
      <c r="I145" s="753"/>
    </row>
    <row r="146" spans="1:9" ht="17.25" thickBot="1" x14ac:dyDescent="0.3">
      <c r="A146" s="1288"/>
      <c r="B146" s="1275"/>
      <c r="C146" s="754" t="s">
        <v>90</v>
      </c>
      <c r="D146" s="755"/>
      <c r="E146" s="755"/>
      <c r="F146" s="755"/>
      <c r="G146" s="755"/>
      <c r="H146" s="755"/>
      <c r="I146" s="756"/>
    </row>
    <row r="147" spans="1:9" ht="66" x14ac:dyDescent="0.25">
      <c r="A147" s="734" t="s">
        <v>78</v>
      </c>
      <c r="B147" s="735"/>
      <c r="C147" s="50" t="s">
        <v>91</v>
      </c>
      <c r="D147" s="84"/>
      <c r="E147" s="84"/>
      <c r="F147" s="84"/>
      <c r="G147" s="52"/>
      <c r="H147" s="52"/>
      <c r="I147" s="53"/>
    </row>
    <row r="148" spans="1:9" ht="98.25" customHeight="1" thickBot="1" x14ac:dyDescent="0.3">
      <c r="A148" s="736" t="s">
        <v>81</v>
      </c>
      <c r="B148" s="737"/>
      <c r="C148" s="54" t="s">
        <v>92</v>
      </c>
      <c r="D148" s="54"/>
      <c r="E148" s="54"/>
      <c r="F148" s="55"/>
      <c r="G148" s="56"/>
      <c r="H148" s="56"/>
      <c r="I148" s="57"/>
    </row>
    <row r="149" spans="1:9" ht="68.25" customHeight="1" thickBot="1" x14ac:dyDescent="0.3">
      <c r="A149" s="738" t="s">
        <v>93</v>
      </c>
      <c r="B149" s="739"/>
      <c r="C149" s="739"/>
      <c r="D149" s="260"/>
      <c r="E149" s="260"/>
      <c r="F149" s="59"/>
      <c r="G149" s="254">
        <f>Lori!C56</f>
        <v>-1050</v>
      </c>
      <c r="H149" s="254">
        <f>Lori!D56</f>
        <v>-1050</v>
      </c>
      <c r="I149" s="254">
        <f>Lori!E56</f>
        <v>-1050</v>
      </c>
    </row>
    <row r="150" spans="1:9" ht="58.5" customHeight="1" thickBot="1" x14ac:dyDescent="0.3">
      <c r="A150" s="740" t="s">
        <v>94</v>
      </c>
      <c r="B150" s="741"/>
      <c r="C150" s="254">
        <f>I149</f>
        <v>-1050</v>
      </c>
      <c r="D150" s="255"/>
      <c r="E150" s="255"/>
      <c r="F150" s="59"/>
      <c r="G150" s="62"/>
      <c r="H150" s="62"/>
      <c r="I150" s="63"/>
    </row>
    <row r="151" spans="1:9" ht="132.75" customHeight="1" thickBot="1" x14ac:dyDescent="0.3">
      <c r="A151" s="740" t="s">
        <v>95</v>
      </c>
      <c r="B151" s="741"/>
      <c r="C151" s="261"/>
      <c r="D151" s="261"/>
      <c r="E151" s="261"/>
      <c r="F151" s="59"/>
      <c r="G151" s="62"/>
      <c r="H151" s="62"/>
      <c r="I151" s="63"/>
    </row>
    <row r="152" spans="1:9" ht="16.5" x14ac:dyDescent="0.25">
      <c r="A152" s="676" t="s">
        <v>66</v>
      </c>
      <c r="B152" s="677"/>
      <c r="C152" s="677"/>
      <c r="D152" s="677"/>
      <c r="E152" s="677"/>
      <c r="F152" s="677"/>
      <c r="G152" s="678"/>
      <c r="H152" s="678"/>
      <c r="I152" s="679"/>
    </row>
    <row r="153" spans="1:9" ht="15.75" customHeight="1" thickBot="1" x14ac:dyDescent="0.35">
      <c r="A153" s="687" t="s">
        <v>683</v>
      </c>
      <c r="B153" s="688"/>
      <c r="C153" s="688"/>
      <c r="D153" s="688"/>
      <c r="E153" s="688"/>
      <c r="F153" s="688"/>
      <c r="G153" s="688"/>
      <c r="H153" s="688"/>
      <c r="I153" s="689"/>
    </row>
    <row r="154" spans="1:9" ht="16.5" x14ac:dyDescent="0.25">
      <c r="A154" s="676" t="s">
        <v>67</v>
      </c>
      <c r="B154" s="677"/>
      <c r="C154" s="677"/>
      <c r="D154" s="677"/>
      <c r="E154" s="677"/>
      <c r="F154" s="677"/>
      <c r="G154" s="678"/>
      <c r="H154" s="678"/>
      <c r="I154" s="679"/>
    </row>
    <row r="155" spans="1:9" ht="15.75" customHeight="1" thickBot="1" x14ac:dyDescent="0.35">
      <c r="A155" s="687" t="s">
        <v>684</v>
      </c>
      <c r="B155" s="688"/>
      <c r="C155" s="688"/>
      <c r="D155" s="688"/>
      <c r="E155" s="688"/>
      <c r="F155" s="688"/>
      <c r="G155" s="688"/>
      <c r="H155" s="688"/>
      <c r="I155" s="689"/>
    </row>
    <row r="156" spans="1:9" ht="16.5" customHeight="1" x14ac:dyDescent="0.25">
      <c r="A156" s="1253" t="s">
        <v>54</v>
      </c>
      <c r="B156" s="1254"/>
      <c r="C156" s="1259" t="s">
        <v>24</v>
      </c>
      <c r="D156" s="1260"/>
      <c r="E156" s="1260"/>
      <c r="F156" s="1260"/>
      <c r="G156" s="1260"/>
      <c r="H156" s="1260"/>
      <c r="I156" s="1261"/>
    </row>
    <row r="157" spans="1:9" ht="16.5" customHeight="1" x14ac:dyDescent="0.25">
      <c r="A157" s="1255"/>
      <c r="B157" s="1256"/>
      <c r="C157" s="1098" t="s">
        <v>545</v>
      </c>
      <c r="D157" s="1099"/>
      <c r="E157" s="1099"/>
      <c r="F157" s="1100"/>
      <c r="G157" s="1100"/>
      <c r="H157" s="1100"/>
      <c r="I157" s="1101"/>
    </row>
    <row r="158" spans="1:9" ht="17.25" thickBot="1" x14ac:dyDescent="0.3">
      <c r="A158" s="1257"/>
      <c r="B158" s="1258"/>
      <c r="C158" s="1262" t="s">
        <v>75</v>
      </c>
      <c r="D158" s="1263"/>
      <c r="E158" s="1263"/>
      <c r="F158" s="1264"/>
      <c r="G158" s="1264"/>
      <c r="H158" s="1264"/>
      <c r="I158" s="1265"/>
    </row>
    <row r="159" spans="1:9" ht="52.5" customHeight="1" thickBot="1" x14ac:dyDescent="0.3">
      <c r="A159" s="284">
        <v>1047</v>
      </c>
      <c r="B159" s="324" t="s">
        <v>661</v>
      </c>
      <c r="C159" s="1152" t="s">
        <v>546</v>
      </c>
      <c r="D159" s="1153"/>
      <c r="E159" s="1153"/>
      <c r="F159" s="1153"/>
      <c r="G159" s="1153"/>
      <c r="H159" s="1153"/>
      <c r="I159" s="1154"/>
    </row>
    <row r="160" spans="1:9" ht="42.75" customHeight="1" thickBot="1" x14ac:dyDescent="0.3">
      <c r="A160" s="1247" t="s">
        <v>78</v>
      </c>
      <c r="B160" s="1248"/>
      <c r="C160" s="247" t="s">
        <v>127</v>
      </c>
      <c r="D160" s="183"/>
      <c r="E160" s="183"/>
      <c r="F160" s="183"/>
      <c r="G160" s="183"/>
      <c r="H160" s="183"/>
      <c r="I160" s="183"/>
    </row>
    <row r="161" spans="1:9" ht="17.25" customHeight="1" thickBot="1" x14ac:dyDescent="0.3">
      <c r="A161" s="1247" t="s">
        <v>81</v>
      </c>
      <c r="B161" s="1248"/>
      <c r="C161" s="269"/>
      <c r="D161" s="269"/>
      <c r="E161" s="269"/>
      <c r="F161" s="183"/>
      <c r="G161" s="183"/>
      <c r="H161" s="183"/>
      <c r="I161" s="183"/>
    </row>
    <row r="162" spans="1:9" ht="69.75" customHeight="1" thickBot="1" x14ac:dyDescent="0.3">
      <c r="A162" s="1247" t="s">
        <v>82</v>
      </c>
      <c r="B162" s="1249"/>
      <c r="C162" s="1248"/>
      <c r="D162" s="269"/>
      <c r="E162" s="269"/>
      <c r="F162" s="183"/>
      <c r="G162" s="288">
        <f>Lori!C25</f>
        <v>-1170</v>
      </c>
      <c r="H162" s="288">
        <f>Lori!D25</f>
        <v>-1170</v>
      </c>
      <c r="I162" s="288">
        <f>Lori!E25</f>
        <v>-1170</v>
      </c>
    </row>
    <row r="163" spans="1:9" ht="41.25" customHeight="1" thickBot="1" x14ac:dyDescent="0.3">
      <c r="A163" s="1247" t="s">
        <v>83</v>
      </c>
      <c r="B163" s="1248"/>
      <c r="C163" s="288">
        <f>I162</f>
        <v>-1170</v>
      </c>
      <c r="D163" s="285"/>
      <c r="E163" s="285"/>
      <c r="F163" s="183"/>
      <c r="G163" s="183"/>
      <c r="H163" s="183"/>
      <c r="I163" s="183"/>
    </row>
    <row r="164" spans="1:9" ht="127.5" customHeight="1" thickBot="1" x14ac:dyDescent="0.3">
      <c r="A164" s="1247" t="s">
        <v>84</v>
      </c>
      <c r="B164" s="1248"/>
      <c r="C164" s="269"/>
      <c r="D164" s="269"/>
      <c r="E164" s="269"/>
      <c r="F164" s="183"/>
      <c r="G164" s="183"/>
      <c r="H164" s="183"/>
      <c r="I164" s="183"/>
    </row>
    <row r="165" spans="1:9" ht="33" customHeight="1" x14ac:dyDescent="0.25">
      <c r="A165" s="1280" t="s">
        <v>66</v>
      </c>
      <c r="B165" s="1281"/>
      <c r="C165" s="1281"/>
      <c r="D165" s="1281"/>
      <c r="E165" s="1281"/>
      <c r="F165" s="1281"/>
      <c r="G165" s="1281"/>
      <c r="H165" s="1281"/>
      <c r="I165" s="1282"/>
    </row>
    <row r="166" spans="1:9" ht="17.25" customHeight="1" thickBot="1" x14ac:dyDescent="0.35">
      <c r="A166" s="687" t="s">
        <v>683</v>
      </c>
      <c r="B166" s="688"/>
      <c r="C166" s="688"/>
      <c r="D166" s="688"/>
      <c r="E166" s="688"/>
      <c r="F166" s="688"/>
      <c r="G166" s="688"/>
      <c r="H166" s="688"/>
      <c r="I166" s="689"/>
    </row>
    <row r="167" spans="1:9" ht="29.25" customHeight="1" x14ac:dyDescent="0.25">
      <c r="A167" s="1280" t="s">
        <v>67</v>
      </c>
      <c r="B167" s="1281"/>
      <c r="C167" s="1281"/>
      <c r="D167" s="1281"/>
      <c r="E167" s="1281"/>
      <c r="F167" s="1281"/>
      <c r="G167" s="1281"/>
      <c r="H167" s="1281"/>
      <c r="I167" s="1282"/>
    </row>
    <row r="168" spans="1:9" ht="41.25" customHeight="1" thickBot="1" x14ac:dyDescent="0.35">
      <c r="A168" s="687" t="s">
        <v>684</v>
      </c>
      <c r="B168" s="688"/>
      <c r="C168" s="688"/>
      <c r="D168" s="688"/>
      <c r="E168" s="688"/>
      <c r="F168" s="688"/>
      <c r="G168" s="688"/>
      <c r="H168" s="688"/>
      <c r="I168" s="689"/>
    </row>
  </sheetData>
  <mergeCells count="190">
    <mergeCell ref="A96:I96"/>
    <mergeCell ref="A90:I90"/>
    <mergeCell ref="A91:B91"/>
    <mergeCell ref="C91:I91"/>
    <mergeCell ref="A92:B92"/>
    <mergeCell ref="A93:I93"/>
    <mergeCell ref="A94:I94"/>
    <mergeCell ref="A95:I95"/>
    <mergeCell ref="A161:B161"/>
    <mergeCell ref="A142:I142"/>
    <mergeCell ref="A143:B144"/>
    <mergeCell ref="C143:I143"/>
    <mergeCell ref="C144:I144"/>
    <mergeCell ref="A145:A146"/>
    <mergeCell ref="B145:B146"/>
    <mergeCell ref="C145:I145"/>
    <mergeCell ref="C146:I146"/>
    <mergeCell ref="A136:C136"/>
    <mergeCell ref="A137:B137"/>
    <mergeCell ref="A138:B138"/>
    <mergeCell ref="A139:I139"/>
    <mergeCell ref="A140:I140"/>
    <mergeCell ref="A141:I141"/>
    <mergeCell ref="A132:A133"/>
    <mergeCell ref="A153:I153"/>
    <mergeCell ref="A154:I154"/>
    <mergeCell ref="A155:I155"/>
    <mergeCell ref="A156:B158"/>
    <mergeCell ref="C156:I156"/>
    <mergeCell ref="C157:I157"/>
    <mergeCell ref="C158:I158"/>
    <mergeCell ref="A147:B147"/>
    <mergeCell ref="A148:B148"/>
    <mergeCell ref="A149:C149"/>
    <mergeCell ref="A150:B150"/>
    <mergeCell ref="A151:B151"/>
    <mergeCell ref="A152:I152"/>
    <mergeCell ref="A166:I166"/>
    <mergeCell ref="A167:I167"/>
    <mergeCell ref="A168:I168"/>
    <mergeCell ref="A165:I165"/>
    <mergeCell ref="C159:I159"/>
    <mergeCell ref="A160:B160"/>
    <mergeCell ref="A164:B164"/>
    <mergeCell ref="A163:B163"/>
    <mergeCell ref="A162:C162"/>
    <mergeCell ref="B132:B133"/>
    <mergeCell ref="C132:I132"/>
    <mergeCell ref="C133:I133"/>
    <mergeCell ref="A134:B134"/>
    <mergeCell ref="A135:B135"/>
    <mergeCell ref="A126:I126"/>
    <mergeCell ref="A127:I127"/>
    <mergeCell ref="A128:I128"/>
    <mergeCell ref="A129:I129"/>
    <mergeCell ref="A130:B131"/>
    <mergeCell ref="C130:I130"/>
    <mergeCell ref="C131:I131"/>
    <mergeCell ref="A115:I115"/>
    <mergeCell ref="A116:I116"/>
    <mergeCell ref="C120:I120"/>
    <mergeCell ref="A121:B121"/>
    <mergeCell ref="A122:B122"/>
    <mergeCell ref="A123:C123"/>
    <mergeCell ref="A124:B124"/>
    <mergeCell ref="A125:B125"/>
    <mergeCell ref="A117:B119"/>
    <mergeCell ref="C117:I117"/>
    <mergeCell ref="C118:I118"/>
    <mergeCell ref="C119:I119"/>
    <mergeCell ref="B71:B72"/>
    <mergeCell ref="A109:B109"/>
    <mergeCell ref="A110:C110"/>
    <mergeCell ref="A111:B111"/>
    <mergeCell ref="A112:B112"/>
    <mergeCell ref="A113:I113"/>
    <mergeCell ref="A114:I114"/>
    <mergeCell ref="A103:B105"/>
    <mergeCell ref="C103:I103"/>
    <mergeCell ref="C104:I104"/>
    <mergeCell ref="C105:I105"/>
    <mergeCell ref="C106:I106"/>
    <mergeCell ref="A107:B108"/>
    <mergeCell ref="A74:I74"/>
    <mergeCell ref="C86:I86"/>
    <mergeCell ref="A87:B87"/>
    <mergeCell ref="A88:I88"/>
    <mergeCell ref="A89:I89"/>
    <mergeCell ref="A75:I75"/>
    <mergeCell ref="A76:I76"/>
    <mergeCell ref="A77:B77"/>
    <mergeCell ref="C77:I77"/>
    <mergeCell ref="A78:B78"/>
    <mergeCell ref="A79:I79"/>
    <mergeCell ref="A73:B73"/>
    <mergeCell ref="A99:I99"/>
    <mergeCell ref="A100:C102"/>
    <mergeCell ref="D100:I100"/>
    <mergeCell ref="D101:F101"/>
    <mergeCell ref="G101:I101"/>
    <mergeCell ref="A35:I35"/>
    <mergeCell ref="A36:I36"/>
    <mergeCell ref="A37:I37"/>
    <mergeCell ref="A80:I80"/>
    <mergeCell ref="A81:I81"/>
    <mergeCell ref="A82:I82"/>
    <mergeCell ref="G55:I55"/>
    <mergeCell ref="C65:I65"/>
    <mergeCell ref="A66:B66"/>
    <mergeCell ref="A67:I67"/>
    <mergeCell ref="A68:I68"/>
    <mergeCell ref="A69:I69"/>
    <mergeCell ref="A70:I70"/>
    <mergeCell ref="A83:B85"/>
    <mergeCell ref="C83:I83"/>
    <mergeCell ref="C84:I84"/>
    <mergeCell ref="C85:I85"/>
    <mergeCell ref="A71:A72"/>
    <mergeCell ref="A33:I33"/>
    <mergeCell ref="A50:I50"/>
    <mergeCell ref="A46:I46"/>
    <mergeCell ref="A47:I47"/>
    <mergeCell ref="A48:I48"/>
    <mergeCell ref="A49:I49"/>
    <mergeCell ref="A98:I98"/>
    <mergeCell ref="A57:B58"/>
    <mergeCell ref="C57:I57"/>
    <mergeCell ref="C58:I58"/>
    <mergeCell ref="A59:A60"/>
    <mergeCell ref="B59:B60"/>
    <mergeCell ref="C59:I59"/>
    <mergeCell ref="C60:I60"/>
    <mergeCell ref="A61:B61"/>
    <mergeCell ref="A54:C56"/>
    <mergeCell ref="D54:I54"/>
    <mergeCell ref="D55:F55"/>
    <mergeCell ref="A62:I62"/>
    <mergeCell ref="A63:I63"/>
    <mergeCell ref="A64:I64"/>
    <mergeCell ref="A65:B65"/>
    <mergeCell ref="C71:I71"/>
    <mergeCell ref="C72:I72"/>
    <mergeCell ref="C27:I27"/>
    <mergeCell ref="A52:I52"/>
    <mergeCell ref="A22:I22"/>
    <mergeCell ref="A23:I23"/>
    <mergeCell ref="A24:I24"/>
    <mergeCell ref="A16:B16"/>
    <mergeCell ref="A17:B17"/>
    <mergeCell ref="A18:C18"/>
    <mergeCell ref="A19:I19"/>
    <mergeCell ref="A20:I20"/>
    <mergeCell ref="A21:I21"/>
    <mergeCell ref="A25:B26"/>
    <mergeCell ref="C25:I25"/>
    <mergeCell ref="C26:I26"/>
    <mergeCell ref="A27:A28"/>
    <mergeCell ref="B27:B28"/>
    <mergeCell ref="A43:B43"/>
    <mergeCell ref="A38:B39"/>
    <mergeCell ref="C38:I38"/>
    <mergeCell ref="C39:I39"/>
    <mergeCell ref="A29:B29"/>
    <mergeCell ref="A30:B30"/>
    <mergeCell ref="A31:C31"/>
    <mergeCell ref="A32:I32"/>
    <mergeCell ref="C28:I28"/>
    <mergeCell ref="A44:C44"/>
    <mergeCell ref="A45:I45"/>
    <mergeCell ref="A40:A41"/>
    <mergeCell ref="B40:B41"/>
    <mergeCell ref="C40:I40"/>
    <mergeCell ref="C41:I41"/>
    <mergeCell ref="A42:B42"/>
    <mergeCell ref="A1:I1"/>
    <mergeCell ref="A5:I5"/>
    <mergeCell ref="A7:I7"/>
    <mergeCell ref="A9:C11"/>
    <mergeCell ref="D9:I9"/>
    <mergeCell ref="D10:F10"/>
    <mergeCell ref="G10:I10"/>
    <mergeCell ref="A3:I3"/>
    <mergeCell ref="A34:I34"/>
    <mergeCell ref="A12:B13"/>
    <mergeCell ref="C12:I12"/>
    <mergeCell ref="C13:I13"/>
    <mergeCell ref="A14:A15"/>
    <mergeCell ref="B14:B15"/>
    <mergeCell ref="C14:I14"/>
    <mergeCell ref="C15:I15"/>
  </mergeCells>
  <pageMargins left="0.24" right="0.19" top="0.17" bottom="0.17" header="0.17" footer="0.31496062992126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124" workbookViewId="0">
      <selection activeCell="D80" sqref="D80"/>
    </sheetView>
  </sheetViews>
  <sheetFormatPr defaultRowHeight="15" x14ac:dyDescent="0.25"/>
  <cols>
    <col min="1" max="1" width="10.42578125" style="174" customWidth="1"/>
    <col min="2" max="2" width="12.42578125" style="174" customWidth="1"/>
    <col min="3" max="3" width="25.85546875" style="174" customWidth="1"/>
    <col min="4" max="4" width="15.85546875" style="174" customWidth="1"/>
    <col min="5" max="5" width="20.5703125" style="174" customWidth="1"/>
    <col min="6" max="6" width="12.28515625" style="174" customWidth="1"/>
    <col min="7" max="7" width="15" style="174" customWidth="1"/>
    <col min="8" max="8" width="13.85546875" style="174" customWidth="1"/>
    <col min="9" max="9" width="11.140625" style="174" bestFit="1" customWidth="1"/>
    <col min="10" max="256" width="9.140625" style="174"/>
    <col min="257" max="257" width="10.42578125" style="174" customWidth="1"/>
    <col min="258" max="258" width="12.42578125" style="174" customWidth="1"/>
    <col min="259" max="259" width="25.85546875" style="174" customWidth="1"/>
    <col min="260" max="260" width="15.85546875" style="174" customWidth="1"/>
    <col min="261" max="261" width="20.5703125" style="174" customWidth="1"/>
    <col min="262" max="262" width="12.28515625" style="174" customWidth="1"/>
    <col min="263" max="263" width="15" style="174" customWidth="1"/>
    <col min="264" max="264" width="13.85546875" style="174" customWidth="1"/>
    <col min="265" max="265" width="18.5703125" style="174" customWidth="1"/>
    <col min="266" max="512" width="9.140625" style="174"/>
    <col min="513" max="513" width="10.42578125" style="174" customWidth="1"/>
    <col min="514" max="514" width="12.42578125" style="174" customWidth="1"/>
    <col min="515" max="515" width="25.85546875" style="174" customWidth="1"/>
    <col min="516" max="516" width="15.85546875" style="174" customWidth="1"/>
    <col min="517" max="517" width="20.5703125" style="174" customWidth="1"/>
    <col min="518" max="518" width="12.28515625" style="174" customWidth="1"/>
    <col min="519" max="519" width="15" style="174" customWidth="1"/>
    <col min="520" max="520" width="13.85546875" style="174" customWidth="1"/>
    <col min="521" max="521" width="18.5703125" style="174" customWidth="1"/>
    <col min="522" max="768" width="9.140625" style="174"/>
    <col min="769" max="769" width="10.42578125" style="174" customWidth="1"/>
    <col min="770" max="770" width="12.42578125" style="174" customWidth="1"/>
    <col min="771" max="771" width="25.85546875" style="174" customWidth="1"/>
    <col min="772" max="772" width="15.85546875" style="174" customWidth="1"/>
    <col min="773" max="773" width="20.5703125" style="174" customWidth="1"/>
    <col min="774" max="774" width="12.28515625" style="174" customWidth="1"/>
    <col min="775" max="775" width="15" style="174" customWidth="1"/>
    <col min="776" max="776" width="13.85546875" style="174" customWidth="1"/>
    <col min="777" max="777" width="18.5703125" style="174" customWidth="1"/>
    <col min="778" max="1024" width="9.140625" style="174"/>
    <col min="1025" max="1025" width="10.42578125" style="174" customWidth="1"/>
    <col min="1026" max="1026" width="12.42578125" style="174" customWidth="1"/>
    <col min="1027" max="1027" width="25.85546875" style="174" customWidth="1"/>
    <col min="1028" max="1028" width="15.85546875" style="174" customWidth="1"/>
    <col min="1029" max="1029" width="20.5703125" style="174" customWidth="1"/>
    <col min="1030" max="1030" width="12.28515625" style="174" customWidth="1"/>
    <col min="1031" max="1031" width="15" style="174" customWidth="1"/>
    <col min="1032" max="1032" width="13.85546875" style="174" customWidth="1"/>
    <col min="1033" max="1033" width="18.5703125" style="174" customWidth="1"/>
    <col min="1034" max="1280" width="9.140625" style="174"/>
    <col min="1281" max="1281" width="10.42578125" style="174" customWidth="1"/>
    <col min="1282" max="1282" width="12.42578125" style="174" customWidth="1"/>
    <col min="1283" max="1283" width="25.85546875" style="174" customWidth="1"/>
    <col min="1284" max="1284" width="15.85546875" style="174" customWidth="1"/>
    <col min="1285" max="1285" width="20.5703125" style="174" customWidth="1"/>
    <col min="1286" max="1286" width="12.28515625" style="174" customWidth="1"/>
    <col min="1287" max="1287" width="15" style="174" customWidth="1"/>
    <col min="1288" max="1288" width="13.85546875" style="174" customWidth="1"/>
    <col min="1289" max="1289" width="18.5703125" style="174" customWidth="1"/>
    <col min="1290" max="1536" width="9.140625" style="174"/>
    <col min="1537" max="1537" width="10.42578125" style="174" customWidth="1"/>
    <col min="1538" max="1538" width="12.42578125" style="174" customWidth="1"/>
    <col min="1539" max="1539" width="25.85546875" style="174" customWidth="1"/>
    <col min="1540" max="1540" width="15.85546875" style="174" customWidth="1"/>
    <col min="1541" max="1541" width="20.5703125" style="174" customWidth="1"/>
    <col min="1542" max="1542" width="12.28515625" style="174" customWidth="1"/>
    <col min="1543" max="1543" width="15" style="174" customWidth="1"/>
    <col min="1544" max="1544" width="13.85546875" style="174" customWidth="1"/>
    <col min="1545" max="1545" width="18.5703125" style="174" customWidth="1"/>
    <col min="1546" max="1792" width="9.140625" style="174"/>
    <col min="1793" max="1793" width="10.42578125" style="174" customWidth="1"/>
    <col min="1794" max="1794" width="12.42578125" style="174" customWidth="1"/>
    <col min="1795" max="1795" width="25.85546875" style="174" customWidth="1"/>
    <col min="1796" max="1796" width="15.85546875" style="174" customWidth="1"/>
    <col min="1797" max="1797" width="20.5703125" style="174" customWidth="1"/>
    <col min="1798" max="1798" width="12.28515625" style="174" customWidth="1"/>
    <col min="1799" max="1799" width="15" style="174" customWidth="1"/>
    <col min="1800" max="1800" width="13.85546875" style="174" customWidth="1"/>
    <col min="1801" max="1801" width="18.5703125" style="174" customWidth="1"/>
    <col min="1802" max="2048" width="9.140625" style="174"/>
    <col min="2049" max="2049" width="10.42578125" style="174" customWidth="1"/>
    <col min="2050" max="2050" width="12.42578125" style="174" customWidth="1"/>
    <col min="2051" max="2051" width="25.85546875" style="174" customWidth="1"/>
    <col min="2052" max="2052" width="15.85546875" style="174" customWidth="1"/>
    <col min="2053" max="2053" width="20.5703125" style="174" customWidth="1"/>
    <col min="2054" max="2054" width="12.28515625" style="174" customWidth="1"/>
    <col min="2055" max="2055" width="15" style="174" customWidth="1"/>
    <col min="2056" max="2056" width="13.85546875" style="174" customWidth="1"/>
    <col min="2057" max="2057" width="18.5703125" style="174" customWidth="1"/>
    <col min="2058" max="2304" width="9.140625" style="174"/>
    <col min="2305" max="2305" width="10.42578125" style="174" customWidth="1"/>
    <col min="2306" max="2306" width="12.42578125" style="174" customWidth="1"/>
    <col min="2307" max="2307" width="25.85546875" style="174" customWidth="1"/>
    <col min="2308" max="2308" width="15.85546875" style="174" customWidth="1"/>
    <col min="2309" max="2309" width="20.5703125" style="174" customWidth="1"/>
    <col min="2310" max="2310" width="12.28515625" style="174" customWidth="1"/>
    <col min="2311" max="2311" width="15" style="174" customWidth="1"/>
    <col min="2312" max="2312" width="13.85546875" style="174" customWidth="1"/>
    <col min="2313" max="2313" width="18.5703125" style="174" customWidth="1"/>
    <col min="2314" max="2560" width="9.140625" style="174"/>
    <col min="2561" max="2561" width="10.42578125" style="174" customWidth="1"/>
    <col min="2562" max="2562" width="12.42578125" style="174" customWidth="1"/>
    <col min="2563" max="2563" width="25.85546875" style="174" customWidth="1"/>
    <col min="2564" max="2564" width="15.85546875" style="174" customWidth="1"/>
    <col min="2565" max="2565" width="20.5703125" style="174" customWidth="1"/>
    <col min="2566" max="2566" width="12.28515625" style="174" customWidth="1"/>
    <col min="2567" max="2567" width="15" style="174" customWidth="1"/>
    <col min="2568" max="2568" width="13.85546875" style="174" customWidth="1"/>
    <col min="2569" max="2569" width="18.5703125" style="174" customWidth="1"/>
    <col min="2570" max="2816" width="9.140625" style="174"/>
    <col min="2817" max="2817" width="10.42578125" style="174" customWidth="1"/>
    <col min="2818" max="2818" width="12.42578125" style="174" customWidth="1"/>
    <col min="2819" max="2819" width="25.85546875" style="174" customWidth="1"/>
    <col min="2820" max="2820" width="15.85546875" style="174" customWidth="1"/>
    <col min="2821" max="2821" width="20.5703125" style="174" customWidth="1"/>
    <col min="2822" max="2822" width="12.28515625" style="174" customWidth="1"/>
    <col min="2823" max="2823" width="15" style="174" customWidth="1"/>
    <col min="2824" max="2824" width="13.85546875" style="174" customWidth="1"/>
    <col min="2825" max="2825" width="18.5703125" style="174" customWidth="1"/>
    <col min="2826" max="3072" width="9.140625" style="174"/>
    <col min="3073" max="3073" width="10.42578125" style="174" customWidth="1"/>
    <col min="3074" max="3074" width="12.42578125" style="174" customWidth="1"/>
    <col min="3075" max="3075" width="25.85546875" style="174" customWidth="1"/>
    <col min="3076" max="3076" width="15.85546875" style="174" customWidth="1"/>
    <col min="3077" max="3077" width="20.5703125" style="174" customWidth="1"/>
    <col min="3078" max="3078" width="12.28515625" style="174" customWidth="1"/>
    <col min="3079" max="3079" width="15" style="174" customWidth="1"/>
    <col min="3080" max="3080" width="13.85546875" style="174" customWidth="1"/>
    <col min="3081" max="3081" width="18.5703125" style="174" customWidth="1"/>
    <col min="3082" max="3328" width="9.140625" style="174"/>
    <col min="3329" max="3329" width="10.42578125" style="174" customWidth="1"/>
    <col min="3330" max="3330" width="12.42578125" style="174" customWidth="1"/>
    <col min="3331" max="3331" width="25.85546875" style="174" customWidth="1"/>
    <col min="3332" max="3332" width="15.85546875" style="174" customWidth="1"/>
    <col min="3333" max="3333" width="20.5703125" style="174" customWidth="1"/>
    <col min="3334" max="3334" width="12.28515625" style="174" customWidth="1"/>
    <col min="3335" max="3335" width="15" style="174" customWidth="1"/>
    <col min="3336" max="3336" width="13.85546875" style="174" customWidth="1"/>
    <col min="3337" max="3337" width="18.5703125" style="174" customWidth="1"/>
    <col min="3338" max="3584" width="9.140625" style="174"/>
    <col min="3585" max="3585" width="10.42578125" style="174" customWidth="1"/>
    <col min="3586" max="3586" width="12.42578125" style="174" customWidth="1"/>
    <col min="3587" max="3587" width="25.85546875" style="174" customWidth="1"/>
    <col min="3588" max="3588" width="15.85546875" style="174" customWidth="1"/>
    <col min="3589" max="3589" width="20.5703125" style="174" customWidth="1"/>
    <col min="3590" max="3590" width="12.28515625" style="174" customWidth="1"/>
    <col min="3591" max="3591" width="15" style="174" customWidth="1"/>
    <col min="3592" max="3592" width="13.85546875" style="174" customWidth="1"/>
    <col min="3593" max="3593" width="18.5703125" style="174" customWidth="1"/>
    <col min="3594" max="3840" width="9.140625" style="174"/>
    <col min="3841" max="3841" width="10.42578125" style="174" customWidth="1"/>
    <col min="3842" max="3842" width="12.42578125" style="174" customWidth="1"/>
    <col min="3843" max="3843" width="25.85546875" style="174" customWidth="1"/>
    <col min="3844" max="3844" width="15.85546875" style="174" customWidth="1"/>
    <col min="3845" max="3845" width="20.5703125" style="174" customWidth="1"/>
    <col min="3846" max="3846" width="12.28515625" style="174" customWidth="1"/>
    <col min="3847" max="3847" width="15" style="174" customWidth="1"/>
    <col min="3848" max="3848" width="13.85546875" style="174" customWidth="1"/>
    <col min="3849" max="3849" width="18.5703125" style="174" customWidth="1"/>
    <col min="3850" max="4096" width="9.140625" style="174"/>
    <col min="4097" max="4097" width="10.42578125" style="174" customWidth="1"/>
    <col min="4098" max="4098" width="12.42578125" style="174" customWidth="1"/>
    <col min="4099" max="4099" width="25.85546875" style="174" customWidth="1"/>
    <col min="4100" max="4100" width="15.85546875" style="174" customWidth="1"/>
    <col min="4101" max="4101" width="20.5703125" style="174" customWidth="1"/>
    <col min="4102" max="4102" width="12.28515625" style="174" customWidth="1"/>
    <col min="4103" max="4103" width="15" style="174" customWidth="1"/>
    <col min="4104" max="4104" width="13.85546875" style="174" customWidth="1"/>
    <col min="4105" max="4105" width="18.5703125" style="174" customWidth="1"/>
    <col min="4106" max="4352" width="9.140625" style="174"/>
    <col min="4353" max="4353" width="10.42578125" style="174" customWidth="1"/>
    <col min="4354" max="4354" width="12.42578125" style="174" customWidth="1"/>
    <col min="4355" max="4355" width="25.85546875" style="174" customWidth="1"/>
    <col min="4356" max="4356" width="15.85546875" style="174" customWidth="1"/>
    <col min="4357" max="4357" width="20.5703125" style="174" customWidth="1"/>
    <col min="4358" max="4358" width="12.28515625" style="174" customWidth="1"/>
    <col min="4359" max="4359" width="15" style="174" customWidth="1"/>
    <col min="4360" max="4360" width="13.85546875" style="174" customWidth="1"/>
    <col min="4361" max="4361" width="18.5703125" style="174" customWidth="1"/>
    <col min="4362" max="4608" width="9.140625" style="174"/>
    <col min="4609" max="4609" width="10.42578125" style="174" customWidth="1"/>
    <col min="4610" max="4610" width="12.42578125" style="174" customWidth="1"/>
    <col min="4611" max="4611" width="25.85546875" style="174" customWidth="1"/>
    <col min="4612" max="4612" width="15.85546875" style="174" customWidth="1"/>
    <col min="4613" max="4613" width="20.5703125" style="174" customWidth="1"/>
    <col min="4614" max="4614" width="12.28515625" style="174" customWidth="1"/>
    <col min="4615" max="4615" width="15" style="174" customWidth="1"/>
    <col min="4616" max="4616" width="13.85546875" style="174" customWidth="1"/>
    <col min="4617" max="4617" width="18.5703125" style="174" customWidth="1"/>
    <col min="4618" max="4864" width="9.140625" style="174"/>
    <col min="4865" max="4865" width="10.42578125" style="174" customWidth="1"/>
    <col min="4866" max="4866" width="12.42578125" style="174" customWidth="1"/>
    <col min="4867" max="4867" width="25.85546875" style="174" customWidth="1"/>
    <col min="4868" max="4868" width="15.85546875" style="174" customWidth="1"/>
    <col min="4869" max="4869" width="20.5703125" style="174" customWidth="1"/>
    <col min="4870" max="4870" width="12.28515625" style="174" customWidth="1"/>
    <col min="4871" max="4871" width="15" style="174" customWidth="1"/>
    <col min="4872" max="4872" width="13.85546875" style="174" customWidth="1"/>
    <col min="4873" max="4873" width="18.5703125" style="174" customWidth="1"/>
    <col min="4874" max="5120" width="9.140625" style="174"/>
    <col min="5121" max="5121" width="10.42578125" style="174" customWidth="1"/>
    <col min="5122" max="5122" width="12.42578125" style="174" customWidth="1"/>
    <col min="5123" max="5123" width="25.85546875" style="174" customWidth="1"/>
    <col min="5124" max="5124" width="15.85546875" style="174" customWidth="1"/>
    <col min="5125" max="5125" width="20.5703125" style="174" customWidth="1"/>
    <col min="5126" max="5126" width="12.28515625" style="174" customWidth="1"/>
    <col min="5127" max="5127" width="15" style="174" customWidth="1"/>
    <col min="5128" max="5128" width="13.85546875" style="174" customWidth="1"/>
    <col min="5129" max="5129" width="18.5703125" style="174" customWidth="1"/>
    <col min="5130" max="5376" width="9.140625" style="174"/>
    <col min="5377" max="5377" width="10.42578125" style="174" customWidth="1"/>
    <col min="5378" max="5378" width="12.42578125" style="174" customWidth="1"/>
    <col min="5379" max="5379" width="25.85546875" style="174" customWidth="1"/>
    <col min="5380" max="5380" width="15.85546875" style="174" customWidth="1"/>
    <col min="5381" max="5381" width="20.5703125" style="174" customWidth="1"/>
    <col min="5382" max="5382" width="12.28515625" style="174" customWidth="1"/>
    <col min="5383" max="5383" width="15" style="174" customWidth="1"/>
    <col min="5384" max="5384" width="13.85546875" style="174" customWidth="1"/>
    <col min="5385" max="5385" width="18.5703125" style="174" customWidth="1"/>
    <col min="5386" max="5632" width="9.140625" style="174"/>
    <col min="5633" max="5633" width="10.42578125" style="174" customWidth="1"/>
    <col min="5634" max="5634" width="12.42578125" style="174" customWidth="1"/>
    <col min="5635" max="5635" width="25.85546875" style="174" customWidth="1"/>
    <col min="5636" max="5636" width="15.85546875" style="174" customWidth="1"/>
    <col min="5637" max="5637" width="20.5703125" style="174" customWidth="1"/>
    <col min="5638" max="5638" width="12.28515625" style="174" customWidth="1"/>
    <col min="5639" max="5639" width="15" style="174" customWidth="1"/>
    <col min="5640" max="5640" width="13.85546875" style="174" customWidth="1"/>
    <col min="5641" max="5641" width="18.5703125" style="174" customWidth="1"/>
    <col min="5642" max="5888" width="9.140625" style="174"/>
    <col min="5889" max="5889" width="10.42578125" style="174" customWidth="1"/>
    <col min="5890" max="5890" width="12.42578125" style="174" customWidth="1"/>
    <col min="5891" max="5891" width="25.85546875" style="174" customWidth="1"/>
    <col min="5892" max="5892" width="15.85546875" style="174" customWidth="1"/>
    <col min="5893" max="5893" width="20.5703125" style="174" customWidth="1"/>
    <col min="5894" max="5894" width="12.28515625" style="174" customWidth="1"/>
    <col min="5895" max="5895" width="15" style="174" customWidth="1"/>
    <col min="5896" max="5896" width="13.85546875" style="174" customWidth="1"/>
    <col min="5897" max="5897" width="18.5703125" style="174" customWidth="1"/>
    <col min="5898" max="6144" width="9.140625" style="174"/>
    <col min="6145" max="6145" width="10.42578125" style="174" customWidth="1"/>
    <col min="6146" max="6146" width="12.42578125" style="174" customWidth="1"/>
    <col min="6147" max="6147" width="25.85546875" style="174" customWidth="1"/>
    <col min="6148" max="6148" width="15.85546875" style="174" customWidth="1"/>
    <col min="6149" max="6149" width="20.5703125" style="174" customWidth="1"/>
    <col min="6150" max="6150" width="12.28515625" style="174" customWidth="1"/>
    <col min="6151" max="6151" width="15" style="174" customWidth="1"/>
    <col min="6152" max="6152" width="13.85546875" style="174" customWidth="1"/>
    <col min="6153" max="6153" width="18.5703125" style="174" customWidth="1"/>
    <col min="6154" max="6400" width="9.140625" style="174"/>
    <col min="6401" max="6401" width="10.42578125" style="174" customWidth="1"/>
    <col min="6402" max="6402" width="12.42578125" style="174" customWidth="1"/>
    <col min="6403" max="6403" width="25.85546875" style="174" customWidth="1"/>
    <col min="6404" max="6404" width="15.85546875" style="174" customWidth="1"/>
    <col min="6405" max="6405" width="20.5703125" style="174" customWidth="1"/>
    <col min="6406" max="6406" width="12.28515625" style="174" customWidth="1"/>
    <col min="6407" max="6407" width="15" style="174" customWidth="1"/>
    <col min="6408" max="6408" width="13.85546875" style="174" customWidth="1"/>
    <col min="6409" max="6409" width="18.5703125" style="174" customWidth="1"/>
    <col min="6410" max="6656" width="9.140625" style="174"/>
    <col min="6657" max="6657" width="10.42578125" style="174" customWidth="1"/>
    <col min="6658" max="6658" width="12.42578125" style="174" customWidth="1"/>
    <col min="6659" max="6659" width="25.85546875" style="174" customWidth="1"/>
    <col min="6660" max="6660" width="15.85546875" style="174" customWidth="1"/>
    <col min="6661" max="6661" width="20.5703125" style="174" customWidth="1"/>
    <col min="6662" max="6662" width="12.28515625" style="174" customWidth="1"/>
    <col min="6663" max="6663" width="15" style="174" customWidth="1"/>
    <col min="6664" max="6664" width="13.85546875" style="174" customWidth="1"/>
    <col min="6665" max="6665" width="18.5703125" style="174" customWidth="1"/>
    <col min="6666" max="6912" width="9.140625" style="174"/>
    <col min="6913" max="6913" width="10.42578125" style="174" customWidth="1"/>
    <col min="6914" max="6914" width="12.42578125" style="174" customWidth="1"/>
    <col min="6915" max="6915" width="25.85546875" style="174" customWidth="1"/>
    <col min="6916" max="6916" width="15.85546875" style="174" customWidth="1"/>
    <col min="6917" max="6917" width="20.5703125" style="174" customWidth="1"/>
    <col min="6918" max="6918" width="12.28515625" style="174" customWidth="1"/>
    <col min="6919" max="6919" width="15" style="174" customWidth="1"/>
    <col min="6920" max="6920" width="13.85546875" style="174" customWidth="1"/>
    <col min="6921" max="6921" width="18.5703125" style="174" customWidth="1"/>
    <col min="6922" max="7168" width="9.140625" style="174"/>
    <col min="7169" max="7169" width="10.42578125" style="174" customWidth="1"/>
    <col min="7170" max="7170" width="12.42578125" style="174" customWidth="1"/>
    <col min="7171" max="7171" width="25.85546875" style="174" customWidth="1"/>
    <col min="7172" max="7172" width="15.85546875" style="174" customWidth="1"/>
    <col min="7173" max="7173" width="20.5703125" style="174" customWidth="1"/>
    <col min="7174" max="7174" width="12.28515625" style="174" customWidth="1"/>
    <col min="7175" max="7175" width="15" style="174" customWidth="1"/>
    <col min="7176" max="7176" width="13.85546875" style="174" customWidth="1"/>
    <col min="7177" max="7177" width="18.5703125" style="174" customWidth="1"/>
    <col min="7178" max="7424" width="9.140625" style="174"/>
    <col min="7425" max="7425" width="10.42578125" style="174" customWidth="1"/>
    <col min="7426" max="7426" width="12.42578125" style="174" customWidth="1"/>
    <col min="7427" max="7427" width="25.85546875" style="174" customWidth="1"/>
    <col min="7428" max="7428" width="15.85546875" style="174" customWidth="1"/>
    <col min="7429" max="7429" width="20.5703125" style="174" customWidth="1"/>
    <col min="7430" max="7430" width="12.28515625" style="174" customWidth="1"/>
    <col min="7431" max="7431" width="15" style="174" customWidth="1"/>
    <col min="7432" max="7432" width="13.85546875" style="174" customWidth="1"/>
    <col min="7433" max="7433" width="18.5703125" style="174" customWidth="1"/>
    <col min="7434" max="7680" width="9.140625" style="174"/>
    <col min="7681" max="7681" width="10.42578125" style="174" customWidth="1"/>
    <col min="7682" max="7682" width="12.42578125" style="174" customWidth="1"/>
    <col min="7683" max="7683" width="25.85546875" style="174" customWidth="1"/>
    <col min="7684" max="7684" width="15.85546875" style="174" customWidth="1"/>
    <col min="7685" max="7685" width="20.5703125" style="174" customWidth="1"/>
    <col min="7686" max="7686" width="12.28515625" style="174" customWidth="1"/>
    <col min="7687" max="7687" width="15" style="174" customWidth="1"/>
    <col min="7688" max="7688" width="13.85546875" style="174" customWidth="1"/>
    <col min="7689" max="7689" width="18.5703125" style="174" customWidth="1"/>
    <col min="7690" max="7936" width="9.140625" style="174"/>
    <col min="7937" max="7937" width="10.42578125" style="174" customWidth="1"/>
    <col min="7938" max="7938" width="12.42578125" style="174" customWidth="1"/>
    <col min="7939" max="7939" width="25.85546875" style="174" customWidth="1"/>
    <col min="7940" max="7940" width="15.85546875" style="174" customWidth="1"/>
    <col min="7941" max="7941" width="20.5703125" style="174" customWidth="1"/>
    <col min="7942" max="7942" width="12.28515625" style="174" customWidth="1"/>
    <col min="7943" max="7943" width="15" style="174" customWidth="1"/>
    <col min="7944" max="7944" width="13.85546875" style="174" customWidth="1"/>
    <col min="7945" max="7945" width="18.5703125" style="174" customWidth="1"/>
    <col min="7946" max="8192" width="9.140625" style="174"/>
    <col min="8193" max="8193" width="10.42578125" style="174" customWidth="1"/>
    <col min="8194" max="8194" width="12.42578125" style="174" customWidth="1"/>
    <col min="8195" max="8195" width="25.85546875" style="174" customWidth="1"/>
    <col min="8196" max="8196" width="15.85546875" style="174" customWidth="1"/>
    <col min="8197" max="8197" width="20.5703125" style="174" customWidth="1"/>
    <col min="8198" max="8198" width="12.28515625" style="174" customWidth="1"/>
    <col min="8199" max="8199" width="15" style="174" customWidth="1"/>
    <col min="8200" max="8200" width="13.85546875" style="174" customWidth="1"/>
    <col min="8201" max="8201" width="18.5703125" style="174" customWidth="1"/>
    <col min="8202" max="8448" width="9.140625" style="174"/>
    <col min="8449" max="8449" width="10.42578125" style="174" customWidth="1"/>
    <col min="8450" max="8450" width="12.42578125" style="174" customWidth="1"/>
    <col min="8451" max="8451" width="25.85546875" style="174" customWidth="1"/>
    <col min="8452" max="8452" width="15.85546875" style="174" customWidth="1"/>
    <col min="8453" max="8453" width="20.5703125" style="174" customWidth="1"/>
    <col min="8454" max="8454" width="12.28515625" style="174" customWidth="1"/>
    <col min="8455" max="8455" width="15" style="174" customWidth="1"/>
    <col min="8456" max="8456" width="13.85546875" style="174" customWidth="1"/>
    <col min="8457" max="8457" width="18.5703125" style="174" customWidth="1"/>
    <col min="8458" max="8704" width="9.140625" style="174"/>
    <col min="8705" max="8705" width="10.42578125" style="174" customWidth="1"/>
    <col min="8706" max="8706" width="12.42578125" style="174" customWidth="1"/>
    <col min="8707" max="8707" width="25.85546875" style="174" customWidth="1"/>
    <col min="8708" max="8708" width="15.85546875" style="174" customWidth="1"/>
    <col min="8709" max="8709" width="20.5703125" style="174" customWidth="1"/>
    <col min="8710" max="8710" width="12.28515625" style="174" customWidth="1"/>
    <col min="8711" max="8711" width="15" style="174" customWidth="1"/>
    <col min="8712" max="8712" width="13.85546875" style="174" customWidth="1"/>
    <col min="8713" max="8713" width="18.5703125" style="174" customWidth="1"/>
    <col min="8714" max="8960" width="9.140625" style="174"/>
    <col min="8961" max="8961" width="10.42578125" style="174" customWidth="1"/>
    <col min="8962" max="8962" width="12.42578125" style="174" customWidth="1"/>
    <col min="8963" max="8963" width="25.85546875" style="174" customWidth="1"/>
    <col min="8964" max="8964" width="15.85546875" style="174" customWidth="1"/>
    <col min="8965" max="8965" width="20.5703125" style="174" customWidth="1"/>
    <col min="8966" max="8966" width="12.28515625" style="174" customWidth="1"/>
    <col min="8967" max="8967" width="15" style="174" customWidth="1"/>
    <col min="8968" max="8968" width="13.85546875" style="174" customWidth="1"/>
    <col min="8969" max="8969" width="18.5703125" style="174" customWidth="1"/>
    <col min="8970" max="9216" width="9.140625" style="174"/>
    <col min="9217" max="9217" width="10.42578125" style="174" customWidth="1"/>
    <col min="9218" max="9218" width="12.42578125" style="174" customWidth="1"/>
    <col min="9219" max="9219" width="25.85546875" style="174" customWidth="1"/>
    <col min="9220" max="9220" width="15.85546875" style="174" customWidth="1"/>
    <col min="9221" max="9221" width="20.5703125" style="174" customWidth="1"/>
    <col min="9222" max="9222" width="12.28515625" style="174" customWidth="1"/>
    <col min="9223" max="9223" width="15" style="174" customWidth="1"/>
    <col min="9224" max="9224" width="13.85546875" style="174" customWidth="1"/>
    <col min="9225" max="9225" width="18.5703125" style="174" customWidth="1"/>
    <col min="9226" max="9472" width="9.140625" style="174"/>
    <col min="9473" max="9473" width="10.42578125" style="174" customWidth="1"/>
    <col min="9474" max="9474" width="12.42578125" style="174" customWidth="1"/>
    <col min="9475" max="9475" width="25.85546875" style="174" customWidth="1"/>
    <col min="9476" max="9476" width="15.85546875" style="174" customWidth="1"/>
    <col min="9477" max="9477" width="20.5703125" style="174" customWidth="1"/>
    <col min="9478" max="9478" width="12.28515625" style="174" customWidth="1"/>
    <col min="9479" max="9479" width="15" style="174" customWidth="1"/>
    <col min="9480" max="9480" width="13.85546875" style="174" customWidth="1"/>
    <col min="9481" max="9481" width="18.5703125" style="174" customWidth="1"/>
    <col min="9482" max="9728" width="9.140625" style="174"/>
    <col min="9729" max="9729" width="10.42578125" style="174" customWidth="1"/>
    <col min="9730" max="9730" width="12.42578125" style="174" customWidth="1"/>
    <col min="9731" max="9731" width="25.85546875" style="174" customWidth="1"/>
    <col min="9732" max="9732" width="15.85546875" style="174" customWidth="1"/>
    <col min="9733" max="9733" width="20.5703125" style="174" customWidth="1"/>
    <col min="9734" max="9734" width="12.28515625" style="174" customWidth="1"/>
    <col min="9735" max="9735" width="15" style="174" customWidth="1"/>
    <col min="9736" max="9736" width="13.85546875" style="174" customWidth="1"/>
    <col min="9737" max="9737" width="18.5703125" style="174" customWidth="1"/>
    <col min="9738" max="9984" width="9.140625" style="174"/>
    <col min="9985" max="9985" width="10.42578125" style="174" customWidth="1"/>
    <col min="9986" max="9986" width="12.42578125" style="174" customWidth="1"/>
    <col min="9987" max="9987" width="25.85546875" style="174" customWidth="1"/>
    <col min="9988" max="9988" width="15.85546875" style="174" customWidth="1"/>
    <col min="9989" max="9989" width="20.5703125" style="174" customWidth="1"/>
    <col min="9990" max="9990" width="12.28515625" style="174" customWidth="1"/>
    <col min="9991" max="9991" width="15" style="174" customWidth="1"/>
    <col min="9992" max="9992" width="13.85546875" style="174" customWidth="1"/>
    <col min="9993" max="9993" width="18.5703125" style="174" customWidth="1"/>
    <col min="9994" max="10240" width="9.140625" style="174"/>
    <col min="10241" max="10241" width="10.42578125" style="174" customWidth="1"/>
    <col min="10242" max="10242" width="12.42578125" style="174" customWidth="1"/>
    <col min="10243" max="10243" width="25.85546875" style="174" customWidth="1"/>
    <col min="10244" max="10244" width="15.85546875" style="174" customWidth="1"/>
    <col min="10245" max="10245" width="20.5703125" style="174" customWidth="1"/>
    <col min="10246" max="10246" width="12.28515625" style="174" customWidth="1"/>
    <col min="10247" max="10247" width="15" style="174" customWidth="1"/>
    <col min="10248" max="10248" width="13.85546875" style="174" customWidth="1"/>
    <col min="10249" max="10249" width="18.5703125" style="174" customWidth="1"/>
    <col min="10250" max="10496" width="9.140625" style="174"/>
    <col min="10497" max="10497" width="10.42578125" style="174" customWidth="1"/>
    <col min="10498" max="10498" width="12.42578125" style="174" customWidth="1"/>
    <col min="10499" max="10499" width="25.85546875" style="174" customWidth="1"/>
    <col min="10500" max="10500" width="15.85546875" style="174" customWidth="1"/>
    <col min="10501" max="10501" width="20.5703125" style="174" customWidth="1"/>
    <col min="10502" max="10502" width="12.28515625" style="174" customWidth="1"/>
    <col min="10503" max="10503" width="15" style="174" customWidth="1"/>
    <col min="10504" max="10504" width="13.85546875" style="174" customWidth="1"/>
    <col min="10505" max="10505" width="18.5703125" style="174" customWidth="1"/>
    <col min="10506" max="10752" width="9.140625" style="174"/>
    <col min="10753" max="10753" width="10.42578125" style="174" customWidth="1"/>
    <col min="10754" max="10754" width="12.42578125" style="174" customWidth="1"/>
    <col min="10755" max="10755" width="25.85546875" style="174" customWidth="1"/>
    <col min="10756" max="10756" width="15.85546875" style="174" customWidth="1"/>
    <col min="10757" max="10757" width="20.5703125" style="174" customWidth="1"/>
    <col min="10758" max="10758" width="12.28515625" style="174" customWidth="1"/>
    <col min="10759" max="10759" width="15" style="174" customWidth="1"/>
    <col min="10760" max="10760" width="13.85546875" style="174" customWidth="1"/>
    <col min="10761" max="10761" width="18.5703125" style="174" customWidth="1"/>
    <col min="10762" max="11008" width="9.140625" style="174"/>
    <col min="11009" max="11009" width="10.42578125" style="174" customWidth="1"/>
    <col min="11010" max="11010" width="12.42578125" style="174" customWidth="1"/>
    <col min="11011" max="11011" width="25.85546875" style="174" customWidth="1"/>
    <col min="11012" max="11012" width="15.85546875" style="174" customWidth="1"/>
    <col min="11013" max="11013" width="20.5703125" style="174" customWidth="1"/>
    <col min="11014" max="11014" width="12.28515625" style="174" customWidth="1"/>
    <col min="11015" max="11015" width="15" style="174" customWidth="1"/>
    <col min="11016" max="11016" width="13.85546875" style="174" customWidth="1"/>
    <col min="11017" max="11017" width="18.5703125" style="174" customWidth="1"/>
    <col min="11018" max="11264" width="9.140625" style="174"/>
    <col min="11265" max="11265" width="10.42578125" style="174" customWidth="1"/>
    <col min="11266" max="11266" width="12.42578125" style="174" customWidth="1"/>
    <col min="11267" max="11267" width="25.85546875" style="174" customWidth="1"/>
    <col min="11268" max="11268" width="15.85546875" style="174" customWidth="1"/>
    <col min="11269" max="11269" width="20.5703125" style="174" customWidth="1"/>
    <col min="11270" max="11270" width="12.28515625" style="174" customWidth="1"/>
    <col min="11271" max="11271" width="15" style="174" customWidth="1"/>
    <col min="11272" max="11272" width="13.85546875" style="174" customWidth="1"/>
    <col min="11273" max="11273" width="18.5703125" style="174" customWidth="1"/>
    <col min="11274" max="11520" width="9.140625" style="174"/>
    <col min="11521" max="11521" width="10.42578125" style="174" customWidth="1"/>
    <col min="11522" max="11522" width="12.42578125" style="174" customWidth="1"/>
    <col min="11523" max="11523" width="25.85546875" style="174" customWidth="1"/>
    <col min="11524" max="11524" width="15.85546875" style="174" customWidth="1"/>
    <col min="11525" max="11525" width="20.5703125" style="174" customWidth="1"/>
    <col min="11526" max="11526" width="12.28515625" style="174" customWidth="1"/>
    <col min="11527" max="11527" width="15" style="174" customWidth="1"/>
    <col min="11528" max="11528" width="13.85546875" style="174" customWidth="1"/>
    <col min="11529" max="11529" width="18.5703125" style="174" customWidth="1"/>
    <col min="11530" max="11776" width="9.140625" style="174"/>
    <col min="11777" max="11777" width="10.42578125" style="174" customWidth="1"/>
    <col min="11778" max="11778" width="12.42578125" style="174" customWidth="1"/>
    <col min="11779" max="11779" width="25.85546875" style="174" customWidth="1"/>
    <col min="11780" max="11780" width="15.85546875" style="174" customWidth="1"/>
    <col min="11781" max="11781" width="20.5703125" style="174" customWidth="1"/>
    <col min="11782" max="11782" width="12.28515625" style="174" customWidth="1"/>
    <col min="11783" max="11783" width="15" style="174" customWidth="1"/>
    <col min="11784" max="11784" width="13.85546875" style="174" customWidth="1"/>
    <col min="11785" max="11785" width="18.5703125" style="174" customWidth="1"/>
    <col min="11786" max="12032" width="9.140625" style="174"/>
    <col min="12033" max="12033" width="10.42578125" style="174" customWidth="1"/>
    <col min="12034" max="12034" width="12.42578125" style="174" customWidth="1"/>
    <col min="12035" max="12035" width="25.85546875" style="174" customWidth="1"/>
    <col min="12036" max="12036" width="15.85546875" style="174" customWidth="1"/>
    <col min="12037" max="12037" width="20.5703125" style="174" customWidth="1"/>
    <col min="12038" max="12038" width="12.28515625" style="174" customWidth="1"/>
    <col min="12039" max="12039" width="15" style="174" customWidth="1"/>
    <col min="12040" max="12040" width="13.85546875" style="174" customWidth="1"/>
    <col min="12041" max="12041" width="18.5703125" style="174" customWidth="1"/>
    <col min="12042" max="12288" width="9.140625" style="174"/>
    <col min="12289" max="12289" width="10.42578125" style="174" customWidth="1"/>
    <col min="12290" max="12290" width="12.42578125" style="174" customWidth="1"/>
    <col min="12291" max="12291" width="25.85546875" style="174" customWidth="1"/>
    <col min="12292" max="12292" width="15.85546875" style="174" customWidth="1"/>
    <col min="12293" max="12293" width="20.5703125" style="174" customWidth="1"/>
    <col min="12294" max="12294" width="12.28515625" style="174" customWidth="1"/>
    <col min="12295" max="12295" width="15" style="174" customWidth="1"/>
    <col min="12296" max="12296" width="13.85546875" style="174" customWidth="1"/>
    <col min="12297" max="12297" width="18.5703125" style="174" customWidth="1"/>
    <col min="12298" max="12544" width="9.140625" style="174"/>
    <col min="12545" max="12545" width="10.42578125" style="174" customWidth="1"/>
    <col min="12546" max="12546" width="12.42578125" style="174" customWidth="1"/>
    <col min="12547" max="12547" width="25.85546875" style="174" customWidth="1"/>
    <col min="12548" max="12548" width="15.85546875" style="174" customWidth="1"/>
    <col min="12549" max="12549" width="20.5703125" style="174" customWidth="1"/>
    <col min="12550" max="12550" width="12.28515625" style="174" customWidth="1"/>
    <col min="12551" max="12551" width="15" style="174" customWidth="1"/>
    <col min="12552" max="12552" width="13.85546875" style="174" customWidth="1"/>
    <col min="12553" max="12553" width="18.5703125" style="174" customWidth="1"/>
    <col min="12554" max="12800" width="9.140625" style="174"/>
    <col min="12801" max="12801" width="10.42578125" style="174" customWidth="1"/>
    <col min="12802" max="12802" width="12.42578125" style="174" customWidth="1"/>
    <col min="12803" max="12803" width="25.85546875" style="174" customWidth="1"/>
    <col min="12804" max="12804" width="15.85546875" style="174" customWidth="1"/>
    <col min="12805" max="12805" width="20.5703125" style="174" customWidth="1"/>
    <col min="12806" max="12806" width="12.28515625" style="174" customWidth="1"/>
    <col min="12807" max="12807" width="15" style="174" customWidth="1"/>
    <col min="12808" max="12808" width="13.85546875" style="174" customWidth="1"/>
    <col min="12809" max="12809" width="18.5703125" style="174" customWidth="1"/>
    <col min="12810" max="13056" width="9.140625" style="174"/>
    <col min="13057" max="13057" width="10.42578125" style="174" customWidth="1"/>
    <col min="13058" max="13058" width="12.42578125" style="174" customWidth="1"/>
    <col min="13059" max="13059" width="25.85546875" style="174" customWidth="1"/>
    <col min="13060" max="13060" width="15.85546875" style="174" customWidth="1"/>
    <col min="13061" max="13061" width="20.5703125" style="174" customWidth="1"/>
    <col min="13062" max="13062" width="12.28515625" style="174" customWidth="1"/>
    <col min="13063" max="13063" width="15" style="174" customWidth="1"/>
    <col min="13064" max="13064" width="13.85546875" style="174" customWidth="1"/>
    <col min="13065" max="13065" width="18.5703125" style="174" customWidth="1"/>
    <col min="13066" max="13312" width="9.140625" style="174"/>
    <col min="13313" max="13313" width="10.42578125" style="174" customWidth="1"/>
    <col min="13314" max="13314" width="12.42578125" style="174" customWidth="1"/>
    <col min="13315" max="13315" width="25.85546875" style="174" customWidth="1"/>
    <col min="13316" max="13316" width="15.85546875" style="174" customWidth="1"/>
    <col min="13317" max="13317" width="20.5703125" style="174" customWidth="1"/>
    <col min="13318" max="13318" width="12.28515625" style="174" customWidth="1"/>
    <col min="13319" max="13319" width="15" style="174" customWidth="1"/>
    <col min="13320" max="13320" width="13.85546875" style="174" customWidth="1"/>
    <col min="13321" max="13321" width="18.5703125" style="174" customWidth="1"/>
    <col min="13322" max="13568" width="9.140625" style="174"/>
    <col min="13569" max="13569" width="10.42578125" style="174" customWidth="1"/>
    <col min="13570" max="13570" width="12.42578125" style="174" customWidth="1"/>
    <col min="13571" max="13571" width="25.85546875" style="174" customWidth="1"/>
    <col min="13572" max="13572" width="15.85546875" style="174" customWidth="1"/>
    <col min="13573" max="13573" width="20.5703125" style="174" customWidth="1"/>
    <col min="13574" max="13574" width="12.28515625" style="174" customWidth="1"/>
    <col min="13575" max="13575" width="15" style="174" customWidth="1"/>
    <col min="13576" max="13576" width="13.85546875" style="174" customWidth="1"/>
    <col min="13577" max="13577" width="18.5703125" style="174" customWidth="1"/>
    <col min="13578" max="13824" width="9.140625" style="174"/>
    <col min="13825" max="13825" width="10.42578125" style="174" customWidth="1"/>
    <col min="13826" max="13826" width="12.42578125" style="174" customWidth="1"/>
    <col min="13827" max="13827" width="25.85546875" style="174" customWidth="1"/>
    <col min="13828" max="13828" width="15.85546875" style="174" customWidth="1"/>
    <col min="13829" max="13829" width="20.5703125" style="174" customWidth="1"/>
    <col min="13830" max="13830" width="12.28515625" style="174" customWidth="1"/>
    <col min="13831" max="13831" width="15" style="174" customWidth="1"/>
    <col min="13832" max="13832" width="13.85546875" style="174" customWidth="1"/>
    <col min="13833" max="13833" width="18.5703125" style="174" customWidth="1"/>
    <col min="13834" max="14080" width="9.140625" style="174"/>
    <col min="14081" max="14081" width="10.42578125" style="174" customWidth="1"/>
    <col min="14082" max="14082" width="12.42578125" style="174" customWidth="1"/>
    <col min="14083" max="14083" width="25.85546875" style="174" customWidth="1"/>
    <col min="14084" max="14084" width="15.85546875" style="174" customWidth="1"/>
    <col min="14085" max="14085" width="20.5703125" style="174" customWidth="1"/>
    <col min="14086" max="14086" width="12.28515625" style="174" customWidth="1"/>
    <col min="14087" max="14087" width="15" style="174" customWidth="1"/>
    <col min="14088" max="14088" width="13.85546875" style="174" customWidth="1"/>
    <col min="14089" max="14089" width="18.5703125" style="174" customWidth="1"/>
    <col min="14090" max="14336" width="9.140625" style="174"/>
    <col min="14337" max="14337" width="10.42578125" style="174" customWidth="1"/>
    <col min="14338" max="14338" width="12.42578125" style="174" customWidth="1"/>
    <col min="14339" max="14339" width="25.85546875" style="174" customWidth="1"/>
    <col min="14340" max="14340" width="15.85546875" style="174" customWidth="1"/>
    <col min="14341" max="14341" width="20.5703125" style="174" customWidth="1"/>
    <col min="14342" max="14342" width="12.28515625" style="174" customWidth="1"/>
    <col min="14343" max="14343" width="15" style="174" customWidth="1"/>
    <col min="14344" max="14344" width="13.85546875" style="174" customWidth="1"/>
    <col min="14345" max="14345" width="18.5703125" style="174" customWidth="1"/>
    <col min="14346" max="14592" width="9.140625" style="174"/>
    <col min="14593" max="14593" width="10.42578125" style="174" customWidth="1"/>
    <col min="14594" max="14594" width="12.42578125" style="174" customWidth="1"/>
    <col min="14595" max="14595" width="25.85546875" style="174" customWidth="1"/>
    <col min="14596" max="14596" width="15.85546875" style="174" customWidth="1"/>
    <col min="14597" max="14597" width="20.5703125" style="174" customWidth="1"/>
    <col min="14598" max="14598" width="12.28515625" style="174" customWidth="1"/>
    <col min="14599" max="14599" width="15" style="174" customWidth="1"/>
    <col min="14600" max="14600" width="13.85546875" style="174" customWidth="1"/>
    <col min="14601" max="14601" width="18.5703125" style="174" customWidth="1"/>
    <col min="14602" max="14848" width="9.140625" style="174"/>
    <col min="14849" max="14849" width="10.42578125" style="174" customWidth="1"/>
    <col min="14850" max="14850" width="12.42578125" style="174" customWidth="1"/>
    <col min="14851" max="14851" width="25.85546875" style="174" customWidth="1"/>
    <col min="14852" max="14852" width="15.85546875" style="174" customWidth="1"/>
    <col min="14853" max="14853" width="20.5703125" style="174" customWidth="1"/>
    <col min="14854" max="14854" width="12.28515625" style="174" customWidth="1"/>
    <col min="14855" max="14855" width="15" style="174" customWidth="1"/>
    <col min="14856" max="14856" width="13.85546875" style="174" customWidth="1"/>
    <col min="14857" max="14857" width="18.5703125" style="174" customWidth="1"/>
    <col min="14858" max="15104" width="9.140625" style="174"/>
    <col min="15105" max="15105" width="10.42578125" style="174" customWidth="1"/>
    <col min="15106" max="15106" width="12.42578125" style="174" customWidth="1"/>
    <col min="15107" max="15107" width="25.85546875" style="174" customWidth="1"/>
    <col min="15108" max="15108" width="15.85546875" style="174" customWidth="1"/>
    <col min="15109" max="15109" width="20.5703125" style="174" customWidth="1"/>
    <col min="15110" max="15110" width="12.28515625" style="174" customWidth="1"/>
    <col min="15111" max="15111" width="15" style="174" customWidth="1"/>
    <col min="15112" max="15112" width="13.85546875" style="174" customWidth="1"/>
    <col min="15113" max="15113" width="18.5703125" style="174" customWidth="1"/>
    <col min="15114" max="15360" width="9.140625" style="174"/>
    <col min="15361" max="15361" width="10.42578125" style="174" customWidth="1"/>
    <col min="15362" max="15362" width="12.42578125" style="174" customWidth="1"/>
    <col min="15363" max="15363" width="25.85546875" style="174" customWidth="1"/>
    <col min="15364" max="15364" width="15.85546875" style="174" customWidth="1"/>
    <col min="15365" max="15365" width="20.5703125" style="174" customWidth="1"/>
    <col min="15366" max="15366" width="12.28515625" style="174" customWidth="1"/>
    <col min="15367" max="15367" width="15" style="174" customWidth="1"/>
    <col min="15368" max="15368" width="13.85546875" style="174" customWidth="1"/>
    <col min="15369" max="15369" width="18.5703125" style="174" customWidth="1"/>
    <col min="15370" max="15616" width="9.140625" style="174"/>
    <col min="15617" max="15617" width="10.42578125" style="174" customWidth="1"/>
    <col min="15618" max="15618" width="12.42578125" style="174" customWidth="1"/>
    <col min="15619" max="15619" width="25.85546875" style="174" customWidth="1"/>
    <col min="15620" max="15620" width="15.85546875" style="174" customWidth="1"/>
    <col min="15621" max="15621" width="20.5703125" style="174" customWidth="1"/>
    <col min="15622" max="15622" width="12.28515625" style="174" customWidth="1"/>
    <col min="15623" max="15623" width="15" style="174" customWidth="1"/>
    <col min="15624" max="15624" width="13.85546875" style="174" customWidth="1"/>
    <col min="15625" max="15625" width="18.5703125" style="174" customWidth="1"/>
    <col min="15626" max="15872" width="9.140625" style="174"/>
    <col min="15873" max="15873" width="10.42578125" style="174" customWidth="1"/>
    <col min="15874" max="15874" width="12.42578125" style="174" customWidth="1"/>
    <col min="15875" max="15875" width="25.85546875" style="174" customWidth="1"/>
    <col min="15876" max="15876" width="15.85546875" style="174" customWidth="1"/>
    <col min="15877" max="15877" width="20.5703125" style="174" customWidth="1"/>
    <col min="15878" max="15878" width="12.28515625" style="174" customWidth="1"/>
    <col min="15879" max="15879" width="15" style="174" customWidth="1"/>
    <col min="15880" max="15880" width="13.85546875" style="174" customWidth="1"/>
    <col min="15881" max="15881" width="18.5703125" style="174" customWidth="1"/>
    <col min="15882" max="16128" width="9.140625" style="174"/>
    <col min="16129" max="16129" width="10.42578125" style="174" customWidth="1"/>
    <col min="16130" max="16130" width="12.42578125" style="174" customWidth="1"/>
    <col min="16131" max="16131" width="25.85546875" style="174" customWidth="1"/>
    <col min="16132" max="16132" width="15.85546875" style="174" customWidth="1"/>
    <col min="16133" max="16133" width="20.5703125" style="174" customWidth="1"/>
    <col min="16134" max="16134" width="12.28515625" style="174" customWidth="1"/>
    <col min="16135" max="16135" width="15" style="174" customWidth="1"/>
    <col min="16136" max="16136" width="13.85546875" style="174" customWidth="1"/>
    <col min="16137" max="16137" width="18.5703125" style="174" customWidth="1"/>
    <col min="16138" max="16384" width="9.140625" style="174"/>
  </cols>
  <sheetData>
    <row r="1" spans="1:9" ht="16.5" x14ac:dyDescent="0.25">
      <c r="A1" s="617" t="s">
        <v>189</v>
      </c>
      <c r="B1" s="617"/>
      <c r="C1" s="617"/>
      <c r="D1" s="617"/>
      <c r="E1" s="617"/>
      <c r="F1" s="617"/>
      <c r="G1" s="617"/>
      <c r="H1" s="617"/>
      <c r="I1" s="617"/>
    </row>
    <row r="2" spans="1:9" ht="16.5" x14ac:dyDescent="0.25">
      <c r="A2" s="151"/>
      <c r="B2" s="151"/>
      <c r="C2" s="151"/>
      <c r="D2" s="151"/>
      <c r="E2" s="151"/>
      <c r="F2" s="151"/>
      <c r="G2" s="151"/>
      <c r="H2" s="151"/>
      <c r="I2" s="151"/>
    </row>
    <row r="3" spans="1:9" ht="44.25" customHeight="1" x14ac:dyDescent="0.25">
      <c r="A3" s="619" t="s">
        <v>190</v>
      </c>
      <c r="B3" s="619"/>
      <c r="C3" s="619"/>
      <c r="D3" s="619"/>
      <c r="E3" s="619"/>
      <c r="F3" s="619"/>
      <c r="G3" s="619"/>
      <c r="H3" s="619"/>
      <c r="I3" s="619"/>
    </row>
    <row r="6" spans="1:9" ht="16.5" x14ac:dyDescent="0.25">
      <c r="A6" s="616" t="s">
        <v>49</v>
      </c>
      <c r="B6" s="616"/>
      <c r="C6" s="616"/>
      <c r="D6" s="616"/>
      <c r="E6" s="616"/>
      <c r="F6" s="616"/>
      <c r="G6" s="616"/>
      <c r="H6" s="616"/>
      <c r="I6" s="616"/>
    </row>
    <row r="8" spans="1:9" ht="16.5" x14ac:dyDescent="0.25">
      <c r="A8" s="627" t="s">
        <v>50</v>
      </c>
      <c r="B8" s="627"/>
      <c r="C8" s="627"/>
      <c r="D8" s="627"/>
      <c r="E8" s="627"/>
      <c r="F8" s="627"/>
      <c r="G8" s="627"/>
      <c r="H8" s="627"/>
      <c r="I8" s="627"/>
    </row>
    <row r="9" spans="1:9" ht="17.25" thickBot="1" x14ac:dyDescent="0.3">
      <c r="A9" s="152"/>
      <c r="B9" s="152"/>
      <c r="C9" s="152"/>
      <c r="D9" s="152"/>
      <c r="E9" s="152"/>
      <c r="F9" s="152"/>
      <c r="G9" s="152"/>
      <c r="H9" s="152"/>
      <c r="I9" s="152"/>
    </row>
    <row r="10" spans="1:9" ht="16.5" x14ac:dyDescent="0.25">
      <c r="A10" s="628" t="s">
        <v>51</v>
      </c>
      <c r="B10" s="629"/>
      <c r="C10" s="630"/>
      <c r="D10" s="637" t="s">
        <v>27</v>
      </c>
      <c r="E10" s="637"/>
      <c r="F10" s="637"/>
      <c r="G10" s="637"/>
      <c r="H10" s="637"/>
      <c r="I10" s="637"/>
    </row>
    <row r="11" spans="1:9" ht="16.5" x14ac:dyDescent="0.25">
      <c r="A11" s="631"/>
      <c r="B11" s="632"/>
      <c r="C11" s="633"/>
      <c r="D11" s="638" t="s">
        <v>52</v>
      </c>
      <c r="E11" s="638"/>
      <c r="F11" s="638"/>
      <c r="G11" s="638" t="s">
        <v>53</v>
      </c>
      <c r="H11" s="638"/>
      <c r="I11" s="638"/>
    </row>
    <row r="12" spans="1:9" ht="33.75" thickBot="1" x14ac:dyDescent="0.3">
      <c r="A12" s="634"/>
      <c r="B12" s="635"/>
      <c r="C12" s="636"/>
      <c r="D12" s="22" t="s">
        <v>15</v>
      </c>
      <c r="E12" s="22" t="s">
        <v>16</v>
      </c>
      <c r="F12" s="23" t="s">
        <v>7</v>
      </c>
      <c r="G12" s="22" t="s">
        <v>15</v>
      </c>
      <c r="H12" s="22" t="s">
        <v>16</v>
      </c>
      <c r="I12" s="24" t="s">
        <v>7</v>
      </c>
    </row>
    <row r="13" spans="1:9" ht="16.5" x14ac:dyDescent="0.25">
      <c r="A13" s="639" t="s">
        <v>54</v>
      </c>
      <c r="B13" s="640"/>
      <c r="C13" s="643" t="s">
        <v>24</v>
      </c>
      <c r="D13" s="644"/>
      <c r="E13" s="644"/>
      <c r="F13" s="644"/>
      <c r="G13" s="644"/>
      <c r="H13" s="644"/>
      <c r="I13" s="645"/>
    </row>
    <row r="14" spans="1:9" ht="16.5" x14ac:dyDescent="0.25">
      <c r="A14" s="641"/>
      <c r="B14" s="642"/>
      <c r="C14" s="729" t="s">
        <v>55</v>
      </c>
      <c r="D14" s="730"/>
      <c r="E14" s="730"/>
      <c r="F14" s="730"/>
      <c r="G14" s="730"/>
      <c r="H14" s="730"/>
      <c r="I14" s="731"/>
    </row>
    <row r="15" spans="1:9" ht="16.5" x14ac:dyDescent="0.25">
      <c r="A15" s="649" t="s">
        <v>56</v>
      </c>
      <c r="B15" s="650" t="s">
        <v>57</v>
      </c>
      <c r="C15" s="25" t="s">
        <v>58</v>
      </c>
      <c r="D15" s="26"/>
      <c r="E15" s="26"/>
      <c r="F15" s="27"/>
      <c r="G15" s="27"/>
      <c r="H15" s="27"/>
      <c r="I15" s="28"/>
    </row>
    <row r="16" spans="1:9" ht="37.5" customHeight="1" x14ac:dyDescent="0.25">
      <c r="A16" s="649"/>
      <c r="B16" s="650"/>
      <c r="C16" s="651" t="s">
        <v>194</v>
      </c>
      <c r="D16" s="652"/>
      <c r="E16" s="652"/>
      <c r="F16" s="652"/>
      <c r="G16" s="652"/>
      <c r="H16" s="652"/>
      <c r="I16" s="653"/>
    </row>
    <row r="17" spans="1:9" ht="39" customHeight="1" thickBot="1" x14ac:dyDescent="0.3">
      <c r="A17" s="654" t="s">
        <v>59</v>
      </c>
      <c r="B17" s="655"/>
      <c r="C17" s="29"/>
      <c r="D17" s="153" t="s">
        <v>60</v>
      </c>
      <c r="E17" s="153" t="s">
        <v>60</v>
      </c>
      <c r="F17" s="153" t="s">
        <v>60</v>
      </c>
      <c r="G17" s="31" t="e">
        <f>SUM(#REF!)</f>
        <v>#REF!</v>
      </c>
      <c r="H17" s="31" t="e">
        <f>SUM(#REF!)</f>
        <v>#REF!</v>
      </c>
      <c r="I17" s="31" t="e">
        <f>SUM(#REF!)</f>
        <v>#REF!</v>
      </c>
    </row>
    <row r="18" spans="1:9" ht="16.5" x14ac:dyDescent="0.25">
      <c r="A18" s="656" t="s">
        <v>61</v>
      </c>
      <c r="B18" s="657"/>
      <c r="C18" s="657"/>
      <c r="D18" s="657"/>
      <c r="E18" s="657"/>
      <c r="F18" s="657"/>
      <c r="G18" s="657"/>
      <c r="H18" s="658"/>
      <c r="I18" s="659"/>
    </row>
    <row r="19" spans="1:9" ht="17.25" thickBot="1" x14ac:dyDescent="0.3">
      <c r="A19" s="624" t="s">
        <v>323</v>
      </c>
      <c r="B19" s="625"/>
      <c r="C19" s="625"/>
      <c r="D19" s="625"/>
      <c r="E19" s="625"/>
      <c r="F19" s="625"/>
      <c r="G19" s="625"/>
      <c r="H19" s="625"/>
      <c r="I19" s="626"/>
    </row>
    <row r="20" spans="1:9" ht="17.25" thickBot="1" x14ac:dyDescent="0.3">
      <c r="A20" s="666" t="s">
        <v>62</v>
      </c>
      <c r="B20" s="667"/>
      <c r="C20" s="667"/>
      <c r="D20" s="667"/>
      <c r="E20" s="667"/>
      <c r="F20" s="667"/>
      <c r="G20" s="667"/>
      <c r="H20" s="667"/>
      <c r="I20" s="668"/>
    </row>
    <row r="21" spans="1:9" ht="96.75" customHeight="1" thickBot="1" x14ac:dyDescent="0.3">
      <c r="A21" s="669" t="s">
        <v>63</v>
      </c>
      <c r="B21" s="670"/>
      <c r="C21" s="671" t="s">
        <v>64</v>
      </c>
      <c r="D21" s="672"/>
      <c r="E21" s="672"/>
      <c r="F21" s="672"/>
      <c r="G21" s="672"/>
      <c r="H21" s="672"/>
      <c r="I21" s="673"/>
    </row>
    <row r="22" spans="1:9" ht="79.5" customHeight="1" thickBot="1" x14ac:dyDescent="0.3">
      <c r="A22" s="674" t="s">
        <v>65</v>
      </c>
      <c r="B22" s="675"/>
      <c r="C22" s="32"/>
      <c r="D22" s="32"/>
      <c r="E22" s="32"/>
      <c r="F22" s="32"/>
      <c r="G22" s="32"/>
      <c r="H22" s="32"/>
      <c r="I22" s="33"/>
    </row>
    <row r="23" spans="1:9" ht="16.5" x14ac:dyDescent="0.25">
      <c r="A23" s="676" t="s">
        <v>66</v>
      </c>
      <c r="B23" s="677"/>
      <c r="C23" s="677"/>
      <c r="D23" s="677"/>
      <c r="E23" s="677"/>
      <c r="F23" s="677"/>
      <c r="G23" s="678"/>
      <c r="H23" s="678"/>
      <c r="I23" s="679"/>
    </row>
    <row r="24" spans="1:9" ht="22.5" customHeight="1" thickBot="1" x14ac:dyDescent="0.3">
      <c r="A24" s="620" t="s">
        <v>193</v>
      </c>
      <c r="B24" s="621"/>
      <c r="C24" s="621"/>
      <c r="D24" s="621"/>
      <c r="E24" s="621"/>
      <c r="F24" s="621"/>
      <c r="G24" s="622"/>
      <c r="H24" s="622"/>
      <c r="I24" s="623"/>
    </row>
    <row r="25" spans="1:9" ht="15.75" thickBot="1" x14ac:dyDescent="0.3"/>
    <row r="26" spans="1:9" ht="16.5" x14ac:dyDescent="0.25">
      <c r="A26" s="1293" t="s">
        <v>191</v>
      </c>
      <c r="B26" s="1294"/>
      <c r="C26" s="1294"/>
      <c r="D26" s="1294"/>
      <c r="E26" s="1294"/>
      <c r="F26" s="1294"/>
      <c r="G26" s="1294"/>
      <c r="H26" s="1294"/>
      <c r="I26" s="1295"/>
    </row>
    <row r="27" spans="1:9" ht="17.25" thickBot="1" x14ac:dyDescent="0.3">
      <c r="A27" s="1296" t="s">
        <v>73</v>
      </c>
      <c r="B27" s="1297"/>
      <c r="C27" s="1297"/>
      <c r="D27" s="1112"/>
      <c r="E27" s="1112"/>
      <c r="F27" s="1112"/>
      <c r="G27" s="1112"/>
      <c r="H27" s="1112"/>
      <c r="I27" s="1298"/>
    </row>
    <row r="28" spans="1:9" ht="33" customHeight="1" x14ac:dyDescent="0.25">
      <c r="A28" s="1113" t="s">
        <v>51</v>
      </c>
      <c r="B28" s="1114"/>
      <c r="C28" s="1114"/>
      <c r="D28" s="637" t="s">
        <v>27</v>
      </c>
      <c r="E28" s="637"/>
      <c r="F28" s="637"/>
      <c r="G28" s="637"/>
      <c r="H28" s="637"/>
      <c r="I28" s="637"/>
    </row>
    <row r="29" spans="1:9" ht="17.25" thickBot="1" x14ac:dyDescent="0.3">
      <c r="A29" s="1115"/>
      <c r="B29" s="1116"/>
      <c r="C29" s="1116"/>
      <c r="D29" s="938" t="s">
        <v>118</v>
      </c>
      <c r="E29" s="938"/>
      <c r="F29" s="938"/>
      <c r="G29" s="1299" t="s">
        <v>119</v>
      </c>
      <c r="H29" s="1299"/>
      <c r="I29" s="1300"/>
    </row>
    <row r="30" spans="1:9" ht="33.75" thickBot="1" x14ac:dyDescent="0.3">
      <c r="A30" s="1117"/>
      <c r="B30" s="1118"/>
      <c r="C30" s="1119"/>
      <c r="D30" s="22" t="s">
        <v>15</v>
      </c>
      <c r="E30" s="22" t="s">
        <v>16</v>
      </c>
      <c r="F30" s="22" t="s">
        <v>7</v>
      </c>
      <c r="G30" s="22" t="s">
        <v>15</v>
      </c>
      <c r="H30" s="22" t="s">
        <v>16</v>
      </c>
      <c r="I30" s="22" t="s">
        <v>7</v>
      </c>
    </row>
    <row r="31" spans="1:9" ht="16.5" customHeight="1" x14ac:dyDescent="0.25">
      <c r="A31" s="1089" t="s">
        <v>54</v>
      </c>
      <c r="B31" s="1090"/>
      <c r="C31" s="1095" t="s">
        <v>24</v>
      </c>
      <c r="D31" s="1096"/>
      <c r="E31" s="1096"/>
      <c r="F31" s="1096"/>
      <c r="G31" s="1096"/>
      <c r="H31" s="1096"/>
      <c r="I31" s="1097"/>
    </row>
    <row r="32" spans="1:9" ht="16.5" x14ac:dyDescent="0.25">
      <c r="A32" s="1091"/>
      <c r="B32" s="1092"/>
      <c r="C32" s="1098" t="s">
        <v>120</v>
      </c>
      <c r="D32" s="1099"/>
      <c r="E32" s="1099"/>
      <c r="F32" s="1100"/>
      <c r="G32" s="1100"/>
      <c r="H32" s="1100"/>
      <c r="I32" s="1101"/>
    </row>
    <row r="33" spans="1:9" ht="17.25" thickBot="1" x14ac:dyDescent="0.3">
      <c r="A33" s="1093"/>
      <c r="B33" s="1094"/>
      <c r="C33" s="1109" t="s">
        <v>75</v>
      </c>
      <c r="D33" s="1108"/>
      <c r="E33" s="1108"/>
      <c r="F33" s="1110"/>
      <c r="G33" s="1110"/>
      <c r="H33" s="1110"/>
      <c r="I33" s="1111"/>
    </row>
    <row r="34" spans="1:9" ht="17.25" thickBot="1" x14ac:dyDescent="0.3">
      <c r="A34" s="115" t="s">
        <v>89</v>
      </c>
      <c r="B34" s="171" t="s">
        <v>77</v>
      </c>
      <c r="C34" s="1086" t="s">
        <v>121</v>
      </c>
      <c r="D34" s="1087"/>
      <c r="E34" s="1087"/>
      <c r="F34" s="1087"/>
      <c r="G34" s="1087"/>
      <c r="H34" s="1087"/>
      <c r="I34" s="1088"/>
    </row>
    <row r="35" spans="1:9" ht="50.25" thickBot="1" x14ac:dyDescent="0.3">
      <c r="A35" s="1048" t="s">
        <v>78</v>
      </c>
      <c r="B35" s="1050"/>
      <c r="C35" s="169" t="s">
        <v>122</v>
      </c>
      <c r="D35" s="183">
        <v>0</v>
      </c>
      <c r="E35" s="183">
        <v>4</v>
      </c>
      <c r="F35" s="183">
        <v>6</v>
      </c>
      <c r="G35" s="171"/>
      <c r="H35" s="171"/>
      <c r="I35" s="171"/>
    </row>
    <row r="36" spans="1:9" ht="17.25" thickBot="1" x14ac:dyDescent="0.3">
      <c r="A36" s="1048" t="s">
        <v>81</v>
      </c>
      <c r="B36" s="1050"/>
      <c r="C36" s="169"/>
      <c r="D36" s="169"/>
      <c r="E36" s="169"/>
      <c r="F36" s="171"/>
      <c r="G36" s="171"/>
      <c r="H36" s="171"/>
      <c r="I36" s="171"/>
    </row>
    <row r="37" spans="1:9" ht="59.25" customHeight="1" thickBot="1" x14ac:dyDescent="0.3">
      <c r="A37" s="1048" t="s">
        <v>82</v>
      </c>
      <c r="B37" s="1049"/>
      <c r="C37" s="1050"/>
      <c r="D37" s="169"/>
      <c r="E37" s="169"/>
      <c r="F37" s="171"/>
      <c r="G37" s="116" t="e">
        <f>SUM(#REF!)</f>
        <v>#REF!</v>
      </c>
      <c r="H37" s="116" t="e">
        <f>SUM(#REF!)</f>
        <v>#REF!</v>
      </c>
      <c r="I37" s="116" t="e">
        <f>SUM(#REF!)</f>
        <v>#REF!</v>
      </c>
    </row>
    <row r="38" spans="1:9" ht="42" customHeight="1" thickBot="1" x14ac:dyDescent="0.3">
      <c r="A38" s="1048" t="s">
        <v>83</v>
      </c>
      <c r="B38" s="1050"/>
      <c r="C38" s="117" t="e">
        <f>I37</f>
        <v>#REF!</v>
      </c>
      <c r="D38" s="117"/>
      <c r="E38" s="117"/>
      <c r="F38" s="171"/>
      <c r="G38" s="171"/>
      <c r="H38" s="171"/>
      <c r="I38" s="171"/>
    </row>
    <row r="39" spans="1:9" ht="138.75" customHeight="1" thickBot="1" x14ac:dyDescent="0.3">
      <c r="A39" s="1048" t="s">
        <v>84</v>
      </c>
      <c r="B39" s="1050"/>
      <c r="C39" s="169"/>
      <c r="D39" s="169"/>
      <c r="E39" s="169"/>
      <c r="F39" s="171"/>
      <c r="G39" s="171"/>
      <c r="H39" s="171"/>
      <c r="I39" s="171"/>
    </row>
    <row r="40" spans="1:9" ht="17.25" thickBot="1" x14ac:dyDescent="0.3">
      <c r="A40" s="1045" t="s">
        <v>66</v>
      </c>
      <c r="B40" s="1046"/>
      <c r="C40" s="1046"/>
      <c r="D40" s="1046"/>
      <c r="E40" s="1046"/>
      <c r="F40" s="1046"/>
      <c r="G40" s="1046"/>
      <c r="H40" s="1046"/>
      <c r="I40" s="1047"/>
    </row>
    <row r="41" spans="1:9" ht="17.25" thickBot="1" x14ac:dyDescent="0.3">
      <c r="A41" s="1048" t="s">
        <v>192</v>
      </c>
      <c r="B41" s="1049"/>
      <c r="C41" s="1049"/>
      <c r="D41" s="1049"/>
      <c r="E41" s="1049"/>
      <c r="F41" s="1049"/>
      <c r="G41" s="1049"/>
      <c r="H41" s="1049"/>
      <c r="I41" s="1050"/>
    </row>
    <row r="42" spans="1:9" ht="17.25" thickBot="1" x14ac:dyDescent="0.3">
      <c r="A42" s="1045" t="s">
        <v>67</v>
      </c>
      <c r="B42" s="1046"/>
      <c r="C42" s="1046"/>
      <c r="D42" s="1046"/>
      <c r="E42" s="1046"/>
      <c r="F42" s="1046"/>
      <c r="G42" s="1046"/>
      <c r="H42" s="1046"/>
      <c r="I42" s="1047"/>
    </row>
    <row r="43" spans="1:9" ht="17.25" thickBot="1" x14ac:dyDescent="0.3">
      <c r="A43" s="1048" t="s">
        <v>85</v>
      </c>
      <c r="B43" s="1049"/>
      <c r="C43" s="1049"/>
      <c r="D43" s="1049"/>
      <c r="E43" s="1049"/>
      <c r="F43" s="1049"/>
      <c r="G43" s="1049"/>
      <c r="H43" s="1049"/>
      <c r="I43" s="1050"/>
    </row>
    <row r="44" spans="1:9" ht="16.5" x14ac:dyDescent="0.25">
      <c r="A44" s="1113" t="s">
        <v>51</v>
      </c>
      <c r="B44" s="1114"/>
      <c r="C44" s="1114"/>
      <c r="D44" s="637" t="s">
        <v>27</v>
      </c>
      <c r="E44" s="637"/>
      <c r="F44" s="637"/>
      <c r="G44" s="637"/>
      <c r="H44" s="637"/>
      <c r="I44" s="637"/>
    </row>
    <row r="45" spans="1:9" ht="16.5" x14ac:dyDescent="0.25">
      <c r="A45" s="1115"/>
      <c r="B45" s="1116"/>
      <c r="C45" s="1116"/>
      <c r="D45" s="938" t="s">
        <v>118</v>
      </c>
      <c r="E45" s="938"/>
      <c r="F45" s="938"/>
      <c r="G45" s="938" t="s">
        <v>119</v>
      </c>
      <c r="H45" s="938"/>
      <c r="I45" s="938"/>
    </row>
    <row r="46" spans="1:9" ht="33.75" thickBot="1" x14ac:dyDescent="0.3">
      <c r="A46" s="1117"/>
      <c r="B46" s="1118"/>
      <c r="C46" s="1119"/>
      <c r="D46" s="22" t="s">
        <v>15</v>
      </c>
      <c r="E46" s="22" t="s">
        <v>16</v>
      </c>
      <c r="F46" s="22" t="s">
        <v>7</v>
      </c>
      <c r="G46" s="22" t="s">
        <v>15</v>
      </c>
      <c r="H46" s="22" t="s">
        <v>16</v>
      </c>
      <c r="I46" s="22" t="s">
        <v>7</v>
      </c>
    </row>
    <row r="47" spans="1:9" ht="16.5" x14ac:dyDescent="0.25">
      <c r="A47" s="1089" t="s">
        <v>54</v>
      </c>
      <c r="B47" s="1090"/>
      <c r="C47" s="1095" t="s">
        <v>24</v>
      </c>
      <c r="D47" s="1096"/>
      <c r="E47" s="1096"/>
      <c r="F47" s="1096"/>
      <c r="G47" s="1096"/>
      <c r="H47" s="1096"/>
      <c r="I47" s="1097"/>
    </row>
    <row r="48" spans="1:9" ht="16.5" x14ac:dyDescent="0.25">
      <c r="A48" s="1091"/>
      <c r="B48" s="1092"/>
      <c r="C48" s="1098" t="s">
        <v>74</v>
      </c>
      <c r="D48" s="1099"/>
      <c r="E48" s="1099"/>
      <c r="F48" s="1100"/>
      <c r="G48" s="1100"/>
      <c r="H48" s="1100"/>
      <c r="I48" s="1101"/>
    </row>
    <row r="49" spans="1:9" ht="17.25" thickBot="1" x14ac:dyDescent="0.3">
      <c r="A49" s="1093"/>
      <c r="B49" s="1094"/>
      <c r="C49" s="1109" t="s">
        <v>75</v>
      </c>
      <c r="D49" s="1108"/>
      <c r="E49" s="1108"/>
      <c r="F49" s="1110"/>
      <c r="G49" s="1110"/>
      <c r="H49" s="1110"/>
      <c r="I49" s="1111"/>
    </row>
    <row r="50" spans="1:9" ht="17.25" thickBot="1" x14ac:dyDescent="0.3">
      <c r="A50" s="115" t="s">
        <v>76</v>
      </c>
      <c r="B50" s="171" t="s">
        <v>77</v>
      </c>
      <c r="C50" s="1086" t="s">
        <v>196</v>
      </c>
      <c r="D50" s="1087"/>
      <c r="E50" s="1087"/>
      <c r="F50" s="1087"/>
      <c r="G50" s="1087"/>
      <c r="H50" s="1087"/>
      <c r="I50" s="1088"/>
    </row>
    <row r="51" spans="1:9" ht="66.75" thickBot="1" x14ac:dyDescent="0.3">
      <c r="A51" s="1147" t="s">
        <v>78</v>
      </c>
      <c r="B51" s="1149"/>
      <c r="C51" s="169" t="s">
        <v>79</v>
      </c>
      <c r="D51" s="211">
        <v>0</v>
      </c>
      <c r="E51" s="171">
        <v>35</v>
      </c>
      <c r="F51" s="211">
        <v>35</v>
      </c>
      <c r="G51" s="171"/>
      <c r="H51" s="171"/>
      <c r="I51" s="171"/>
    </row>
    <row r="52" spans="1:9" ht="50.25" thickBot="1" x14ac:dyDescent="0.3">
      <c r="A52" s="1086"/>
      <c r="B52" s="1088"/>
      <c r="C52" s="169" t="s">
        <v>80</v>
      </c>
      <c r="D52" s="211">
        <v>0</v>
      </c>
      <c r="E52" s="211">
        <v>13500</v>
      </c>
      <c r="F52" s="211">
        <v>13500</v>
      </c>
      <c r="G52" s="171"/>
      <c r="H52" s="171"/>
      <c r="I52" s="171"/>
    </row>
    <row r="53" spans="1:9" ht="17.25" thickBot="1" x14ac:dyDescent="0.3">
      <c r="A53" s="1048" t="s">
        <v>81</v>
      </c>
      <c r="B53" s="1050"/>
      <c r="C53" s="169"/>
      <c r="D53" s="169"/>
      <c r="E53" s="169"/>
      <c r="F53" s="171"/>
      <c r="G53" s="171"/>
      <c r="H53" s="171"/>
      <c r="I53" s="171"/>
    </row>
    <row r="54" spans="1:9" ht="54" customHeight="1" thickBot="1" x14ac:dyDescent="0.3">
      <c r="A54" s="1048" t="s">
        <v>82</v>
      </c>
      <c r="B54" s="1049"/>
      <c r="C54" s="1050"/>
      <c r="D54" s="169"/>
      <c r="E54" s="169"/>
      <c r="F54" s="171"/>
      <c r="G54" s="173" t="e">
        <f>SUM(#REF!)</f>
        <v>#REF!</v>
      </c>
      <c r="H54" s="173" t="e">
        <f>SUM(#REF!)</f>
        <v>#REF!</v>
      </c>
      <c r="I54" s="173" t="e">
        <f>SUM(#REF!)</f>
        <v>#REF!</v>
      </c>
    </row>
    <row r="55" spans="1:9" ht="32.25" customHeight="1" thickBot="1" x14ac:dyDescent="0.3">
      <c r="A55" s="1048" t="s">
        <v>83</v>
      </c>
      <c r="B55" s="1050"/>
      <c r="C55" s="117" t="e">
        <f>I54</f>
        <v>#REF!</v>
      </c>
      <c r="D55" s="178"/>
      <c r="E55" s="178"/>
      <c r="F55" s="171"/>
      <c r="G55" s="171"/>
      <c r="H55" s="171"/>
      <c r="I55" s="171"/>
    </row>
    <row r="56" spans="1:9" ht="121.5" customHeight="1" thickBot="1" x14ac:dyDescent="0.3">
      <c r="A56" s="1048" t="s">
        <v>84</v>
      </c>
      <c r="B56" s="1050"/>
      <c r="C56" s="169"/>
      <c r="D56" s="169"/>
      <c r="E56" s="169"/>
      <c r="F56" s="171"/>
      <c r="G56" s="171"/>
      <c r="H56" s="171"/>
      <c r="I56" s="171"/>
    </row>
    <row r="57" spans="1:9" ht="17.25" thickBot="1" x14ac:dyDescent="0.3">
      <c r="A57" s="1045" t="s">
        <v>66</v>
      </c>
      <c r="B57" s="1046"/>
      <c r="C57" s="1046"/>
      <c r="D57" s="1046"/>
      <c r="E57" s="1046"/>
      <c r="F57" s="1046"/>
      <c r="G57" s="1046"/>
      <c r="H57" s="1046"/>
      <c r="I57" s="1047"/>
    </row>
    <row r="58" spans="1:9" ht="17.25" thickBot="1" x14ac:dyDescent="0.3">
      <c r="A58" s="1048" t="s">
        <v>192</v>
      </c>
      <c r="B58" s="1049"/>
      <c r="C58" s="1049"/>
      <c r="D58" s="1049"/>
      <c r="E58" s="1049"/>
      <c r="F58" s="1049"/>
      <c r="G58" s="1049"/>
      <c r="H58" s="1049"/>
      <c r="I58" s="1050"/>
    </row>
    <row r="59" spans="1:9" ht="17.25" thickBot="1" x14ac:dyDescent="0.3">
      <c r="A59" s="1045" t="s">
        <v>67</v>
      </c>
      <c r="B59" s="1046"/>
      <c r="C59" s="1046"/>
      <c r="D59" s="1046"/>
      <c r="E59" s="1046"/>
      <c r="F59" s="1046"/>
      <c r="G59" s="1046"/>
      <c r="H59" s="1046"/>
      <c r="I59" s="1047"/>
    </row>
    <row r="60" spans="1:9" ht="17.25" thickBot="1" x14ac:dyDescent="0.3">
      <c r="A60" s="1048" t="s">
        <v>85</v>
      </c>
      <c r="B60" s="1049"/>
      <c r="C60" s="1049"/>
      <c r="D60" s="1049"/>
      <c r="E60" s="1049"/>
      <c r="F60" s="1049"/>
      <c r="G60" s="1049"/>
      <c r="H60" s="1049"/>
      <c r="I60" s="1050"/>
    </row>
    <row r="61" spans="1:9" ht="16.5" x14ac:dyDescent="0.25">
      <c r="A61" s="639" t="s">
        <v>54</v>
      </c>
      <c r="B61" s="640"/>
      <c r="C61" s="643" t="s">
        <v>24</v>
      </c>
      <c r="D61" s="644"/>
      <c r="E61" s="644"/>
      <c r="F61" s="644"/>
      <c r="G61" s="644"/>
      <c r="H61" s="644"/>
      <c r="I61" s="645"/>
    </row>
    <row r="62" spans="1:9" ht="16.5" customHeight="1" x14ac:dyDescent="0.25">
      <c r="A62" s="641"/>
      <c r="B62" s="642"/>
      <c r="C62" s="751" t="s">
        <v>125</v>
      </c>
      <c r="D62" s="752"/>
      <c r="E62" s="752"/>
      <c r="F62" s="752"/>
      <c r="G62" s="752"/>
      <c r="H62" s="752"/>
      <c r="I62" s="753"/>
    </row>
    <row r="63" spans="1:9" ht="16.5" x14ac:dyDescent="0.25">
      <c r="A63" s="649" t="s">
        <v>112</v>
      </c>
      <c r="B63" s="650" t="s">
        <v>77</v>
      </c>
      <c r="C63" s="751" t="s">
        <v>58</v>
      </c>
      <c r="D63" s="752"/>
      <c r="E63" s="752"/>
      <c r="F63" s="752"/>
      <c r="G63" s="752"/>
      <c r="H63" s="752"/>
      <c r="I63" s="753"/>
    </row>
    <row r="64" spans="1:9" ht="17.25" thickBot="1" x14ac:dyDescent="0.3">
      <c r="A64" s="749"/>
      <c r="B64" s="750"/>
      <c r="C64" s="754" t="s">
        <v>126</v>
      </c>
      <c r="D64" s="755"/>
      <c r="E64" s="755"/>
      <c r="F64" s="755"/>
      <c r="G64" s="755"/>
      <c r="H64" s="755"/>
      <c r="I64" s="756"/>
    </row>
    <row r="65" spans="1:9" ht="33" x14ac:dyDescent="0.25">
      <c r="A65" s="734" t="s">
        <v>78</v>
      </c>
      <c r="B65" s="735"/>
      <c r="C65" s="50" t="s">
        <v>127</v>
      </c>
      <c r="D65" s="84">
        <v>3</v>
      </c>
      <c r="E65" s="84">
        <v>3</v>
      </c>
      <c r="F65" s="84">
        <v>3</v>
      </c>
      <c r="G65" s="85"/>
      <c r="H65" s="85"/>
      <c r="I65" s="53"/>
    </row>
    <row r="66" spans="1:9" ht="17.25" thickBot="1" x14ac:dyDescent="0.3">
      <c r="A66" s="736" t="s">
        <v>81</v>
      </c>
      <c r="B66" s="737"/>
      <c r="C66" s="54"/>
      <c r="D66" s="54"/>
      <c r="E66" s="54"/>
      <c r="F66" s="55"/>
      <c r="G66" s="56"/>
      <c r="H66" s="56"/>
      <c r="I66" s="57"/>
    </row>
    <row r="67" spans="1:9" ht="60.75" customHeight="1" thickBot="1" x14ac:dyDescent="0.3">
      <c r="A67" s="738" t="s">
        <v>93</v>
      </c>
      <c r="B67" s="739"/>
      <c r="C67" s="739"/>
      <c r="D67" s="157"/>
      <c r="E67" s="157"/>
      <c r="F67" s="59"/>
      <c r="G67" s="86" t="e">
        <f>SUM(#REF!)</f>
        <v>#REF!</v>
      </c>
      <c r="H67" s="86" t="e">
        <f>SUM(#REF!)</f>
        <v>#REF!</v>
      </c>
      <c r="I67" s="86" t="e">
        <f>SUM(#REF!)</f>
        <v>#REF!</v>
      </c>
    </row>
    <row r="68" spans="1:9" ht="57.75" customHeight="1" thickBot="1" x14ac:dyDescent="0.3">
      <c r="A68" s="740" t="s">
        <v>94</v>
      </c>
      <c r="B68" s="741"/>
      <c r="C68" s="87" t="e">
        <f>I67</f>
        <v>#REF!</v>
      </c>
      <c r="D68" s="87"/>
      <c r="E68" s="87"/>
      <c r="F68" s="59"/>
      <c r="G68" s="62"/>
      <c r="H68" s="62"/>
      <c r="I68" s="63"/>
    </row>
    <row r="69" spans="1:9" ht="139.5" customHeight="1" thickBot="1" x14ac:dyDescent="0.3">
      <c r="A69" s="740" t="s">
        <v>95</v>
      </c>
      <c r="B69" s="741"/>
      <c r="C69" s="154"/>
      <c r="D69" s="154"/>
      <c r="E69" s="154"/>
      <c r="F69" s="59"/>
      <c r="G69" s="62"/>
      <c r="H69" s="62"/>
      <c r="I69" s="63"/>
    </row>
    <row r="70" spans="1:9" ht="16.5" x14ac:dyDescent="0.25">
      <c r="A70" s="676" t="s">
        <v>66</v>
      </c>
      <c r="B70" s="677"/>
      <c r="C70" s="677"/>
      <c r="D70" s="677"/>
      <c r="E70" s="677"/>
      <c r="F70" s="677"/>
      <c r="G70" s="678"/>
      <c r="H70" s="678"/>
      <c r="I70" s="679"/>
    </row>
    <row r="71" spans="1:9" ht="17.25" thickBot="1" x14ac:dyDescent="0.3">
      <c r="A71" s="620" t="s">
        <v>197</v>
      </c>
      <c r="B71" s="621"/>
      <c r="C71" s="621"/>
      <c r="D71" s="621"/>
      <c r="E71" s="621"/>
      <c r="F71" s="621"/>
      <c r="G71" s="622"/>
      <c r="H71" s="622"/>
      <c r="I71" s="623"/>
    </row>
    <row r="72" spans="1:9" ht="16.5" x14ac:dyDescent="0.25">
      <c r="A72" s="676" t="s">
        <v>67</v>
      </c>
      <c r="B72" s="677"/>
      <c r="C72" s="677"/>
      <c r="D72" s="677"/>
      <c r="E72" s="677"/>
      <c r="F72" s="677"/>
      <c r="G72" s="678"/>
      <c r="H72" s="678"/>
      <c r="I72" s="679"/>
    </row>
    <row r="73" spans="1:9" ht="17.25" thickBot="1" x14ac:dyDescent="0.3">
      <c r="A73" s="620" t="s">
        <v>85</v>
      </c>
      <c r="B73" s="621"/>
      <c r="C73" s="621"/>
      <c r="D73" s="621"/>
      <c r="E73" s="621"/>
      <c r="F73" s="621"/>
      <c r="G73" s="622"/>
      <c r="H73" s="622"/>
      <c r="I73" s="623"/>
    </row>
    <row r="74" spans="1:9" ht="16.5" x14ac:dyDescent="0.25">
      <c r="A74" s="592" t="s">
        <v>54</v>
      </c>
      <c r="B74" s="593"/>
      <c r="C74" s="596" t="s">
        <v>24</v>
      </c>
      <c r="D74" s="597"/>
      <c r="E74" s="597"/>
      <c r="F74" s="597"/>
      <c r="G74" s="597"/>
      <c r="H74" s="597"/>
      <c r="I74" s="598"/>
    </row>
    <row r="75" spans="1:9" ht="16.5" x14ac:dyDescent="0.25">
      <c r="A75" s="594"/>
      <c r="B75" s="595"/>
      <c r="C75" s="599" t="s">
        <v>161</v>
      </c>
      <c r="D75" s="600"/>
      <c r="E75" s="600"/>
      <c r="F75" s="600"/>
      <c r="G75" s="600"/>
      <c r="H75" s="600"/>
      <c r="I75" s="601"/>
    </row>
    <row r="76" spans="1:9" ht="16.5" x14ac:dyDescent="0.25">
      <c r="A76" s="602" t="s">
        <v>138</v>
      </c>
      <c r="B76" s="604" t="s">
        <v>77</v>
      </c>
      <c r="C76" s="606" t="s">
        <v>58</v>
      </c>
      <c r="D76" s="607"/>
      <c r="E76" s="607"/>
      <c r="F76" s="607"/>
      <c r="G76" s="607"/>
      <c r="H76" s="607"/>
      <c r="I76" s="608"/>
    </row>
    <row r="77" spans="1:9" ht="17.25" thickBot="1" x14ac:dyDescent="0.3">
      <c r="A77" s="603"/>
      <c r="B77" s="605"/>
      <c r="C77" s="609" t="s">
        <v>195</v>
      </c>
      <c r="D77" s="610"/>
      <c r="E77" s="610"/>
      <c r="F77" s="610"/>
      <c r="G77" s="610"/>
      <c r="H77" s="610"/>
      <c r="I77" s="611"/>
    </row>
    <row r="78" spans="1:9" ht="41.25" customHeight="1" x14ac:dyDescent="0.25">
      <c r="A78" s="612" t="s">
        <v>78</v>
      </c>
      <c r="B78" s="613"/>
      <c r="C78" s="102" t="s">
        <v>127</v>
      </c>
      <c r="D78" s="103">
        <v>0</v>
      </c>
      <c r="E78" s="103">
        <v>2</v>
      </c>
      <c r="F78" s="103">
        <v>2</v>
      </c>
      <c r="G78" s="104"/>
      <c r="H78" s="104"/>
      <c r="I78" s="105"/>
    </row>
    <row r="79" spans="1:9" ht="17.25" thickBot="1" x14ac:dyDescent="0.3">
      <c r="A79" s="614" t="s">
        <v>81</v>
      </c>
      <c r="B79" s="615"/>
      <c r="C79" s="106"/>
      <c r="D79" s="106"/>
      <c r="E79" s="106"/>
      <c r="F79" s="155"/>
      <c r="G79" s="107"/>
      <c r="H79" s="107"/>
      <c r="I79" s="41"/>
    </row>
    <row r="80" spans="1:9" ht="55.5" customHeight="1" thickBot="1" x14ac:dyDescent="0.3">
      <c r="A80" s="580" t="s">
        <v>93</v>
      </c>
      <c r="B80" s="581"/>
      <c r="C80" s="581"/>
      <c r="D80" s="167"/>
      <c r="E80" s="167"/>
      <c r="F80" s="75"/>
      <c r="G80" s="108" t="e">
        <f>SUM(#REF!)</f>
        <v>#REF!</v>
      </c>
      <c r="H80" s="108" t="e">
        <f>SUM(#REF!)</f>
        <v>#REF!</v>
      </c>
      <c r="I80" s="108" t="e">
        <f>SUM(#REF!)</f>
        <v>#REF!</v>
      </c>
    </row>
    <row r="81" spans="1:9" ht="61.5" customHeight="1" thickBot="1" x14ac:dyDescent="0.3">
      <c r="A81" s="582" t="s">
        <v>94</v>
      </c>
      <c r="B81" s="583"/>
      <c r="C81" s="109" t="e">
        <f>I80</f>
        <v>#REF!</v>
      </c>
      <c r="D81" s="109"/>
      <c r="E81" s="109"/>
      <c r="F81" s="75"/>
      <c r="G81" s="78"/>
      <c r="H81" s="78"/>
      <c r="I81" s="74"/>
    </row>
    <row r="82" spans="1:9" ht="131.25" customHeight="1" thickBot="1" x14ac:dyDescent="0.3">
      <c r="A82" s="582" t="s">
        <v>95</v>
      </c>
      <c r="B82" s="583"/>
      <c r="C82" s="159"/>
      <c r="D82" s="159"/>
      <c r="E82" s="159"/>
      <c r="F82" s="75"/>
      <c r="G82" s="78"/>
      <c r="H82" s="78"/>
      <c r="I82" s="74"/>
    </row>
    <row r="83" spans="1:9" ht="16.5" x14ac:dyDescent="0.25">
      <c r="A83" s="584" t="s">
        <v>66</v>
      </c>
      <c r="B83" s="585"/>
      <c r="C83" s="585"/>
      <c r="D83" s="585"/>
      <c r="E83" s="585"/>
      <c r="F83" s="585"/>
      <c r="G83" s="586"/>
      <c r="H83" s="586"/>
      <c r="I83" s="587"/>
    </row>
    <row r="84" spans="1:9" ht="23.25" customHeight="1" thickBot="1" x14ac:dyDescent="0.3">
      <c r="A84" s="588" t="s">
        <v>198</v>
      </c>
      <c r="B84" s="589"/>
      <c r="C84" s="589"/>
      <c r="D84" s="589"/>
      <c r="E84" s="589"/>
      <c r="F84" s="589"/>
      <c r="G84" s="590"/>
      <c r="H84" s="590"/>
      <c r="I84" s="591"/>
    </row>
    <row r="85" spans="1:9" ht="16.5" x14ac:dyDescent="0.25">
      <c r="A85" s="584" t="s">
        <v>67</v>
      </c>
      <c r="B85" s="585"/>
      <c r="C85" s="585"/>
      <c r="D85" s="585"/>
      <c r="E85" s="585"/>
      <c r="F85" s="585"/>
      <c r="G85" s="586"/>
      <c r="H85" s="586"/>
      <c r="I85" s="587"/>
    </row>
    <row r="86" spans="1:9" ht="24.75" customHeight="1" thickBot="1" x14ac:dyDescent="0.3">
      <c r="A86" s="588" t="s">
        <v>85</v>
      </c>
      <c r="B86" s="589"/>
      <c r="C86" s="589"/>
      <c r="D86" s="589"/>
      <c r="E86" s="589"/>
      <c r="F86" s="589"/>
      <c r="G86" s="590"/>
      <c r="H86" s="590"/>
      <c r="I86" s="591"/>
    </row>
    <row r="87" spans="1:9" s="39" customFormat="1" ht="16.5" x14ac:dyDescent="0.25">
      <c r="A87" s="592" t="s">
        <v>54</v>
      </c>
      <c r="B87" s="593"/>
      <c r="C87" s="606" t="s">
        <v>24</v>
      </c>
      <c r="D87" s="607"/>
      <c r="E87" s="607"/>
      <c r="F87" s="607"/>
      <c r="G87" s="607"/>
      <c r="H87" s="607"/>
      <c r="I87" s="608"/>
    </row>
    <row r="88" spans="1:9" s="39" customFormat="1" ht="16.5" x14ac:dyDescent="0.25">
      <c r="A88" s="594"/>
      <c r="B88" s="595"/>
      <c r="C88" s="1038" t="s">
        <v>362</v>
      </c>
      <c r="D88" s="1039"/>
      <c r="E88" s="1039"/>
      <c r="F88" s="1040"/>
      <c r="G88" s="1040"/>
      <c r="H88" s="1040"/>
      <c r="I88" s="1041"/>
    </row>
    <row r="89" spans="1:9" s="39" customFormat="1" ht="16.5" x14ac:dyDescent="0.25">
      <c r="A89" s="602" t="s">
        <v>153</v>
      </c>
      <c r="B89" s="604" t="s">
        <v>98</v>
      </c>
      <c r="C89" s="606" t="s">
        <v>58</v>
      </c>
      <c r="D89" s="607"/>
      <c r="E89" s="607"/>
      <c r="F89" s="607"/>
      <c r="G89" s="607"/>
      <c r="H89" s="607"/>
      <c r="I89" s="608"/>
    </row>
    <row r="90" spans="1:9" s="39" customFormat="1" ht="32.25" customHeight="1" thickBot="1" x14ac:dyDescent="0.3">
      <c r="A90" s="602"/>
      <c r="B90" s="604"/>
      <c r="C90" s="1038" t="s">
        <v>324</v>
      </c>
      <c r="D90" s="1039"/>
      <c r="E90" s="1039"/>
      <c r="F90" s="1040"/>
      <c r="G90" s="1040"/>
      <c r="H90" s="1040"/>
      <c r="I90" s="1041"/>
    </row>
    <row r="91" spans="1:9" s="39" customFormat="1" ht="50.25" customHeight="1" thickBot="1" x14ac:dyDescent="0.3">
      <c r="A91" s="582" t="s">
        <v>100</v>
      </c>
      <c r="B91" s="583"/>
      <c r="C91" s="188" t="s">
        <v>325</v>
      </c>
      <c r="D91" s="189">
        <v>16</v>
      </c>
      <c r="E91" s="73"/>
      <c r="F91" s="72"/>
      <c r="G91" s="78"/>
      <c r="H91" s="78"/>
      <c r="I91" s="74"/>
    </row>
    <row r="92" spans="1:9" s="39" customFormat="1" ht="41.25" customHeight="1" thickBot="1" x14ac:dyDescent="0.3">
      <c r="A92" s="582" t="s">
        <v>102</v>
      </c>
      <c r="B92" s="583"/>
      <c r="C92" s="166"/>
      <c r="D92" s="75" t="s">
        <v>60</v>
      </c>
      <c r="E92" s="75" t="s">
        <v>60</v>
      </c>
      <c r="F92" s="75" t="s">
        <v>60</v>
      </c>
      <c r="G92" s="1" t="e">
        <f>#REF!</f>
        <v>#REF!</v>
      </c>
      <c r="H92" s="1" t="e">
        <f>#REF!</f>
        <v>#REF!</v>
      </c>
      <c r="I92" s="1" t="e">
        <f>#REF!</f>
        <v>#REF!</v>
      </c>
    </row>
    <row r="93" spans="1:9" s="39" customFormat="1" ht="17.25" thickBot="1" x14ac:dyDescent="0.3">
      <c r="A93" s="582" t="s">
        <v>103</v>
      </c>
      <c r="B93" s="790"/>
      <c r="C93" s="583"/>
      <c r="D93" s="158"/>
      <c r="E93" s="158"/>
      <c r="F93" s="75"/>
      <c r="G93" s="78"/>
      <c r="H93" s="78"/>
      <c r="I93" s="74"/>
    </row>
    <row r="94" spans="1:9" s="39" customFormat="1" ht="16.5" x14ac:dyDescent="0.25">
      <c r="A94" s="791" t="s">
        <v>104</v>
      </c>
      <c r="B94" s="792"/>
      <c r="C94" s="792"/>
      <c r="D94" s="792"/>
      <c r="E94" s="792"/>
      <c r="F94" s="792"/>
      <c r="G94" s="792"/>
      <c r="H94" s="792"/>
      <c r="I94" s="793"/>
    </row>
    <row r="95" spans="1:9" s="39" customFormat="1" ht="17.25" thickBot="1" x14ac:dyDescent="0.3">
      <c r="A95" s="794" t="s">
        <v>304</v>
      </c>
      <c r="B95" s="795"/>
      <c r="C95" s="795"/>
      <c r="D95" s="795"/>
      <c r="E95" s="795"/>
      <c r="F95" s="795"/>
      <c r="G95" s="795"/>
      <c r="H95" s="795"/>
      <c r="I95" s="796"/>
    </row>
    <row r="96" spans="1:9" s="39" customFormat="1" ht="16.5" x14ac:dyDescent="0.25">
      <c r="A96" s="584" t="s">
        <v>66</v>
      </c>
      <c r="B96" s="585"/>
      <c r="C96" s="585"/>
      <c r="D96" s="585"/>
      <c r="E96" s="585"/>
      <c r="F96" s="585"/>
      <c r="G96" s="586"/>
      <c r="H96" s="586"/>
      <c r="I96" s="587"/>
    </row>
    <row r="97" spans="1:9" s="39" customFormat="1" ht="15" customHeight="1" thickBot="1" x14ac:dyDescent="0.3">
      <c r="A97" s="588" t="s">
        <v>106</v>
      </c>
      <c r="B97" s="589"/>
      <c r="C97" s="589"/>
      <c r="D97" s="589"/>
      <c r="E97" s="589"/>
      <c r="F97" s="589"/>
      <c r="G97" s="590"/>
      <c r="H97" s="590"/>
      <c r="I97" s="591"/>
    </row>
    <row r="98" spans="1:9" s="39" customFormat="1" ht="16.5" x14ac:dyDescent="0.25">
      <c r="A98" s="584" t="s">
        <v>67</v>
      </c>
      <c r="B98" s="585"/>
      <c r="C98" s="585"/>
      <c r="D98" s="585"/>
      <c r="E98" s="585"/>
      <c r="F98" s="585"/>
      <c r="G98" s="586"/>
      <c r="H98" s="586"/>
      <c r="I98" s="587"/>
    </row>
    <row r="99" spans="1:9" s="39" customFormat="1" ht="48.75" customHeight="1" thickBot="1" x14ac:dyDescent="0.3">
      <c r="A99" s="588" t="s">
        <v>107</v>
      </c>
      <c r="B99" s="589"/>
      <c r="C99" s="589"/>
      <c r="D99" s="589"/>
      <c r="E99" s="589"/>
      <c r="F99" s="589"/>
      <c r="G99" s="590"/>
      <c r="H99" s="590"/>
      <c r="I99" s="591"/>
    </row>
    <row r="100" spans="1:9" ht="16.5" x14ac:dyDescent="0.25">
      <c r="A100" s="584" t="s">
        <v>67</v>
      </c>
      <c r="B100" s="585"/>
      <c r="C100" s="585"/>
      <c r="D100" s="585"/>
      <c r="E100" s="585"/>
      <c r="F100" s="585"/>
      <c r="G100" s="586"/>
      <c r="H100" s="586"/>
      <c r="I100" s="587"/>
    </row>
    <row r="101" spans="1:9" ht="17.25" thickBot="1" x14ac:dyDescent="0.3">
      <c r="A101" s="588" t="s">
        <v>85</v>
      </c>
      <c r="B101" s="589"/>
      <c r="C101" s="589"/>
      <c r="D101" s="589"/>
      <c r="E101" s="589"/>
      <c r="F101" s="589"/>
      <c r="G101" s="590"/>
      <c r="H101" s="590"/>
      <c r="I101" s="591"/>
    </row>
    <row r="102" spans="1:9" ht="16.5" x14ac:dyDescent="0.25">
      <c r="A102" s="639" t="s">
        <v>54</v>
      </c>
      <c r="B102" s="640"/>
      <c r="C102" s="643" t="s">
        <v>24</v>
      </c>
      <c r="D102" s="644"/>
      <c r="E102" s="644"/>
      <c r="F102" s="644"/>
      <c r="G102" s="644"/>
      <c r="H102" s="644"/>
      <c r="I102" s="645"/>
    </row>
    <row r="103" spans="1:9" ht="16.5" x14ac:dyDescent="0.25">
      <c r="A103" s="641"/>
      <c r="B103" s="642"/>
      <c r="C103" s="729" t="s">
        <v>366</v>
      </c>
      <c r="D103" s="730"/>
      <c r="E103" s="730"/>
      <c r="F103" s="730"/>
      <c r="G103" s="730"/>
      <c r="H103" s="730"/>
      <c r="I103" s="731"/>
    </row>
    <row r="104" spans="1:9" ht="16.5" x14ac:dyDescent="0.25">
      <c r="A104" s="649" t="s">
        <v>138</v>
      </c>
      <c r="B104" s="650" t="s">
        <v>77</v>
      </c>
      <c r="C104" s="751" t="s">
        <v>58</v>
      </c>
      <c r="D104" s="752"/>
      <c r="E104" s="752"/>
      <c r="F104" s="752"/>
      <c r="G104" s="752"/>
      <c r="H104" s="752"/>
      <c r="I104" s="753"/>
    </row>
    <row r="105" spans="1:9" ht="17.25" thickBot="1" x14ac:dyDescent="0.3">
      <c r="A105" s="749"/>
      <c r="B105" s="750"/>
      <c r="C105" s="754" t="s">
        <v>365</v>
      </c>
      <c r="D105" s="755"/>
      <c r="E105" s="755"/>
      <c r="F105" s="755"/>
      <c r="G105" s="755"/>
      <c r="H105" s="755"/>
      <c r="I105" s="756"/>
    </row>
    <row r="106" spans="1:9" ht="66" x14ac:dyDescent="0.25">
      <c r="A106" s="734" t="s">
        <v>78</v>
      </c>
      <c r="B106" s="735"/>
      <c r="C106" s="50" t="s">
        <v>91</v>
      </c>
      <c r="D106" s="84">
        <v>26</v>
      </c>
      <c r="E106" s="84">
        <v>26</v>
      </c>
      <c r="F106" s="84">
        <v>26</v>
      </c>
      <c r="G106" s="52"/>
      <c r="H106" s="52"/>
      <c r="I106" s="53"/>
    </row>
    <row r="107" spans="1:9" ht="83.25" thickBot="1" x14ac:dyDescent="0.3">
      <c r="A107" s="736" t="s">
        <v>81</v>
      </c>
      <c r="B107" s="737"/>
      <c r="C107" s="54" t="s">
        <v>92</v>
      </c>
      <c r="D107" s="54"/>
      <c r="E107" s="54"/>
      <c r="F107" s="55">
        <v>100</v>
      </c>
      <c r="G107" s="56"/>
      <c r="H107" s="56"/>
      <c r="I107" s="57"/>
    </row>
    <row r="108" spans="1:9" ht="60" customHeight="1" thickBot="1" x14ac:dyDescent="0.3">
      <c r="A108" s="738" t="s">
        <v>93</v>
      </c>
      <c r="B108" s="739"/>
      <c r="C108" s="739"/>
      <c r="D108" s="157"/>
      <c r="E108" s="157"/>
      <c r="F108" s="59"/>
      <c r="G108" s="60" t="e">
        <f>#REF!</f>
        <v>#REF!</v>
      </c>
      <c r="H108" s="60" t="e">
        <f>#REF!</f>
        <v>#REF!</v>
      </c>
      <c r="I108" s="60" t="e">
        <f>#REF!</f>
        <v>#REF!</v>
      </c>
    </row>
    <row r="109" spans="1:9" ht="58.5" customHeight="1" thickBot="1" x14ac:dyDescent="0.3">
      <c r="A109" s="740" t="s">
        <v>94</v>
      </c>
      <c r="B109" s="741"/>
      <c r="C109" s="60" t="e">
        <f>I108</f>
        <v>#REF!</v>
      </c>
      <c r="D109" s="61"/>
      <c r="E109" s="61"/>
      <c r="F109" s="59"/>
      <c r="G109" s="62"/>
      <c r="H109" s="62"/>
      <c r="I109" s="63"/>
    </row>
    <row r="110" spans="1:9" ht="132.75" customHeight="1" thickBot="1" x14ac:dyDescent="0.3">
      <c r="A110" s="740" t="s">
        <v>95</v>
      </c>
      <c r="B110" s="741"/>
      <c r="C110" s="154"/>
      <c r="D110" s="154"/>
      <c r="E110" s="154"/>
      <c r="F110" s="59"/>
      <c r="G110" s="62"/>
      <c r="H110" s="62"/>
      <c r="I110" s="63"/>
    </row>
    <row r="111" spans="1:9" ht="16.5" x14ac:dyDescent="0.25">
      <c r="A111" s="676" t="s">
        <v>66</v>
      </c>
      <c r="B111" s="677"/>
      <c r="C111" s="677"/>
      <c r="D111" s="677"/>
      <c r="E111" s="677"/>
      <c r="F111" s="677"/>
      <c r="G111" s="678"/>
      <c r="H111" s="678"/>
      <c r="I111" s="679"/>
    </row>
    <row r="112" spans="1:9" ht="17.25" thickBot="1" x14ac:dyDescent="0.3">
      <c r="A112" s="620" t="s">
        <v>326</v>
      </c>
      <c r="B112" s="621"/>
      <c r="C112" s="621"/>
      <c r="D112" s="621"/>
      <c r="E112" s="621"/>
      <c r="F112" s="621"/>
      <c r="G112" s="622"/>
      <c r="H112" s="622"/>
      <c r="I112" s="623"/>
    </row>
    <row r="113" spans="1:9" ht="16.5" x14ac:dyDescent="0.25">
      <c r="A113" s="676" t="s">
        <v>67</v>
      </c>
      <c r="B113" s="677"/>
      <c r="C113" s="677"/>
      <c r="D113" s="677"/>
      <c r="E113" s="677"/>
      <c r="F113" s="677"/>
      <c r="G113" s="678"/>
      <c r="H113" s="678"/>
      <c r="I113" s="679"/>
    </row>
    <row r="114" spans="1:9" ht="17.25" thickBot="1" x14ac:dyDescent="0.3">
      <c r="A114" s="620" t="s">
        <v>85</v>
      </c>
      <c r="B114" s="621"/>
      <c r="C114" s="621"/>
      <c r="D114" s="621"/>
      <c r="E114" s="621"/>
      <c r="F114" s="621"/>
      <c r="G114" s="622"/>
      <c r="H114" s="622"/>
      <c r="I114" s="623"/>
    </row>
    <row r="115" spans="1:9" s="39" customFormat="1" ht="16.5" x14ac:dyDescent="0.25">
      <c r="A115" s="1051" t="s">
        <v>54</v>
      </c>
      <c r="B115" s="1052"/>
      <c r="C115" s="1055" t="s">
        <v>24</v>
      </c>
      <c r="D115" s="1056"/>
      <c r="E115" s="1056"/>
      <c r="F115" s="1056"/>
      <c r="G115" s="1056"/>
      <c r="H115" s="1056"/>
      <c r="I115" s="1057"/>
    </row>
    <row r="116" spans="1:9" s="39" customFormat="1" ht="16.5" x14ac:dyDescent="0.25">
      <c r="A116" s="1053"/>
      <c r="B116" s="1054"/>
      <c r="C116" s="1058" t="s">
        <v>157</v>
      </c>
      <c r="D116" s="1059"/>
      <c r="E116" s="1059"/>
      <c r="F116" s="1059"/>
      <c r="G116" s="1059"/>
      <c r="H116" s="1059"/>
      <c r="I116" s="1060"/>
    </row>
    <row r="117" spans="1:9" s="39" customFormat="1" ht="16.5" x14ac:dyDescent="0.25">
      <c r="A117" s="1061" t="s">
        <v>153</v>
      </c>
      <c r="B117" s="1062" t="s">
        <v>98</v>
      </c>
      <c r="C117" s="1063" t="s">
        <v>58</v>
      </c>
      <c r="D117" s="1064"/>
      <c r="E117" s="1064"/>
      <c r="F117" s="1064"/>
      <c r="G117" s="1064"/>
      <c r="H117" s="1064"/>
      <c r="I117" s="1065"/>
    </row>
    <row r="118" spans="1:9" s="39" customFormat="1" ht="17.25" thickBot="1" x14ac:dyDescent="0.3">
      <c r="A118" s="1061"/>
      <c r="B118" s="1062"/>
      <c r="C118" s="1066" t="s">
        <v>361</v>
      </c>
      <c r="D118" s="1067"/>
      <c r="E118" s="1067"/>
      <c r="F118" s="1067"/>
      <c r="G118" s="1067"/>
      <c r="H118" s="1067"/>
      <c r="I118" s="1068"/>
    </row>
    <row r="119" spans="1:9" s="39" customFormat="1" ht="33.75" thickBot="1" x14ac:dyDescent="0.3">
      <c r="A119" s="1069" t="s">
        <v>100</v>
      </c>
      <c r="B119" s="1070"/>
      <c r="C119" s="203" t="s">
        <v>101</v>
      </c>
      <c r="D119" s="111">
        <v>1</v>
      </c>
      <c r="E119" s="111">
        <v>1</v>
      </c>
      <c r="F119" s="110">
        <v>1</v>
      </c>
      <c r="G119" s="96"/>
      <c r="H119" s="96"/>
      <c r="I119" s="97"/>
    </row>
    <row r="120" spans="1:9" s="39" customFormat="1" ht="18.75" thickBot="1" x14ac:dyDescent="0.3">
      <c r="A120" s="1069" t="s">
        <v>102</v>
      </c>
      <c r="B120" s="1070"/>
      <c r="C120" s="98"/>
      <c r="D120" s="95" t="s">
        <v>60</v>
      </c>
      <c r="E120" s="95" t="s">
        <v>60</v>
      </c>
      <c r="F120" s="95" t="s">
        <v>60</v>
      </c>
      <c r="G120" s="98" t="e">
        <f>#REF!</f>
        <v>#REF!</v>
      </c>
      <c r="H120" s="98" t="e">
        <f>#REF!</f>
        <v>#REF!</v>
      </c>
      <c r="I120" s="98" t="e">
        <f>#REF!</f>
        <v>#REF!</v>
      </c>
    </row>
    <row r="121" spans="1:9" s="39" customFormat="1" ht="17.25" thickBot="1" x14ac:dyDescent="0.3">
      <c r="A121" s="1069" t="s">
        <v>103</v>
      </c>
      <c r="B121" s="1071"/>
      <c r="C121" s="1070"/>
      <c r="D121" s="204"/>
      <c r="E121" s="204"/>
      <c r="F121" s="95"/>
      <c r="G121" s="96"/>
      <c r="H121" s="96"/>
      <c r="I121" s="97"/>
    </row>
    <row r="122" spans="1:9" s="39" customFormat="1" ht="16.5" x14ac:dyDescent="0.25">
      <c r="A122" s="1072" t="s">
        <v>104</v>
      </c>
      <c r="B122" s="1073"/>
      <c r="C122" s="1073"/>
      <c r="D122" s="1073"/>
      <c r="E122" s="1073"/>
      <c r="F122" s="1073"/>
      <c r="G122" s="1073"/>
      <c r="H122" s="1073"/>
      <c r="I122" s="1074"/>
    </row>
    <row r="123" spans="1:9" s="39" customFormat="1" ht="17.25" thickBot="1" x14ac:dyDescent="0.3">
      <c r="A123" s="1075" t="s">
        <v>186</v>
      </c>
      <c r="B123" s="1076"/>
      <c r="C123" s="1076"/>
      <c r="D123" s="1076"/>
      <c r="E123" s="1076"/>
      <c r="F123" s="1076"/>
      <c r="G123" s="1076"/>
      <c r="H123" s="1076"/>
      <c r="I123" s="1077"/>
    </row>
    <row r="124" spans="1:9" s="39" customFormat="1" ht="16.5" x14ac:dyDescent="0.25">
      <c r="A124" s="1078" t="s">
        <v>66</v>
      </c>
      <c r="B124" s="1079"/>
      <c r="C124" s="1079"/>
      <c r="D124" s="1079"/>
      <c r="E124" s="1079"/>
      <c r="F124" s="1079"/>
      <c r="G124" s="1080"/>
      <c r="H124" s="1080"/>
      <c r="I124" s="1081"/>
    </row>
    <row r="125" spans="1:9" s="39" customFormat="1" ht="17.25" thickBot="1" x14ac:dyDescent="0.3">
      <c r="A125" s="1082" t="s">
        <v>106</v>
      </c>
      <c r="B125" s="1083"/>
      <c r="C125" s="1083"/>
      <c r="D125" s="1083"/>
      <c r="E125" s="1083"/>
      <c r="F125" s="1083"/>
      <c r="G125" s="1084"/>
      <c r="H125" s="1084"/>
      <c r="I125" s="1085"/>
    </row>
    <row r="126" spans="1:9" s="39" customFormat="1" ht="16.5" x14ac:dyDescent="0.25">
      <c r="A126" s="1078" t="s">
        <v>67</v>
      </c>
      <c r="B126" s="1079"/>
      <c r="C126" s="1079"/>
      <c r="D126" s="1079"/>
      <c r="E126" s="1079"/>
      <c r="F126" s="1079"/>
      <c r="G126" s="1080"/>
      <c r="H126" s="1080"/>
      <c r="I126" s="1081"/>
    </row>
    <row r="127" spans="1:9" s="39" customFormat="1" ht="17.25" thickBot="1" x14ac:dyDescent="0.3">
      <c r="A127" s="1082" t="s">
        <v>158</v>
      </c>
      <c r="B127" s="1083"/>
      <c r="C127" s="1083"/>
      <c r="D127" s="1083"/>
      <c r="E127" s="1083"/>
      <c r="F127" s="1083"/>
      <c r="G127" s="1084"/>
      <c r="H127" s="1084"/>
      <c r="I127" s="1085"/>
    </row>
    <row r="130" spans="9:9" x14ac:dyDescent="0.25">
      <c r="I130" s="184"/>
    </row>
  </sheetData>
  <mergeCells count="143">
    <mergeCell ref="A121:C121"/>
    <mergeCell ref="A122:I122"/>
    <mergeCell ref="A123:I123"/>
    <mergeCell ref="A124:I124"/>
    <mergeCell ref="A125:I125"/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19:B119"/>
    <mergeCell ref="A120:B120"/>
    <mergeCell ref="A1:I1"/>
    <mergeCell ref="A3:I3"/>
    <mergeCell ref="A26:I26"/>
    <mergeCell ref="A27:I27"/>
    <mergeCell ref="A28:C30"/>
    <mergeCell ref="D28:I28"/>
    <mergeCell ref="D29:F29"/>
    <mergeCell ref="G29:I29"/>
    <mergeCell ref="C13:I13"/>
    <mergeCell ref="C14:I14"/>
    <mergeCell ref="C21:I21"/>
    <mergeCell ref="A22:B22"/>
    <mergeCell ref="A23:I23"/>
    <mergeCell ref="A24:I24"/>
    <mergeCell ref="A15:A16"/>
    <mergeCell ref="B15:B16"/>
    <mergeCell ref="C16:I16"/>
    <mergeCell ref="A17:B17"/>
    <mergeCell ref="A18:I18"/>
    <mergeCell ref="A19:I19"/>
    <mergeCell ref="A6:I6"/>
    <mergeCell ref="A8:I8"/>
    <mergeCell ref="A10:C12"/>
    <mergeCell ref="D10:I10"/>
    <mergeCell ref="D11:F11"/>
    <mergeCell ref="G11:I11"/>
    <mergeCell ref="A13:B14"/>
    <mergeCell ref="A35:B35"/>
    <mergeCell ref="A36:B36"/>
    <mergeCell ref="A20:I20"/>
    <mergeCell ref="A21:B21"/>
    <mergeCell ref="A44:C46"/>
    <mergeCell ref="D44:I44"/>
    <mergeCell ref="D45:F45"/>
    <mergeCell ref="G45:I45"/>
    <mergeCell ref="A37:C37"/>
    <mergeCell ref="A38:B38"/>
    <mergeCell ref="A39:B39"/>
    <mergeCell ref="A40:I40"/>
    <mergeCell ref="A31:B33"/>
    <mergeCell ref="C31:I31"/>
    <mergeCell ref="C32:I32"/>
    <mergeCell ref="C33:I33"/>
    <mergeCell ref="C34:I34"/>
    <mergeCell ref="A47:B49"/>
    <mergeCell ref="C47:I47"/>
    <mergeCell ref="C48:I48"/>
    <mergeCell ref="C49:I49"/>
    <mergeCell ref="A41:I41"/>
    <mergeCell ref="A42:I42"/>
    <mergeCell ref="A43:I43"/>
    <mergeCell ref="A57:I57"/>
    <mergeCell ref="A58:I58"/>
    <mergeCell ref="A59:I59"/>
    <mergeCell ref="A60:I60"/>
    <mergeCell ref="C50:I50"/>
    <mergeCell ref="A51:B52"/>
    <mergeCell ref="A53:B53"/>
    <mergeCell ref="A54:C54"/>
    <mergeCell ref="A55:B55"/>
    <mergeCell ref="A56:B56"/>
    <mergeCell ref="A63:A64"/>
    <mergeCell ref="B63:B64"/>
    <mergeCell ref="C63:I63"/>
    <mergeCell ref="C64:I64"/>
    <mergeCell ref="A65:B65"/>
    <mergeCell ref="A66:B66"/>
    <mergeCell ref="A61:B62"/>
    <mergeCell ref="C61:I61"/>
    <mergeCell ref="C62:I62"/>
    <mergeCell ref="A73:I73"/>
    <mergeCell ref="A74:B75"/>
    <mergeCell ref="C74:I74"/>
    <mergeCell ref="C75:I75"/>
    <mergeCell ref="A76:A77"/>
    <mergeCell ref="B76:B77"/>
    <mergeCell ref="C76:I76"/>
    <mergeCell ref="C77:I77"/>
    <mergeCell ref="A67:C67"/>
    <mergeCell ref="A68:B68"/>
    <mergeCell ref="A69:B69"/>
    <mergeCell ref="A70:I70"/>
    <mergeCell ref="A71:I71"/>
    <mergeCell ref="A72:I72"/>
    <mergeCell ref="A84:I84"/>
    <mergeCell ref="A85:I85"/>
    <mergeCell ref="A86:I86"/>
    <mergeCell ref="A78:B78"/>
    <mergeCell ref="A79:B79"/>
    <mergeCell ref="A80:C80"/>
    <mergeCell ref="A81:B81"/>
    <mergeCell ref="A82:B82"/>
    <mergeCell ref="A83:I83"/>
    <mergeCell ref="A87:B88"/>
    <mergeCell ref="C87:I87"/>
    <mergeCell ref="C88:I88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96:I96"/>
    <mergeCell ref="A97:I97"/>
    <mergeCell ref="A98:I98"/>
    <mergeCell ref="A99:I99"/>
    <mergeCell ref="A100:I100"/>
    <mergeCell ref="A101:I101"/>
    <mergeCell ref="A102:B103"/>
    <mergeCell ref="C102:I102"/>
    <mergeCell ref="C103:I103"/>
    <mergeCell ref="A111:I111"/>
    <mergeCell ref="A112:I112"/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109:B109"/>
    <mergeCell ref="A110:B110"/>
  </mergeCells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85" zoomScaleNormal="85" workbookViewId="0">
      <selection activeCell="G18" sqref="G18"/>
    </sheetView>
  </sheetViews>
  <sheetFormatPr defaultRowHeight="15" x14ac:dyDescent="0.25"/>
  <cols>
    <col min="1" max="1" width="6.85546875" style="89" customWidth="1"/>
    <col min="2" max="2" width="59.7109375" style="357" customWidth="1"/>
    <col min="3" max="3" width="20.140625" style="89" customWidth="1"/>
    <col min="4" max="4" width="17.85546875" style="89" customWidth="1"/>
    <col min="5" max="5" width="23.85546875" style="89" customWidth="1"/>
    <col min="6" max="7" width="19.28515625" style="89" customWidth="1"/>
    <col min="8" max="16384" width="9.140625" style="89"/>
  </cols>
  <sheetData>
    <row r="1" spans="1:5" ht="17.25" customHeight="1" x14ac:dyDescent="0.25">
      <c r="A1" s="797" t="s">
        <v>769</v>
      </c>
      <c r="B1" s="797"/>
      <c r="C1" s="797"/>
      <c r="D1" s="797"/>
      <c r="E1" s="797"/>
    </row>
    <row r="2" spans="1:5" ht="51.75" customHeight="1" x14ac:dyDescent="0.25">
      <c r="A2" s="797" t="s">
        <v>433</v>
      </c>
      <c r="B2" s="797"/>
      <c r="C2" s="797"/>
      <c r="D2" s="797"/>
      <c r="E2" s="797"/>
    </row>
    <row r="3" spans="1:5" ht="17.25" x14ac:dyDescent="0.25">
      <c r="A3" s="325"/>
      <c r="B3" s="326"/>
      <c r="C3" s="325"/>
      <c r="D3" s="325"/>
    </row>
    <row r="4" spans="1:5" ht="17.25" x14ac:dyDescent="0.25">
      <c r="A4" s="325"/>
      <c r="B4" s="326"/>
      <c r="C4" s="325"/>
      <c r="D4" s="326"/>
    </row>
    <row r="5" spans="1:5" ht="61.5" customHeight="1" x14ac:dyDescent="0.25">
      <c r="A5" s="1301" t="s">
        <v>703</v>
      </c>
      <c r="B5" s="1301"/>
      <c r="C5" s="1301"/>
      <c r="D5" s="1301"/>
      <c r="E5" s="1301"/>
    </row>
    <row r="6" spans="1:5" ht="18" customHeight="1" x14ac:dyDescent="0.25">
      <c r="A6" s="928" t="s">
        <v>5</v>
      </c>
      <c r="B6" s="928"/>
      <c r="C6" s="928"/>
      <c r="D6" s="928"/>
      <c r="E6" s="928"/>
    </row>
    <row r="7" spans="1:5" ht="63.75" customHeight="1" x14ac:dyDescent="0.25">
      <c r="A7" s="799" t="s">
        <v>1</v>
      </c>
      <c r="B7" s="801" t="s">
        <v>6</v>
      </c>
      <c r="C7" s="804" t="s">
        <v>705</v>
      </c>
      <c r="D7" s="805"/>
      <c r="E7" s="806"/>
    </row>
    <row r="8" spans="1:5" ht="75" customHeight="1" x14ac:dyDescent="0.25">
      <c r="A8" s="800"/>
      <c r="B8" s="802"/>
      <c r="C8" s="66" t="s">
        <v>15</v>
      </c>
      <c r="D8" s="66" t="s">
        <v>16</v>
      </c>
      <c r="E8" s="65" t="s">
        <v>7</v>
      </c>
    </row>
    <row r="9" spans="1:5" ht="17.25" x14ac:dyDescent="0.25">
      <c r="A9" s="67"/>
      <c r="B9" s="65" t="s">
        <v>0</v>
      </c>
      <c r="C9" s="352">
        <f>C11+C17+C29+C32</f>
        <v>0</v>
      </c>
      <c r="D9" s="352">
        <f t="shared" ref="D9:E9" si="0">D11+D17+D29+D32</f>
        <v>0</v>
      </c>
      <c r="E9" s="352">
        <f t="shared" si="0"/>
        <v>0</v>
      </c>
    </row>
    <row r="10" spans="1:5" ht="17.25" x14ac:dyDescent="0.25">
      <c r="A10" s="67"/>
      <c r="B10" s="67" t="s">
        <v>8</v>
      </c>
      <c r="C10" s="67"/>
      <c r="D10" s="67"/>
      <c r="E10" s="67"/>
    </row>
    <row r="11" spans="1:5" ht="17.25" x14ac:dyDescent="0.25">
      <c r="A11" s="68">
        <v>1</v>
      </c>
      <c r="B11" s="65" t="s">
        <v>11</v>
      </c>
      <c r="C11" s="301">
        <f t="shared" ref="C11:E11" si="1">SUM(C13:C16)</f>
        <v>-12742</v>
      </c>
      <c r="D11" s="301">
        <f t="shared" si="1"/>
        <v>-12742</v>
      </c>
      <c r="E11" s="301">
        <f t="shared" si="1"/>
        <v>-12742</v>
      </c>
    </row>
    <row r="12" spans="1:5" ht="18" x14ac:dyDescent="0.25">
      <c r="A12" s="353"/>
      <c r="B12" s="65" t="s">
        <v>9</v>
      </c>
      <c r="C12" s="337"/>
      <c r="D12" s="337"/>
      <c r="E12" s="337"/>
    </row>
    <row r="13" spans="1:5" s="327" customFormat="1" ht="18" x14ac:dyDescent="0.35">
      <c r="A13" s="258" t="s">
        <v>252</v>
      </c>
      <c r="B13" s="302" t="s">
        <v>455</v>
      </c>
      <c r="C13" s="451">
        <v>-2611</v>
      </c>
      <c r="D13" s="451">
        <v>-2611</v>
      </c>
      <c r="E13" s="451">
        <v>-2611</v>
      </c>
    </row>
    <row r="14" spans="1:5" s="327" customFormat="1" ht="36" x14ac:dyDescent="0.35">
      <c r="A14" s="258" t="s">
        <v>253</v>
      </c>
      <c r="B14" s="302" t="s">
        <v>456</v>
      </c>
      <c r="C14" s="451">
        <v>-942</v>
      </c>
      <c r="D14" s="451">
        <v>-942</v>
      </c>
      <c r="E14" s="451">
        <v>-942</v>
      </c>
    </row>
    <row r="15" spans="1:5" s="327" customFormat="1" ht="54" x14ac:dyDescent="0.35">
      <c r="A15" s="258" t="s">
        <v>254</v>
      </c>
      <c r="B15" s="302" t="s">
        <v>457</v>
      </c>
      <c r="C15" s="451">
        <v>-1189</v>
      </c>
      <c r="D15" s="451">
        <v>-1189</v>
      </c>
      <c r="E15" s="451">
        <v>-1189</v>
      </c>
    </row>
    <row r="16" spans="1:5" s="327" customFormat="1" ht="36" x14ac:dyDescent="0.35">
      <c r="A16" s="258" t="s">
        <v>287</v>
      </c>
      <c r="B16" s="302" t="s">
        <v>458</v>
      </c>
      <c r="C16" s="451">
        <v>-8000</v>
      </c>
      <c r="D16" s="451">
        <v>-8000</v>
      </c>
      <c r="E16" s="451">
        <v>-8000</v>
      </c>
    </row>
    <row r="17" spans="1:6" ht="45.75" customHeight="1" x14ac:dyDescent="0.3">
      <c r="A17" s="354" t="s">
        <v>241</v>
      </c>
      <c r="B17" s="355" t="s">
        <v>10</v>
      </c>
      <c r="C17" s="452">
        <f>SUM(C19:C28)</f>
        <v>11901</v>
      </c>
      <c r="D17" s="452">
        <f t="shared" ref="D17:E17" si="2">SUM(D19:D28)</f>
        <v>11901</v>
      </c>
      <c r="E17" s="452">
        <f t="shared" si="2"/>
        <v>11901</v>
      </c>
    </row>
    <row r="18" spans="1:6" ht="17.25" x14ac:dyDescent="0.25">
      <c r="A18" s="354"/>
      <c r="B18" s="343" t="s">
        <v>9</v>
      </c>
      <c r="C18" s="351"/>
      <c r="D18" s="351"/>
      <c r="E18" s="351"/>
    </row>
    <row r="19" spans="1:6" s="327" customFormat="1" ht="36" x14ac:dyDescent="0.35">
      <c r="A19" s="258" t="s">
        <v>257</v>
      </c>
      <c r="B19" s="302" t="s">
        <v>459</v>
      </c>
      <c r="C19" s="451">
        <v>-1195</v>
      </c>
      <c r="D19" s="451">
        <v>-1195</v>
      </c>
      <c r="E19" s="451">
        <v>-1195</v>
      </c>
    </row>
    <row r="20" spans="1:6" s="327" customFormat="1" ht="36" x14ac:dyDescent="0.35">
      <c r="A20" s="258" t="s">
        <v>258</v>
      </c>
      <c r="B20" s="302" t="s">
        <v>460</v>
      </c>
      <c r="C20" s="451">
        <v>-750</v>
      </c>
      <c r="D20" s="451">
        <v>-750</v>
      </c>
      <c r="E20" s="451">
        <v>-750</v>
      </c>
    </row>
    <row r="21" spans="1:6" s="327" customFormat="1" ht="27" customHeight="1" x14ac:dyDescent="0.35">
      <c r="A21" s="356" t="s">
        <v>259</v>
      </c>
      <c r="B21" s="302" t="s">
        <v>461</v>
      </c>
      <c r="C21" s="451">
        <v>-1108</v>
      </c>
      <c r="D21" s="451">
        <v>-1108</v>
      </c>
      <c r="E21" s="451">
        <v>-1108</v>
      </c>
    </row>
    <row r="22" spans="1:6" s="327" customFormat="1" ht="54" x14ac:dyDescent="0.35">
      <c r="A22" s="258" t="s">
        <v>262</v>
      </c>
      <c r="B22" s="302" t="s">
        <v>505</v>
      </c>
      <c r="C22" s="451">
        <v>-1415</v>
      </c>
      <c r="D22" s="451">
        <v>-1415</v>
      </c>
      <c r="E22" s="451">
        <v>-1415</v>
      </c>
    </row>
    <row r="23" spans="1:6" s="327" customFormat="1" ht="18" x14ac:dyDescent="0.35">
      <c r="A23" s="258" t="s">
        <v>263</v>
      </c>
      <c r="B23" s="302" t="s">
        <v>462</v>
      </c>
      <c r="C23" s="451">
        <v>-34500</v>
      </c>
      <c r="D23" s="451">
        <v>-34500</v>
      </c>
      <c r="E23" s="451">
        <v>-34500</v>
      </c>
    </row>
    <row r="24" spans="1:6" s="327" customFormat="1" ht="36" x14ac:dyDescent="0.35">
      <c r="A24" s="258" t="s">
        <v>264</v>
      </c>
      <c r="B24" s="302" t="s">
        <v>463</v>
      </c>
      <c r="C24" s="451">
        <v>-50000</v>
      </c>
      <c r="D24" s="451">
        <v>-50000</v>
      </c>
      <c r="E24" s="451">
        <v>-50000</v>
      </c>
    </row>
    <row r="25" spans="1:6" s="327" customFormat="1" ht="54" x14ac:dyDescent="0.35">
      <c r="A25" s="258" t="s">
        <v>267</v>
      </c>
      <c r="B25" s="302" t="s">
        <v>464</v>
      </c>
      <c r="C25" s="451">
        <v>-927</v>
      </c>
      <c r="D25" s="451">
        <v>-927</v>
      </c>
      <c r="E25" s="451">
        <v>-927</v>
      </c>
    </row>
    <row r="26" spans="1:6" s="327" customFormat="1" ht="44.25" customHeight="1" x14ac:dyDescent="0.35">
      <c r="A26" s="258" t="s">
        <v>270</v>
      </c>
      <c r="B26" s="302" t="s">
        <v>697</v>
      </c>
      <c r="C26" s="303">
        <v>3600</v>
      </c>
      <c r="D26" s="303">
        <v>3600</v>
      </c>
      <c r="E26" s="303">
        <v>3600</v>
      </c>
    </row>
    <row r="27" spans="1:6" s="327" customFormat="1" ht="60" customHeight="1" x14ac:dyDescent="0.35">
      <c r="A27" s="258" t="s">
        <v>271</v>
      </c>
      <c r="B27" s="302" t="s">
        <v>698</v>
      </c>
      <c r="C27" s="303">
        <v>89703</v>
      </c>
      <c r="D27" s="303">
        <v>89703</v>
      </c>
      <c r="E27" s="303">
        <v>89703</v>
      </c>
      <c r="F27" s="500"/>
    </row>
    <row r="28" spans="1:6" s="327" customFormat="1" ht="60" customHeight="1" x14ac:dyDescent="0.35">
      <c r="A28" s="258" t="s">
        <v>272</v>
      </c>
      <c r="B28" s="302" t="s">
        <v>699</v>
      </c>
      <c r="C28" s="303">
        <v>8493</v>
      </c>
      <c r="D28" s="303">
        <v>8493</v>
      </c>
      <c r="E28" s="303">
        <v>8493</v>
      </c>
    </row>
    <row r="29" spans="1:6" s="328" customFormat="1" ht="17.25" x14ac:dyDescent="0.3">
      <c r="A29" s="10">
        <v>3</v>
      </c>
      <c r="B29" s="314" t="s">
        <v>620</v>
      </c>
      <c r="C29" s="8">
        <f>SUM(C31:C31)</f>
        <v>2400</v>
      </c>
      <c r="D29" s="8">
        <f>SUM(D31:D31)</f>
        <v>2400</v>
      </c>
      <c r="E29" s="8">
        <f>SUM(E31:E31)</f>
        <v>2400</v>
      </c>
    </row>
    <row r="30" spans="1:6" s="328" customFormat="1" ht="17.25" x14ac:dyDescent="0.3">
      <c r="A30" s="69"/>
      <c r="B30" s="65" t="s">
        <v>9</v>
      </c>
      <c r="C30" s="65"/>
      <c r="D30" s="65"/>
      <c r="E30" s="65"/>
    </row>
    <row r="31" spans="1:6" ht="72" customHeight="1" x14ac:dyDescent="0.25">
      <c r="A31" s="258" t="s">
        <v>606</v>
      </c>
      <c r="B31" s="302" t="s">
        <v>700</v>
      </c>
      <c r="C31" s="303">
        <v>2400</v>
      </c>
      <c r="D31" s="303">
        <v>2400</v>
      </c>
      <c r="E31" s="303">
        <v>2400</v>
      </c>
    </row>
    <row r="32" spans="1:6" ht="17.25" x14ac:dyDescent="0.25">
      <c r="A32" s="9">
        <v>6</v>
      </c>
      <c r="B32" s="65" t="s">
        <v>12</v>
      </c>
      <c r="C32" s="453">
        <v>-1559</v>
      </c>
      <c r="D32" s="453">
        <v>-1559</v>
      </c>
      <c r="E32" s="453">
        <v>-1559</v>
      </c>
    </row>
  </sheetData>
  <mergeCells count="7">
    <mergeCell ref="A1:E1"/>
    <mergeCell ref="A2:E2"/>
    <mergeCell ref="A5:E5"/>
    <mergeCell ref="A6:E6"/>
    <mergeCell ref="A7:A8"/>
    <mergeCell ref="B7:B8"/>
    <mergeCell ref="C7:E7"/>
  </mergeCells>
  <pageMargins left="0.23622047244094499" right="0.23622047244094499" top="0.196850393700787" bottom="0.196850393700787" header="0.196850393700787" footer="0.31496062992126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workbookViewId="0">
      <selection activeCell="G5" sqref="G1:G1048576"/>
    </sheetView>
  </sheetViews>
  <sheetFormatPr defaultRowHeight="15" x14ac:dyDescent="0.2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 x14ac:dyDescent="0.25">
      <c r="A1" s="617" t="s">
        <v>46</v>
      </c>
      <c r="B1" s="617"/>
      <c r="C1" s="617"/>
      <c r="D1" s="617"/>
      <c r="E1" s="617"/>
      <c r="F1" s="617"/>
      <c r="G1" s="617"/>
      <c r="H1" s="617"/>
      <c r="I1" s="617"/>
    </row>
    <row r="2" spans="1:9" ht="16.5" x14ac:dyDescent="0.3">
      <c r="A2" s="618" t="s">
        <v>3</v>
      </c>
      <c r="B2" s="618"/>
      <c r="C2" s="618"/>
      <c r="D2" s="618"/>
      <c r="E2" s="618"/>
      <c r="F2" s="618"/>
      <c r="G2" s="618"/>
      <c r="H2" s="618"/>
      <c r="I2" s="618"/>
    </row>
    <row r="3" spans="1:9" ht="16.5" x14ac:dyDescent="0.3">
      <c r="A3" s="618" t="s">
        <v>2</v>
      </c>
      <c r="B3" s="618"/>
      <c r="C3" s="618"/>
      <c r="D3" s="618"/>
      <c r="E3" s="618"/>
      <c r="F3" s="618"/>
      <c r="G3" s="618"/>
      <c r="H3" s="618"/>
      <c r="I3" s="618"/>
    </row>
    <row r="4" spans="1:9" ht="16.5" x14ac:dyDescent="0.25">
      <c r="A4" s="617" t="s">
        <v>47</v>
      </c>
      <c r="B4" s="617"/>
      <c r="C4" s="617"/>
      <c r="D4" s="617"/>
      <c r="E4" s="617"/>
      <c r="F4" s="617"/>
      <c r="G4" s="617"/>
      <c r="H4" s="617"/>
      <c r="I4" s="617"/>
    </row>
    <row r="5" spans="1:9" ht="16.5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9" ht="59.25" customHeight="1" x14ac:dyDescent="0.25">
      <c r="A6" s="619" t="s">
        <v>48</v>
      </c>
      <c r="B6" s="619"/>
      <c r="C6" s="619"/>
      <c r="D6" s="619"/>
      <c r="E6" s="619"/>
      <c r="F6" s="619"/>
      <c r="G6" s="619"/>
      <c r="H6" s="619"/>
      <c r="I6" s="619"/>
    </row>
    <row r="8" spans="1:9" ht="48.75" customHeight="1" x14ac:dyDescent="0.25">
      <c r="A8" s="616" t="s">
        <v>49</v>
      </c>
      <c r="B8" s="616"/>
      <c r="C8" s="616"/>
      <c r="D8" s="616"/>
      <c r="E8" s="616"/>
      <c r="F8" s="616"/>
      <c r="G8" s="616"/>
      <c r="H8" s="616"/>
      <c r="I8" s="616"/>
    </row>
    <row r="10" spans="1:9" ht="16.5" x14ac:dyDescent="0.25">
      <c r="A10" s="627" t="s">
        <v>50</v>
      </c>
      <c r="B10" s="627"/>
      <c r="C10" s="627"/>
      <c r="D10" s="627"/>
      <c r="E10" s="627"/>
      <c r="F10" s="627"/>
      <c r="G10" s="627"/>
      <c r="H10" s="627"/>
      <c r="I10" s="627"/>
    </row>
    <row r="11" spans="1:9" ht="17.25" thickBot="1" x14ac:dyDescent="0.3">
      <c r="A11" s="21"/>
      <c r="B11" s="21"/>
      <c r="C11" s="21"/>
      <c r="D11" s="21"/>
      <c r="E11" s="21"/>
      <c r="F11" s="21"/>
      <c r="G11" s="21"/>
      <c r="H11" s="21"/>
      <c r="I11" s="21"/>
    </row>
    <row r="12" spans="1:9" ht="31.5" customHeight="1" x14ac:dyDescent="0.25">
      <c r="A12" s="628" t="s">
        <v>51</v>
      </c>
      <c r="B12" s="629"/>
      <c r="C12" s="630"/>
      <c r="D12" s="637" t="s">
        <v>27</v>
      </c>
      <c r="E12" s="637"/>
      <c r="F12" s="637"/>
      <c r="G12" s="637"/>
      <c r="H12" s="637"/>
      <c r="I12" s="637"/>
    </row>
    <row r="13" spans="1:9" ht="16.5" x14ac:dyDescent="0.25">
      <c r="A13" s="631"/>
      <c r="B13" s="632"/>
      <c r="C13" s="633"/>
      <c r="D13" s="638" t="s">
        <v>52</v>
      </c>
      <c r="E13" s="638"/>
      <c r="F13" s="638"/>
      <c r="G13" s="638" t="s">
        <v>53</v>
      </c>
      <c r="H13" s="638"/>
      <c r="I13" s="638"/>
    </row>
    <row r="14" spans="1:9" ht="33.75" thickBot="1" x14ac:dyDescent="0.3">
      <c r="A14" s="634"/>
      <c r="B14" s="635"/>
      <c r="C14" s="636"/>
      <c r="D14" s="22" t="s">
        <v>15</v>
      </c>
      <c r="E14" s="22" t="s">
        <v>16</v>
      </c>
      <c r="F14" s="23" t="s">
        <v>7</v>
      </c>
      <c r="G14" s="22" t="s">
        <v>15</v>
      </c>
      <c r="H14" s="22" t="s">
        <v>16</v>
      </c>
      <c r="I14" s="24" t="s">
        <v>7</v>
      </c>
    </row>
    <row r="15" spans="1:9" ht="16.5" x14ac:dyDescent="0.25">
      <c r="A15" s="639" t="s">
        <v>54</v>
      </c>
      <c r="B15" s="640"/>
      <c r="C15" s="643" t="s">
        <v>24</v>
      </c>
      <c r="D15" s="644"/>
      <c r="E15" s="644"/>
      <c r="F15" s="644"/>
      <c r="G15" s="644"/>
      <c r="H15" s="644"/>
      <c r="I15" s="645"/>
    </row>
    <row r="16" spans="1:9" ht="16.5" x14ac:dyDescent="0.25">
      <c r="A16" s="641"/>
      <c r="B16" s="642"/>
      <c r="C16" s="646" t="s">
        <v>55</v>
      </c>
      <c r="D16" s="647"/>
      <c r="E16" s="647"/>
      <c r="F16" s="647"/>
      <c r="G16" s="647"/>
      <c r="H16" s="647"/>
      <c r="I16" s="648"/>
    </row>
    <row r="17" spans="1:13" ht="16.5" x14ac:dyDescent="0.25">
      <c r="A17" s="649" t="s">
        <v>56</v>
      </c>
      <c r="B17" s="650" t="s">
        <v>57</v>
      </c>
      <c r="C17" s="25" t="s">
        <v>58</v>
      </c>
      <c r="D17" s="26"/>
      <c r="E17" s="26"/>
      <c r="F17" s="27"/>
      <c r="G17" s="27"/>
      <c r="H17" s="27"/>
      <c r="I17" s="28"/>
    </row>
    <row r="18" spans="1:13" ht="42" customHeight="1" x14ac:dyDescent="0.25">
      <c r="A18" s="649"/>
      <c r="B18" s="650"/>
      <c r="C18" s="651" t="s">
        <v>176</v>
      </c>
      <c r="D18" s="652"/>
      <c r="E18" s="652"/>
      <c r="F18" s="652"/>
      <c r="G18" s="652"/>
      <c r="H18" s="652"/>
      <c r="I18" s="653"/>
    </row>
    <row r="19" spans="1:13" ht="17.25" thickBot="1" x14ac:dyDescent="0.3">
      <c r="A19" s="654" t="s">
        <v>59</v>
      </c>
      <c r="B19" s="655"/>
      <c r="C19" s="29"/>
      <c r="D19" s="30" t="s">
        <v>60</v>
      </c>
      <c r="E19" s="30" t="s">
        <v>60</v>
      </c>
      <c r="F19" s="30" t="s">
        <v>60</v>
      </c>
      <c r="G19" s="31">
        <f>SUM(Aragatsotn!D12:D12,Aragatsotn!D15:D17)</f>
        <v>73000</v>
      </c>
      <c r="H19" s="31" t="e">
        <f>Aragatsotn!E12+Aragatsotn!#REF!+Aragatsotn!E15+Aragatsotn!E18+Aragatsotn!E16+Aragatsotn!E17+Aragatsotn!#REF!+Aragatsotn!#REF!+Aragatsotn!#REF!+Aragatsotn!#REF!+Aragatsotn!#REF!+Aragatsotn!#REF!+Aragatsotn!#REF!</f>
        <v>#REF!</v>
      </c>
      <c r="I19" s="31" t="e">
        <f>Aragatsotn!F12+Aragatsotn!#REF!+Aragatsotn!F15+Aragatsotn!F18+Aragatsotn!F16+Aragatsotn!F17+Aragatsotn!#REF!+Aragatsotn!#REF!+Aragatsotn!#REF!+Aragatsotn!#REF!+Aragatsotn!#REF!+Aragatsotn!#REF!+Aragatsotn!#REF!</f>
        <v>#REF!</v>
      </c>
      <c r="K19" s="227"/>
      <c r="M19" s="227"/>
    </row>
    <row r="20" spans="1:13" ht="16.5" x14ac:dyDescent="0.25">
      <c r="A20" s="656" t="s">
        <v>61</v>
      </c>
      <c r="B20" s="657"/>
      <c r="C20" s="657"/>
      <c r="D20" s="657"/>
      <c r="E20" s="657"/>
      <c r="F20" s="657"/>
      <c r="G20" s="657"/>
      <c r="H20" s="658"/>
      <c r="I20" s="659"/>
    </row>
    <row r="21" spans="1:13" ht="17.25" thickBot="1" x14ac:dyDescent="0.3">
      <c r="A21" s="624" t="s">
        <v>381</v>
      </c>
      <c r="B21" s="625"/>
      <c r="C21" s="625"/>
      <c r="D21" s="625"/>
      <c r="E21" s="625"/>
      <c r="F21" s="625"/>
      <c r="G21" s="625"/>
      <c r="H21" s="625"/>
      <c r="I21" s="626"/>
    </row>
    <row r="22" spans="1:13" ht="17.25" thickBot="1" x14ac:dyDescent="0.3">
      <c r="A22" s="666" t="s">
        <v>62</v>
      </c>
      <c r="B22" s="667"/>
      <c r="C22" s="667"/>
      <c r="D22" s="667"/>
      <c r="E22" s="667"/>
      <c r="F22" s="667"/>
      <c r="G22" s="667"/>
      <c r="H22" s="667"/>
      <c r="I22" s="668"/>
    </row>
    <row r="23" spans="1:13" ht="56.25" customHeight="1" thickBot="1" x14ac:dyDescent="0.3">
      <c r="A23" s="669" t="s">
        <v>63</v>
      </c>
      <c r="B23" s="670"/>
      <c r="C23" s="671" t="s">
        <v>306</v>
      </c>
      <c r="D23" s="672"/>
      <c r="E23" s="672"/>
      <c r="F23" s="672"/>
      <c r="G23" s="672"/>
      <c r="H23" s="672"/>
      <c r="I23" s="673"/>
    </row>
    <row r="24" spans="1:13" ht="46.5" customHeight="1" thickBot="1" x14ac:dyDescent="0.3">
      <c r="A24" s="674" t="s">
        <v>65</v>
      </c>
      <c r="B24" s="675"/>
      <c r="C24" s="32"/>
      <c r="D24" s="32"/>
      <c r="E24" s="32"/>
      <c r="F24" s="32"/>
      <c r="G24" s="32"/>
      <c r="H24" s="32"/>
      <c r="I24" s="33"/>
    </row>
    <row r="25" spans="1:13" ht="16.5" x14ac:dyDescent="0.25">
      <c r="A25" s="676" t="s">
        <v>66</v>
      </c>
      <c r="B25" s="677"/>
      <c r="C25" s="677"/>
      <c r="D25" s="677"/>
      <c r="E25" s="677"/>
      <c r="F25" s="677"/>
      <c r="G25" s="678"/>
      <c r="H25" s="678"/>
      <c r="I25" s="679"/>
    </row>
    <row r="26" spans="1:13" ht="17.25" thickBot="1" x14ac:dyDescent="0.3">
      <c r="A26" s="620" t="s">
        <v>175</v>
      </c>
      <c r="B26" s="621"/>
      <c r="C26" s="621"/>
      <c r="D26" s="621"/>
      <c r="E26" s="621"/>
      <c r="F26" s="621"/>
      <c r="G26" s="622"/>
      <c r="H26" s="622"/>
      <c r="I26" s="623"/>
    </row>
    <row r="27" spans="1:13" ht="16.5" x14ac:dyDescent="0.25">
      <c r="A27" s="676" t="s">
        <v>67</v>
      </c>
      <c r="B27" s="677"/>
      <c r="C27" s="677"/>
      <c r="D27" s="677"/>
      <c r="E27" s="677"/>
      <c r="F27" s="677"/>
      <c r="G27" s="678"/>
      <c r="H27" s="678"/>
      <c r="I27" s="679"/>
    </row>
    <row r="28" spans="1:13" s="39" customFormat="1" ht="16.5" customHeight="1" thickBot="1" x14ac:dyDescent="0.3">
      <c r="A28" s="620" t="s">
        <v>86</v>
      </c>
      <c r="B28" s="621"/>
      <c r="C28" s="621"/>
      <c r="D28" s="621"/>
      <c r="E28" s="621"/>
      <c r="F28" s="621"/>
      <c r="G28" s="622"/>
      <c r="H28" s="622"/>
      <c r="I28" s="623"/>
    </row>
    <row r="29" spans="1:13" s="39" customFormat="1" ht="16.5" x14ac:dyDescent="0.3">
      <c r="A29" s="703" t="s">
        <v>54</v>
      </c>
      <c r="B29" s="704"/>
      <c r="C29" s="709" t="s">
        <v>24</v>
      </c>
      <c r="D29" s="710"/>
      <c r="E29" s="710"/>
      <c r="F29" s="710"/>
      <c r="G29" s="710"/>
      <c r="H29" s="710"/>
      <c r="I29" s="711"/>
    </row>
    <row r="30" spans="1:13" s="39" customFormat="1" ht="16.5" x14ac:dyDescent="0.3">
      <c r="A30" s="705"/>
      <c r="B30" s="706"/>
      <c r="C30" s="783" t="s">
        <v>123</v>
      </c>
      <c r="D30" s="784"/>
      <c r="E30" s="784"/>
      <c r="F30" s="785"/>
      <c r="G30" s="785"/>
      <c r="H30" s="785"/>
      <c r="I30" s="786"/>
    </row>
    <row r="31" spans="1:13" s="39" customFormat="1" ht="17.25" thickBot="1" x14ac:dyDescent="0.35">
      <c r="A31" s="707"/>
      <c r="B31" s="708"/>
      <c r="C31" s="716" t="s">
        <v>75</v>
      </c>
      <c r="D31" s="717"/>
      <c r="E31" s="717"/>
      <c r="F31" s="718"/>
      <c r="G31" s="718"/>
      <c r="H31" s="718"/>
      <c r="I31" s="719"/>
    </row>
    <row r="32" spans="1:13" s="39" customFormat="1" ht="17.25" thickBot="1" x14ac:dyDescent="0.35">
      <c r="A32" s="42" t="s">
        <v>112</v>
      </c>
      <c r="B32" s="141" t="s">
        <v>77</v>
      </c>
      <c r="C32" s="687" t="s">
        <v>123</v>
      </c>
      <c r="D32" s="688"/>
      <c r="E32" s="688"/>
      <c r="F32" s="688"/>
      <c r="G32" s="688"/>
      <c r="H32" s="688"/>
      <c r="I32" s="689"/>
    </row>
    <row r="33" spans="1:9" s="39" customFormat="1" ht="38.25" customHeight="1" thickBot="1" x14ac:dyDescent="0.35">
      <c r="A33" s="690" t="s">
        <v>78</v>
      </c>
      <c r="B33" s="691"/>
      <c r="C33" s="207" t="s">
        <v>124</v>
      </c>
      <c r="D33" s="183">
        <v>0</v>
      </c>
      <c r="E33" s="183">
        <v>1</v>
      </c>
      <c r="F33" s="183">
        <v>1.2</v>
      </c>
      <c r="G33" s="141"/>
      <c r="H33" s="141"/>
      <c r="I33" s="141"/>
    </row>
    <row r="34" spans="1:9" s="39" customFormat="1" ht="17.25" thickBot="1" x14ac:dyDescent="0.35">
      <c r="A34" s="690" t="s">
        <v>81</v>
      </c>
      <c r="B34" s="691"/>
      <c r="C34" s="138"/>
      <c r="D34" s="138"/>
      <c r="E34" s="138"/>
      <c r="F34" s="141"/>
      <c r="G34" s="141"/>
      <c r="H34" s="141"/>
      <c r="I34" s="141"/>
    </row>
    <row r="35" spans="1:9" s="39" customFormat="1" ht="58.5" customHeight="1" thickBot="1" x14ac:dyDescent="0.35">
      <c r="A35" s="690" t="s">
        <v>82</v>
      </c>
      <c r="B35" s="725"/>
      <c r="C35" s="691"/>
      <c r="D35" s="138"/>
      <c r="E35" s="138"/>
      <c r="F35" s="141"/>
      <c r="G35" s="46" t="e">
        <f>SUM(Aragatsotn!#REF!)</f>
        <v>#REF!</v>
      </c>
      <c r="H35" s="46" t="e">
        <f>SUM(Aragatsotn!#REF!)</f>
        <v>#REF!</v>
      </c>
      <c r="I35" s="46" t="e">
        <f>SUM(Aragatsotn!#REF!)</f>
        <v>#REF!</v>
      </c>
    </row>
    <row r="36" spans="1:9" s="39" customFormat="1" ht="17.25" thickBot="1" x14ac:dyDescent="0.35">
      <c r="A36" s="690" t="s">
        <v>83</v>
      </c>
      <c r="B36" s="691"/>
      <c r="C36" s="47" t="e">
        <f>I35</f>
        <v>#REF!</v>
      </c>
      <c r="D36" s="47"/>
      <c r="E36" s="47"/>
      <c r="F36" s="141"/>
      <c r="G36" s="141"/>
      <c r="H36" s="141"/>
      <c r="I36" s="141"/>
    </row>
    <row r="37" spans="1:9" s="39" customFormat="1" ht="96.75" customHeight="1" thickBot="1" x14ac:dyDescent="0.35">
      <c r="A37" s="690" t="s">
        <v>84</v>
      </c>
      <c r="B37" s="691"/>
      <c r="C37" s="138"/>
      <c r="D37" s="138"/>
      <c r="E37" s="138"/>
      <c r="F37" s="141"/>
      <c r="G37" s="141"/>
      <c r="H37" s="141"/>
      <c r="I37" s="141"/>
    </row>
    <row r="38" spans="1:9" s="39" customFormat="1" ht="16.5" x14ac:dyDescent="0.3">
      <c r="A38" s="787" t="s">
        <v>66</v>
      </c>
      <c r="B38" s="788"/>
      <c r="C38" s="788"/>
      <c r="D38" s="788"/>
      <c r="E38" s="788"/>
      <c r="F38" s="788"/>
      <c r="G38" s="788"/>
      <c r="H38" s="788"/>
      <c r="I38" s="789"/>
    </row>
    <row r="39" spans="1:9" s="39" customFormat="1" ht="17.25" thickBot="1" x14ac:dyDescent="0.35">
      <c r="A39" s="687" t="s">
        <v>307</v>
      </c>
      <c r="B39" s="688"/>
      <c r="C39" s="688"/>
      <c r="D39" s="688"/>
      <c r="E39" s="688"/>
      <c r="F39" s="688"/>
      <c r="G39" s="688"/>
      <c r="H39" s="688"/>
      <c r="I39" s="689"/>
    </row>
    <row r="40" spans="1:9" s="39" customFormat="1" ht="16.5" x14ac:dyDescent="0.3">
      <c r="A40" s="787" t="s">
        <v>67</v>
      </c>
      <c r="B40" s="788"/>
      <c r="C40" s="788"/>
      <c r="D40" s="788"/>
      <c r="E40" s="788"/>
      <c r="F40" s="788"/>
      <c r="G40" s="788"/>
      <c r="H40" s="788"/>
      <c r="I40" s="789"/>
    </row>
    <row r="41" spans="1:9" s="39" customFormat="1" ht="17.25" thickBot="1" x14ac:dyDescent="0.35">
      <c r="A41" s="687" t="s">
        <v>85</v>
      </c>
      <c r="B41" s="688"/>
      <c r="C41" s="688"/>
      <c r="D41" s="688"/>
      <c r="E41" s="688"/>
      <c r="F41" s="688"/>
      <c r="G41" s="688"/>
      <c r="H41" s="688"/>
      <c r="I41" s="689"/>
    </row>
    <row r="42" spans="1:9" ht="16.5" x14ac:dyDescent="0.25">
      <c r="A42" s="692" t="s">
        <v>51</v>
      </c>
      <c r="B42" s="693"/>
      <c r="C42" s="693"/>
      <c r="D42" s="698" t="s">
        <v>27</v>
      </c>
      <c r="E42" s="699"/>
      <c r="F42" s="699"/>
      <c r="G42" s="699"/>
      <c r="H42" s="699"/>
      <c r="I42" s="700"/>
    </row>
    <row r="43" spans="1:9" ht="19.5" customHeight="1" x14ac:dyDescent="0.25">
      <c r="A43" s="694"/>
      <c r="B43" s="695"/>
      <c r="C43" s="695"/>
      <c r="D43" s="701" t="s">
        <v>52</v>
      </c>
      <c r="E43" s="702"/>
      <c r="F43" s="604"/>
      <c r="G43" s="701" t="s">
        <v>53</v>
      </c>
      <c r="H43" s="702"/>
      <c r="I43" s="604"/>
    </row>
    <row r="44" spans="1:9" ht="33.75" thickBot="1" x14ac:dyDescent="0.3">
      <c r="A44" s="696"/>
      <c r="B44" s="697"/>
      <c r="C44" s="697"/>
      <c r="D44" s="22" t="s">
        <v>15</v>
      </c>
      <c r="E44" s="22" t="s">
        <v>16</v>
      </c>
      <c r="F44" s="40" t="s">
        <v>7</v>
      </c>
      <c r="G44" s="22" t="s">
        <v>15</v>
      </c>
      <c r="H44" s="22" t="s">
        <v>16</v>
      </c>
      <c r="I44" s="41" t="s">
        <v>7</v>
      </c>
    </row>
    <row r="45" spans="1:9" ht="16.5" x14ac:dyDescent="0.3">
      <c r="A45" s="703" t="s">
        <v>54</v>
      </c>
      <c r="B45" s="704"/>
      <c r="C45" s="709" t="s">
        <v>24</v>
      </c>
      <c r="D45" s="710"/>
      <c r="E45" s="710"/>
      <c r="F45" s="710"/>
      <c r="G45" s="710"/>
      <c r="H45" s="710"/>
      <c r="I45" s="711"/>
    </row>
    <row r="46" spans="1:9" ht="16.5" x14ac:dyDescent="0.3">
      <c r="A46" s="705"/>
      <c r="B46" s="706"/>
      <c r="C46" s="712" t="s">
        <v>74</v>
      </c>
      <c r="D46" s="713"/>
      <c r="E46" s="713"/>
      <c r="F46" s="714"/>
      <c r="G46" s="714"/>
      <c r="H46" s="714"/>
      <c r="I46" s="715"/>
    </row>
    <row r="47" spans="1:9" ht="17.25" thickBot="1" x14ac:dyDescent="0.35">
      <c r="A47" s="707"/>
      <c r="B47" s="708"/>
      <c r="C47" s="716" t="s">
        <v>75</v>
      </c>
      <c r="D47" s="717"/>
      <c r="E47" s="717"/>
      <c r="F47" s="718"/>
      <c r="G47" s="718"/>
      <c r="H47" s="718"/>
      <c r="I47" s="719"/>
    </row>
    <row r="48" spans="1:9" ht="17.25" thickBot="1" x14ac:dyDescent="0.35">
      <c r="A48" s="42" t="s">
        <v>76</v>
      </c>
      <c r="B48" s="43" t="s">
        <v>77</v>
      </c>
      <c r="C48" s="720" t="s">
        <v>172</v>
      </c>
      <c r="D48" s="721"/>
      <c r="E48" s="721"/>
      <c r="F48" s="721"/>
      <c r="G48" s="721"/>
      <c r="H48" s="721"/>
      <c r="I48" s="722"/>
    </row>
    <row r="49" spans="1:9" ht="73.5" customHeight="1" thickBot="1" x14ac:dyDescent="0.35">
      <c r="A49" s="723" t="s">
        <v>78</v>
      </c>
      <c r="B49" s="724"/>
      <c r="C49" s="44" t="s">
        <v>79</v>
      </c>
      <c r="D49" s="49">
        <v>0</v>
      </c>
      <c r="E49" s="145">
        <v>16</v>
      </c>
      <c r="F49" s="145">
        <v>16</v>
      </c>
      <c r="G49" s="43"/>
      <c r="H49" s="43"/>
      <c r="I49" s="43"/>
    </row>
    <row r="50" spans="1:9" ht="59.25" customHeight="1" thickBot="1" x14ac:dyDescent="0.35">
      <c r="A50" s="687"/>
      <c r="B50" s="689"/>
      <c r="C50" s="205" t="s">
        <v>80</v>
      </c>
      <c r="D50" s="211">
        <v>0</v>
      </c>
      <c r="E50" s="211">
        <v>9300</v>
      </c>
      <c r="F50" s="211">
        <v>9300</v>
      </c>
      <c r="G50" s="43"/>
      <c r="H50" s="43"/>
      <c r="I50" s="43"/>
    </row>
    <row r="51" spans="1:9" ht="36.75" customHeight="1" thickBot="1" x14ac:dyDescent="0.35">
      <c r="A51" s="690" t="s">
        <v>81</v>
      </c>
      <c r="B51" s="691"/>
      <c r="C51" s="44"/>
      <c r="D51" s="44"/>
      <c r="E51" s="44"/>
      <c r="F51" s="43"/>
      <c r="G51" s="43"/>
      <c r="H51" s="43"/>
      <c r="I51" s="43"/>
    </row>
    <row r="52" spans="1:9" ht="52.5" customHeight="1" thickBot="1" x14ac:dyDescent="0.35">
      <c r="A52" s="690" t="s">
        <v>82</v>
      </c>
      <c r="B52" s="725"/>
      <c r="C52" s="691"/>
      <c r="D52" s="44"/>
      <c r="E52" s="44"/>
      <c r="F52" s="43"/>
      <c r="G52" s="46" t="e">
        <f>SUM(Aragatsotn!#REF!)</f>
        <v>#REF!</v>
      </c>
      <c r="H52" s="46" t="e">
        <f>SUM(Aragatsotn!#REF!)</f>
        <v>#REF!</v>
      </c>
      <c r="I52" s="46" t="e">
        <f>SUM(Aragatsotn!#REF!)</f>
        <v>#REF!</v>
      </c>
    </row>
    <row r="53" spans="1:9" ht="17.25" thickBot="1" x14ac:dyDescent="0.35">
      <c r="A53" s="690" t="s">
        <v>83</v>
      </c>
      <c r="B53" s="691"/>
      <c r="C53" s="47" t="e">
        <f>I52</f>
        <v>#REF!</v>
      </c>
      <c r="D53" s="48"/>
      <c r="E53" s="48"/>
      <c r="F53" s="43"/>
      <c r="G53" s="43"/>
      <c r="H53" s="43"/>
      <c r="I53" s="43"/>
    </row>
    <row r="54" spans="1:9" ht="66" customHeight="1" thickBot="1" x14ac:dyDescent="0.35">
      <c r="A54" s="690" t="s">
        <v>84</v>
      </c>
      <c r="B54" s="691"/>
      <c r="C54" s="44"/>
      <c r="D54" s="44"/>
      <c r="E54" s="44"/>
      <c r="F54" s="43"/>
      <c r="G54" s="43"/>
      <c r="H54" s="43"/>
      <c r="I54" s="43"/>
    </row>
    <row r="55" spans="1:9" ht="17.25" thickBot="1" x14ac:dyDescent="0.35">
      <c r="A55" s="726" t="s">
        <v>66</v>
      </c>
      <c r="B55" s="727"/>
      <c r="C55" s="727"/>
      <c r="D55" s="727"/>
      <c r="E55" s="727"/>
      <c r="F55" s="727"/>
      <c r="G55" s="727"/>
      <c r="H55" s="727"/>
      <c r="I55" s="728"/>
    </row>
    <row r="56" spans="1:9" ht="17.25" thickBot="1" x14ac:dyDescent="0.35">
      <c r="A56" s="690" t="s">
        <v>171</v>
      </c>
      <c r="B56" s="725"/>
      <c r="C56" s="725"/>
      <c r="D56" s="725"/>
      <c r="E56" s="725"/>
      <c r="F56" s="725"/>
      <c r="G56" s="725"/>
      <c r="H56" s="725"/>
      <c r="I56" s="691"/>
    </row>
    <row r="57" spans="1:9" ht="17.25" thickBot="1" x14ac:dyDescent="0.35">
      <c r="A57" s="726" t="s">
        <v>67</v>
      </c>
      <c r="B57" s="727"/>
      <c r="C57" s="727"/>
      <c r="D57" s="727"/>
      <c r="E57" s="727"/>
      <c r="F57" s="727"/>
      <c r="G57" s="727"/>
      <c r="H57" s="727"/>
      <c r="I57" s="728"/>
    </row>
    <row r="58" spans="1:9" ht="17.25" thickBot="1" x14ac:dyDescent="0.35">
      <c r="A58" s="690" t="s">
        <v>85</v>
      </c>
      <c r="B58" s="725"/>
      <c r="C58" s="725"/>
      <c r="D58" s="725"/>
      <c r="E58" s="725"/>
      <c r="F58" s="725"/>
      <c r="G58" s="725"/>
      <c r="H58" s="725"/>
      <c r="I58" s="691"/>
    </row>
    <row r="59" spans="1:9" ht="16.5" x14ac:dyDescent="0.25">
      <c r="A59" s="680" t="s">
        <v>54</v>
      </c>
      <c r="B59" s="681"/>
      <c r="C59" s="684" t="s">
        <v>24</v>
      </c>
      <c r="D59" s="685"/>
      <c r="E59" s="685"/>
      <c r="F59" s="685"/>
      <c r="G59" s="685"/>
      <c r="H59" s="685"/>
      <c r="I59" s="686"/>
    </row>
    <row r="60" spans="1:9" ht="18" customHeight="1" x14ac:dyDescent="0.25">
      <c r="A60" s="682"/>
      <c r="B60" s="683"/>
      <c r="C60" s="599" t="s">
        <v>68</v>
      </c>
      <c r="D60" s="600"/>
      <c r="E60" s="600"/>
      <c r="F60" s="600"/>
      <c r="G60" s="600"/>
      <c r="H60" s="600"/>
      <c r="I60" s="601"/>
    </row>
    <row r="61" spans="1:9" ht="16.5" x14ac:dyDescent="0.25">
      <c r="A61" s="732" t="s">
        <v>69</v>
      </c>
      <c r="B61" s="733" t="s">
        <v>70</v>
      </c>
      <c r="C61" s="660" t="s">
        <v>58</v>
      </c>
      <c r="D61" s="661"/>
      <c r="E61" s="661"/>
      <c r="F61" s="661"/>
      <c r="G61" s="661"/>
      <c r="H61" s="661"/>
      <c r="I61" s="662"/>
    </row>
    <row r="62" spans="1:9" ht="39.75" customHeight="1" x14ac:dyDescent="0.25">
      <c r="A62" s="732"/>
      <c r="B62" s="733"/>
      <c r="C62" s="663" t="s">
        <v>174</v>
      </c>
      <c r="D62" s="664"/>
      <c r="E62" s="664"/>
      <c r="F62" s="664"/>
      <c r="G62" s="664"/>
      <c r="H62" s="664"/>
      <c r="I62" s="665"/>
    </row>
    <row r="63" spans="1:9" ht="17.25" thickBot="1" x14ac:dyDescent="0.3">
      <c r="A63" s="757" t="s">
        <v>59</v>
      </c>
      <c r="B63" s="758"/>
      <c r="C63" s="34"/>
      <c r="D63" s="35" t="s">
        <v>60</v>
      </c>
      <c r="E63" s="35" t="s">
        <v>60</v>
      </c>
      <c r="F63" s="35" t="s">
        <v>60</v>
      </c>
      <c r="G63" s="36" t="e">
        <f>SUM(Aragatsotn!#REF!,Aragatsotn!D21)</f>
        <v>#REF!</v>
      </c>
      <c r="H63" s="36" t="e">
        <f>Aragatsotn!#REF!+Aragatsotn!#REF!+Aragatsotn!#REF!+Aragatsotn!E21+Aragatsotn!#REF!</f>
        <v>#REF!</v>
      </c>
      <c r="I63" s="36" t="e">
        <f>Aragatsotn!#REF!+Aragatsotn!#REF!+Aragatsotn!#REF!+Aragatsotn!F21+Aragatsotn!#REF!</f>
        <v>#REF!</v>
      </c>
    </row>
    <row r="64" spans="1:9" ht="16.5" x14ac:dyDescent="0.25">
      <c r="A64" s="759" t="s">
        <v>61</v>
      </c>
      <c r="B64" s="760"/>
      <c r="C64" s="760"/>
      <c r="D64" s="760"/>
      <c r="E64" s="760"/>
      <c r="F64" s="760"/>
      <c r="G64" s="760"/>
      <c r="H64" s="760"/>
      <c r="I64" s="761"/>
    </row>
    <row r="65" spans="1:9" ht="17.25" thickBot="1" x14ac:dyDescent="0.3">
      <c r="A65" s="762" t="s">
        <v>383</v>
      </c>
      <c r="B65" s="763"/>
      <c r="C65" s="763"/>
      <c r="D65" s="763"/>
      <c r="E65" s="763"/>
      <c r="F65" s="763"/>
      <c r="G65" s="763"/>
      <c r="H65" s="763"/>
      <c r="I65" s="764"/>
    </row>
    <row r="66" spans="1:9" ht="17.25" thickBot="1" x14ac:dyDescent="0.3">
      <c r="A66" s="765" t="s">
        <v>62</v>
      </c>
      <c r="B66" s="766"/>
      <c r="C66" s="766"/>
      <c r="D66" s="766"/>
      <c r="E66" s="766"/>
      <c r="F66" s="766"/>
      <c r="G66" s="766"/>
      <c r="H66" s="766"/>
      <c r="I66" s="767"/>
    </row>
    <row r="67" spans="1:9" ht="57" customHeight="1" thickBot="1" x14ac:dyDescent="0.3">
      <c r="A67" s="768" t="s">
        <v>63</v>
      </c>
      <c r="B67" s="769"/>
      <c r="C67" s="770" t="s">
        <v>71</v>
      </c>
      <c r="D67" s="771"/>
      <c r="E67" s="771"/>
      <c r="F67" s="771"/>
      <c r="G67" s="771"/>
      <c r="H67" s="771"/>
      <c r="I67" s="772"/>
    </row>
    <row r="68" spans="1:9" ht="46.5" customHeight="1" thickBot="1" x14ac:dyDescent="0.3">
      <c r="A68" s="773" t="s">
        <v>65</v>
      </c>
      <c r="B68" s="774"/>
      <c r="C68" s="37"/>
      <c r="D68" s="37"/>
      <c r="E68" s="37"/>
      <c r="F68" s="37"/>
      <c r="G68" s="37"/>
      <c r="H68" s="37"/>
      <c r="I68" s="38"/>
    </row>
    <row r="69" spans="1:9" ht="16.5" x14ac:dyDescent="0.25">
      <c r="A69" s="775" t="s">
        <v>66</v>
      </c>
      <c r="B69" s="776"/>
      <c r="C69" s="776"/>
      <c r="D69" s="776"/>
      <c r="E69" s="776"/>
      <c r="F69" s="776"/>
      <c r="G69" s="777"/>
      <c r="H69" s="777"/>
      <c r="I69" s="778"/>
    </row>
    <row r="70" spans="1:9" ht="17.25" thickBot="1" x14ac:dyDescent="0.3">
      <c r="A70" s="779" t="s">
        <v>173</v>
      </c>
      <c r="B70" s="780"/>
      <c r="C70" s="780"/>
      <c r="D70" s="780"/>
      <c r="E70" s="780"/>
      <c r="F70" s="780"/>
      <c r="G70" s="781"/>
      <c r="H70" s="781"/>
      <c r="I70" s="782"/>
    </row>
    <row r="71" spans="1:9" ht="16.5" x14ac:dyDescent="0.25">
      <c r="A71" s="775" t="s">
        <v>67</v>
      </c>
      <c r="B71" s="776"/>
      <c r="C71" s="776"/>
      <c r="D71" s="776"/>
      <c r="E71" s="776"/>
      <c r="F71" s="776"/>
      <c r="G71" s="777"/>
      <c r="H71" s="777"/>
      <c r="I71" s="778"/>
    </row>
    <row r="72" spans="1:9" ht="17.25" thickBot="1" x14ac:dyDescent="0.3">
      <c r="A72" s="779" t="s">
        <v>87</v>
      </c>
      <c r="B72" s="780"/>
      <c r="C72" s="780"/>
      <c r="D72" s="780"/>
      <c r="E72" s="780"/>
      <c r="F72" s="780"/>
      <c r="G72" s="781"/>
      <c r="H72" s="781"/>
      <c r="I72" s="782"/>
    </row>
    <row r="73" spans="1:9" s="39" customFormat="1" ht="16.5" x14ac:dyDescent="0.25">
      <c r="A73" s="639" t="s">
        <v>54</v>
      </c>
      <c r="B73" s="640"/>
      <c r="C73" s="643" t="s">
        <v>24</v>
      </c>
      <c r="D73" s="644"/>
      <c r="E73" s="644"/>
      <c r="F73" s="644"/>
      <c r="G73" s="644"/>
      <c r="H73" s="644"/>
      <c r="I73" s="645"/>
    </row>
    <row r="74" spans="1:9" s="39" customFormat="1" ht="16.5" x14ac:dyDescent="0.25">
      <c r="A74" s="641"/>
      <c r="B74" s="642"/>
      <c r="C74" s="729" t="s">
        <v>125</v>
      </c>
      <c r="D74" s="730"/>
      <c r="E74" s="730"/>
      <c r="F74" s="730"/>
      <c r="G74" s="730"/>
      <c r="H74" s="730"/>
      <c r="I74" s="731"/>
    </row>
    <row r="75" spans="1:9" s="39" customFormat="1" ht="16.5" x14ac:dyDescent="0.25">
      <c r="A75" s="649" t="s">
        <v>89</v>
      </c>
      <c r="B75" s="650" t="s">
        <v>77</v>
      </c>
      <c r="C75" s="751" t="s">
        <v>58</v>
      </c>
      <c r="D75" s="752"/>
      <c r="E75" s="752"/>
      <c r="F75" s="752"/>
      <c r="G75" s="752"/>
      <c r="H75" s="752"/>
      <c r="I75" s="753"/>
    </row>
    <row r="76" spans="1:9" s="39" customFormat="1" ht="17.25" thickBot="1" x14ac:dyDescent="0.3">
      <c r="A76" s="749"/>
      <c r="B76" s="750"/>
      <c r="C76" s="754" t="s">
        <v>126</v>
      </c>
      <c r="D76" s="755"/>
      <c r="E76" s="755"/>
      <c r="F76" s="755"/>
      <c r="G76" s="755"/>
      <c r="H76" s="755"/>
      <c r="I76" s="756"/>
    </row>
    <row r="77" spans="1:9" s="39" customFormat="1" ht="54" customHeight="1" x14ac:dyDescent="0.25">
      <c r="A77" s="734" t="s">
        <v>78</v>
      </c>
      <c r="B77" s="735"/>
      <c r="C77" s="50" t="s">
        <v>127</v>
      </c>
      <c r="D77" s="84">
        <v>1</v>
      </c>
      <c r="E77" s="84">
        <v>1</v>
      </c>
      <c r="F77" s="84">
        <v>1</v>
      </c>
      <c r="G77" s="85"/>
      <c r="H77" s="85"/>
      <c r="I77" s="53"/>
    </row>
    <row r="78" spans="1:9" s="39" customFormat="1" ht="17.25" thickBot="1" x14ac:dyDescent="0.3">
      <c r="A78" s="736" t="s">
        <v>81</v>
      </c>
      <c r="B78" s="737"/>
      <c r="C78" s="54"/>
      <c r="D78" s="54"/>
      <c r="E78" s="54"/>
      <c r="F78" s="55"/>
      <c r="G78" s="56"/>
      <c r="H78" s="56"/>
      <c r="I78" s="57"/>
    </row>
    <row r="79" spans="1:9" s="39" customFormat="1" ht="57.75" customHeight="1" thickBot="1" x14ac:dyDescent="0.3">
      <c r="A79" s="738" t="s">
        <v>93</v>
      </c>
      <c r="B79" s="739"/>
      <c r="C79" s="739"/>
      <c r="D79" s="137"/>
      <c r="E79" s="137"/>
      <c r="F79" s="59"/>
      <c r="G79" s="86" t="e">
        <f>SUM(Aragatsotn!#REF!,Aragatsotn!#REF!)</f>
        <v>#REF!</v>
      </c>
      <c r="H79" s="86" t="e">
        <f>Aragatsotn!#REF!</f>
        <v>#REF!</v>
      </c>
      <c r="I79" s="86" t="e">
        <f>Aragatsotn!#REF!</f>
        <v>#REF!</v>
      </c>
    </row>
    <row r="80" spans="1:9" s="39" customFormat="1" ht="46.5" customHeight="1" thickBot="1" x14ac:dyDescent="0.3">
      <c r="A80" s="740" t="s">
        <v>94</v>
      </c>
      <c r="B80" s="741"/>
      <c r="C80" s="87" t="e">
        <f>I79</f>
        <v>#REF!</v>
      </c>
      <c r="D80" s="87"/>
      <c r="E80" s="87"/>
      <c r="F80" s="59"/>
      <c r="G80" s="62"/>
      <c r="H80" s="62"/>
      <c r="I80" s="63"/>
    </row>
    <row r="81" spans="1:9" s="39" customFormat="1" ht="83.25" customHeight="1" thickBot="1" x14ac:dyDescent="0.3">
      <c r="A81" s="740" t="s">
        <v>95</v>
      </c>
      <c r="B81" s="741"/>
      <c r="C81" s="139"/>
      <c r="D81" s="139"/>
      <c r="E81" s="139"/>
      <c r="F81" s="59"/>
      <c r="G81" s="62"/>
      <c r="H81" s="62"/>
      <c r="I81" s="63"/>
    </row>
    <row r="82" spans="1:9" s="39" customFormat="1" ht="16.5" x14ac:dyDescent="0.25">
      <c r="A82" s="676" t="s">
        <v>66</v>
      </c>
      <c r="B82" s="677"/>
      <c r="C82" s="677"/>
      <c r="D82" s="677"/>
      <c r="E82" s="677"/>
      <c r="F82" s="677"/>
      <c r="G82" s="678"/>
      <c r="H82" s="678"/>
      <c r="I82" s="679"/>
    </row>
    <row r="83" spans="1:9" s="39" customFormat="1" ht="17.25" thickBot="1" x14ac:dyDescent="0.3">
      <c r="A83" s="620" t="s">
        <v>308</v>
      </c>
      <c r="B83" s="621"/>
      <c r="C83" s="621"/>
      <c r="D83" s="621"/>
      <c r="E83" s="621"/>
      <c r="F83" s="621"/>
      <c r="G83" s="622"/>
      <c r="H83" s="622"/>
      <c r="I83" s="623"/>
    </row>
    <row r="84" spans="1:9" s="39" customFormat="1" ht="16.5" x14ac:dyDescent="0.25">
      <c r="A84" s="676" t="s">
        <v>67</v>
      </c>
      <c r="B84" s="677"/>
      <c r="C84" s="677"/>
      <c r="D84" s="677"/>
      <c r="E84" s="677"/>
      <c r="F84" s="677"/>
      <c r="G84" s="678"/>
      <c r="H84" s="678"/>
      <c r="I84" s="679"/>
    </row>
    <row r="85" spans="1:9" s="39" customFormat="1" ht="17.25" thickBot="1" x14ac:dyDescent="0.3">
      <c r="A85" s="620" t="s">
        <v>85</v>
      </c>
      <c r="B85" s="621"/>
      <c r="C85" s="621"/>
      <c r="D85" s="621"/>
      <c r="E85" s="621"/>
      <c r="F85" s="621"/>
      <c r="G85" s="622"/>
      <c r="H85" s="622"/>
      <c r="I85" s="623"/>
    </row>
    <row r="86" spans="1:9" s="39" customFormat="1" ht="16.5" x14ac:dyDescent="0.25">
      <c r="A86" s="592" t="s">
        <v>54</v>
      </c>
      <c r="B86" s="593"/>
      <c r="C86" s="606" t="s">
        <v>24</v>
      </c>
      <c r="D86" s="607"/>
      <c r="E86" s="607"/>
      <c r="F86" s="607"/>
      <c r="G86" s="607"/>
      <c r="H86" s="607"/>
      <c r="I86" s="608"/>
    </row>
    <row r="87" spans="1:9" s="39" customFormat="1" ht="16.5" x14ac:dyDescent="0.3">
      <c r="A87" s="594"/>
      <c r="B87" s="595"/>
      <c r="C87" s="745" t="s">
        <v>310</v>
      </c>
      <c r="D87" s="746"/>
      <c r="E87" s="746"/>
      <c r="F87" s="747"/>
      <c r="G87" s="747"/>
      <c r="H87" s="747"/>
      <c r="I87" s="748"/>
    </row>
    <row r="88" spans="1:9" s="39" customFormat="1" ht="16.5" x14ac:dyDescent="0.25">
      <c r="A88" s="602" t="s">
        <v>153</v>
      </c>
      <c r="B88" s="604" t="s">
        <v>98</v>
      </c>
      <c r="C88" s="606" t="s">
        <v>58</v>
      </c>
      <c r="D88" s="607"/>
      <c r="E88" s="607"/>
      <c r="F88" s="607"/>
      <c r="G88" s="607"/>
      <c r="H88" s="607"/>
      <c r="I88" s="608"/>
    </row>
    <row r="89" spans="1:9" s="39" customFormat="1" ht="33.75" customHeight="1" thickBot="1" x14ac:dyDescent="0.3">
      <c r="A89" s="602"/>
      <c r="B89" s="604"/>
      <c r="C89" s="742" t="s">
        <v>382</v>
      </c>
      <c r="D89" s="743"/>
      <c r="E89" s="743"/>
      <c r="F89" s="743"/>
      <c r="G89" s="743"/>
      <c r="H89" s="743"/>
      <c r="I89" s="744"/>
    </row>
    <row r="90" spans="1:9" s="39" customFormat="1" ht="50.25" customHeight="1" thickBot="1" x14ac:dyDescent="0.3">
      <c r="A90" s="582" t="s">
        <v>100</v>
      </c>
      <c r="B90" s="583"/>
      <c r="C90" s="142" t="s">
        <v>101</v>
      </c>
      <c r="D90" s="73">
        <v>9</v>
      </c>
      <c r="E90" s="73">
        <v>9</v>
      </c>
      <c r="F90" s="72">
        <v>9</v>
      </c>
      <c r="G90" s="78"/>
      <c r="H90" s="78"/>
      <c r="I90" s="74"/>
    </row>
    <row r="91" spans="1:9" s="39" customFormat="1" ht="17.25" thickBot="1" x14ac:dyDescent="0.3">
      <c r="A91" s="582" t="s">
        <v>102</v>
      </c>
      <c r="B91" s="583"/>
      <c r="C91" s="142"/>
      <c r="D91" s="75" t="s">
        <v>60</v>
      </c>
      <c r="E91" s="75" t="s">
        <v>60</v>
      </c>
      <c r="F91" s="75" t="s">
        <v>60</v>
      </c>
      <c r="G91" s="76">
        <f>SUM(Aragatsotn!D22:D23)</f>
        <v>3500</v>
      </c>
      <c r="H91" s="76">
        <f>SUM(Aragatsotn!E22:E23)</f>
        <v>3500</v>
      </c>
      <c r="I91" s="76" t="e">
        <f>Aragatsotn!F22+Aragatsotn!F23+Aragatsotn!#REF!+Aragatsotn!#REF!+Aragatsotn!#REF!+Aragatsotn!#REF!+Aragatsotn!#REF!+Aragatsotn!#REF!+Aragatsotn!#REF!</f>
        <v>#REF!</v>
      </c>
    </row>
    <row r="92" spans="1:9" s="39" customFormat="1" ht="17.25" thickBot="1" x14ac:dyDescent="0.3">
      <c r="A92" s="582" t="s">
        <v>103</v>
      </c>
      <c r="B92" s="790"/>
      <c r="C92" s="583"/>
      <c r="D92" s="140"/>
      <c r="E92" s="140"/>
      <c r="F92" s="75"/>
      <c r="G92" s="78"/>
      <c r="H92" s="78"/>
      <c r="I92" s="74"/>
    </row>
    <row r="93" spans="1:9" s="39" customFormat="1" ht="16.5" x14ac:dyDescent="0.25">
      <c r="A93" s="791" t="s">
        <v>104</v>
      </c>
      <c r="B93" s="792"/>
      <c r="C93" s="792"/>
      <c r="D93" s="792"/>
      <c r="E93" s="792"/>
      <c r="F93" s="792"/>
      <c r="G93" s="792"/>
      <c r="H93" s="792"/>
      <c r="I93" s="793"/>
    </row>
    <row r="94" spans="1:9" s="39" customFormat="1" ht="17.25" thickBot="1" x14ac:dyDescent="0.3">
      <c r="A94" s="794" t="s">
        <v>304</v>
      </c>
      <c r="B94" s="795"/>
      <c r="C94" s="795"/>
      <c r="D94" s="795"/>
      <c r="E94" s="795"/>
      <c r="F94" s="795"/>
      <c r="G94" s="795"/>
      <c r="H94" s="795"/>
      <c r="I94" s="796"/>
    </row>
    <row r="95" spans="1:9" s="39" customFormat="1" ht="16.5" x14ac:dyDescent="0.25">
      <c r="A95" s="584" t="s">
        <v>66</v>
      </c>
      <c r="B95" s="585"/>
      <c r="C95" s="585"/>
      <c r="D95" s="585"/>
      <c r="E95" s="585"/>
      <c r="F95" s="585"/>
      <c r="G95" s="586"/>
      <c r="H95" s="586"/>
      <c r="I95" s="587"/>
    </row>
    <row r="96" spans="1:9" s="39" customFormat="1" ht="15" customHeight="1" thickBot="1" x14ac:dyDescent="0.3">
      <c r="A96" s="588" t="s">
        <v>106</v>
      </c>
      <c r="B96" s="589"/>
      <c r="C96" s="589"/>
      <c r="D96" s="589"/>
      <c r="E96" s="589"/>
      <c r="F96" s="589"/>
      <c r="G96" s="590"/>
      <c r="H96" s="590"/>
      <c r="I96" s="591"/>
    </row>
    <row r="97" spans="1:9" s="39" customFormat="1" ht="16.5" x14ac:dyDescent="0.25">
      <c r="A97" s="584" t="s">
        <v>67</v>
      </c>
      <c r="B97" s="585"/>
      <c r="C97" s="585"/>
      <c r="D97" s="585"/>
      <c r="E97" s="585"/>
      <c r="F97" s="585"/>
      <c r="G97" s="586"/>
      <c r="H97" s="586"/>
      <c r="I97" s="587"/>
    </row>
    <row r="98" spans="1:9" s="39" customFormat="1" ht="33.75" customHeight="1" thickBot="1" x14ac:dyDescent="0.3">
      <c r="A98" s="588" t="s">
        <v>107</v>
      </c>
      <c r="B98" s="589"/>
      <c r="C98" s="589"/>
      <c r="D98" s="589"/>
      <c r="E98" s="589"/>
      <c r="F98" s="589"/>
      <c r="G98" s="590"/>
      <c r="H98" s="590"/>
      <c r="I98" s="591"/>
    </row>
    <row r="99" spans="1:9" ht="16.5" x14ac:dyDescent="0.25">
      <c r="A99" s="639" t="s">
        <v>54</v>
      </c>
      <c r="B99" s="640"/>
      <c r="C99" s="643" t="s">
        <v>24</v>
      </c>
      <c r="D99" s="644"/>
      <c r="E99" s="644"/>
      <c r="F99" s="644"/>
      <c r="G99" s="644"/>
      <c r="H99" s="644"/>
      <c r="I99" s="645"/>
    </row>
    <row r="100" spans="1:9" ht="16.5" x14ac:dyDescent="0.25">
      <c r="A100" s="641"/>
      <c r="B100" s="642"/>
      <c r="C100" s="729" t="s">
        <v>88</v>
      </c>
      <c r="D100" s="730"/>
      <c r="E100" s="730"/>
      <c r="F100" s="730"/>
      <c r="G100" s="730"/>
      <c r="H100" s="730"/>
      <c r="I100" s="731"/>
    </row>
    <row r="101" spans="1:9" ht="16.5" x14ac:dyDescent="0.25">
      <c r="A101" s="649" t="s">
        <v>113</v>
      </c>
      <c r="B101" s="650" t="s">
        <v>77</v>
      </c>
      <c r="C101" s="751" t="s">
        <v>58</v>
      </c>
      <c r="D101" s="752"/>
      <c r="E101" s="752"/>
      <c r="F101" s="752"/>
      <c r="G101" s="752"/>
      <c r="H101" s="752"/>
      <c r="I101" s="753"/>
    </row>
    <row r="102" spans="1:9" ht="33" customHeight="1" thickBot="1" x14ac:dyDescent="0.3">
      <c r="A102" s="749"/>
      <c r="B102" s="750"/>
      <c r="C102" s="754" t="s">
        <v>90</v>
      </c>
      <c r="D102" s="755"/>
      <c r="E102" s="755"/>
      <c r="F102" s="755"/>
      <c r="G102" s="755"/>
      <c r="H102" s="755"/>
      <c r="I102" s="756"/>
    </row>
    <row r="103" spans="1:9" ht="66" x14ac:dyDescent="0.25">
      <c r="A103" s="734" t="s">
        <v>78</v>
      </c>
      <c r="B103" s="735"/>
      <c r="C103" s="50" t="s">
        <v>91</v>
      </c>
      <c r="D103" s="84">
        <v>32</v>
      </c>
      <c r="E103" s="84">
        <v>32</v>
      </c>
      <c r="F103" s="84">
        <v>32</v>
      </c>
      <c r="G103" s="52"/>
      <c r="H103" s="52"/>
      <c r="I103" s="53"/>
    </row>
    <row r="104" spans="1:9" ht="116.25" thickBot="1" x14ac:dyDescent="0.3">
      <c r="A104" s="736" t="s">
        <v>81</v>
      </c>
      <c r="B104" s="737"/>
      <c r="C104" s="54" t="s">
        <v>92</v>
      </c>
      <c r="D104" s="54"/>
      <c r="E104" s="54"/>
      <c r="F104" s="55">
        <v>100</v>
      </c>
      <c r="G104" s="56"/>
      <c r="H104" s="56"/>
      <c r="I104" s="57"/>
    </row>
    <row r="105" spans="1:9" ht="59.25" customHeight="1" thickBot="1" x14ac:dyDescent="0.3">
      <c r="A105" s="738" t="s">
        <v>93</v>
      </c>
      <c r="B105" s="739"/>
      <c r="C105" s="739"/>
      <c r="D105" s="58"/>
      <c r="E105" s="58"/>
      <c r="F105" s="59"/>
      <c r="G105" s="60" t="e">
        <f>Aragatsotn!#REF!</f>
        <v>#REF!</v>
      </c>
      <c r="H105" s="60" t="e">
        <f>Aragatsotn!#REF!</f>
        <v>#REF!</v>
      </c>
      <c r="I105" s="60" t="e">
        <f>Aragatsotn!#REF!</f>
        <v>#REF!</v>
      </c>
    </row>
    <row r="106" spans="1:9" ht="42.75" customHeight="1" thickBot="1" x14ac:dyDescent="0.3">
      <c r="A106" s="740" t="s">
        <v>94</v>
      </c>
      <c r="B106" s="741"/>
      <c r="C106" s="60" t="e">
        <f>I105</f>
        <v>#REF!</v>
      </c>
      <c r="D106" s="61"/>
      <c r="E106" s="61"/>
      <c r="F106" s="59"/>
      <c r="G106" s="62"/>
      <c r="H106" s="62"/>
      <c r="I106" s="63"/>
    </row>
    <row r="107" spans="1:9" ht="67.5" customHeight="1" thickBot="1" x14ac:dyDescent="0.3">
      <c r="A107" s="740" t="s">
        <v>95</v>
      </c>
      <c r="B107" s="741"/>
      <c r="C107" s="64"/>
      <c r="D107" s="64"/>
      <c r="E107" s="64"/>
      <c r="F107" s="59"/>
      <c r="G107" s="62"/>
      <c r="H107" s="62"/>
      <c r="I107" s="63"/>
    </row>
    <row r="108" spans="1:9" ht="16.5" x14ac:dyDescent="0.25">
      <c r="A108" s="676" t="s">
        <v>66</v>
      </c>
      <c r="B108" s="677"/>
      <c r="C108" s="677"/>
      <c r="D108" s="677"/>
      <c r="E108" s="677"/>
      <c r="F108" s="677"/>
      <c r="G108" s="678"/>
      <c r="H108" s="678"/>
      <c r="I108" s="679"/>
    </row>
    <row r="109" spans="1:9" ht="17.25" thickBot="1" x14ac:dyDescent="0.3">
      <c r="A109" s="620" t="s">
        <v>177</v>
      </c>
      <c r="B109" s="621"/>
      <c r="C109" s="621"/>
      <c r="D109" s="621"/>
      <c r="E109" s="621"/>
      <c r="F109" s="621"/>
      <c r="G109" s="622"/>
      <c r="H109" s="622"/>
      <c r="I109" s="623"/>
    </row>
    <row r="110" spans="1:9" ht="16.5" x14ac:dyDescent="0.25">
      <c r="A110" s="676" t="s">
        <v>67</v>
      </c>
      <c r="B110" s="677"/>
      <c r="C110" s="677"/>
      <c r="D110" s="677"/>
      <c r="E110" s="677"/>
      <c r="F110" s="677"/>
      <c r="G110" s="678"/>
      <c r="H110" s="678"/>
      <c r="I110" s="679"/>
    </row>
    <row r="111" spans="1:9" ht="17.25" thickBot="1" x14ac:dyDescent="0.3">
      <c r="A111" s="620" t="s">
        <v>85</v>
      </c>
      <c r="B111" s="621"/>
      <c r="C111" s="621"/>
      <c r="D111" s="621"/>
      <c r="E111" s="621"/>
      <c r="F111" s="621"/>
      <c r="G111" s="622"/>
      <c r="H111" s="622"/>
      <c r="I111" s="623"/>
    </row>
    <row r="112" spans="1:9" s="174" customFormat="1" ht="16.5" x14ac:dyDescent="0.25">
      <c r="A112" s="592" t="s">
        <v>54</v>
      </c>
      <c r="B112" s="593"/>
      <c r="C112" s="596" t="s">
        <v>24</v>
      </c>
      <c r="D112" s="597"/>
      <c r="E112" s="597"/>
      <c r="F112" s="597"/>
      <c r="G112" s="597"/>
      <c r="H112" s="597"/>
      <c r="I112" s="598"/>
    </row>
    <row r="113" spans="1:9" s="174" customFormat="1" ht="16.5" x14ac:dyDescent="0.25">
      <c r="A113" s="594"/>
      <c r="B113" s="595"/>
      <c r="C113" s="599" t="s">
        <v>161</v>
      </c>
      <c r="D113" s="600"/>
      <c r="E113" s="600"/>
      <c r="F113" s="600"/>
      <c r="G113" s="600"/>
      <c r="H113" s="600"/>
      <c r="I113" s="601"/>
    </row>
    <row r="114" spans="1:9" s="174" customFormat="1" ht="16.5" x14ac:dyDescent="0.25">
      <c r="A114" s="602" t="s">
        <v>138</v>
      </c>
      <c r="B114" s="604" t="s">
        <v>77</v>
      </c>
      <c r="C114" s="606" t="s">
        <v>58</v>
      </c>
      <c r="D114" s="607"/>
      <c r="E114" s="607"/>
      <c r="F114" s="607"/>
      <c r="G114" s="607"/>
      <c r="H114" s="607"/>
      <c r="I114" s="608"/>
    </row>
    <row r="115" spans="1:9" s="174" customFormat="1" ht="17.25" thickBot="1" x14ac:dyDescent="0.3">
      <c r="A115" s="603"/>
      <c r="B115" s="605"/>
      <c r="C115" s="609" t="s">
        <v>195</v>
      </c>
      <c r="D115" s="610"/>
      <c r="E115" s="610"/>
      <c r="F115" s="610"/>
      <c r="G115" s="610"/>
      <c r="H115" s="610"/>
      <c r="I115" s="611"/>
    </row>
    <row r="116" spans="1:9" s="174" customFormat="1" ht="49.5" x14ac:dyDescent="0.25">
      <c r="A116" s="612" t="s">
        <v>78</v>
      </c>
      <c r="B116" s="613"/>
      <c r="C116" s="102" t="s">
        <v>127</v>
      </c>
      <c r="D116" s="103">
        <v>0</v>
      </c>
      <c r="E116" s="103">
        <v>1</v>
      </c>
      <c r="F116" s="103">
        <v>1</v>
      </c>
      <c r="G116" s="104"/>
      <c r="H116" s="104"/>
      <c r="I116" s="105"/>
    </row>
    <row r="117" spans="1:9" s="174" customFormat="1" ht="17.25" thickBot="1" x14ac:dyDescent="0.3">
      <c r="A117" s="614" t="s">
        <v>81</v>
      </c>
      <c r="B117" s="615"/>
      <c r="C117" s="106"/>
      <c r="D117" s="106"/>
      <c r="E117" s="106"/>
      <c r="F117" s="206"/>
      <c r="G117" s="107"/>
      <c r="H117" s="107"/>
      <c r="I117" s="41"/>
    </row>
    <row r="118" spans="1:9" s="174" customFormat="1" ht="17.25" thickBot="1" x14ac:dyDescent="0.3">
      <c r="A118" s="580" t="s">
        <v>93</v>
      </c>
      <c r="B118" s="581"/>
      <c r="C118" s="581"/>
      <c r="D118" s="210"/>
      <c r="E118" s="210"/>
      <c r="F118" s="75"/>
      <c r="G118" s="108" t="e">
        <f>Aragatsotn!#REF!</f>
        <v>#REF!</v>
      </c>
      <c r="H118" s="108" t="e">
        <f>Aragatsotn!#REF!</f>
        <v>#REF!</v>
      </c>
      <c r="I118" s="108" t="e">
        <f>Aragatsotn!#REF!</f>
        <v>#REF!</v>
      </c>
    </row>
    <row r="119" spans="1:9" s="174" customFormat="1" ht="17.25" thickBot="1" x14ac:dyDescent="0.3">
      <c r="A119" s="582" t="s">
        <v>94</v>
      </c>
      <c r="B119" s="583"/>
      <c r="C119" s="109" t="e">
        <f>I118</f>
        <v>#REF!</v>
      </c>
      <c r="D119" s="109"/>
      <c r="E119" s="109"/>
      <c r="F119" s="75"/>
      <c r="G119" s="78"/>
      <c r="H119" s="78"/>
      <c r="I119" s="74"/>
    </row>
    <row r="120" spans="1:9" s="174" customFormat="1" ht="17.25" thickBot="1" x14ac:dyDescent="0.3">
      <c r="A120" s="582" t="s">
        <v>95</v>
      </c>
      <c r="B120" s="583"/>
      <c r="C120" s="208"/>
      <c r="D120" s="208"/>
      <c r="E120" s="208"/>
      <c r="F120" s="75"/>
      <c r="G120" s="78"/>
      <c r="H120" s="78"/>
      <c r="I120" s="74"/>
    </row>
    <row r="121" spans="1:9" s="174" customFormat="1" ht="16.5" x14ac:dyDescent="0.25">
      <c r="A121" s="584" t="s">
        <v>66</v>
      </c>
      <c r="B121" s="585"/>
      <c r="C121" s="585"/>
      <c r="D121" s="585"/>
      <c r="E121" s="585"/>
      <c r="F121" s="585"/>
      <c r="G121" s="586"/>
      <c r="H121" s="586"/>
      <c r="I121" s="587"/>
    </row>
    <row r="122" spans="1:9" s="174" customFormat="1" ht="17.25" thickBot="1" x14ac:dyDescent="0.3">
      <c r="A122" s="588" t="s">
        <v>177</v>
      </c>
      <c r="B122" s="589"/>
      <c r="C122" s="589"/>
      <c r="D122" s="589"/>
      <c r="E122" s="589"/>
      <c r="F122" s="589"/>
      <c r="G122" s="590"/>
      <c r="H122" s="590"/>
      <c r="I122" s="591"/>
    </row>
    <row r="123" spans="1:9" s="174" customFormat="1" ht="16.5" x14ac:dyDescent="0.25">
      <c r="A123" s="584" t="s">
        <v>67</v>
      </c>
      <c r="B123" s="585"/>
      <c r="C123" s="585"/>
      <c r="D123" s="585"/>
      <c r="E123" s="585"/>
      <c r="F123" s="585"/>
      <c r="G123" s="586"/>
      <c r="H123" s="586"/>
      <c r="I123" s="587"/>
    </row>
    <row r="124" spans="1:9" s="174" customFormat="1" ht="17.25" thickBot="1" x14ac:dyDescent="0.3">
      <c r="A124" s="588" t="s">
        <v>85</v>
      </c>
      <c r="B124" s="589"/>
      <c r="C124" s="589"/>
      <c r="D124" s="589"/>
      <c r="E124" s="589"/>
      <c r="F124" s="589"/>
      <c r="G124" s="590"/>
      <c r="H124" s="590"/>
      <c r="I124" s="591"/>
    </row>
  </sheetData>
  <mergeCells count="142">
    <mergeCell ref="A96:I96"/>
    <mergeCell ref="A97:I97"/>
    <mergeCell ref="A98:I98"/>
    <mergeCell ref="A29:B31"/>
    <mergeCell ref="C29:I29"/>
    <mergeCell ref="C30:I30"/>
    <mergeCell ref="C31:I31"/>
    <mergeCell ref="C32:I32"/>
    <mergeCell ref="A33:B33"/>
    <mergeCell ref="A34:B34"/>
    <mergeCell ref="A35:C35"/>
    <mergeCell ref="A36:B36"/>
    <mergeCell ref="A37:B37"/>
    <mergeCell ref="A38:I38"/>
    <mergeCell ref="A39:I39"/>
    <mergeCell ref="A40:I40"/>
    <mergeCell ref="A91:B91"/>
    <mergeCell ref="A92:C92"/>
    <mergeCell ref="A93:I93"/>
    <mergeCell ref="A94:I94"/>
    <mergeCell ref="A95:I95"/>
    <mergeCell ref="A88:A89"/>
    <mergeCell ref="B88:B89"/>
    <mergeCell ref="C88:I88"/>
    <mergeCell ref="A111:I111"/>
    <mergeCell ref="A105:C105"/>
    <mergeCell ref="A106:B106"/>
    <mergeCell ref="A107:B107"/>
    <mergeCell ref="A108:I108"/>
    <mergeCell ref="A109:I109"/>
    <mergeCell ref="A110:I110"/>
    <mergeCell ref="A104:B104"/>
    <mergeCell ref="A103:B103"/>
    <mergeCell ref="A101:A102"/>
    <mergeCell ref="B101:B102"/>
    <mergeCell ref="C101:I101"/>
    <mergeCell ref="C102:I102"/>
    <mergeCell ref="A63:B63"/>
    <mergeCell ref="A64:I64"/>
    <mergeCell ref="A65:I65"/>
    <mergeCell ref="A66:I66"/>
    <mergeCell ref="A67:B67"/>
    <mergeCell ref="C67:I67"/>
    <mergeCell ref="A68:B68"/>
    <mergeCell ref="A69:I69"/>
    <mergeCell ref="A70:I70"/>
    <mergeCell ref="A71:I71"/>
    <mergeCell ref="A72:I72"/>
    <mergeCell ref="A73:B74"/>
    <mergeCell ref="C73:I73"/>
    <mergeCell ref="C74:I74"/>
    <mergeCell ref="A75:A76"/>
    <mergeCell ref="B75:B76"/>
    <mergeCell ref="C75:I75"/>
    <mergeCell ref="C76:I76"/>
    <mergeCell ref="A82:I82"/>
    <mergeCell ref="A83:I83"/>
    <mergeCell ref="A51:B51"/>
    <mergeCell ref="A52:C52"/>
    <mergeCell ref="A53:B53"/>
    <mergeCell ref="A55:I55"/>
    <mergeCell ref="A56:I56"/>
    <mergeCell ref="A57:I57"/>
    <mergeCell ref="A58:I58"/>
    <mergeCell ref="A99:B100"/>
    <mergeCell ref="C99:I99"/>
    <mergeCell ref="C100:I100"/>
    <mergeCell ref="A61:A62"/>
    <mergeCell ref="B61:B62"/>
    <mergeCell ref="A84:I84"/>
    <mergeCell ref="A85:I85"/>
    <mergeCell ref="A77:B77"/>
    <mergeCell ref="A78:B78"/>
    <mergeCell ref="A79:C79"/>
    <mergeCell ref="A80:B80"/>
    <mergeCell ref="A81:B81"/>
    <mergeCell ref="C89:I89"/>
    <mergeCell ref="A90:B90"/>
    <mergeCell ref="A86:B87"/>
    <mergeCell ref="C86:I86"/>
    <mergeCell ref="C87:I87"/>
    <mergeCell ref="C61:I61"/>
    <mergeCell ref="C62:I62"/>
    <mergeCell ref="A22:I22"/>
    <mergeCell ref="A23:B23"/>
    <mergeCell ref="C23:I23"/>
    <mergeCell ref="A24:B24"/>
    <mergeCell ref="A25:I25"/>
    <mergeCell ref="A26:I26"/>
    <mergeCell ref="A27:I27"/>
    <mergeCell ref="A59:B60"/>
    <mergeCell ref="C59:I59"/>
    <mergeCell ref="C60:I60"/>
    <mergeCell ref="A41:I41"/>
    <mergeCell ref="A54:B54"/>
    <mergeCell ref="A42:C44"/>
    <mergeCell ref="D42:I42"/>
    <mergeCell ref="D43:F43"/>
    <mergeCell ref="G43:I43"/>
    <mergeCell ref="A45:B47"/>
    <mergeCell ref="C45:I45"/>
    <mergeCell ref="C46:I46"/>
    <mergeCell ref="C47:I47"/>
    <mergeCell ref="C48:I48"/>
    <mergeCell ref="A49:B50"/>
    <mergeCell ref="A8:I8"/>
    <mergeCell ref="A1:I1"/>
    <mergeCell ref="A2:I2"/>
    <mergeCell ref="A3:I3"/>
    <mergeCell ref="A4:I4"/>
    <mergeCell ref="A6:I6"/>
    <mergeCell ref="A28:I28"/>
    <mergeCell ref="A21:I21"/>
    <mergeCell ref="A10:I10"/>
    <mergeCell ref="A12:C14"/>
    <mergeCell ref="D12:I12"/>
    <mergeCell ref="D13:F13"/>
    <mergeCell ref="G13:I13"/>
    <mergeCell ref="A15:B16"/>
    <mergeCell ref="C15:I15"/>
    <mergeCell ref="C16:I16"/>
    <mergeCell ref="A17:A18"/>
    <mergeCell ref="B17:B18"/>
    <mergeCell ref="C18:I18"/>
    <mergeCell ref="A19:B19"/>
    <mergeCell ref="A20:I20"/>
    <mergeCell ref="A118:C118"/>
    <mergeCell ref="A119:B119"/>
    <mergeCell ref="A120:B120"/>
    <mergeCell ref="A121:I121"/>
    <mergeCell ref="A122:I122"/>
    <mergeCell ref="A123:I123"/>
    <mergeCell ref="A124:I124"/>
    <mergeCell ref="A112:B113"/>
    <mergeCell ref="C112:I112"/>
    <mergeCell ref="C113:I113"/>
    <mergeCell ref="A114:A115"/>
    <mergeCell ref="B114:B115"/>
    <mergeCell ref="C114:I114"/>
    <mergeCell ref="C115:I115"/>
    <mergeCell ref="A116:B116"/>
    <mergeCell ref="A117:B117"/>
  </mergeCells>
  <pageMargins left="0.25" right="0.25" top="0.75" bottom="0.75" header="0.3" footer="0.3"/>
  <pageSetup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151" workbookViewId="0">
      <selection activeCell="C11" sqref="C11:I11"/>
    </sheetView>
  </sheetViews>
  <sheetFormatPr defaultRowHeight="16.5" x14ac:dyDescent="0.25"/>
  <cols>
    <col min="1" max="1" width="11.42578125" style="39" customWidth="1"/>
    <col min="2" max="2" width="18.28515625" style="39" customWidth="1"/>
    <col min="3" max="3" width="21" style="39" customWidth="1"/>
    <col min="4" max="5" width="16" style="39" customWidth="1"/>
    <col min="6" max="6" width="17" style="39" customWidth="1"/>
    <col min="7" max="7" width="15.28515625" style="39" customWidth="1"/>
    <col min="8" max="8" width="17" style="39" customWidth="1"/>
    <col min="9" max="9" width="10.7109375" style="39" bestFit="1" customWidth="1"/>
    <col min="10" max="10" width="9.140625" style="39"/>
    <col min="11" max="11" width="10.28515625" style="39" bestFit="1" customWidth="1"/>
    <col min="12" max="256" width="9.140625" style="39"/>
    <col min="257" max="257" width="11.42578125" style="39" customWidth="1"/>
    <col min="258" max="258" width="15.140625" style="39" customWidth="1"/>
    <col min="259" max="259" width="19.85546875" style="39" customWidth="1"/>
    <col min="260" max="261" width="16" style="39" customWidth="1"/>
    <col min="262" max="262" width="17" style="39" customWidth="1"/>
    <col min="263" max="263" width="15.28515625" style="39" customWidth="1"/>
    <col min="264" max="264" width="17" style="39" customWidth="1"/>
    <col min="265" max="265" width="15.42578125" style="39" customWidth="1"/>
    <col min="266" max="266" width="9.140625" style="39"/>
    <col min="267" max="267" width="10.28515625" style="39" bestFit="1" customWidth="1"/>
    <col min="268" max="512" width="9.140625" style="39"/>
    <col min="513" max="513" width="11.42578125" style="39" customWidth="1"/>
    <col min="514" max="514" width="15.140625" style="39" customWidth="1"/>
    <col min="515" max="515" width="19.85546875" style="39" customWidth="1"/>
    <col min="516" max="517" width="16" style="39" customWidth="1"/>
    <col min="518" max="518" width="17" style="39" customWidth="1"/>
    <col min="519" max="519" width="15.28515625" style="39" customWidth="1"/>
    <col min="520" max="520" width="17" style="39" customWidth="1"/>
    <col min="521" max="521" width="15.42578125" style="39" customWidth="1"/>
    <col min="522" max="522" width="9.140625" style="39"/>
    <col min="523" max="523" width="10.28515625" style="39" bestFit="1" customWidth="1"/>
    <col min="524" max="768" width="9.140625" style="39"/>
    <col min="769" max="769" width="11.42578125" style="39" customWidth="1"/>
    <col min="770" max="770" width="15.140625" style="39" customWidth="1"/>
    <col min="771" max="771" width="19.85546875" style="39" customWidth="1"/>
    <col min="772" max="773" width="16" style="39" customWidth="1"/>
    <col min="774" max="774" width="17" style="39" customWidth="1"/>
    <col min="775" max="775" width="15.28515625" style="39" customWidth="1"/>
    <col min="776" max="776" width="17" style="39" customWidth="1"/>
    <col min="777" max="777" width="15.42578125" style="39" customWidth="1"/>
    <col min="778" max="778" width="9.140625" style="39"/>
    <col min="779" max="779" width="10.28515625" style="39" bestFit="1" customWidth="1"/>
    <col min="780" max="1024" width="9.140625" style="39"/>
    <col min="1025" max="1025" width="11.42578125" style="39" customWidth="1"/>
    <col min="1026" max="1026" width="15.140625" style="39" customWidth="1"/>
    <col min="1027" max="1027" width="19.85546875" style="39" customWidth="1"/>
    <col min="1028" max="1029" width="16" style="39" customWidth="1"/>
    <col min="1030" max="1030" width="17" style="39" customWidth="1"/>
    <col min="1031" max="1031" width="15.28515625" style="39" customWidth="1"/>
    <col min="1032" max="1032" width="17" style="39" customWidth="1"/>
    <col min="1033" max="1033" width="15.42578125" style="39" customWidth="1"/>
    <col min="1034" max="1034" width="9.140625" style="39"/>
    <col min="1035" max="1035" width="10.28515625" style="39" bestFit="1" customWidth="1"/>
    <col min="1036" max="1280" width="9.140625" style="39"/>
    <col min="1281" max="1281" width="11.42578125" style="39" customWidth="1"/>
    <col min="1282" max="1282" width="15.140625" style="39" customWidth="1"/>
    <col min="1283" max="1283" width="19.85546875" style="39" customWidth="1"/>
    <col min="1284" max="1285" width="16" style="39" customWidth="1"/>
    <col min="1286" max="1286" width="17" style="39" customWidth="1"/>
    <col min="1287" max="1287" width="15.28515625" style="39" customWidth="1"/>
    <col min="1288" max="1288" width="17" style="39" customWidth="1"/>
    <col min="1289" max="1289" width="15.42578125" style="39" customWidth="1"/>
    <col min="1290" max="1290" width="9.140625" style="39"/>
    <col min="1291" max="1291" width="10.28515625" style="39" bestFit="1" customWidth="1"/>
    <col min="1292" max="1536" width="9.140625" style="39"/>
    <col min="1537" max="1537" width="11.42578125" style="39" customWidth="1"/>
    <col min="1538" max="1538" width="15.140625" style="39" customWidth="1"/>
    <col min="1539" max="1539" width="19.85546875" style="39" customWidth="1"/>
    <col min="1540" max="1541" width="16" style="39" customWidth="1"/>
    <col min="1542" max="1542" width="17" style="39" customWidth="1"/>
    <col min="1543" max="1543" width="15.28515625" style="39" customWidth="1"/>
    <col min="1544" max="1544" width="17" style="39" customWidth="1"/>
    <col min="1545" max="1545" width="15.42578125" style="39" customWidth="1"/>
    <col min="1546" max="1546" width="9.140625" style="39"/>
    <col min="1547" max="1547" width="10.28515625" style="39" bestFit="1" customWidth="1"/>
    <col min="1548" max="1792" width="9.140625" style="39"/>
    <col min="1793" max="1793" width="11.42578125" style="39" customWidth="1"/>
    <col min="1794" max="1794" width="15.140625" style="39" customWidth="1"/>
    <col min="1795" max="1795" width="19.85546875" style="39" customWidth="1"/>
    <col min="1796" max="1797" width="16" style="39" customWidth="1"/>
    <col min="1798" max="1798" width="17" style="39" customWidth="1"/>
    <col min="1799" max="1799" width="15.28515625" style="39" customWidth="1"/>
    <col min="1800" max="1800" width="17" style="39" customWidth="1"/>
    <col min="1801" max="1801" width="15.42578125" style="39" customWidth="1"/>
    <col min="1802" max="1802" width="9.140625" style="39"/>
    <col min="1803" max="1803" width="10.28515625" style="39" bestFit="1" customWidth="1"/>
    <col min="1804" max="2048" width="9.140625" style="39"/>
    <col min="2049" max="2049" width="11.42578125" style="39" customWidth="1"/>
    <col min="2050" max="2050" width="15.140625" style="39" customWidth="1"/>
    <col min="2051" max="2051" width="19.85546875" style="39" customWidth="1"/>
    <col min="2052" max="2053" width="16" style="39" customWidth="1"/>
    <col min="2054" max="2054" width="17" style="39" customWidth="1"/>
    <col min="2055" max="2055" width="15.28515625" style="39" customWidth="1"/>
    <col min="2056" max="2056" width="17" style="39" customWidth="1"/>
    <col min="2057" max="2057" width="15.42578125" style="39" customWidth="1"/>
    <col min="2058" max="2058" width="9.140625" style="39"/>
    <col min="2059" max="2059" width="10.28515625" style="39" bestFit="1" customWidth="1"/>
    <col min="2060" max="2304" width="9.140625" style="39"/>
    <col min="2305" max="2305" width="11.42578125" style="39" customWidth="1"/>
    <col min="2306" max="2306" width="15.140625" style="39" customWidth="1"/>
    <col min="2307" max="2307" width="19.85546875" style="39" customWidth="1"/>
    <col min="2308" max="2309" width="16" style="39" customWidth="1"/>
    <col min="2310" max="2310" width="17" style="39" customWidth="1"/>
    <col min="2311" max="2311" width="15.28515625" style="39" customWidth="1"/>
    <col min="2312" max="2312" width="17" style="39" customWidth="1"/>
    <col min="2313" max="2313" width="15.42578125" style="39" customWidth="1"/>
    <col min="2314" max="2314" width="9.140625" style="39"/>
    <col min="2315" max="2315" width="10.28515625" style="39" bestFit="1" customWidth="1"/>
    <col min="2316" max="2560" width="9.140625" style="39"/>
    <col min="2561" max="2561" width="11.42578125" style="39" customWidth="1"/>
    <col min="2562" max="2562" width="15.140625" style="39" customWidth="1"/>
    <col min="2563" max="2563" width="19.85546875" style="39" customWidth="1"/>
    <col min="2564" max="2565" width="16" style="39" customWidth="1"/>
    <col min="2566" max="2566" width="17" style="39" customWidth="1"/>
    <col min="2567" max="2567" width="15.28515625" style="39" customWidth="1"/>
    <col min="2568" max="2568" width="17" style="39" customWidth="1"/>
    <col min="2569" max="2569" width="15.42578125" style="39" customWidth="1"/>
    <col min="2570" max="2570" width="9.140625" style="39"/>
    <col min="2571" max="2571" width="10.28515625" style="39" bestFit="1" customWidth="1"/>
    <col min="2572" max="2816" width="9.140625" style="39"/>
    <col min="2817" max="2817" width="11.42578125" style="39" customWidth="1"/>
    <col min="2818" max="2818" width="15.140625" style="39" customWidth="1"/>
    <col min="2819" max="2819" width="19.85546875" style="39" customWidth="1"/>
    <col min="2820" max="2821" width="16" style="39" customWidth="1"/>
    <col min="2822" max="2822" width="17" style="39" customWidth="1"/>
    <col min="2823" max="2823" width="15.28515625" style="39" customWidth="1"/>
    <col min="2824" max="2824" width="17" style="39" customWidth="1"/>
    <col min="2825" max="2825" width="15.42578125" style="39" customWidth="1"/>
    <col min="2826" max="2826" width="9.140625" style="39"/>
    <col min="2827" max="2827" width="10.28515625" style="39" bestFit="1" customWidth="1"/>
    <col min="2828" max="3072" width="9.140625" style="39"/>
    <col min="3073" max="3073" width="11.42578125" style="39" customWidth="1"/>
    <col min="3074" max="3074" width="15.140625" style="39" customWidth="1"/>
    <col min="3075" max="3075" width="19.85546875" style="39" customWidth="1"/>
    <col min="3076" max="3077" width="16" style="39" customWidth="1"/>
    <col min="3078" max="3078" width="17" style="39" customWidth="1"/>
    <col min="3079" max="3079" width="15.28515625" style="39" customWidth="1"/>
    <col min="3080" max="3080" width="17" style="39" customWidth="1"/>
    <col min="3081" max="3081" width="15.42578125" style="39" customWidth="1"/>
    <col min="3082" max="3082" width="9.140625" style="39"/>
    <col min="3083" max="3083" width="10.28515625" style="39" bestFit="1" customWidth="1"/>
    <col min="3084" max="3328" width="9.140625" style="39"/>
    <col min="3329" max="3329" width="11.42578125" style="39" customWidth="1"/>
    <col min="3330" max="3330" width="15.140625" style="39" customWidth="1"/>
    <col min="3331" max="3331" width="19.85546875" style="39" customWidth="1"/>
    <col min="3332" max="3333" width="16" style="39" customWidth="1"/>
    <col min="3334" max="3334" width="17" style="39" customWidth="1"/>
    <col min="3335" max="3335" width="15.28515625" style="39" customWidth="1"/>
    <col min="3336" max="3336" width="17" style="39" customWidth="1"/>
    <col min="3337" max="3337" width="15.42578125" style="39" customWidth="1"/>
    <col min="3338" max="3338" width="9.140625" style="39"/>
    <col min="3339" max="3339" width="10.28515625" style="39" bestFit="1" customWidth="1"/>
    <col min="3340" max="3584" width="9.140625" style="39"/>
    <col min="3585" max="3585" width="11.42578125" style="39" customWidth="1"/>
    <col min="3586" max="3586" width="15.140625" style="39" customWidth="1"/>
    <col min="3587" max="3587" width="19.85546875" style="39" customWidth="1"/>
    <col min="3588" max="3589" width="16" style="39" customWidth="1"/>
    <col min="3590" max="3590" width="17" style="39" customWidth="1"/>
    <col min="3591" max="3591" width="15.28515625" style="39" customWidth="1"/>
    <col min="3592" max="3592" width="17" style="39" customWidth="1"/>
    <col min="3593" max="3593" width="15.42578125" style="39" customWidth="1"/>
    <col min="3594" max="3594" width="9.140625" style="39"/>
    <col min="3595" max="3595" width="10.28515625" style="39" bestFit="1" customWidth="1"/>
    <col min="3596" max="3840" width="9.140625" style="39"/>
    <col min="3841" max="3841" width="11.42578125" style="39" customWidth="1"/>
    <col min="3842" max="3842" width="15.140625" style="39" customWidth="1"/>
    <col min="3843" max="3843" width="19.85546875" style="39" customWidth="1"/>
    <col min="3844" max="3845" width="16" style="39" customWidth="1"/>
    <col min="3846" max="3846" width="17" style="39" customWidth="1"/>
    <col min="3847" max="3847" width="15.28515625" style="39" customWidth="1"/>
    <col min="3848" max="3848" width="17" style="39" customWidth="1"/>
    <col min="3849" max="3849" width="15.42578125" style="39" customWidth="1"/>
    <col min="3850" max="3850" width="9.140625" style="39"/>
    <col min="3851" max="3851" width="10.28515625" style="39" bestFit="1" customWidth="1"/>
    <col min="3852" max="4096" width="9.140625" style="39"/>
    <col min="4097" max="4097" width="11.42578125" style="39" customWidth="1"/>
    <col min="4098" max="4098" width="15.140625" style="39" customWidth="1"/>
    <col min="4099" max="4099" width="19.85546875" style="39" customWidth="1"/>
    <col min="4100" max="4101" width="16" style="39" customWidth="1"/>
    <col min="4102" max="4102" width="17" style="39" customWidth="1"/>
    <col min="4103" max="4103" width="15.28515625" style="39" customWidth="1"/>
    <col min="4104" max="4104" width="17" style="39" customWidth="1"/>
    <col min="4105" max="4105" width="15.42578125" style="39" customWidth="1"/>
    <col min="4106" max="4106" width="9.140625" style="39"/>
    <col min="4107" max="4107" width="10.28515625" style="39" bestFit="1" customWidth="1"/>
    <col min="4108" max="4352" width="9.140625" style="39"/>
    <col min="4353" max="4353" width="11.42578125" style="39" customWidth="1"/>
    <col min="4354" max="4354" width="15.140625" style="39" customWidth="1"/>
    <col min="4355" max="4355" width="19.85546875" style="39" customWidth="1"/>
    <col min="4356" max="4357" width="16" style="39" customWidth="1"/>
    <col min="4358" max="4358" width="17" style="39" customWidth="1"/>
    <col min="4359" max="4359" width="15.28515625" style="39" customWidth="1"/>
    <col min="4360" max="4360" width="17" style="39" customWidth="1"/>
    <col min="4361" max="4361" width="15.42578125" style="39" customWidth="1"/>
    <col min="4362" max="4362" width="9.140625" style="39"/>
    <col min="4363" max="4363" width="10.28515625" style="39" bestFit="1" customWidth="1"/>
    <col min="4364" max="4608" width="9.140625" style="39"/>
    <col min="4609" max="4609" width="11.42578125" style="39" customWidth="1"/>
    <col min="4610" max="4610" width="15.140625" style="39" customWidth="1"/>
    <col min="4611" max="4611" width="19.85546875" style="39" customWidth="1"/>
    <col min="4612" max="4613" width="16" style="39" customWidth="1"/>
    <col min="4614" max="4614" width="17" style="39" customWidth="1"/>
    <col min="4615" max="4615" width="15.28515625" style="39" customWidth="1"/>
    <col min="4616" max="4616" width="17" style="39" customWidth="1"/>
    <col min="4617" max="4617" width="15.42578125" style="39" customWidth="1"/>
    <col min="4618" max="4618" width="9.140625" style="39"/>
    <col min="4619" max="4619" width="10.28515625" style="39" bestFit="1" customWidth="1"/>
    <col min="4620" max="4864" width="9.140625" style="39"/>
    <col min="4865" max="4865" width="11.42578125" style="39" customWidth="1"/>
    <col min="4866" max="4866" width="15.140625" style="39" customWidth="1"/>
    <col min="4867" max="4867" width="19.85546875" style="39" customWidth="1"/>
    <col min="4868" max="4869" width="16" style="39" customWidth="1"/>
    <col min="4870" max="4870" width="17" style="39" customWidth="1"/>
    <col min="4871" max="4871" width="15.28515625" style="39" customWidth="1"/>
    <col min="4872" max="4872" width="17" style="39" customWidth="1"/>
    <col min="4873" max="4873" width="15.42578125" style="39" customWidth="1"/>
    <col min="4874" max="4874" width="9.140625" style="39"/>
    <col min="4875" max="4875" width="10.28515625" style="39" bestFit="1" customWidth="1"/>
    <col min="4876" max="5120" width="9.140625" style="39"/>
    <col min="5121" max="5121" width="11.42578125" style="39" customWidth="1"/>
    <col min="5122" max="5122" width="15.140625" style="39" customWidth="1"/>
    <col min="5123" max="5123" width="19.85546875" style="39" customWidth="1"/>
    <col min="5124" max="5125" width="16" style="39" customWidth="1"/>
    <col min="5126" max="5126" width="17" style="39" customWidth="1"/>
    <col min="5127" max="5127" width="15.28515625" style="39" customWidth="1"/>
    <col min="5128" max="5128" width="17" style="39" customWidth="1"/>
    <col min="5129" max="5129" width="15.42578125" style="39" customWidth="1"/>
    <col min="5130" max="5130" width="9.140625" style="39"/>
    <col min="5131" max="5131" width="10.28515625" style="39" bestFit="1" customWidth="1"/>
    <col min="5132" max="5376" width="9.140625" style="39"/>
    <col min="5377" max="5377" width="11.42578125" style="39" customWidth="1"/>
    <col min="5378" max="5378" width="15.140625" style="39" customWidth="1"/>
    <col min="5379" max="5379" width="19.85546875" style="39" customWidth="1"/>
    <col min="5380" max="5381" width="16" style="39" customWidth="1"/>
    <col min="5382" max="5382" width="17" style="39" customWidth="1"/>
    <col min="5383" max="5383" width="15.28515625" style="39" customWidth="1"/>
    <col min="5384" max="5384" width="17" style="39" customWidth="1"/>
    <col min="5385" max="5385" width="15.42578125" style="39" customWidth="1"/>
    <col min="5386" max="5386" width="9.140625" style="39"/>
    <col min="5387" max="5387" width="10.28515625" style="39" bestFit="1" customWidth="1"/>
    <col min="5388" max="5632" width="9.140625" style="39"/>
    <col min="5633" max="5633" width="11.42578125" style="39" customWidth="1"/>
    <col min="5634" max="5634" width="15.140625" style="39" customWidth="1"/>
    <col min="5635" max="5635" width="19.85546875" style="39" customWidth="1"/>
    <col min="5636" max="5637" width="16" style="39" customWidth="1"/>
    <col min="5638" max="5638" width="17" style="39" customWidth="1"/>
    <col min="5639" max="5639" width="15.28515625" style="39" customWidth="1"/>
    <col min="5640" max="5640" width="17" style="39" customWidth="1"/>
    <col min="5641" max="5641" width="15.42578125" style="39" customWidth="1"/>
    <col min="5642" max="5642" width="9.140625" style="39"/>
    <col min="5643" max="5643" width="10.28515625" style="39" bestFit="1" customWidth="1"/>
    <col min="5644" max="5888" width="9.140625" style="39"/>
    <col min="5889" max="5889" width="11.42578125" style="39" customWidth="1"/>
    <col min="5890" max="5890" width="15.140625" style="39" customWidth="1"/>
    <col min="5891" max="5891" width="19.85546875" style="39" customWidth="1"/>
    <col min="5892" max="5893" width="16" style="39" customWidth="1"/>
    <col min="5894" max="5894" width="17" style="39" customWidth="1"/>
    <col min="5895" max="5895" width="15.28515625" style="39" customWidth="1"/>
    <col min="5896" max="5896" width="17" style="39" customWidth="1"/>
    <col min="5897" max="5897" width="15.42578125" style="39" customWidth="1"/>
    <col min="5898" max="5898" width="9.140625" style="39"/>
    <col min="5899" max="5899" width="10.28515625" style="39" bestFit="1" customWidth="1"/>
    <col min="5900" max="6144" width="9.140625" style="39"/>
    <col min="6145" max="6145" width="11.42578125" style="39" customWidth="1"/>
    <col min="6146" max="6146" width="15.140625" style="39" customWidth="1"/>
    <col min="6147" max="6147" width="19.85546875" style="39" customWidth="1"/>
    <col min="6148" max="6149" width="16" style="39" customWidth="1"/>
    <col min="6150" max="6150" width="17" style="39" customWidth="1"/>
    <col min="6151" max="6151" width="15.28515625" style="39" customWidth="1"/>
    <col min="6152" max="6152" width="17" style="39" customWidth="1"/>
    <col min="6153" max="6153" width="15.42578125" style="39" customWidth="1"/>
    <col min="6154" max="6154" width="9.140625" style="39"/>
    <col min="6155" max="6155" width="10.28515625" style="39" bestFit="1" customWidth="1"/>
    <col min="6156" max="6400" width="9.140625" style="39"/>
    <col min="6401" max="6401" width="11.42578125" style="39" customWidth="1"/>
    <col min="6402" max="6402" width="15.140625" style="39" customWidth="1"/>
    <col min="6403" max="6403" width="19.85546875" style="39" customWidth="1"/>
    <col min="6404" max="6405" width="16" style="39" customWidth="1"/>
    <col min="6406" max="6406" width="17" style="39" customWidth="1"/>
    <col min="6407" max="6407" width="15.28515625" style="39" customWidth="1"/>
    <col min="6408" max="6408" width="17" style="39" customWidth="1"/>
    <col min="6409" max="6409" width="15.42578125" style="39" customWidth="1"/>
    <col min="6410" max="6410" width="9.140625" style="39"/>
    <col min="6411" max="6411" width="10.28515625" style="39" bestFit="1" customWidth="1"/>
    <col min="6412" max="6656" width="9.140625" style="39"/>
    <col min="6657" max="6657" width="11.42578125" style="39" customWidth="1"/>
    <col min="6658" max="6658" width="15.140625" style="39" customWidth="1"/>
    <col min="6659" max="6659" width="19.85546875" style="39" customWidth="1"/>
    <col min="6660" max="6661" width="16" style="39" customWidth="1"/>
    <col min="6662" max="6662" width="17" style="39" customWidth="1"/>
    <col min="6663" max="6663" width="15.28515625" style="39" customWidth="1"/>
    <col min="6664" max="6664" width="17" style="39" customWidth="1"/>
    <col min="6665" max="6665" width="15.42578125" style="39" customWidth="1"/>
    <col min="6666" max="6666" width="9.140625" style="39"/>
    <col min="6667" max="6667" width="10.28515625" style="39" bestFit="1" customWidth="1"/>
    <col min="6668" max="6912" width="9.140625" style="39"/>
    <col min="6913" max="6913" width="11.42578125" style="39" customWidth="1"/>
    <col min="6914" max="6914" width="15.140625" style="39" customWidth="1"/>
    <col min="6915" max="6915" width="19.85546875" style="39" customWidth="1"/>
    <col min="6916" max="6917" width="16" style="39" customWidth="1"/>
    <col min="6918" max="6918" width="17" style="39" customWidth="1"/>
    <col min="6919" max="6919" width="15.28515625" style="39" customWidth="1"/>
    <col min="6920" max="6920" width="17" style="39" customWidth="1"/>
    <col min="6921" max="6921" width="15.42578125" style="39" customWidth="1"/>
    <col min="6922" max="6922" width="9.140625" style="39"/>
    <col min="6923" max="6923" width="10.28515625" style="39" bestFit="1" customWidth="1"/>
    <col min="6924" max="7168" width="9.140625" style="39"/>
    <col min="7169" max="7169" width="11.42578125" style="39" customWidth="1"/>
    <col min="7170" max="7170" width="15.140625" style="39" customWidth="1"/>
    <col min="7171" max="7171" width="19.85546875" style="39" customWidth="1"/>
    <col min="7172" max="7173" width="16" style="39" customWidth="1"/>
    <col min="7174" max="7174" width="17" style="39" customWidth="1"/>
    <col min="7175" max="7175" width="15.28515625" style="39" customWidth="1"/>
    <col min="7176" max="7176" width="17" style="39" customWidth="1"/>
    <col min="7177" max="7177" width="15.42578125" style="39" customWidth="1"/>
    <col min="7178" max="7178" width="9.140625" style="39"/>
    <col min="7179" max="7179" width="10.28515625" style="39" bestFit="1" customWidth="1"/>
    <col min="7180" max="7424" width="9.140625" style="39"/>
    <col min="7425" max="7425" width="11.42578125" style="39" customWidth="1"/>
    <col min="7426" max="7426" width="15.140625" style="39" customWidth="1"/>
    <col min="7427" max="7427" width="19.85546875" style="39" customWidth="1"/>
    <col min="7428" max="7429" width="16" style="39" customWidth="1"/>
    <col min="7430" max="7430" width="17" style="39" customWidth="1"/>
    <col min="7431" max="7431" width="15.28515625" style="39" customWidth="1"/>
    <col min="7432" max="7432" width="17" style="39" customWidth="1"/>
    <col min="7433" max="7433" width="15.42578125" style="39" customWidth="1"/>
    <col min="7434" max="7434" width="9.140625" style="39"/>
    <col min="7435" max="7435" width="10.28515625" style="39" bestFit="1" customWidth="1"/>
    <col min="7436" max="7680" width="9.140625" style="39"/>
    <col min="7681" max="7681" width="11.42578125" style="39" customWidth="1"/>
    <col min="7682" max="7682" width="15.140625" style="39" customWidth="1"/>
    <col min="7683" max="7683" width="19.85546875" style="39" customWidth="1"/>
    <col min="7684" max="7685" width="16" style="39" customWidth="1"/>
    <col min="7686" max="7686" width="17" style="39" customWidth="1"/>
    <col min="7687" max="7687" width="15.28515625" style="39" customWidth="1"/>
    <col min="7688" max="7688" width="17" style="39" customWidth="1"/>
    <col min="7689" max="7689" width="15.42578125" style="39" customWidth="1"/>
    <col min="7690" max="7690" width="9.140625" style="39"/>
    <col min="7691" max="7691" width="10.28515625" style="39" bestFit="1" customWidth="1"/>
    <col min="7692" max="7936" width="9.140625" style="39"/>
    <col min="7937" max="7937" width="11.42578125" style="39" customWidth="1"/>
    <col min="7938" max="7938" width="15.140625" style="39" customWidth="1"/>
    <col min="7939" max="7939" width="19.85546875" style="39" customWidth="1"/>
    <col min="7940" max="7941" width="16" style="39" customWidth="1"/>
    <col min="7942" max="7942" width="17" style="39" customWidth="1"/>
    <col min="7943" max="7943" width="15.28515625" style="39" customWidth="1"/>
    <col min="7944" max="7944" width="17" style="39" customWidth="1"/>
    <col min="7945" max="7945" width="15.42578125" style="39" customWidth="1"/>
    <col min="7946" max="7946" width="9.140625" style="39"/>
    <col min="7947" max="7947" width="10.28515625" style="39" bestFit="1" customWidth="1"/>
    <col min="7948" max="8192" width="9.140625" style="39"/>
    <col min="8193" max="8193" width="11.42578125" style="39" customWidth="1"/>
    <col min="8194" max="8194" width="15.140625" style="39" customWidth="1"/>
    <col min="8195" max="8195" width="19.85546875" style="39" customWidth="1"/>
    <col min="8196" max="8197" width="16" style="39" customWidth="1"/>
    <col min="8198" max="8198" width="17" style="39" customWidth="1"/>
    <col min="8199" max="8199" width="15.28515625" style="39" customWidth="1"/>
    <col min="8200" max="8200" width="17" style="39" customWidth="1"/>
    <col min="8201" max="8201" width="15.42578125" style="39" customWidth="1"/>
    <col min="8202" max="8202" width="9.140625" style="39"/>
    <col min="8203" max="8203" width="10.28515625" style="39" bestFit="1" customWidth="1"/>
    <col min="8204" max="8448" width="9.140625" style="39"/>
    <col min="8449" max="8449" width="11.42578125" style="39" customWidth="1"/>
    <col min="8450" max="8450" width="15.140625" style="39" customWidth="1"/>
    <col min="8451" max="8451" width="19.85546875" style="39" customWidth="1"/>
    <col min="8452" max="8453" width="16" style="39" customWidth="1"/>
    <col min="8454" max="8454" width="17" style="39" customWidth="1"/>
    <col min="8455" max="8455" width="15.28515625" style="39" customWidth="1"/>
    <col min="8456" max="8456" width="17" style="39" customWidth="1"/>
    <col min="8457" max="8457" width="15.42578125" style="39" customWidth="1"/>
    <col min="8458" max="8458" width="9.140625" style="39"/>
    <col min="8459" max="8459" width="10.28515625" style="39" bestFit="1" customWidth="1"/>
    <col min="8460" max="8704" width="9.140625" style="39"/>
    <col min="8705" max="8705" width="11.42578125" style="39" customWidth="1"/>
    <col min="8706" max="8706" width="15.140625" style="39" customWidth="1"/>
    <col min="8707" max="8707" width="19.85546875" style="39" customWidth="1"/>
    <col min="8708" max="8709" width="16" style="39" customWidth="1"/>
    <col min="8710" max="8710" width="17" style="39" customWidth="1"/>
    <col min="8711" max="8711" width="15.28515625" style="39" customWidth="1"/>
    <col min="8712" max="8712" width="17" style="39" customWidth="1"/>
    <col min="8713" max="8713" width="15.42578125" style="39" customWidth="1"/>
    <col min="8714" max="8714" width="9.140625" style="39"/>
    <col min="8715" max="8715" width="10.28515625" style="39" bestFit="1" customWidth="1"/>
    <col min="8716" max="8960" width="9.140625" style="39"/>
    <col min="8961" max="8961" width="11.42578125" style="39" customWidth="1"/>
    <col min="8962" max="8962" width="15.140625" style="39" customWidth="1"/>
    <col min="8963" max="8963" width="19.85546875" style="39" customWidth="1"/>
    <col min="8964" max="8965" width="16" style="39" customWidth="1"/>
    <col min="8966" max="8966" width="17" style="39" customWidth="1"/>
    <col min="8967" max="8967" width="15.28515625" style="39" customWidth="1"/>
    <col min="8968" max="8968" width="17" style="39" customWidth="1"/>
    <col min="8969" max="8969" width="15.42578125" style="39" customWidth="1"/>
    <col min="8970" max="8970" width="9.140625" style="39"/>
    <col min="8971" max="8971" width="10.28515625" style="39" bestFit="1" customWidth="1"/>
    <col min="8972" max="9216" width="9.140625" style="39"/>
    <col min="9217" max="9217" width="11.42578125" style="39" customWidth="1"/>
    <col min="9218" max="9218" width="15.140625" style="39" customWidth="1"/>
    <col min="9219" max="9219" width="19.85546875" style="39" customWidth="1"/>
    <col min="9220" max="9221" width="16" style="39" customWidth="1"/>
    <col min="9222" max="9222" width="17" style="39" customWidth="1"/>
    <col min="9223" max="9223" width="15.28515625" style="39" customWidth="1"/>
    <col min="9224" max="9224" width="17" style="39" customWidth="1"/>
    <col min="9225" max="9225" width="15.42578125" style="39" customWidth="1"/>
    <col min="9226" max="9226" width="9.140625" style="39"/>
    <col min="9227" max="9227" width="10.28515625" style="39" bestFit="1" customWidth="1"/>
    <col min="9228" max="9472" width="9.140625" style="39"/>
    <col min="9473" max="9473" width="11.42578125" style="39" customWidth="1"/>
    <col min="9474" max="9474" width="15.140625" style="39" customWidth="1"/>
    <col min="9475" max="9475" width="19.85546875" style="39" customWidth="1"/>
    <col min="9476" max="9477" width="16" style="39" customWidth="1"/>
    <col min="9478" max="9478" width="17" style="39" customWidth="1"/>
    <col min="9479" max="9479" width="15.28515625" style="39" customWidth="1"/>
    <col min="9480" max="9480" width="17" style="39" customWidth="1"/>
    <col min="9481" max="9481" width="15.42578125" style="39" customWidth="1"/>
    <col min="9482" max="9482" width="9.140625" style="39"/>
    <col min="9483" max="9483" width="10.28515625" style="39" bestFit="1" customWidth="1"/>
    <col min="9484" max="9728" width="9.140625" style="39"/>
    <col min="9729" max="9729" width="11.42578125" style="39" customWidth="1"/>
    <col min="9730" max="9730" width="15.140625" style="39" customWidth="1"/>
    <col min="9731" max="9731" width="19.85546875" style="39" customWidth="1"/>
    <col min="9732" max="9733" width="16" style="39" customWidth="1"/>
    <col min="9734" max="9734" width="17" style="39" customWidth="1"/>
    <col min="9735" max="9735" width="15.28515625" style="39" customWidth="1"/>
    <col min="9736" max="9736" width="17" style="39" customWidth="1"/>
    <col min="9737" max="9737" width="15.42578125" style="39" customWidth="1"/>
    <col min="9738" max="9738" width="9.140625" style="39"/>
    <col min="9739" max="9739" width="10.28515625" style="39" bestFit="1" customWidth="1"/>
    <col min="9740" max="9984" width="9.140625" style="39"/>
    <col min="9985" max="9985" width="11.42578125" style="39" customWidth="1"/>
    <col min="9986" max="9986" width="15.140625" style="39" customWidth="1"/>
    <col min="9987" max="9987" width="19.85546875" style="39" customWidth="1"/>
    <col min="9988" max="9989" width="16" style="39" customWidth="1"/>
    <col min="9990" max="9990" width="17" style="39" customWidth="1"/>
    <col min="9991" max="9991" width="15.28515625" style="39" customWidth="1"/>
    <col min="9992" max="9992" width="17" style="39" customWidth="1"/>
    <col min="9993" max="9993" width="15.42578125" style="39" customWidth="1"/>
    <col min="9994" max="9994" width="9.140625" style="39"/>
    <col min="9995" max="9995" width="10.28515625" style="39" bestFit="1" customWidth="1"/>
    <col min="9996" max="10240" width="9.140625" style="39"/>
    <col min="10241" max="10241" width="11.42578125" style="39" customWidth="1"/>
    <col min="10242" max="10242" width="15.140625" style="39" customWidth="1"/>
    <col min="10243" max="10243" width="19.85546875" style="39" customWidth="1"/>
    <col min="10244" max="10245" width="16" style="39" customWidth="1"/>
    <col min="10246" max="10246" width="17" style="39" customWidth="1"/>
    <col min="10247" max="10247" width="15.28515625" style="39" customWidth="1"/>
    <col min="10248" max="10248" width="17" style="39" customWidth="1"/>
    <col min="10249" max="10249" width="15.42578125" style="39" customWidth="1"/>
    <col min="10250" max="10250" width="9.140625" style="39"/>
    <col min="10251" max="10251" width="10.28515625" style="39" bestFit="1" customWidth="1"/>
    <col min="10252" max="10496" width="9.140625" style="39"/>
    <col min="10497" max="10497" width="11.42578125" style="39" customWidth="1"/>
    <col min="10498" max="10498" width="15.140625" style="39" customWidth="1"/>
    <col min="10499" max="10499" width="19.85546875" style="39" customWidth="1"/>
    <col min="10500" max="10501" width="16" style="39" customWidth="1"/>
    <col min="10502" max="10502" width="17" style="39" customWidth="1"/>
    <col min="10503" max="10503" width="15.28515625" style="39" customWidth="1"/>
    <col min="10504" max="10504" width="17" style="39" customWidth="1"/>
    <col min="10505" max="10505" width="15.42578125" style="39" customWidth="1"/>
    <col min="10506" max="10506" width="9.140625" style="39"/>
    <col min="10507" max="10507" width="10.28515625" style="39" bestFit="1" customWidth="1"/>
    <col min="10508" max="10752" width="9.140625" style="39"/>
    <col min="10753" max="10753" width="11.42578125" style="39" customWidth="1"/>
    <col min="10754" max="10754" width="15.140625" style="39" customWidth="1"/>
    <col min="10755" max="10755" width="19.85546875" style="39" customWidth="1"/>
    <col min="10756" max="10757" width="16" style="39" customWidth="1"/>
    <col min="10758" max="10758" width="17" style="39" customWidth="1"/>
    <col min="10759" max="10759" width="15.28515625" style="39" customWidth="1"/>
    <col min="10760" max="10760" width="17" style="39" customWidth="1"/>
    <col min="10761" max="10761" width="15.42578125" style="39" customWidth="1"/>
    <col min="10762" max="10762" width="9.140625" style="39"/>
    <col min="10763" max="10763" width="10.28515625" style="39" bestFit="1" customWidth="1"/>
    <col min="10764" max="11008" width="9.140625" style="39"/>
    <col min="11009" max="11009" width="11.42578125" style="39" customWidth="1"/>
    <col min="11010" max="11010" width="15.140625" style="39" customWidth="1"/>
    <col min="11011" max="11011" width="19.85546875" style="39" customWidth="1"/>
    <col min="11012" max="11013" width="16" style="39" customWidth="1"/>
    <col min="11014" max="11014" width="17" style="39" customWidth="1"/>
    <col min="11015" max="11015" width="15.28515625" style="39" customWidth="1"/>
    <col min="11016" max="11016" width="17" style="39" customWidth="1"/>
    <col min="11017" max="11017" width="15.42578125" style="39" customWidth="1"/>
    <col min="11018" max="11018" width="9.140625" style="39"/>
    <col min="11019" max="11019" width="10.28515625" style="39" bestFit="1" customWidth="1"/>
    <col min="11020" max="11264" width="9.140625" style="39"/>
    <col min="11265" max="11265" width="11.42578125" style="39" customWidth="1"/>
    <col min="11266" max="11266" width="15.140625" style="39" customWidth="1"/>
    <col min="11267" max="11267" width="19.85546875" style="39" customWidth="1"/>
    <col min="11268" max="11269" width="16" style="39" customWidth="1"/>
    <col min="11270" max="11270" width="17" style="39" customWidth="1"/>
    <col min="11271" max="11271" width="15.28515625" style="39" customWidth="1"/>
    <col min="11272" max="11272" width="17" style="39" customWidth="1"/>
    <col min="11273" max="11273" width="15.42578125" style="39" customWidth="1"/>
    <col min="11274" max="11274" width="9.140625" style="39"/>
    <col min="11275" max="11275" width="10.28515625" style="39" bestFit="1" customWidth="1"/>
    <col min="11276" max="11520" width="9.140625" style="39"/>
    <col min="11521" max="11521" width="11.42578125" style="39" customWidth="1"/>
    <col min="11522" max="11522" width="15.140625" style="39" customWidth="1"/>
    <col min="11523" max="11523" width="19.85546875" style="39" customWidth="1"/>
    <col min="11524" max="11525" width="16" style="39" customWidth="1"/>
    <col min="11526" max="11526" width="17" style="39" customWidth="1"/>
    <col min="11527" max="11527" width="15.28515625" style="39" customWidth="1"/>
    <col min="11528" max="11528" width="17" style="39" customWidth="1"/>
    <col min="11529" max="11529" width="15.42578125" style="39" customWidth="1"/>
    <col min="11530" max="11530" width="9.140625" style="39"/>
    <col min="11531" max="11531" width="10.28515625" style="39" bestFit="1" customWidth="1"/>
    <col min="11532" max="11776" width="9.140625" style="39"/>
    <col min="11777" max="11777" width="11.42578125" style="39" customWidth="1"/>
    <col min="11778" max="11778" width="15.140625" style="39" customWidth="1"/>
    <col min="11779" max="11779" width="19.85546875" style="39" customWidth="1"/>
    <col min="11780" max="11781" width="16" style="39" customWidth="1"/>
    <col min="11782" max="11782" width="17" style="39" customWidth="1"/>
    <col min="11783" max="11783" width="15.28515625" style="39" customWidth="1"/>
    <col min="11784" max="11784" width="17" style="39" customWidth="1"/>
    <col min="11785" max="11785" width="15.42578125" style="39" customWidth="1"/>
    <col min="11786" max="11786" width="9.140625" style="39"/>
    <col min="11787" max="11787" width="10.28515625" style="39" bestFit="1" customWidth="1"/>
    <col min="11788" max="12032" width="9.140625" style="39"/>
    <col min="12033" max="12033" width="11.42578125" style="39" customWidth="1"/>
    <col min="12034" max="12034" width="15.140625" style="39" customWidth="1"/>
    <col min="12035" max="12035" width="19.85546875" style="39" customWidth="1"/>
    <col min="12036" max="12037" width="16" style="39" customWidth="1"/>
    <col min="12038" max="12038" width="17" style="39" customWidth="1"/>
    <col min="12039" max="12039" width="15.28515625" style="39" customWidth="1"/>
    <col min="12040" max="12040" width="17" style="39" customWidth="1"/>
    <col min="12041" max="12041" width="15.42578125" style="39" customWidth="1"/>
    <col min="12042" max="12042" width="9.140625" style="39"/>
    <col min="12043" max="12043" width="10.28515625" style="39" bestFit="1" customWidth="1"/>
    <col min="12044" max="12288" width="9.140625" style="39"/>
    <col min="12289" max="12289" width="11.42578125" style="39" customWidth="1"/>
    <col min="12290" max="12290" width="15.140625" style="39" customWidth="1"/>
    <col min="12291" max="12291" width="19.85546875" style="39" customWidth="1"/>
    <col min="12292" max="12293" width="16" style="39" customWidth="1"/>
    <col min="12294" max="12294" width="17" style="39" customWidth="1"/>
    <col min="12295" max="12295" width="15.28515625" style="39" customWidth="1"/>
    <col min="12296" max="12296" width="17" style="39" customWidth="1"/>
    <col min="12297" max="12297" width="15.42578125" style="39" customWidth="1"/>
    <col min="12298" max="12298" width="9.140625" style="39"/>
    <col min="12299" max="12299" width="10.28515625" style="39" bestFit="1" customWidth="1"/>
    <col min="12300" max="12544" width="9.140625" style="39"/>
    <col min="12545" max="12545" width="11.42578125" style="39" customWidth="1"/>
    <col min="12546" max="12546" width="15.140625" style="39" customWidth="1"/>
    <col min="12547" max="12547" width="19.85546875" style="39" customWidth="1"/>
    <col min="12548" max="12549" width="16" style="39" customWidth="1"/>
    <col min="12550" max="12550" width="17" style="39" customWidth="1"/>
    <col min="12551" max="12551" width="15.28515625" style="39" customWidth="1"/>
    <col min="12552" max="12552" width="17" style="39" customWidth="1"/>
    <col min="12553" max="12553" width="15.42578125" style="39" customWidth="1"/>
    <col min="12554" max="12554" width="9.140625" style="39"/>
    <col min="12555" max="12555" width="10.28515625" style="39" bestFit="1" customWidth="1"/>
    <col min="12556" max="12800" width="9.140625" style="39"/>
    <col min="12801" max="12801" width="11.42578125" style="39" customWidth="1"/>
    <col min="12802" max="12802" width="15.140625" style="39" customWidth="1"/>
    <col min="12803" max="12803" width="19.85546875" style="39" customWidth="1"/>
    <col min="12804" max="12805" width="16" style="39" customWidth="1"/>
    <col min="12806" max="12806" width="17" style="39" customWidth="1"/>
    <col min="12807" max="12807" width="15.28515625" style="39" customWidth="1"/>
    <col min="12808" max="12808" width="17" style="39" customWidth="1"/>
    <col min="12809" max="12809" width="15.42578125" style="39" customWidth="1"/>
    <col min="12810" max="12810" width="9.140625" style="39"/>
    <col min="12811" max="12811" width="10.28515625" style="39" bestFit="1" customWidth="1"/>
    <col min="12812" max="13056" width="9.140625" style="39"/>
    <col min="13057" max="13057" width="11.42578125" style="39" customWidth="1"/>
    <col min="13058" max="13058" width="15.140625" style="39" customWidth="1"/>
    <col min="13059" max="13059" width="19.85546875" style="39" customWidth="1"/>
    <col min="13060" max="13061" width="16" style="39" customWidth="1"/>
    <col min="13062" max="13062" width="17" style="39" customWidth="1"/>
    <col min="13063" max="13063" width="15.28515625" style="39" customWidth="1"/>
    <col min="13064" max="13064" width="17" style="39" customWidth="1"/>
    <col min="13065" max="13065" width="15.42578125" style="39" customWidth="1"/>
    <col min="13066" max="13066" width="9.140625" style="39"/>
    <col min="13067" max="13067" width="10.28515625" style="39" bestFit="1" customWidth="1"/>
    <col min="13068" max="13312" width="9.140625" style="39"/>
    <col min="13313" max="13313" width="11.42578125" style="39" customWidth="1"/>
    <col min="13314" max="13314" width="15.140625" style="39" customWidth="1"/>
    <col min="13315" max="13315" width="19.85546875" style="39" customWidth="1"/>
    <col min="13316" max="13317" width="16" style="39" customWidth="1"/>
    <col min="13318" max="13318" width="17" style="39" customWidth="1"/>
    <col min="13319" max="13319" width="15.28515625" style="39" customWidth="1"/>
    <col min="13320" max="13320" width="17" style="39" customWidth="1"/>
    <col min="13321" max="13321" width="15.42578125" style="39" customWidth="1"/>
    <col min="13322" max="13322" width="9.140625" style="39"/>
    <col min="13323" max="13323" width="10.28515625" style="39" bestFit="1" customWidth="1"/>
    <col min="13324" max="13568" width="9.140625" style="39"/>
    <col min="13569" max="13569" width="11.42578125" style="39" customWidth="1"/>
    <col min="13570" max="13570" width="15.140625" style="39" customWidth="1"/>
    <col min="13571" max="13571" width="19.85546875" style="39" customWidth="1"/>
    <col min="13572" max="13573" width="16" style="39" customWidth="1"/>
    <col min="13574" max="13574" width="17" style="39" customWidth="1"/>
    <col min="13575" max="13575" width="15.28515625" style="39" customWidth="1"/>
    <col min="13576" max="13576" width="17" style="39" customWidth="1"/>
    <col min="13577" max="13577" width="15.42578125" style="39" customWidth="1"/>
    <col min="13578" max="13578" width="9.140625" style="39"/>
    <col min="13579" max="13579" width="10.28515625" style="39" bestFit="1" customWidth="1"/>
    <col min="13580" max="13824" width="9.140625" style="39"/>
    <col min="13825" max="13825" width="11.42578125" style="39" customWidth="1"/>
    <col min="13826" max="13826" width="15.140625" style="39" customWidth="1"/>
    <col min="13827" max="13827" width="19.85546875" style="39" customWidth="1"/>
    <col min="13828" max="13829" width="16" style="39" customWidth="1"/>
    <col min="13830" max="13830" width="17" style="39" customWidth="1"/>
    <col min="13831" max="13831" width="15.28515625" style="39" customWidth="1"/>
    <col min="13832" max="13832" width="17" style="39" customWidth="1"/>
    <col min="13833" max="13833" width="15.42578125" style="39" customWidth="1"/>
    <col min="13834" max="13834" width="9.140625" style="39"/>
    <col min="13835" max="13835" width="10.28515625" style="39" bestFit="1" customWidth="1"/>
    <col min="13836" max="14080" width="9.140625" style="39"/>
    <col min="14081" max="14081" width="11.42578125" style="39" customWidth="1"/>
    <col min="14082" max="14082" width="15.140625" style="39" customWidth="1"/>
    <col min="14083" max="14083" width="19.85546875" style="39" customWidth="1"/>
    <col min="14084" max="14085" width="16" style="39" customWidth="1"/>
    <col min="14086" max="14086" width="17" style="39" customWidth="1"/>
    <col min="14087" max="14087" width="15.28515625" style="39" customWidth="1"/>
    <col min="14088" max="14088" width="17" style="39" customWidth="1"/>
    <col min="14089" max="14089" width="15.42578125" style="39" customWidth="1"/>
    <col min="14090" max="14090" width="9.140625" style="39"/>
    <col min="14091" max="14091" width="10.28515625" style="39" bestFit="1" customWidth="1"/>
    <col min="14092" max="14336" width="9.140625" style="39"/>
    <col min="14337" max="14337" width="11.42578125" style="39" customWidth="1"/>
    <col min="14338" max="14338" width="15.140625" style="39" customWidth="1"/>
    <col min="14339" max="14339" width="19.85546875" style="39" customWidth="1"/>
    <col min="14340" max="14341" width="16" style="39" customWidth="1"/>
    <col min="14342" max="14342" width="17" style="39" customWidth="1"/>
    <col min="14343" max="14343" width="15.28515625" style="39" customWidth="1"/>
    <col min="14344" max="14344" width="17" style="39" customWidth="1"/>
    <col min="14345" max="14345" width="15.42578125" style="39" customWidth="1"/>
    <col min="14346" max="14346" width="9.140625" style="39"/>
    <col min="14347" max="14347" width="10.28515625" style="39" bestFit="1" customWidth="1"/>
    <col min="14348" max="14592" width="9.140625" style="39"/>
    <col min="14593" max="14593" width="11.42578125" style="39" customWidth="1"/>
    <col min="14594" max="14594" width="15.140625" style="39" customWidth="1"/>
    <col min="14595" max="14595" width="19.85546875" style="39" customWidth="1"/>
    <col min="14596" max="14597" width="16" style="39" customWidth="1"/>
    <col min="14598" max="14598" width="17" style="39" customWidth="1"/>
    <col min="14599" max="14599" width="15.28515625" style="39" customWidth="1"/>
    <col min="14600" max="14600" width="17" style="39" customWidth="1"/>
    <col min="14601" max="14601" width="15.42578125" style="39" customWidth="1"/>
    <col min="14602" max="14602" width="9.140625" style="39"/>
    <col min="14603" max="14603" width="10.28515625" style="39" bestFit="1" customWidth="1"/>
    <col min="14604" max="14848" width="9.140625" style="39"/>
    <col min="14849" max="14849" width="11.42578125" style="39" customWidth="1"/>
    <col min="14850" max="14850" width="15.140625" style="39" customWidth="1"/>
    <col min="14851" max="14851" width="19.85546875" style="39" customWidth="1"/>
    <col min="14852" max="14853" width="16" style="39" customWidth="1"/>
    <col min="14854" max="14854" width="17" style="39" customWidth="1"/>
    <col min="14855" max="14855" width="15.28515625" style="39" customWidth="1"/>
    <col min="14856" max="14856" width="17" style="39" customWidth="1"/>
    <col min="14857" max="14857" width="15.42578125" style="39" customWidth="1"/>
    <col min="14858" max="14858" width="9.140625" style="39"/>
    <col min="14859" max="14859" width="10.28515625" style="39" bestFit="1" customWidth="1"/>
    <col min="14860" max="15104" width="9.140625" style="39"/>
    <col min="15105" max="15105" width="11.42578125" style="39" customWidth="1"/>
    <col min="15106" max="15106" width="15.140625" style="39" customWidth="1"/>
    <col min="15107" max="15107" width="19.85546875" style="39" customWidth="1"/>
    <col min="15108" max="15109" width="16" style="39" customWidth="1"/>
    <col min="15110" max="15110" width="17" style="39" customWidth="1"/>
    <col min="15111" max="15111" width="15.28515625" style="39" customWidth="1"/>
    <col min="15112" max="15112" width="17" style="39" customWidth="1"/>
    <col min="15113" max="15113" width="15.42578125" style="39" customWidth="1"/>
    <col min="15114" max="15114" width="9.140625" style="39"/>
    <col min="15115" max="15115" width="10.28515625" style="39" bestFit="1" customWidth="1"/>
    <col min="15116" max="15360" width="9.140625" style="39"/>
    <col min="15361" max="15361" width="11.42578125" style="39" customWidth="1"/>
    <col min="15362" max="15362" width="15.140625" style="39" customWidth="1"/>
    <col min="15363" max="15363" width="19.85546875" style="39" customWidth="1"/>
    <col min="15364" max="15365" width="16" style="39" customWidth="1"/>
    <col min="15366" max="15366" width="17" style="39" customWidth="1"/>
    <col min="15367" max="15367" width="15.28515625" style="39" customWidth="1"/>
    <col min="15368" max="15368" width="17" style="39" customWidth="1"/>
    <col min="15369" max="15369" width="15.42578125" style="39" customWidth="1"/>
    <col min="15370" max="15370" width="9.140625" style="39"/>
    <col min="15371" max="15371" width="10.28515625" style="39" bestFit="1" customWidth="1"/>
    <col min="15372" max="15616" width="9.140625" style="39"/>
    <col min="15617" max="15617" width="11.42578125" style="39" customWidth="1"/>
    <col min="15618" max="15618" width="15.140625" style="39" customWidth="1"/>
    <col min="15619" max="15619" width="19.85546875" style="39" customWidth="1"/>
    <col min="15620" max="15621" width="16" style="39" customWidth="1"/>
    <col min="15622" max="15622" width="17" style="39" customWidth="1"/>
    <col min="15623" max="15623" width="15.28515625" style="39" customWidth="1"/>
    <col min="15624" max="15624" width="17" style="39" customWidth="1"/>
    <col min="15625" max="15625" width="15.42578125" style="39" customWidth="1"/>
    <col min="15626" max="15626" width="9.140625" style="39"/>
    <col min="15627" max="15627" width="10.28515625" style="39" bestFit="1" customWidth="1"/>
    <col min="15628" max="15872" width="9.140625" style="39"/>
    <col min="15873" max="15873" width="11.42578125" style="39" customWidth="1"/>
    <col min="15874" max="15874" width="15.140625" style="39" customWidth="1"/>
    <col min="15875" max="15875" width="19.85546875" style="39" customWidth="1"/>
    <col min="15876" max="15877" width="16" style="39" customWidth="1"/>
    <col min="15878" max="15878" width="17" style="39" customWidth="1"/>
    <col min="15879" max="15879" width="15.28515625" style="39" customWidth="1"/>
    <col min="15880" max="15880" width="17" style="39" customWidth="1"/>
    <col min="15881" max="15881" width="15.42578125" style="39" customWidth="1"/>
    <col min="15882" max="15882" width="9.140625" style="39"/>
    <col min="15883" max="15883" width="10.28515625" style="39" bestFit="1" customWidth="1"/>
    <col min="15884" max="16128" width="9.140625" style="39"/>
    <col min="16129" max="16129" width="11.42578125" style="39" customWidth="1"/>
    <col min="16130" max="16130" width="15.140625" style="39" customWidth="1"/>
    <col min="16131" max="16131" width="19.85546875" style="39" customWidth="1"/>
    <col min="16132" max="16133" width="16" style="39" customWidth="1"/>
    <col min="16134" max="16134" width="17" style="39" customWidth="1"/>
    <col min="16135" max="16135" width="15.28515625" style="39" customWidth="1"/>
    <col min="16136" max="16136" width="17" style="39" customWidth="1"/>
    <col min="16137" max="16137" width="15.42578125" style="39" customWidth="1"/>
    <col min="16138" max="16138" width="9.140625" style="39"/>
    <col min="16139" max="16139" width="10.28515625" style="39" bestFit="1" customWidth="1"/>
    <col min="16140" max="16384" width="9.140625" style="39"/>
  </cols>
  <sheetData>
    <row r="1" spans="1:9" ht="16.5" customHeight="1" x14ac:dyDescent="0.25">
      <c r="A1" s="1001" t="s">
        <v>199</v>
      </c>
      <c r="B1" s="1001"/>
      <c r="C1" s="1001"/>
      <c r="D1" s="1001"/>
      <c r="E1" s="1001"/>
      <c r="F1" s="1001"/>
      <c r="G1" s="1001"/>
      <c r="H1" s="1001"/>
      <c r="I1" s="1001"/>
    </row>
    <row r="2" spans="1:9" x14ac:dyDescent="0.25">
      <c r="A2" s="161"/>
      <c r="B2" s="161"/>
      <c r="C2" s="161"/>
      <c r="D2" s="161"/>
      <c r="E2" s="161"/>
      <c r="F2" s="161"/>
      <c r="G2" s="161"/>
      <c r="H2" s="161"/>
      <c r="I2" s="161"/>
    </row>
    <row r="3" spans="1:9" ht="45.75" customHeight="1" x14ac:dyDescent="0.25">
      <c r="A3" s="619" t="s">
        <v>200</v>
      </c>
      <c r="B3" s="619"/>
      <c r="C3" s="619"/>
      <c r="D3" s="619"/>
      <c r="E3" s="619"/>
      <c r="F3" s="619"/>
      <c r="G3" s="619"/>
      <c r="H3" s="619"/>
      <c r="I3" s="619"/>
    </row>
    <row r="4" spans="1:9" x14ac:dyDescent="0.25">
      <c r="A4" s="616" t="s">
        <v>49</v>
      </c>
      <c r="B4" s="616"/>
      <c r="C4" s="616"/>
      <c r="D4" s="616"/>
      <c r="E4" s="616"/>
      <c r="F4" s="616"/>
      <c r="G4" s="616"/>
      <c r="H4" s="616"/>
      <c r="I4" s="616"/>
    </row>
    <row r="5" spans="1:9" s="70" customFormat="1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x14ac:dyDescent="0.25">
      <c r="A6" s="616" t="s">
        <v>96</v>
      </c>
      <c r="B6" s="616"/>
      <c r="C6" s="616"/>
      <c r="D6" s="616"/>
      <c r="E6" s="616"/>
      <c r="F6" s="616"/>
      <c r="G6" s="616"/>
      <c r="H6" s="616"/>
      <c r="I6" s="616"/>
    </row>
    <row r="7" spans="1:9" s="70" customFormat="1" ht="17.25" thickBot="1" x14ac:dyDescent="0.3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692" t="s">
        <v>51</v>
      </c>
      <c r="B8" s="693"/>
      <c r="C8" s="693"/>
      <c r="D8" s="698" t="s">
        <v>27</v>
      </c>
      <c r="E8" s="699"/>
      <c r="F8" s="699"/>
      <c r="G8" s="699"/>
      <c r="H8" s="699"/>
      <c r="I8" s="700"/>
    </row>
    <row r="9" spans="1:9" x14ac:dyDescent="0.25">
      <c r="A9" s="694"/>
      <c r="B9" s="695"/>
      <c r="C9" s="695"/>
      <c r="D9" s="701" t="s">
        <v>52</v>
      </c>
      <c r="E9" s="702"/>
      <c r="F9" s="604"/>
      <c r="G9" s="701" t="s">
        <v>53</v>
      </c>
      <c r="H9" s="702"/>
      <c r="I9" s="604"/>
    </row>
    <row r="10" spans="1:9" ht="44.25" customHeight="1" thickBot="1" x14ac:dyDescent="0.3">
      <c r="A10" s="696"/>
      <c r="B10" s="697"/>
      <c r="C10" s="697"/>
      <c r="D10" s="22" t="s">
        <v>15</v>
      </c>
      <c r="E10" s="22" t="s">
        <v>16</v>
      </c>
      <c r="F10" s="155" t="s">
        <v>7</v>
      </c>
      <c r="G10" s="22" t="s">
        <v>15</v>
      </c>
      <c r="H10" s="22" t="s">
        <v>16</v>
      </c>
      <c r="I10" s="41" t="s">
        <v>7</v>
      </c>
    </row>
    <row r="11" spans="1:9" x14ac:dyDescent="0.25">
      <c r="A11" s="592" t="s">
        <v>54</v>
      </c>
      <c r="B11" s="593"/>
      <c r="C11" s="596" t="s">
        <v>24</v>
      </c>
      <c r="D11" s="597"/>
      <c r="E11" s="597"/>
      <c r="F11" s="597"/>
      <c r="G11" s="597"/>
      <c r="H11" s="597"/>
      <c r="I11" s="598"/>
    </row>
    <row r="12" spans="1:9" x14ac:dyDescent="0.25">
      <c r="A12" s="594"/>
      <c r="B12" s="595"/>
      <c r="C12" s="599" t="s">
        <v>201</v>
      </c>
      <c r="D12" s="600"/>
      <c r="E12" s="600"/>
      <c r="F12" s="600"/>
      <c r="G12" s="600"/>
      <c r="H12" s="600"/>
      <c r="I12" s="601"/>
    </row>
    <row r="13" spans="1:9" x14ac:dyDescent="0.25">
      <c r="A13" s="602" t="s">
        <v>97</v>
      </c>
      <c r="B13" s="604" t="s">
        <v>98</v>
      </c>
      <c r="C13" s="606" t="s">
        <v>58</v>
      </c>
      <c r="D13" s="607"/>
      <c r="E13" s="607"/>
      <c r="F13" s="607"/>
      <c r="G13" s="607"/>
      <c r="H13" s="607"/>
      <c r="I13" s="608"/>
    </row>
    <row r="14" spans="1:9" ht="17.25" thickBot="1" x14ac:dyDescent="0.3">
      <c r="A14" s="602"/>
      <c r="B14" s="604"/>
      <c r="C14" s="609" t="s">
        <v>151</v>
      </c>
      <c r="D14" s="610"/>
      <c r="E14" s="610"/>
      <c r="F14" s="610"/>
      <c r="G14" s="610"/>
      <c r="H14" s="610"/>
      <c r="I14" s="611"/>
    </row>
    <row r="15" spans="1:9" ht="50.25" thickBot="1" x14ac:dyDescent="0.3">
      <c r="A15" s="582" t="s">
        <v>100</v>
      </c>
      <c r="B15" s="583"/>
      <c r="C15" s="166" t="s">
        <v>101</v>
      </c>
      <c r="D15" s="91">
        <v>5</v>
      </c>
      <c r="E15" s="91">
        <v>5</v>
      </c>
      <c r="F15" s="91">
        <v>5</v>
      </c>
      <c r="G15" s="92"/>
      <c r="H15" s="92"/>
      <c r="I15" s="74"/>
    </row>
    <row r="16" spans="1:9" ht="17.25" thickBot="1" x14ac:dyDescent="0.3">
      <c r="A16" s="582" t="s">
        <v>102</v>
      </c>
      <c r="B16" s="583"/>
      <c r="C16" s="166"/>
      <c r="D16" s="75" t="s">
        <v>60</v>
      </c>
      <c r="E16" s="75" t="s">
        <v>60</v>
      </c>
      <c r="F16" s="75" t="s">
        <v>60</v>
      </c>
      <c r="G16" s="93" t="e">
        <f>SUM(Shirak!#REF!)</f>
        <v>#REF!</v>
      </c>
      <c r="H16" s="93" t="e">
        <f>SUM(Shirak!#REF!)</f>
        <v>#REF!</v>
      </c>
      <c r="I16" s="93" t="e">
        <f>SUM(Shirak!#REF!)</f>
        <v>#REF!</v>
      </c>
    </row>
    <row r="17" spans="1:9" ht="17.25" thickBot="1" x14ac:dyDescent="0.3">
      <c r="A17" s="582" t="s">
        <v>103</v>
      </c>
      <c r="B17" s="790"/>
      <c r="C17" s="583"/>
      <c r="D17" s="158"/>
      <c r="E17" s="158"/>
      <c r="F17" s="75"/>
      <c r="G17" s="78"/>
      <c r="H17" s="78"/>
      <c r="I17" s="74"/>
    </row>
    <row r="18" spans="1:9" x14ac:dyDescent="0.25">
      <c r="A18" s="791" t="s">
        <v>104</v>
      </c>
      <c r="B18" s="792"/>
      <c r="C18" s="792"/>
      <c r="D18" s="792"/>
      <c r="E18" s="792"/>
      <c r="F18" s="792"/>
      <c r="G18" s="792"/>
      <c r="H18" s="792"/>
      <c r="I18" s="793"/>
    </row>
    <row r="19" spans="1:9" ht="17.25" thickBot="1" x14ac:dyDescent="0.3">
      <c r="A19" s="794" t="s">
        <v>152</v>
      </c>
      <c r="B19" s="795"/>
      <c r="C19" s="795"/>
      <c r="D19" s="795"/>
      <c r="E19" s="795"/>
      <c r="F19" s="795"/>
      <c r="G19" s="795"/>
      <c r="H19" s="795"/>
      <c r="I19" s="796"/>
    </row>
    <row r="20" spans="1:9" x14ac:dyDescent="0.25">
      <c r="A20" s="584" t="s">
        <v>66</v>
      </c>
      <c r="B20" s="585"/>
      <c r="C20" s="585"/>
      <c r="D20" s="585"/>
      <c r="E20" s="585"/>
      <c r="F20" s="585"/>
      <c r="G20" s="586"/>
      <c r="H20" s="586"/>
      <c r="I20" s="587"/>
    </row>
    <row r="21" spans="1:9" ht="22.5" customHeight="1" thickBot="1" x14ac:dyDescent="0.3">
      <c r="A21" s="588" t="s">
        <v>106</v>
      </c>
      <c r="B21" s="589"/>
      <c r="C21" s="589"/>
      <c r="D21" s="589"/>
      <c r="E21" s="589"/>
      <c r="F21" s="589"/>
      <c r="G21" s="590"/>
      <c r="H21" s="590"/>
      <c r="I21" s="591"/>
    </row>
    <row r="22" spans="1:9" x14ac:dyDescent="0.25">
      <c r="A22" s="584" t="s">
        <v>67</v>
      </c>
      <c r="B22" s="585"/>
      <c r="C22" s="585"/>
      <c r="D22" s="585"/>
      <c r="E22" s="585"/>
      <c r="F22" s="585"/>
      <c r="G22" s="586"/>
      <c r="H22" s="586"/>
      <c r="I22" s="587"/>
    </row>
    <row r="23" spans="1:9" ht="61.5" customHeight="1" thickBot="1" x14ac:dyDescent="0.3">
      <c r="A23" s="588" t="s">
        <v>107</v>
      </c>
      <c r="B23" s="589"/>
      <c r="C23" s="589"/>
      <c r="D23" s="589"/>
      <c r="E23" s="589"/>
      <c r="F23" s="589"/>
      <c r="G23" s="590"/>
      <c r="H23" s="590"/>
      <c r="I23" s="591"/>
    </row>
    <row r="24" spans="1:9" x14ac:dyDescent="0.25">
      <c r="A24" s="592" t="s">
        <v>54</v>
      </c>
      <c r="B24" s="593"/>
      <c r="C24" s="596" t="s">
        <v>24</v>
      </c>
      <c r="D24" s="597"/>
      <c r="E24" s="597"/>
      <c r="F24" s="597"/>
      <c r="G24" s="597"/>
      <c r="H24" s="597"/>
      <c r="I24" s="598"/>
    </row>
    <row r="25" spans="1:9" x14ac:dyDescent="0.25">
      <c r="A25" s="594"/>
      <c r="B25" s="595"/>
      <c r="C25" s="599" t="s">
        <v>202</v>
      </c>
      <c r="D25" s="600"/>
      <c r="E25" s="600"/>
      <c r="F25" s="600"/>
      <c r="G25" s="600"/>
      <c r="H25" s="600"/>
      <c r="I25" s="601"/>
    </row>
    <row r="26" spans="1:9" x14ac:dyDescent="0.25">
      <c r="A26" s="602" t="s">
        <v>153</v>
      </c>
      <c r="B26" s="604" t="s">
        <v>98</v>
      </c>
      <c r="C26" s="606" t="s">
        <v>58</v>
      </c>
      <c r="D26" s="607"/>
      <c r="E26" s="607"/>
      <c r="F26" s="607"/>
      <c r="G26" s="607"/>
      <c r="H26" s="607"/>
      <c r="I26" s="608"/>
    </row>
    <row r="27" spans="1:9" ht="17.25" thickBot="1" x14ac:dyDescent="0.3">
      <c r="A27" s="602"/>
      <c r="B27" s="604"/>
      <c r="C27" s="609" t="s">
        <v>99</v>
      </c>
      <c r="D27" s="610"/>
      <c r="E27" s="610"/>
      <c r="F27" s="610"/>
      <c r="G27" s="610"/>
      <c r="H27" s="610"/>
      <c r="I27" s="611"/>
    </row>
    <row r="28" spans="1:9" ht="50.25" thickBot="1" x14ac:dyDescent="0.3">
      <c r="A28" s="582" t="s">
        <v>100</v>
      </c>
      <c r="B28" s="583"/>
      <c r="C28" s="166" t="s">
        <v>101</v>
      </c>
      <c r="D28" s="72">
        <v>3</v>
      </c>
      <c r="E28" s="72">
        <v>3</v>
      </c>
      <c r="F28" s="72">
        <v>3</v>
      </c>
      <c r="G28" s="73"/>
      <c r="H28" s="73"/>
      <c r="I28" s="74"/>
    </row>
    <row r="29" spans="1:9" ht="24" customHeight="1" thickBot="1" x14ac:dyDescent="0.3">
      <c r="A29" s="582" t="s">
        <v>102</v>
      </c>
      <c r="B29" s="583"/>
      <c r="C29" s="166"/>
      <c r="D29" s="75" t="s">
        <v>60</v>
      </c>
      <c r="E29" s="75" t="s">
        <v>60</v>
      </c>
      <c r="F29" s="75" t="s">
        <v>60</v>
      </c>
      <c r="G29" s="76" t="e">
        <f>SUM(Shirak!#REF!,Shirak!#REF!)</f>
        <v>#REF!</v>
      </c>
      <c r="H29" s="76" t="e">
        <f>SUM(Shirak!C16:C16,Shirak!#REF!)</f>
        <v>#REF!</v>
      </c>
      <c r="I29" s="76" t="e">
        <f>SUM(Shirak!D16:D16,Shirak!#REF!)</f>
        <v>#REF!</v>
      </c>
    </row>
    <row r="30" spans="1:9" ht="27.75" customHeight="1" thickBot="1" x14ac:dyDescent="0.3">
      <c r="A30" s="582" t="s">
        <v>103</v>
      </c>
      <c r="B30" s="790"/>
      <c r="C30" s="583"/>
      <c r="D30" s="158"/>
      <c r="E30" s="158"/>
      <c r="F30" s="75"/>
      <c r="G30" s="78"/>
      <c r="H30" s="78"/>
      <c r="I30" s="74"/>
    </row>
    <row r="31" spans="1:9" x14ac:dyDescent="0.25">
      <c r="A31" s="791" t="s">
        <v>104</v>
      </c>
      <c r="B31" s="792"/>
      <c r="C31" s="792"/>
      <c r="D31" s="792"/>
      <c r="E31" s="792"/>
      <c r="F31" s="792"/>
      <c r="G31" s="792"/>
      <c r="H31" s="792"/>
      <c r="I31" s="793"/>
    </row>
    <row r="32" spans="1:9" ht="17.25" thickBot="1" x14ac:dyDescent="0.3">
      <c r="A32" s="794" t="s">
        <v>105</v>
      </c>
      <c r="B32" s="795"/>
      <c r="C32" s="795"/>
      <c r="D32" s="795"/>
      <c r="E32" s="795"/>
      <c r="F32" s="795"/>
      <c r="G32" s="795"/>
      <c r="H32" s="795"/>
      <c r="I32" s="796"/>
    </row>
    <row r="33" spans="1:9" x14ac:dyDescent="0.25">
      <c r="A33" s="584" t="s">
        <v>66</v>
      </c>
      <c r="B33" s="585"/>
      <c r="C33" s="585"/>
      <c r="D33" s="585"/>
      <c r="E33" s="585"/>
      <c r="F33" s="585"/>
      <c r="G33" s="586"/>
      <c r="H33" s="586"/>
      <c r="I33" s="587"/>
    </row>
    <row r="34" spans="1:9" ht="17.25" thickBot="1" x14ac:dyDescent="0.3">
      <c r="A34" s="588" t="s">
        <v>106</v>
      </c>
      <c r="B34" s="589"/>
      <c r="C34" s="589"/>
      <c r="D34" s="589"/>
      <c r="E34" s="589"/>
      <c r="F34" s="589"/>
      <c r="G34" s="590"/>
      <c r="H34" s="590"/>
      <c r="I34" s="591"/>
    </row>
    <row r="35" spans="1:9" x14ac:dyDescent="0.25">
      <c r="A35" s="584" t="s">
        <v>67</v>
      </c>
      <c r="B35" s="585"/>
      <c r="C35" s="585"/>
      <c r="D35" s="585"/>
      <c r="E35" s="585"/>
      <c r="F35" s="585"/>
      <c r="G35" s="586"/>
      <c r="H35" s="586"/>
      <c r="I35" s="587"/>
    </row>
    <row r="36" spans="1:9" ht="48.75" customHeight="1" thickBot="1" x14ac:dyDescent="0.3">
      <c r="A36" s="588" t="s">
        <v>107</v>
      </c>
      <c r="B36" s="589"/>
      <c r="C36" s="589"/>
      <c r="D36" s="589"/>
      <c r="E36" s="589"/>
      <c r="F36" s="589"/>
      <c r="G36" s="590"/>
      <c r="H36" s="590"/>
      <c r="I36" s="591"/>
    </row>
    <row r="37" spans="1:9" x14ac:dyDescent="0.25">
      <c r="A37" s="112"/>
      <c r="B37" s="112"/>
      <c r="C37" s="112"/>
      <c r="D37" s="112"/>
      <c r="E37" s="112"/>
      <c r="F37" s="112"/>
      <c r="G37" s="112"/>
      <c r="H37" s="112"/>
      <c r="I37" s="112"/>
    </row>
    <row r="38" spans="1:9" x14ac:dyDescent="0.25">
      <c r="A38" s="616" t="s">
        <v>50</v>
      </c>
      <c r="B38" s="616"/>
      <c r="C38" s="616"/>
      <c r="D38" s="616"/>
      <c r="E38" s="616"/>
      <c r="F38" s="616"/>
      <c r="G38" s="616"/>
      <c r="H38" s="616"/>
      <c r="I38" s="616"/>
    </row>
    <row r="39" spans="1:9" ht="17.25" thickBot="1" x14ac:dyDescent="0.3">
      <c r="A39" s="70"/>
      <c r="B39" s="70"/>
      <c r="C39" s="70"/>
      <c r="D39" s="70"/>
      <c r="E39" s="70"/>
      <c r="F39" s="70"/>
      <c r="G39" s="70"/>
      <c r="H39" s="70"/>
      <c r="I39" s="70"/>
    </row>
    <row r="40" spans="1:9" x14ac:dyDescent="0.25">
      <c r="A40" s="692" t="s">
        <v>51</v>
      </c>
      <c r="B40" s="693"/>
      <c r="C40" s="693"/>
      <c r="D40" s="698" t="s">
        <v>27</v>
      </c>
      <c r="E40" s="699"/>
      <c r="F40" s="699"/>
      <c r="G40" s="699"/>
      <c r="H40" s="699"/>
      <c r="I40" s="700"/>
    </row>
    <row r="41" spans="1:9" x14ac:dyDescent="0.25">
      <c r="A41" s="694"/>
      <c r="B41" s="695"/>
      <c r="C41" s="695"/>
      <c r="D41" s="701" t="s">
        <v>52</v>
      </c>
      <c r="E41" s="702"/>
      <c r="F41" s="604"/>
      <c r="G41" s="701" t="s">
        <v>53</v>
      </c>
      <c r="H41" s="702"/>
      <c r="I41" s="604"/>
    </row>
    <row r="42" spans="1:9" ht="33.75" thickBot="1" x14ac:dyDescent="0.3">
      <c r="A42" s="696"/>
      <c r="B42" s="697"/>
      <c r="C42" s="697"/>
      <c r="D42" s="22" t="s">
        <v>15</v>
      </c>
      <c r="E42" s="22" t="s">
        <v>16</v>
      </c>
      <c r="F42" s="155" t="s">
        <v>7</v>
      </c>
      <c r="G42" s="22" t="s">
        <v>15</v>
      </c>
      <c r="H42" s="22" t="s">
        <v>16</v>
      </c>
      <c r="I42" s="41" t="s">
        <v>7</v>
      </c>
    </row>
    <row r="43" spans="1:9" x14ac:dyDescent="0.25">
      <c r="A43" s="592" t="s">
        <v>54</v>
      </c>
      <c r="B43" s="593"/>
      <c r="C43" s="1128" t="s">
        <v>24</v>
      </c>
      <c r="D43" s="1129"/>
      <c r="E43" s="1129"/>
      <c r="F43" s="1129"/>
      <c r="G43" s="1129"/>
      <c r="H43" s="1129"/>
      <c r="I43" s="1130"/>
    </row>
    <row r="44" spans="1:9" x14ac:dyDescent="0.25">
      <c r="A44" s="594"/>
      <c r="B44" s="595"/>
      <c r="C44" s="599" t="s">
        <v>55</v>
      </c>
      <c r="D44" s="600"/>
      <c r="E44" s="600"/>
      <c r="F44" s="600"/>
      <c r="G44" s="600"/>
      <c r="H44" s="600"/>
      <c r="I44" s="601"/>
    </row>
    <row r="45" spans="1:9" x14ac:dyDescent="0.25">
      <c r="A45" s="602" t="s">
        <v>56</v>
      </c>
      <c r="B45" s="604" t="s">
        <v>57</v>
      </c>
      <c r="C45" s="606" t="s">
        <v>58</v>
      </c>
      <c r="D45" s="607"/>
      <c r="E45" s="607"/>
      <c r="F45" s="607"/>
      <c r="G45" s="607"/>
      <c r="H45" s="607"/>
      <c r="I45" s="608"/>
    </row>
    <row r="46" spans="1:9" ht="39" customHeight="1" thickBot="1" x14ac:dyDescent="0.3">
      <c r="A46" s="602"/>
      <c r="B46" s="604"/>
      <c r="C46" s="1316" t="s">
        <v>203</v>
      </c>
      <c r="D46" s="1317"/>
      <c r="E46" s="1317"/>
      <c r="F46" s="1317"/>
      <c r="G46" s="1317"/>
      <c r="H46" s="1317"/>
      <c r="I46" s="1318"/>
    </row>
    <row r="47" spans="1:9" ht="17.25" thickBot="1" x14ac:dyDescent="0.3">
      <c r="A47" s="1304" t="s">
        <v>59</v>
      </c>
      <c r="B47" s="1305"/>
      <c r="C47" s="99"/>
      <c r="D47" s="165" t="s">
        <v>60</v>
      </c>
      <c r="E47" s="165" t="s">
        <v>60</v>
      </c>
      <c r="F47" s="165" t="s">
        <v>60</v>
      </c>
      <c r="G47" s="93" t="e">
        <f>SUM(Shirak!#REF!,Shirak!#REF!)</f>
        <v>#REF!</v>
      </c>
      <c r="H47" s="93">
        <f>SUM(Shirak!C13:C15,Shirak!C19:C24)</f>
        <v>-93710</v>
      </c>
      <c r="I47" s="93">
        <f>SUM(Shirak!D13:D15,Shirak!D19:D24)</f>
        <v>-93710</v>
      </c>
    </row>
    <row r="48" spans="1:9" x14ac:dyDescent="0.25">
      <c r="A48" s="1306" t="s">
        <v>61</v>
      </c>
      <c r="B48" s="1307"/>
      <c r="C48" s="1307"/>
      <c r="D48" s="1307"/>
      <c r="E48" s="1307"/>
      <c r="F48" s="1307"/>
      <c r="G48" s="1307"/>
      <c r="H48" s="1307"/>
      <c r="I48" s="1308"/>
    </row>
    <row r="49" spans="1:9" ht="17.25" thickBot="1" x14ac:dyDescent="0.3">
      <c r="A49" s="794" t="s">
        <v>377</v>
      </c>
      <c r="B49" s="795"/>
      <c r="C49" s="795"/>
      <c r="D49" s="795"/>
      <c r="E49" s="795"/>
      <c r="F49" s="795"/>
      <c r="G49" s="795"/>
      <c r="H49" s="795"/>
      <c r="I49" s="796"/>
    </row>
    <row r="50" spans="1:9" ht="17.25" thickBot="1" x14ac:dyDescent="0.3">
      <c r="A50" s="1309" t="s">
        <v>62</v>
      </c>
      <c r="B50" s="1310"/>
      <c r="C50" s="1310"/>
      <c r="D50" s="1310"/>
      <c r="E50" s="1310"/>
      <c r="F50" s="1310"/>
      <c r="G50" s="1310"/>
      <c r="H50" s="1310"/>
      <c r="I50" s="1311"/>
    </row>
    <row r="51" spans="1:9" ht="72" customHeight="1" thickBot="1" x14ac:dyDescent="0.3">
      <c r="A51" s="1312" t="s">
        <v>63</v>
      </c>
      <c r="B51" s="1313"/>
      <c r="C51" s="1314" t="s">
        <v>64</v>
      </c>
      <c r="D51" s="790"/>
      <c r="E51" s="790"/>
      <c r="F51" s="790"/>
      <c r="G51" s="790"/>
      <c r="H51" s="790"/>
      <c r="I51" s="1315"/>
    </row>
    <row r="52" spans="1:9" ht="60.75" customHeight="1" thickBot="1" x14ac:dyDescent="0.3">
      <c r="A52" s="1302" t="s">
        <v>65</v>
      </c>
      <c r="B52" s="1303"/>
      <c r="C52" s="100"/>
      <c r="D52" s="100"/>
      <c r="E52" s="100"/>
      <c r="F52" s="100"/>
      <c r="G52" s="100"/>
      <c r="H52" s="100"/>
      <c r="I52" s="101"/>
    </row>
    <row r="53" spans="1:9" x14ac:dyDescent="0.25">
      <c r="A53" s="584" t="s">
        <v>66</v>
      </c>
      <c r="B53" s="585"/>
      <c r="C53" s="585"/>
      <c r="D53" s="585"/>
      <c r="E53" s="585"/>
      <c r="F53" s="585"/>
      <c r="G53" s="586"/>
      <c r="H53" s="586"/>
      <c r="I53" s="587"/>
    </row>
    <row r="54" spans="1:9" ht="17.25" thickBot="1" x14ac:dyDescent="0.3">
      <c r="A54" s="588" t="s">
        <v>204</v>
      </c>
      <c r="B54" s="589"/>
      <c r="C54" s="589"/>
      <c r="D54" s="589"/>
      <c r="E54" s="589"/>
      <c r="F54" s="589"/>
      <c r="G54" s="590"/>
      <c r="H54" s="590"/>
      <c r="I54" s="591"/>
    </row>
    <row r="55" spans="1:9" x14ac:dyDescent="0.25">
      <c r="A55" s="584" t="s">
        <v>67</v>
      </c>
      <c r="B55" s="585"/>
      <c r="C55" s="585"/>
      <c r="D55" s="585"/>
      <c r="E55" s="585"/>
      <c r="F55" s="585"/>
      <c r="G55" s="586"/>
      <c r="H55" s="586"/>
      <c r="I55" s="587"/>
    </row>
    <row r="56" spans="1:9" ht="17.25" thickBot="1" x14ac:dyDescent="0.3">
      <c r="A56" s="588" t="s">
        <v>86</v>
      </c>
      <c r="B56" s="589"/>
      <c r="C56" s="589"/>
      <c r="D56" s="589"/>
      <c r="E56" s="589"/>
      <c r="F56" s="589"/>
      <c r="G56" s="590"/>
      <c r="H56" s="590"/>
      <c r="I56" s="591"/>
    </row>
    <row r="57" spans="1:9" x14ac:dyDescent="0.25">
      <c r="A57" s="680" t="s">
        <v>54</v>
      </c>
      <c r="B57" s="681"/>
      <c r="C57" s="684" t="s">
        <v>24</v>
      </c>
      <c r="D57" s="685"/>
      <c r="E57" s="685"/>
      <c r="F57" s="685"/>
      <c r="G57" s="685"/>
      <c r="H57" s="685"/>
      <c r="I57" s="686"/>
    </row>
    <row r="58" spans="1:9" x14ac:dyDescent="0.25">
      <c r="A58" s="682"/>
      <c r="B58" s="683"/>
      <c r="C58" s="599" t="s">
        <v>68</v>
      </c>
      <c r="D58" s="600"/>
      <c r="E58" s="600"/>
      <c r="F58" s="600"/>
      <c r="G58" s="600"/>
      <c r="H58" s="600"/>
      <c r="I58" s="601"/>
    </row>
    <row r="59" spans="1:9" x14ac:dyDescent="0.25">
      <c r="A59" s="732" t="s">
        <v>69</v>
      </c>
      <c r="B59" s="733" t="s">
        <v>70</v>
      </c>
      <c r="C59" s="660" t="s">
        <v>58</v>
      </c>
      <c r="D59" s="661"/>
      <c r="E59" s="661"/>
      <c r="F59" s="661"/>
      <c r="G59" s="661"/>
      <c r="H59" s="661"/>
      <c r="I59" s="662"/>
    </row>
    <row r="60" spans="1:9" x14ac:dyDescent="0.25">
      <c r="A60" s="732"/>
      <c r="B60" s="733"/>
      <c r="C60" s="663" t="s">
        <v>205</v>
      </c>
      <c r="D60" s="664"/>
      <c r="E60" s="664"/>
      <c r="F60" s="664"/>
      <c r="G60" s="664"/>
      <c r="H60" s="664"/>
      <c r="I60" s="665"/>
    </row>
    <row r="61" spans="1:9" ht="17.25" thickBot="1" x14ac:dyDescent="0.3">
      <c r="A61" s="757" t="s">
        <v>59</v>
      </c>
      <c r="B61" s="758"/>
      <c r="C61" s="34"/>
      <c r="D61" s="156" t="s">
        <v>60</v>
      </c>
      <c r="E61" s="156" t="s">
        <v>60</v>
      </c>
      <c r="F61" s="156" t="s">
        <v>60</v>
      </c>
      <c r="G61" s="36" t="e">
        <f>SUM(Shirak!#REF!)</f>
        <v>#REF!</v>
      </c>
      <c r="H61" s="36" t="e">
        <f>SUM(Shirak!#REF!)</f>
        <v>#REF!</v>
      </c>
      <c r="I61" s="36" t="e">
        <f>SUM(Shirak!#REF!)</f>
        <v>#REF!</v>
      </c>
    </row>
    <row r="62" spans="1:9" x14ac:dyDescent="0.25">
      <c r="A62" s="759"/>
      <c r="B62" s="760"/>
      <c r="C62" s="760"/>
      <c r="D62" s="760"/>
      <c r="E62" s="760"/>
      <c r="F62" s="760"/>
      <c r="G62" s="760"/>
      <c r="H62" s="760"/>
      <c r="I62" s="761"/>
    </row>
    <row r="63" spans="1:9" ht="21" customHeight="1" thickBot="1" x14ac:dyDescent="0.3">
      <c r="A63" s="762" t="s">
        <v>373</v>
      </c>
      <c r="B63" s="763"/>
      <c r="C63" s="763"/>
      <c r="D63" s="763"/>
      <c r="E63" s="763"/>
      <c r="F63" s="763"/>
      <c r="G63" s="763"/>
      <c r="H63" s="763"/>
      <c r="I63" s="764"/>
    </row>
    <row r="64" spans="1:9" ht="17.25" thickBot="1" x14ac:dyDescent="0.3">
      <c r="A64" s="765" t="s">
        <v>62</v>
      </c>
      <c r="B64" s="766"/>
      <c r="C64" s="766"/>
      <c r="D64" s="766"/>
      <c r="E64" s="766"/>
      <c r="F64" s="766"/>
      <c r="G64" s="766"/>
      <c r="H64" s="766"/>
      <c r="I64" s="767"/>
    </row>
    <row r="65" spans="1:9" ht="79.5" customHeight="1" thickBot="1" x14ac:dyDescent="0.3">
      <c r="A65" s="768" t="s">
        <v>63</v>
      </c>
      <c r="B65" s="769"/>
      <c r="C65" s="770" t="s">
        <v>71</v>
      </c>
      <c r="D65" s="771"/>
      <c r="E65" s="771"/>
      <c r="F65" s="771"/>
      <c r="G65" s="771"/>
      <c r="H65" s="771"/>
      <c r="I65" s="772"/>
    </row>
    <row r="66" spans="1:9" ht="17.25" thickBot="1" x14ac:dyDescent="0.3">
      <c r="A66" s="773" t="s">
        <v>65</v>
      </c>
      <c r="B66" s="774"/>
      <c r="C66" s="37"/>
      <c r="D66" s="37"/>
      <c r="E66" s="37"/>
      <c r="F66" s="37"/>
      <c r="G66" s="37"/>
      <c r="H66" s="37"/>
      <c r="I66" s="38"/>
    </row>
    <row r="67" spans="1:9" x14ac:dyDescent="0.25">
      <c r="A67" s="775" t="s">
        <v>66</v>
      </c>
      <c r="B67" s="776"/>
      <c r="C67" s="776"/>
      <c r="D67" s="776"/>
      <c r="E67" s="776"/>
      <c r="F67" s="776"/>
      <c r="G67" s="777"/>
      <c r="H67" s="777"/>
      <c r="I67" s="778"/>
    </row>
    <row r="68" spans="1:9" ht="17.25" thickBot="1" x14ac:dyDescent="0.3">
      <c r="A68" s="779" t="s">
        <v>206</v>
      </c>
      <c r="B68" s="780"/>
      <c r="C68" s="780"/>
      <c r="D68" s="780"/>
      <c r="E68" s="780"/>
      <c r="F68" s="780"/>
      <c r="G68" s="781"/>
      <c r="H68" s="781"/>
      <c r="I68" s="782"/>
    </row>
    <row r="69" spans="1:9" x14ac:dyDescent="0.25">
      <c r="A69" s="775" t="s">
        <v>67</v>
      </c>
      <c r="B69" s="776"/>
      <c r="C69" s="776"/>
      <c r="D69" s="776"/>
      <c r="E69" s="776"/>
      <c r="F69" s="776"/>
      <c r="G69" s="777"/>
      <c r="H69" s="777"/>
      <c r="I69" s="778"/>
    </row>
    <row r="70" spans="1:9" ht="17.25" thickBot="1" x14ac:dyDescent="0.3">
      <c r="A70" s="779" t="s">
        <v>87</v>
      </c>
      <c r="B70" s="780"/>
      <c r="C70" s="780"/>
      <c r="D70" s="780"/>
      <c r="E70" s="780"/>
      <c r="F70" s="780"/>
      <c r="G70" s="781"/>
      <c r="H70" s="781"/>
      <c r="I70" s="782"/>
    </row>
    <row r="71" spans="1:9" x14ac:dyDescent="0.25">
      <c r="A71" s="1089" t="s">
        <v>54</v>
      </c>
      <c r="B71" s="1090"/>
      <c r="C71" s="1095" t="s">
        <v>24</v>
      </c>
      <c r="D71" s="1108"/>
      <c r="E71" s="1108"/>
      <c r="F71" s="1108"/>
      <c r="G71" s="1096"/>
      <c r="H71" s="1108"/>
      <c r="I71" s="1097"/>
    </row>
    <row r="72" spans="1:9" x14ac:dyDescent="0.25">
      <c r="A72" s="1091"/>
      <c r="B72" s="1092"/>
      <c r="C72" s="1098" t="s">
        <v>114</v>
      </c>
      <c r="D72" s="1099"/>
      <c r="E72" s="1099"/>
      <c r="F72" s="1100"/>
      <c r="G72" s="1100"/>
      <c r="H72" s="1100"/>
      <c r="I72" s="1101"/>
    </row>
    <row r="73" spans="1:9" ht="17.25" thickBot="1" x14ac:dyDescent="0.3">
      <c r="A73" s="1093"/>
      <c r="B73" s="1094"/>
      <c r="C73" s="1109" t="s">
        <v>75</v>
      </c>
      <c r="D73" s="1108"/>
      <c r="E73" s="1108"/>
      <c r="F73" s="1110"/>
      <c r="G73" s="1110"/>
      <c r="H73" s="1110"/>
      <c r="I73" s="1111"/>
    </row>
    <row r="74" spans="1:9" ht="17.25" thickBot="1" x14ac:dyDescent="0.3">
      <c r="A74" s="180" t="s">
        <v>108</v>
      </c>
      <c r="B74" s="181" t="s">
        <v>70</v>
      </c>
      <c r="C74" s="1086" t="s">
        <v>327</v>
      </c>
      <c r="D74" s="1087"/>
      <c r="E74" s="1087"/>
      <c r="F74" s="1087"/>
      <c r="G74" s="1087"/>
      <c r="H74" s="1087"/>
      <c r="I74" s="1088"/>
    </row>
    <row r="75" spans="1:9" ht="18.75" thickBot="1" x14ac:dyDescent="0.3">
      <c r="A75" s="1102" t="s">
        <v>109</v>
      </c>
      <c r="B75" s="1102"/>
      <c r="C75" s="168"/>
      <c r="D75" s="171" t="s">
        <v>60</v>
      </c>
      <c r="E75" s="171" t="s">
        <v>60</v>
      </c>
      <c r="F75" s="171" t="s">
        <v>60</v>
      </c>
      <c r="G75" s="1" t="e">
        <f>SUM(Shirak!#REF!)</f>
        <v>#REF!</v>
      </c>
      <c r="H75" s="1" t="e">
        <f>SUM(Shirak!#REF!)</f>
        <v>#REF!</v>
      </c>
      <c r="I75" s="1" t="e">
        <f>SUM(Shirak!#REF!)</f>
        <v>#REF!</v>
      </c>
    </row>
    <row r="76" spans="1:9" ht="17.25" thickBot="1" x14ac:dyDescent="0.3">
      <c r="A76" s="1103" t="s">
        <v>61</v>
      </c>
      <c r="B76" s="1104"/>
      <c r="C76" s="1046"/>
      <c r="D76" s="1046"/>
      <c r="E76" s="1046"/>
      <c r="F76" s="1046"/>
      <c r="G76" s="1046"/>
      <c r="H76" s="1046"/>
      <c r="I76" s="1047"/>
    </row>
    <row r="77" spans="1:9" ht="17.25" thickBot="1" x14ac:dyDescent="0.3">
      <c r="A77" s="1048" t="s">
        <v>374</v>
      </c>
      <c r="B77" s="1049"/>
      <c r="C77" s="1049"/>
      <c r="D77" s="1049"/>
      <c r="E77" s="1049"/>
      <c r="F77" s="1049"/>
      <c r="G77" s="1049"/>
      <c r="H77" s="1049"/>
      <c r="I77" s="1050"/>
    </row>
    <row r="78" spans="1:9" ht="17.25" thickBot="1" x14ac:dyDescent="0.3">
      <c r="A78" s="1105" t="s">
        <v>62</v>
      </c>
      <c r="B78" s="1106"/>
      <c r="C78" s="1106"/>
      <c r="D78" s="1106"/>
      <c r="E78" s="1106"/>
      <c r="F78" s="1106"/>
      <c r="G78" s="1106"/>
      <c r="H78" s="1106"/>
      <c r="I78" s="1107"/>
    </row>
    <row r="79" spans="1:9" ht="77.25" customHeight="1" thickBot="1" x14ac:dyDescent="0.3">
      <c r="A79" s="1045" t="s">
        <v>63</v>
      </c>
      <c r="B79" s="1047"/>
      <c r="C79" s="1048" t="s">
        <v>110</v>
      </c>
      <c r="D79" s="1049"/>
      <c r="E79" s="1049"/>
      <c r="F79" s="1049"/>
      <c r="G79" s="1049"/>
      <c r="H79" s="1049"/>
      <c r="I79" s="1050"/>
    </row>
    <row r="80" spans="1:9" ht="56.25" customHeight="1" thickBot="1" x14ac:dyDescent="0.3">
      <c r="A80" s="1045" t="s">
        <v>65</v>
      </c>
      <c r="B80" s="1047"/>
      <c r="C80" s="182"/>
      <c r="D80" s="182"/>
      <c r="E80" s="182"/>
      <c r="F80" s="182"/>
      <c r="G80" s="182"/>
      <c r="H80" s="182"/>
      <c r="I80" s="182"/>
    </row>
    <row r="81" spans="1:9" ht="17.25" thickBot="1" x14ac:dyDescent="0.3">
      <c r="A81" s="1045" t="s">
        <v>66</v>
      </c>
      <c r="B81" s="1046"/>
      <c r="C81" s="1046"/>
      <c r="D81" s="1046"/>
      <c r="E81" s="1046"/>
      <c r="F81" s="1046"/>
      <c r="G81" s="1046"/>
      <c r="H81" s="1046"/>
      <c r="I81" s="1047"/>
    </row>
    <row r="82" spans="1:9" ht="17.25" thickBot="1" x14ac:dyDescent="0.3">
      <c r="A82" s="1045" t="s">
        <v>67</v>
      </c>
      <c r="B82" s="1046"/>
      <c r="C82" s="1046"/>
      <c r="D82" s="1046"/>
      <c r="E82" s="1046"/>
      <c r="F82" s="1046"/>
      <c r="G82" s="1046"/>
      <c r="H82" s="1046"/>
      <c r="I82" s="1047"/>
    </row>
    <row r="83" spans="1:9" ht="17.25" thickBot="1" x14ac:dyDescent="0.3">
      <c r="A83" s="1048" t="s">
        <v>111</v>
      </c>
      <c r="B83" s="1049"/>
      <c r="C83" s="1049"/>
      <c r="D83" s="1049"/>
      <c r="E83" s="1049"/>
      <c r="F83" s="1049"/>
      <c r="G83" s="1049"/>
      <c r="H83" s="1049"/>
      <c r="I83" s="1050"/>
    </row>
    <row r="84" spans="1:9" x14ac:dyDescent="0.25">
      <c r="A84" s="118"/>
      <c r="B84" s="118"/>
      <c r="C84" s="118"/>
      <c r="D84" s="118"/>
      <c r="E84" s="118"/>
      <c r="F84" s="118"/>
      <c r="G84" s="118"/>
      <c r="H84" s="118"/>
      <c r="I84" s="118"/>
    </row>
    <row r="85" spans="1:9" x14ac:dyDescent="0.25">
      <c r="A85" s="616" t="s">
        <v>72</v>
      </c>
      <c r="B85" s="616"/>
      <c r="C85" s="616"/>
      <c r="D85" s="616"/>
      <c r="E85" s="616"/>
      <c r="F85" s="616"/>
      <c r="G85" s="616"/>
      <c r="H85" s="616"/>
      <c r="I85" s="616"/>
    </row>
    <row r="87" spans="1:9" ht="17.25" thickBot="1" x14ac:dyDescent="0.3">
      <c r="A87" s="616" t="s">
        <v>73</v>
      </c>
      <c r="B87" s="616"/>
      <c r="C87" s="616"/>
      <c r="D87" s="616"/>
      <c r="E87" s="616"/>
      <c r="F87" s="616"/>
      <c r="G87" s="616"/>
      <c r="H87" s="616"/>
      <c r="I87" s="616"/>
    </row>
    <row r="88" spans="1:9" x14ac:dyDescent="0.25">
      <c r="A88" s="692" t="s">
        <v>51</v>
      </c>
      <c r="B88" s="693"/>
      <c r="C88" s="693"/>
      <c r="D88" s="698" t="s">
        <v>27</v>
      </c>
      <c r="E88" s="699"/>
      <c r="F88" s="699"/>
      <c r="G88" s="699"/>
      <c r="H88" s="699"/>
      <c r="I88" s="700"/>
    </row>
    <row r="89" spans="1:9" x14ac:dyDescent="0.25">
      <c r="A89" s="694"/>
      <c r="B89" s="695"/>
      <c r="C89" s="695"/>
      <c r="D89" s="701" t="s">
        <v>52</v>
      </c>
      <c r="E89" s="702"/>
      <c r="F89" s="604"/>
      <c r="G89" s="701" t="s">
        <v>53</v>
      </c>
      <c r="H89" s="702"/>
      <c r="I89" s="604"/>
    </row>
    <row r="90" spans="1:9" ht="33.75" thickBot="1" x14ac:dyDescent="0.3">
      <c r="A90" s="696"/>
      <c r="B90" s="697"/>
      <c r="C90" s="697"/>
      <c r="D90" s="22" t="s">
        <v>15</v>
      </c>
      <c r="E90" s="22" t="s">
        <v>16</v>
      </c>
      <c r="F90" s="155" t="s">
        <v>7</v>
      </c>
      <c r="G90" s="22" t="s">
        <v>15</v>
      </c>
      <c r="H90" s="22" t="s">
        <v>16</v>
      </c>
      <c r="I90" s="41" t="s">
        <v>7</v>
      </c>
    </row>
    <row r="91" spans="1:9" x14ac:dyDescent="0.25">
      <c r="A91" s="592" t="s">
        <v>54</v>
      </c>
      <c r="B91" s="593"/>
      <c r="C91" s="596" t="s">
        <v>24</v>
      </c>
      <c r="D91" s="597"/>
      <c r="E91" s="597"/>
      <c r="F91" s="597"/>
      <c r="G91" s="597"/>
      <c r="H91" s="597"/>
      <c r="I91" s="598"/>
    </row>
    <row r="92" spans="1:9" x14ac:dyDescent="0.25">
      <c r="A92" s="594"/>
      <c r="B92" s="595"/>
      <c r="C92" s="599" t="s">
        <v>125</v>
      </c>
      <c r="D92" s="600"/>
      <c r="E92" s="600"/>
      <c r="F92" s="600"/>
      <c r="G92" s="600"/>
      <c r="H92" s="600"/>
      <c r="I92" s="601"/>
    </row>
    <row r="93" spans="1:9" x14ac:dyDescent="0.25">
      <c r="A93" s="602" t="s">
        <v>113</v>
      </c>
      <c r="B93" s="604" t="s">
        <v>77</v>
      </c>
      <c r="C93" s="606" t="s">
        <v>58</v>
      </c>
      <c r="D93" s="607"/>
      <c r="E93" s="607"/>
      <c r="F93" s="607"/>
      <c r="G93" s="607"/>
      <c r="H93" s="607"/>
      <c r="I93" s="608"/>
    </row>
    <row r="94" spans="1:9" ht="17.25" thickBot="1" x14ac:dyDescent="0.3">
      <c r="A94" s="603"/>
      <c r="B94" s="605"/>
      <c r="C94" s="609" t="s">
        <v>126</v>
      </c>
      <c r="D94" s="610"/>
      <c r="E94" s="610"/>
      <c r="F94" s="610"/>
      <c r="G94" s="610"/>
      <c r="H94" s="610"/>
      <c r="I94" s="611"/>
    </row>
    <row r="95" spans="1:9" ht="49.5" x14ac:dyDescent="0.25">
      <c r="A95" s="612" t="s">
        <v>78</v>
      </c>
      <c r="B95" s="613"/>
      <c r="C95" s="102" t="s">
        <v>127</v>
      </c>
      <c r="D95" s="103">
        <v>0</v>
      </c>
      <c r="E95" s="103">
        <v>1</v>
      </c>
      <c r="F95" s="103">
        <v>1</v>
      </c>
      <c r="G95" s="104"/>
      <c r="H95" s="104"/>
      <c r="I95" s="105"/>
    </row>
    <row r="96" spans="1:9" ht="22.5" customHeight="1" thickBot="1" x14ac:dyDescent="0.3">
      <c r="A96" s="614" t="s">
        <v>81</v>
      </c>
      <c r="B96" s="615"/>
      <c r="C96" s="106"/>
      <c r="D96" s="106"/>
      <c r="E96" s="106"/>
      <c r="F96" s="155"/>
      <c r="G96" s="107"/>
      <c r="H96" s="107"/>
      <c r="I96" s="41"/>
    </row>
    <row r="97" spans="1:9" ht="61.5" customHeight="1" thickBot="1" x14ac:dyDescent="0.3">
      <c r="A97" s="580" t="s">
        <v>93</v>
      </c>
      <c r="B97" s="581"/>
      <c r="C97" s="581"/>
      <c r="D97" s="167"/>
      <c r="E97" s="167"/>
      <c r="F97" s="75"/>
      <c r="G97" s="108" t="e">
        <f>SUM(Shirak!#REF!)</f>
        <v>#REF!</v>
      </c>
      <c r="H97" s="108" t="e">
        <f>SUM(Shirak!#REF!)</f>
        <v>#REF!</v>
      </c>
      <c r="I97" s="108" t="e">
        <f>SUM(Shirak!#REF!)</f>
        <v>#REF!</v>
      </c>
    </row>
    <row r="98" spans="1:9" ht="45" customHeight="1" thickBot="1" x14ac:dyDescent="0.3">
      <c r="A98" s="582" t="s">
        <v>94</v>
      </c>
      <c r="B98" s="583"/>
      <c r="C98" s="109" t="e">
        <f>I97</f>
        <v>#REF!</v>
      </c>
      <c r="D98" s="109"/>
      <c r="E98" s="109"/>
      <c r="F98" s="75"/>
      <c r="G98" s="78"/>
      <c r="H98" s="78"/>
      <c r="I98" s="74"/>
    </row>
    <row r="99" spans="1:9" ht="93" customHeight="1" thickBot="1" x14ac:dyDescent="0.3">
      <c r="A99" s="582" t="s">
        <v>95</v>
      </c>
      <c r="B99" s="583"/>
      <c r="C99" s="159"/>
      <c r="D99" s="159"/>
      <c r="E99" s="159"/>
      <c r="F99" s="75"/>
      <c r="G99" s="78"/>
      <c r="H99" s="78"/>
      <c r="I99" s="74"/>
    </row>
    <row r="100" spans="1:9" x14ac:dyDescent="0.25">
      <c r="A100" s="584" t="s">
        <v>66</v>
      </c>
      <c r="B100" s="585"/>
      <c r="C100" s="585"/>
      <c r="D100" s="585"/>
      <c r="E100" s="585"/>
      <c r="F100" s="585"/>
      <c r="G100" s="586"/>
      <c r="H100" s="586"/>
      <c r="I100" s="587"/>
    </row>
    <row r="101" spans="1:9" ht="17.25" thickBot="1" x14ac:dyDescent="0.3">
      <c r="A101" s="588" t="s">
        <v>208</v>
      </c>
      <c r="B101" s="589"/>
      <c r="C101" s="589"/>
      <c r="D101" s="589"/>
      <c r="E101" s="589"/>
      <c r="F101" s="589"/>
      <c r="G101" s="590"/>
      <c r="H101" s="590"/>
      <c r="I101" s="591"/>
    </row>
    <row r="102" spans="1:9" x14ac:dyDescent="0.25">
      <c r="A102" s="584" t="s">
        <v>67</v>
      </c>
      <c r="B102" s="585"/>
      <c r="C102" s="585"/>
      <c r="D102" s="585"/>
      <c r="E102" s="585"/>
      <c r="F102" s="585"/>
      <c r="G102" s="586"/>
      <c r="H102" s="586"/>
      <c r="I102" s="587"/>
    </row>
    <row r="103" spans="1:9" ht="17.25" thickBot="1" x14ac:dyDescent="0.3">
      <c r="A103" s="588" t="s">
        <v>85</v>
      </c>
      <c r="B103" s="589"/>
      <c r="C103" s="589"/>
      <c r="D103" s="589"/>
      <c r="E103" s="589"/>
      <c r="F103" s="589"/>
      <c r="G103" s="590"/>
      <c r="H103" s="590"/>
      <c r="I103" s="591"/>
    </row>
    <row r="104" spans="1:9" x14ac:dyDescent="0.25">
      <c r="A104" s="1089" t="s">
        <v>54</v>
      </c>
      <c r="B104" s="1090"/>
      <c r="C104" s="1095" t="s">
        <v>24</v>
      </c>
      <c r="D104" s="1096"/>
      <c r="E104" s="1096"/>
      <c r="F104" s="1096"/>
      <c r="G104" s="1096"/>
      <c r="H104" s="1096"/>
      <c r="I104" s="1097"/>
    </row>
    <row r="105" spans="1:9" x14ac:dyDescent="0.25">
      <c r="A105" s="1091"/>
      <c r="B105" s="1092"/>
      <c r="C105" s="1098" t="s">
        <v>74</v>
      </c>
      <c r="D105" s="1099"/>
      <c r="E105" s="1099"/>
      <c r="F105" s="1100"/>
      <c r="G105" s="1100"/>
      <c r="H105" s="1100"/>
      <c r="I105" s="1101"/>
    </row>
    <row r="106" spans="1:9" ht="17.25" thickBot="1" x14ac:dyDescent="0.3">
      <c r="A106" s="1093"/>
      <c r="B106" s="1094"/>
      <c r="C106" s="1109" t="s">
        <v>75</v>
      </c>
      <c r="D106" s="1108"/>
      <c r="E106" s="1108"/>
      <c r="F106" s="1110"/>
      <c r="G106" s="1110"/>
      <c r="H106" s="1110"/>
      <c r="I106" s="1111"/>
    </row>
    <row r="107" spans="1:9" ht="17.25" thickBot="1" x14ac:dyDescent="0.3">
      <c r="A107" s="115" t="s">
        <v>76</v>
      </c>
      <c r="B107" s="171" t="s">
        <v>77</v>
      </c>
      <c r="C107" s="1086" t="s">
        <v>210</v>
      </c>
      <c r="D107" s="1087"/>
      <c r="E107" s="1087"/>
      <c r="F107" s="1087"/>
      <c r="G107" s="1087"/>
      <c r="H107" s="1087"/>
      <c r="I107" s="1088"/>
    </row>
    <row r="108" spans="1:9" ht="66.75" thickBot="1" x14ac:dyDescent="0.3">
      <c r="A108" s="1147" t="s">
        <v>78</v>
      </c>
      <c r="B108" s="1149"/>
      <c r="C108" s="169" t="s">
        <v>79</v>
      </c>
      <c r="D108" s="183">
        <v>3</v>
      </c>
      <c r="E108" s="171">
        <v>3</v>
      </c>
      <c r="F108" s="171">
        <v>3</v>
      </c>
      <c r="G108" s="171"/>
      <c r="H108" s="171"/>
      <c r="I108" s="171"/>
    </row>
    <row r="109" spans="1:9" ht="50.25" thickBot="1" x14ac:dyDescent="0.3">
      <c r="A109" s="1086"/>
      <c r="B109" s="1088"/>
      <c r="C109" s="169" t="s">
        <v>80</v>
      </c>
      <c r="D109" s="214">
        <v>0</v>
      </c>
      <c r="E109" s="214">
        <v>11780</v>
      </c>
      <c r="F109" s="214">
        <v>11780</v>
      </c>
      <c r="G109" s="171"/>
      <c r="H109" s="171"/>
      <c r="I109" s="171"/>
    </row>
    <row r="110" spans="1:9" ht="17.25" thickBot="1" x14ac:dyDescent="0.3">
      <c r="A110" s="1048" t="s">
        <v>81</v>
      </c>
      <c r="B110" s="1050"/>
      <c r="C110" s="169"/>
      <c r="D110" s="169"/>
      <c r="E110" s="169"/>
      <c r="F110" s="171"/>
      <c r="G110" s="171"/>
      <c r="H110" s="171"/>
      <c r="I110" s="171"/>
    </row>
    <row r="111" spans="1:9" ht="60.75" customHeight="1" thickBot="1" x14ac:dyDescent="0.3">
      <c r="A111" s="1048" t="s">
        <v>82</v>
      </c>
      <c r="B111" s="1049"/>
      <c r="C111" s="1050"/>
      <c r="D111" s="169"/>
      <c r="E111" s="169"/>
      <c r="F111" s="171"/>
      <c r="G111" s="173" t="e">
        <f>SUM(Shirak!#REF!)</f>
        <v>#REF!</v>
      </c>
      <c r="H111" s="173">
        <f>SUM(Shirak!C25:C27)</f>
        <v>92376</v>
      </c>
      <c r="I111" s="173">
        <f>SUM(Shirak!D25:D27)</f>
        <v>92376</v>
      </c>
    </row>
    <row r="112" spans="1:9" ht="40.5" customHeight="1" thickBot="1" x14ac:dyDescent="0.3">
      <c r="A112" s="1048" t="s">
        <v>83</v>
      </c>
      <c r="B112" s="1050"/>
      <c r="C112" s="117">
        <f>I111</f>
        <v>92376</v>
      </c>
      <c r="D112" s="178"/>
      <c r="E112" s="178"/>
      <c r="F112" s="171"/>
      <c r="G112" s="171"/>
      <c r="H112" s="171"/>
      <c r="I112" s="171"/>
    </row>
    <row r="113" spans="1:9" ht="64.5" customHeight="1" thickBot="1" x14ac:dyDescent="0.3">
      <c r="A113" s="1048" t="s">
        <v>84</v>
      </c>
      <c r="B113" s="1050"/>
      <c r="C113" s="169"/>
      <c r="D113" s="169"/>
      <c r="E113" s="169"/>
      <c r="F113" s="171"/>
      <c r="G113" s="171"/>
      <c r="H113" s="171"/>
      <c r="I113" s="171"/>
    </row>
    <row r="114" spans="1:9" ht="17.25" thickBot="1" x14ac:dyDescent="0.3">
      <c r="A114" s="1045" t="s">
        <v>66</v>
      </c>
      <c r="B114" s="1046"/>
      <c r="C114" s="1046"/>
      <c r="D114" s="1046"/>
      <c r="E114" s="1046"/>
      <c r="F114" s="1046"/>
      <c r="G114" s="1046"/>
      <c r="H114" s="1046"/>
      <c r="I114" s="1047"/>
    </row>
    <row r="115" spans="1:9" ht="17.25" thickBot="1" x14ac:dyDescent="0.3">
      <c r="A115" s="1048" t="s">
        <v>209</v>
      </c>
      <c r="B115" s="1049"/>
      <c r="C115" s="1049"/>
      <c r="D115" s="1049"/>
      <c r="E115" s="1049"/>
      <c r="F115" s="1049"/>
      <c r="G115" s="1049"/>
      <c r="H115" s="1049"/>
      <c r="I115" s="1050"/>
    </row>
    <row r="116" spans="1:9" ht="17.25" thickBot="1" x14ac:dyDescent="0.3">
      <c r="A116" s="1045" t="s">
        <v>67</v>
      </c>
      <c r="B116" s="1046"/>
      <c r="C116" s="1046"/>
      <c r="D116" s="1046"/>
      <c r="E116" s="1046"/>
      <c r="F116" s="1046"/>
      <c r="G116" s="1046"/>
      <c r="H116" s="1046"/>
      <c r="I116" s="1047"/>
    </row>
    <row r="117" spans="1:9" ht="17.25" thickBot="1" x14ac:dyDescent="0.3">
      <c r="A117" s="1048" t="s">
        <v>85</v>
      </c>
      <c r="B117" s="1049"/>
      <c r="C117" s="1049"/>
      <c r="D117" s="1049"/>
      <c r="E117" s="1049"/>
      <c r="F117" s="1049"/>
      <c r="G117" s="1049"/>
      <c r="H117" s="1049"/>
      <c r="I117" s="1050"/>
    </row>
    <row r="118" spans="1:9" x14ac:dyDescent="0.25">
      <c r="A118" s="1089" t="s">
        <v>54</v>
      </c>
      <c r="B118" s="1090"/>
      <c r="C118" s="1095" t="s">
        <v>24</v>
      </c>
      <c r="D118" s="1096"/>
      <c r="E118" s="1096"/>
      <c r="F118" s="1096"/>
      <c r="G118" s="1096"/>
      <c r="H118" s="1096"/>
      <c r="I118" s="1097"/>
    </row>
    <row r="119" spans="1:9" x14ac:dyDescent="0.25">
      <c r="A119" s="1091"/>
      <c r="B119" s="1092"/>
      <c r="C119" s="1098" t="s">
        <v>120</v>
      </c>
      <c r="D119" s="1099"/>
      <c r="E119" s="1099"/>
      <c r="F119" s="1100"/>
      <c r="G119" s="1100"/>
      <c r="H119" s="1100"/>
      <c r="I119" s="1101"/>
    </row>
    <row r="120" spans="1:9" ht="17.25" thickBot="1" x14ac:dyDescent="0.3">
      <c r="A120" s="1093"/>
      <c r="B120" s="1094"/>
      <c r="C120" s="1109" t="s">
        <v>75</v>
      </c>
      <c r="D120" s="1108"/>
      <c r="E120" s="1108"/>
      <c r="F120" s="1110"/>
      <c r="G120" s="1110"/>
      <c r="H120" s="1110"/>
      <c r="I120" s="1111"/>
    </row>
    <row r="121" spans="1:9" ht="17.25" thickBot="1" x14ac:dyDescent="0.3">
      <c r="A121" s="115" t="s">
        <v>112</v>
      </c>
      <c r="B121" s="171" t="s">
        <v>77</v>
      </c>
      <c r="C121" s="1086" t="s">
        <v>121</v>
      </c>
      <c r="D121" s="1087"/>
      <c r="E121" s="1087"/>
      <c r="F121" s="1087"/>
      <c r="G121" s="1087"/>
      <c r="H121" s="1087"/>
      <c r="I121" s="1088"/>
    </row>
    <row r="122" spans="1:9" ht="66.75" thickBot="1" x14ac:dyDescent="0.3">
      <c r="A122" s="1048" t="s">
        <v>78</v>
      </c>
      <c r="B122" s="1050"/>
      <c r="C122" s="169" t="s">
        <v>122</v>
      </c>
      <c r="D122" s="183" t="s">
        <v>346</v>
      </c>
      <c r="E122" s="169"/>
      <c r="F122" s="171"/>
      <c r="G122" s="171"/>
      <c r="H122" s="171"/>
      <c r="I122" s="171"/>
    </row>
    <row r="123" spans="1:9" ht="17.25" thickBot="1" x14ac:dyDescent="0.3">
      <c r="A123" s="1048" t="s">
        <v>81</v>
      </c>
      <c r="B123" s="1050"/>
      <c r="C123" s="169"/>
      <c r="D123" s="169"/>
      <c r="E123" s="169"/>
      <c r="F123" s="171"/>
      <c r="G123" s="171"/>
      <c r="H123" s="171"/>
      <c r="I123" s="171"/>
    </row>
    <row r="124" spans="1:9" ht="61.5" customHeight="1" thickBot="1" x14ac:dyDescent="0.3">
      <c r="A124" s="1048" t="s">
        <v>82</v>
      </c>
      <c r="B124" s="1049"/>
      <c r="C124" s="1050"/>
      <c r="D124" s="169"/>
      <c r="E124" s="169"/>
      <c r="F124" s="171"/>
      <c r="G124" s="116" t="e">
        <f>SUM(Shirak!#REF!)</f>
        <v>#REF!</v>
      </c>
      <c r="H124" s="116">
        <f>SUM(Shirak!C22:C26)</f>
        <v>-83242</v>
      </c>
      <c r="I124" s="116">
        <f>SUM(Shirak!D22:D26)</f>
        <v>-83242</v>
      </c>
    </row>
    <row r="125" spans="1:9" ht="43.5" customHeight="1" thickBot="1" x14ac:dyDescent="0.3">
      <c r="A125" s="1048" t="s">
        <v>83</v>
      </c>
      <c r="B125" s="1050"/>
      <c r="C125" s="179">
        <f>I124</f>
        <v>-83242</v>
      </c>
      <c r="D125" s="179"/>
      <c r="E125" s="179"/>
      <c r="F125" s="171"/>
      <c r="G125" s="171"/>
      <c r="H125" s="171"/>
      <c r="I125" s="171"/>
    </row>
    <row r="126" spans="1:9" ht="95.25" customHeight="1" thickBot="1" x14ac:dyDescent="0.3">
      <c r="A126" s="1048" t="s">
        <v>84</v>
      </c>
      <c r="B126" s="1050"/>
      <c r="C126" s="169"/>
      <c r="D126" s="169"/>
      <c r="E126" s="169"/>
      <c r="F126" s="171"/>
      <c r="G126" s="171"/>
      <c r="H126" s="171"/>
      <c r="I126" s="171"/>
    </row>
    <row r="127" spans="1:9" x14ac:dyDescent="0.25">
      <c r="A127" s="1157" t="s">
        <v>66</v>
      </c>
      <c r="B127" s="1158"/>
      <c r="C127" s="1158"/>
      <c r="D127" s="1158"/>
      <c r="E127" s="1158"/>
      <c r="F127" s="1158"/>
      <c r="G127" s="1158"/>
      <c r="H127" s="1158"/>
      <c r="I127" s="1159"/>
    </row>
    <row r="128" spans="1:9" ht="17.25" thickBot="1" x14ac:dyDescent="0.3">
      <c r="A128" s="1086" t="s">
        <v>207</v>
      </c>
      <c r="B128" s="1087"/>
      <c r="C128" s="1087"/>
      <c r="D128" s="1087"/>
      <c r="E128" s="1087"/>
      <c r="F128" s="1087"/>
      <c r="G128" s="1087"/>
      <c r="H128" s="1087"/>
      <c r="I128" s="1088"/>
    </row>
    <row r="129" spans="1:9" x14ac:dyDescent="0.25">
      <c r="A129" s="1157" t="s">
        <v>67</v>
      </c>
      <c r="B129" s="1158"/>
      <c r="C129" s="1158"/>
      <c r="D129" s="1158"/>
      <c r="E129" s="1158"/>
      <c r="F129" s="1158"/>
      <c r="G129" s="1158"/>
      <c r="H129" s="1158"/>
      <c r="I129" s="1159"/>
    </row>
    <row r="130" spans="1:9" ht="17.25" thickBot="1" x14ac:dyDescent="0.3">
      <c r="A130" s="1086" t="s">
        <v>85</v>
      </c>
      <c r="B130" s="1087"/>
      <c r="C130" s="1087"/>
      <c r="D130" s="1087"/>
      <c r="E130" s="1087"/>
      <c r="F130" s="1087"/>
      <c r="G130" s="1087"/>
      <c r="H130" s="1087"/>
      <c r="I130" s="1088"/>
    </row>
    <row r="131" spans="1:9" x14ac:dyDescent="0.25">
      <c r="A131" s="639" t="s">
        <v>54</v>
      </c>
      <c r="B131" s="640"/>
      <c r="C131" s="643" t="s">
        <v>24</v>
      </c>
      <c r="D131" s="644"/>
      <c r="E131" s="644"/>
      <c r="F131" s="644"/>
      <c r="G131" s="644"/>
      <c r="H131" s="644"/>
      <c r="I131" s="645"/>
    </row>
    <row r="132" spans="1:9" x14ac:dyDescent="0.25">
      <c r="A132" s="641"/>
      <c r="B132" s="642"/>
      <c r="C132" s="729" t="s">
        <v>88</v>
      </c>
      <c r="D132" s="730"/>
      <c r="E132" s="730"/>
      <c r="F132" s="730"/>
      <c r="G132" s="730"/>
      <c r="H132" s="730"/>
      <c r="I132" s="731"/>
    </row>
    <row r="133" spans="1:9" x14ac:dyDescent="0.25">
      <c r="A133" s="649" t="s">
        <v>89</v>
      </c>
      <c r="B133" s="650" t="s">
        <v>77</v>
      </c>
      <c r="C133" s="751" t="s">
        <v>58</v>
      </c>
      <c r="D133" s="752"/>
      <c r="E133" s="752"/>
      <c r="F133" s="752"/>
      <c r="G133" s="752"/>
      <c r="H133" s="752"/>
      <c r="I133" s="753"/>
    </row>
    <row r="134" spans="1:9" ht="17.25" thickBot="1" x14ac:dyDescent="0.3">
      <c r="A134" s="749"/>
      <c r="B134" s="750"/>
      <c r="C134" s="754" t="s">
        <v>90</v>
      </c>
      <c r="D134" s="755"/>
      <c r="E134" s="755"/>
      <c r="F134" s="755"/>
      <c r="G134" s="755"/>
      <c r="H134" s="755"/>
      <c r="I134" s="756"/>
    </row>
    <row r="135" spans="1:9" ht="66" x14ac:dyDescent="0.25">
      <c r="A135" s="734" t="s">
        <v>78</v>
      </c>
      <c r="B135" s="735"/>
      <c r="C135" s="50" t="s">
        <v>91</v>
      </c>
      <c r="D135" s="84">
        <v>41</v>
      </c>
      <c r="E135" s="84">
        <v>41</v>
      </c>
      <c r="F135" s="84">
        <v>41</v>
      </c>
      <c r="G135" s="52"/>
      <c r="H135" s="52"/>
      <c r="I135" s="53"/>
    </row>
    <row r="136" spans="1:9" ht="116.25" thickBot="1" x14ac:dyDescent="0.3">
      <c r="A136" s="736" t="s">
        <v>81</v>
      </c>
      <c r="B136" s="737"/>
      <c r="C136" s="54" t="s">
        <v>92</v>
      </c>
      <c r="D136" s="54"/>
      <c r="E136" s="54"/>
      <c r="F136" s="55">
        <v>100</v>
      </c>
      <c r="G136" s="56"/>
      <c r="H136" s="56"/>
      <c r="I136" s="57"/>
    </row>
    <row r="137" spans="1:9" ht="58.5" customHeight="1" thickBot="1" x14ac:dyDescent="0.3">
      <c r="A137" s="738" t="s">
        <v>93</v>
      </c>
      <c r="B137" s="739"/>
      <c r="C137" s="739"/>
      <c r="D137" s="157"/>
      <c r="E137" s="157"/>
      <c r="F137" s="59"/>
      <c r="G137" s="60" t="e">
        <f>Shirak!#REF!</f>
        <v>#REF!</v>
      </c>
      <c r="H137" s="60" t="e">
        <f>Shirak!#REF!</f>
        <v>#REF!</v>
      </c>
      <c r="I137" s="60" t="e">
        <f>Shirak!#REF!</f>
        <v>#REF!</v>
      </c>
    </row>
    <row r="138" spans="1:9" ht="61.5" customHeight="1" thickBot="1" x14ac:dyDescent="0.3">
      <c r="A138" s="740" t="s">
        <v>94</v>
      </c>
      <c r="B138" s="741"/>
      <c r="C138" s="60" t="e">
        <f>I137</f>
        <v>#REF!</v>
      </c>
      <c r="D138" s="61"/>
      <c r="E138" s="61"/>
      <c r="F138" s="59"/>
      <c r="G138" s="62"/>
      <c r="H138" s="62"/>
      <c r="I138" s="63"/>
    </row>
    <row r="139" spans="1:9" ht="101.25" customHeight="1" thickBot="1" x14ac:dyDescent="0.3">
      <c r="A139" s="740" t="s">
        <v>95</v>
      </c>
      <c r="B139" s="741"/>
      <c r="C139" s="154"/>
      <c r="D139" s="154"/>
      <c r="E139" s="154"/>
      <c r="F139" s="59"/>
      <c r="G139" s="62"/>
      <c r="H139" s="62"/>
      <c r="I139" s="63"/>
    </row>
    <row r="140" spans="1:9" x14ac:dyDescent="0.25">
      <c r="A140" s="676" t="s">
        <v>66</v>
      </c>
      <c r="B140" s="677"/>
      <c r="C140" s="677"/>
      <c r="D140" s="677"/>
      <c r="E140" s="677"/>
      <c r="F140" s="677"/>
      <c r="G140" s="678"/>
      <c r="H140" s="678"/>
      <c r="I140" s="679"/>
    </row>
    <row r="141" spans="1:9" ht="17.25" thickBot="1" x14ac:dyDescent="0.3">
      <c r="A141" s="620" t="s">
        <v>208</v>
      </c>
      <c r="B141" s="621"/>
      <c r="C141" s="621"/>
      <c r="D141" s="621"/>
      <c r="E141" s="621"/>
      <c r="F141" s="621"/>
      <c r="G141" s="622"/>
      <c r="H141" s="622"/>
      <c r="I141" s="623"/>
    </row>
    <row r="142" spans="1:9" x14ac:dyDescent="0.25">
      <c r="A142" s="676" t="s">
        <v>67</v>
      </c>
      <c r="B142" s="677"/>
      <c r="C142" s="677"/>
      <c r="D142" s="677"/>
      <c r="E142" s="677"/>
      <c r="F142" s="677"/>
      <c r="G142" s="678"/>
      <c r="H142" s="678"/>
      <c r="I142" s="679"/>
    </row>
    <row r="143" spans="1:9" ht="17.25" thickBot="1" x14ac:dyDescent="0.3">
      <c r="A143" s="620" t="s">
        <v>85</v>
      </c>
      <c r="B143" s="621"/>
      <c r="C143" s="621"/>
      <c r="D143" s="621"/>
      <c r="E143" s="621"/>
      <c r="F143" s="621"/>
      <c r="G143" s="622"/>
      <c r="H143" s="622"/>
      <c r="I143" s="623"/>
    </row>
    <row r="144" spans="1:9" x14ac:dyDescent="0.25">
      <c r="A144" s="592" t="s">
        <v>54</v>
      </c>
      <c r="B144" s="593"/>
      <c r="C144" s="606" t="s">
        <v>24</v>
      </c>
      <c r="D144" s="607"/>
      <c r="E144" s="607"/>
      <c r="F144" s="607"/>
      <c r="G144" s="607"/>
      <c r="H144" s="607"/>
      <c r="I144" s="608"/>
    </row>
    <row r="145" spans="1:9" x14ac:dyDescent="0.25">
      <c r="A145" s="594"/>
      <c r="B145" s="595"/>
      <c r="C145" s="1038" t="s">
        <v>328</v>
      </c>
      <c r="D145" s="1039"/>
      <c r="E145" s="1039"/>
      <c r="F145" s="1040"/>
      <c r="G145" s="1040"/>
      <c r="H145" s="1040"/>
      <c r="I145" s="1041"/>
    </row>
    <row r="146" spans="1:9" x14ac:dyDescent="0.25">
      <c r="A146" s="602" t="s">
        <v>153</v>
      </c>
      <c r="B146" s="604" t="s">
        <v>98</v>
      </c>
      <c r="C146" s="606" t="s">
        <v>58</v>
      </c>
      <c r="D146" s="607"/>
      <c r="E146" s="607"/>
      <c r="F146" s="607"/>
      <c r="G146" s="607"/>
      <c r="H146" s="607"/>
      <c r="I146" s="608"/>
    </row>
    <row r="147" spans="1:9" ht="33.75" customHeight="1" thickBot="1" x14ac:dyDescent="0.3">
      <c r="A147" s="602"/>
      <c r="B147" s="604"/>
      <c r="C147" s="742" t="s">
        <v>329</v>
      </c>
      <c r="D147" s="743"/>
      <c r="E147" s="743"/>
      <c r="F147" s="743"/>
      <c r="G147" s="743"/>
      <c r="H147" s="743"/>
      <c r="I147" s="744"/>
    </row>
    <row r="148" spans="1:9" ht="50.25" customHeight="1" thickBot="1" x14ac:dyDescent="0.3">
      <c r="A148" s="582" t="s">
        <v>100</v>
      </c>
      <c r="B148" s="583"/>
      <c r="C148" s="166" t="s">
        <v>101</v>
      </c>
      <c r="D148" s="73">
        <v>1</v>
      </c>
      <c r="E148" s="73">
        <v>1</v>
      </c>
      <c r="F148" s="72">
        <v>1</v>
      </c>
      <c r="G148" s="78"/>
      <c r="H148" s="78"/>
      <c r="I148" s="74"/>
    </row>
    <row r="149" spans="1:9" ht="18.75" thickBot="1" x14ac:dyDescent="0.3">
      <c r="A149" s="582" t="s">
        <v>102</v>
      </c>
      <c r="B149" s="583"/>
      <c r="C149" s="166"/>
      <c r="D149" s="75" t="s">
        <v>60</v>
      </c>
      <c r="E149" s="75" t="s">
        <v>60</v>
      </c>
      <c r="F149" s="75" t="s">
        <v>60</v>
      </c>
      <c r="G149" s="1" t="e">
        <f>Shirak!#REF!</f>
        <v>#REF!</v>
      </c>
      <c r="H149" s="1">
        <f>Shirak!C29</f>
        <v>2400</v>
      </c>
      <c r="I149" s="1">
        <f>Shirak!D29</f>
        <v>2400</v>
      </c>
    </row>
    <row r="150" spans="1:9" ht="17.25" thickBot="1" x14ac:dyDescent="0.3">
      <c r="A150" s="582" t="s">
        <v>103</v>
      </c>
      <c r="B150" s="790"/>
      <c r="C150" s="583"/>
      <c r="D150" s="158"/>
      <c r="E150" s="158"/>
      <c r="F150" s="75"/>
      <c r="G150" s="78"/>
      <c r="H150" s="78"/>
      <c r="I150" s="74"/>
    </row>
    <row r="151" spans="1:9" x14ac:dyDescent="0.25">
      <c r="A151" s="791" t="s">
        <v>104</v>
      </c>
      <c r="B151" s="792"/>
      <c r="C151" s="792"/>
      <c r="D151" s="792"/>
      <c r="E151" s="792"/>
      <c r="F151" s="792"/>
      <c r="G151" s="792"/>
      <c r="H151" s="792"/>
      <c r="I151" s="793"/>
    </row>
    <row r="152" spans="1:9" ht="17.25" thickBot="1" x14ac:dyDescent="0.3">
      <c r="A152" s="794" t="s">
        <v>213</v>
      </c>
      <c r="B152" s="795"/>
      <c r="C152" s="795"/>
      <c r="D152" s="795"/>
      <c r="E152" s="795"/>
      <c r="F152" s="795"/>
      <c r="G152" s="795"/>
      <c r="H152" s="795"/>
      <c r="I152" s="796"/>
    </row>
    <row r="153" spans="1:9" x14ac:dyDescent="0.25">
      <c r="A153" s="584" t="s">
        <v>66</v>
      </c>
      <c r="B153" s="585"/>
      <c r="C153" s="585"/>
      <c r="D153" s="585"/>
      <c r="E153" s="585"/>
      <c r="F153" s="585"/>
      <c r="G153" s="586"/>
      <c r="H153" s="586"/>
      <c r="I153" s="587"/>
    </row>
    <row r="154" spans="1:9" ht="15" customHeight="1" thickBot="1" x14ac:dyDescent="0.3">
      <c r="A154" s="588" t="s">
        <v>106</v>
      </c>
      <c r="B154" s="589"/>
      <c r="C154" s="589"/>
      <c r="D154" s="589"/>
      <c r="E154" s="589"/>
      <c r="F154" s="589"/>
      <c r="G154" s="590"/>
      <c r="H154" s="590"/>
      <c r="I154" s="591"/>
    </row>
    <row r="155" spans="1:9" x14ac:dyDescent="0.25">
      <c r="A155" s="584" t="s">
        <v>67</v>
      </c>
      <c r="B155" s="585"/>
      <c r="C155" s="585"/>
      <c r="D155" s="585"/>
      <c r="E155" s="585"/>
      <c r="F155" s="585"/>
      <c r="G155" s="586"/>
      <c r="H155" s="586"/>
      <c r="I155" s="587"/>
    </row>
    <row r="156" spans="1:9" ht="33.75" customHeight="1" thickBot="1" x14ac:dyDescent="0.3">
      <c r="A156" s="588" t="s">
        <v>107</v>
      </c>
      <c r="B156" s="589"/>
      <c r="C156" s="589"/>
      <c r="D156" s="589"/>
      <c r="E156" s="589"/>
      <c r="F156" s="589"/>
      <c r="G156" s="590"/>
      <c r="H156" s="590"/>
      <c r="I156" s="591"/>
    </row>
    <row r="157" spans="1:9" s="174" customFormat="1" x14ac:dyDescent="0.25">
      <c r="A157" s="584" t="s">
        <v>67</v>
      </c>
      <c r="B157" s="585"/>
      <c r="C157" s="585"/>
      <c r="D157" s="585"/>
      <c r="E157" s="585"/>
      <c r="F157" s="585"/>
      <c r="G157" s="586"/>
      <c r="H157" s="586"/>
      <c r="I157" s="587"/>
    </row>
    <row r="158" spans="1:9" s="174" customFormat="1" ht="17.25" thickBot="1" x14ac:dyDescent="0.3">
      <c r="A158" s="588" t="s">
        <v>85</v>
      </c>
      <c r="B158" s="589"/>
      <c r="C158" s="589"/>
      <c r="D158" s="589"/>
      <c r="E158" s="589"/>
      <c r="F158" s="589"/>
      <c r="G158" s="590"/>
      <c r="H158" s="590"/>
      <c r="I158" s="591"/>
    </row>
    <row r="159" spans="1:9" x14ac:dyDescent="0.3">
      <c r="A159" s="705"/>
      <c r="B159" s="706"/>
      <c r="C159" s="783" t="s">
        <v>123</v>
      </c>
      <c r="D159" s="784"/>
      <c r="E159" s="784"/>
      <c r="F159" s="785"/>
      <c r="G159" s="785"/>
      <c r="H159" s="785"/>
      <c r="I159" s="786"/>
    </row>
    <row r="160" spans="1:9" ht="17.25" thickBot="1" x14ac:dyDescent="0.35">
      <c r="A160" s="707"/>
      <c r="B160" s="708"/>
      <c r="C160" s="716" t="s">
        <v>75</v>
      </c>
      <c r="D160" s="717"/>
      <c r="E160" s="717"/>
      <c r="F160" s="718"/>
      <c r="G160" s="718"/>
      <c r="H160" s="718"/>
      <c r="I160" s="719"/>
    </row>
    <row r="161" spans="1:9" ht="17.25" thickBot="1" x14ac:dyDescent="0.35">
      <c r="A161" s="42" t="s">
        <v>113</v>
      </c>
      <c r="B161" s="238" t="s">
        <v>77</v>
      </c>
      <c r="C161" s="687" t="s">
        <v>123</v>
      </c>
      <c r="D161" s="688"/>
      <c r="E161" s="688"/>
      <c r="F161" s="688"/>
      <c r="G161" s="688"/>
      <c r="H161" s="688"/>
      <c r="I161" s="689"/>
    </row>
    <row r="162" spans="1:9" ht="33.75" thickBot="1" x14ac:dyDescent="0.3">
      <c r="A162" s="1048" t="s">
        <v>78</v>
      </c>
      <c r="B162" s="1050"/>
      <c r="C162" s="239" t="s">
        <v>124</v>
      </c>
      <c r="D162" s="240">
        <v>0</v>
      </c>
      <c r="E162" s="240">
        <v>4</v>
      </c>
      <c r="F162" s="240">
        <v>6</v>
      </c>
      <c r="G162" s="240"/>
      <c r="H162" s="240"/>
      <c r="I162" s="240"/>
    </row>
    <row r="163" spans="1:9" ht="17.25" thickBot="1" x14ac:dyDescent="0.35">
      <c r="A163" s="690" t="s">
        <v>81</v>
      </c>
      <c r="B163" s="691"/>
      <c r="C163" s="237"/>
      <c r="D163" s="237"/>
      <c r="E163" s="237"/>
      <c r="F163" s="238"/>
      <c r="G163" s="238"/>
      <c r="H163" s="238"/>
      <c r="I163" s="238"/>
    </row>
    <row r="164" spans="1:9" ht="54.75" customHeight="1" thickBot="1" x14ac:dyDescent="0.35">
      <c r="A164" s="690" t="s">
        <v>82</v>
      </c>
      <c r="B164" s="725"/>
      <c r="C164" s="691"/>
      <c r="D164" s="237"/>
      <c r="E164" s="237"/>
      <c r="F164" s="238"/>
      <c r="G164" s="46" t="e">
        <f>Shirak!#REF!</f>
        <v>#REF!</v>
      </c>
      <c r="H164" s="46" t="e">
        <f>Shirak!#REF!</f>
        <v>#REF!</v>
      </c>
      <c r="I164" s="46" t="e">
        <f>Shirak!#REF!</f>
        <v>#REF!</v>
      </c>
    </row>
    <row r="165" spans="1:9" ht="36.75" customHeight="1" thickBot="1" x14ac:dyDescent="0.35">
      <c r="A165" s="690" t="s">
        <v>83</v>
      </c>
      <c r="B165" s="691"/>
      <c r="C165" s="117" t="e">
        <f>I164</f>
        <v>#REF!</v>
      </c>
      <c r="D165" s="47"/>
      <c r="E165" s="47"/>
      <c r="F165" s="238"/>
      <c r="G165" s="238"/>
      <c r="H165" s="238"/>
      <c r="I165" s="238"/>
    </row>
    <row r="166" spans="1:9" ht="88.5" customHeight="1" thickBot="1" x14ac:dyDescent="0.35">
      <c r="A166" s="690" t="s">
        <v>84</v>
      </c>
      <c r="B166" s="691"/>
      <c r="C166" s="237"/>
      <c r="D166" s="237"/>
      <c r="E166" s="237"/>
      <c r="F166" s="238"/>
      <c r="G166" s="238"/>
      <c r="H166" s="238"/>
      <c r="I166" s="238"/>
    </row>
    <row r="167" spans="1:9" x14ac:dyDescent="0.3">
      <c r="A167" s="787" t="s">
        <v>66</v>
      </c>
      <c r="B167" s="788"/>
      <c r="C167" s="788"/>
      <c r="D167" s="788"/>
      <c r="E167" s="788"/>
      <c r="F167" s="788"/>
      <c r="G167" s="788"/>
      <c r="H167" s="788"/>
      <c r="I167" s="789"/>
    </row>
    <row r="168" spans="1:9" ht="17.25" thickBot="1" x14ac:dyDescent="0.35">
      <c r="A168" s="687" t="s">
        <v>375</v>
      </c>
      <c r="B168" s="688"/>
      <c r="C168" s="688"/>
      <c r="D168" s="688"/>
      <c r="E168" s="688"/>
      <c r="F168" s="688"/>
      <c r="G168" s="688"/>
      <c r="H168" s="688"/>
      <c r="I168" s="689"/>
    </row>
    <row r="169" spans="1:9" x14ac:dyDescent="0.3">
      <c r="A169" s="787" t="s">
        <v>67</v>
      </c>
      <c r="B169" s="788"/>
      <c r="C169" s="788"/>
      <c r="D169" s="788"/>
      <c r="E169" s="788"/>
      <c r="F169" s="788"/>
      <c r="G169" s="788"/>
      <c r="H169" s="788"/>
      <c r="I169" s="789"/>
    </row>
    <row r="170" spans="1:9" ht="17.25" thickBot="1" x14ac:dyDescent="0.35">
      <c r="A170" s="687" t="s">
        <v>85</v>
      </c>
      <c r="B170" s="688"/>
      <c r="C170" s="688"/>
      <c r="D170" s="688"/>
      <c r="E170" s="688"/>
      <c r="F170" s="688"/>
      <c r="G170" s="688"/>
      <c r="H170" s="688"/>
      <c r="I170" s="689"/>
    </row>
  </sheetData>
  <mergeCells count="193">
    <mergeCell ref="A11:B12"/>
    <mergeCell ref="C11:I11"/>
    <mergeCell ref="C12:I12"/>
    <mergeCell ref="A13:A14"/>
    <mergeCell ref="B13:B14"/>
    <mergeCell ref="C13:I13"/>
    <mergeCell ref="C14:I14"/>
    <mergeCell ref="A1:I1"/>
    <mergeCell ref="A3:I3"/>
    <mergeCell ref="A4:I4"/>
    <mergeCell ref="A6:I6"/>
    <mergeCell ref="A8:C10"/>
    <mergeCell ref="D8:I8"/>
    <mergeCell ref="D9:F9"/>
    <mergeCell ref="G9:I9"/>
    <mergeCell ref="A21:I21"/>
    <mergeCell ref="A22:I22"/>
    <mergeCell ref="A23:I23"/>
    <mergeCell ref="A15:B15"/>
    <mergeCell ref="A16:B16"/>
    <mergeCell ref="A17:C17"/>
    <mergeCell ref="A18:I18"/>
    <mergeCell ref="A19:I19"/>
    <mergeCell ref="A20:I20"/>
    <mergeCell ref="A28:B28"/>
    <mergeCell ref="A29:B29"/>
    <mergeCell ref="A30:C30"/>
    <mergeCell ref="A31:I31"/>
    <mergeCell ref="A32:I32"/>
    <mergeCell ref="A33:I33"/>
    <mergeCell ref="A24:B25"/>
    <mergeCell ref="C24:I24"/>
    <mergeCell ref="C25:I25"/>
    <mergeCell ref="A26:A27"/>
    <mergeCell ref="B26:B27"/>
    <mergeCell ref="C26:I26"/>
    <mergeCell ref="C27:I27"/>
    <mergeCell ref="A43:B44"/>
    <mergeCell ref="C43:I43"/>
    <mergeCell ref="C44:I44"/>
    <mergeCell ref="A45:A46"/>
    <mergeCell ref="B45:B46"/>
    <mergeCell ref="C45:I45"/>
    <mergeCell ref="C46:I46"/>
    <mergeCell ref="A34:I34"/>
    <mergeCell ref="A35:I35"/>
    <mergeCell ref="A36:I36"/>
    <mergeCell ref="A38:I38"/>
    <mergeCell ref="A40:C42"/>
    <mergeCell ref="D40:I40"/>
    <mergeCell ref="D41:F41"/>
    <mergeCell ref="G41:I41"/>
    <mergeCell ref="A52:B52"/>
    <mergeCell ref="A53:I53"/>
    <mergeCell ref="A54:I54"/>
    <mergeCell ref="A55:I55"/>
    <mergeCell ref="A56:I56"/>
    <mergeCell ref="A57:B58"/>
    <mergeCell ref="C57:I57"/>
    <mergeCell ref="C58:I58"/>
    <mergeCell ref="A47:B47"/>
    <mergeCell ref="A48:I48"/>
    <mergeCell ref="A49:I49"/>
    <mergeCell ref="A50:I50"/>
    <mergeCell ref="A51:B51"/>
    <mergeCell ref="C51:I51"/>
    <mergeCell ref="A63:I63"/>
    <mergeCell ref="A64:I64"/>
    <mergeCell ref="A65:B65"/>
    <mergeCell ref="C65:I65"/>
    <mergeCell ref="A66:B66"/>
    <mergeCell ref="A67:I67"/>
    <mergeCell ref="A59:A60"/>
    <mergeCell ref="B59:B60"/>
    <mergeCell ref="C59:I59"/>
    <mergeCell ref="C60:I60"/>
    <mergeCell ref="A61:B61"/>
    <mergeCell ref="A62:I62"/>
    <mergeCell ref="A68:I68"/>
    <mergeCell ref="A69:I69"/>
    <mergeCell ref="A70:I70"/>
    <mergeCell ref="A85:I85"/>
    <mergeCell ref="A87:I87"/>
    <mergeCell ref="A88:C90"/>
    <mergeCell ref="D88:I88"/>
    <mergeCell ref="D89:F89"/>
    <mergeCell ref="G89:I89"/>
    <mergeCell ref="A76:I76"/>
    <mergeCell ref="A71:B73"/>
    <mergeCell ref="C71:I71"/>
    <mergeCell ref="C72:I72"/>
    <mergeCell ref="C73:I73"/>
    <mergeCell ref="C74:I74"/>
    <mergeCell ref="A75:B75"/>
    <mergeCell ref="C121:I121"/>
    <mergeCell ref="A122:B122"/>
    <mergeCell ref="A123:B123"/>
    <mergeCell ref="A118:B120"/>
    <mergeCell ref="C118:I118"/>
    <mergeCell ref="C119:I119"/>
    <mergeCell ref="C120:I120"/>
    <mergeCell ref="A114:I114"/>
    <mergeCell ref="A115:I115"/>
    <mergeCell ref="A116:I116"/>
    <mergeCell ref="A117:I117"/>
    <mergeCell ref="C107:I107"/>
    <mergeCell ref="A108:B109"/>
    <mergeCell ref="A110:B110"/>
    <mergeCell ref="A111:C111"/>
    <mergeCell ref="A112:B112"/>
    <mergeCell ref="A113:B113"/>
    <mergeCell ref="A104:B106"/>
    <mergeCell ref="A77:I77"/>
    <mergeCell ref="A78:I78"/>
    <mergeCell ref="A79:B79"/>
    <mergeCell ref="C79:I79"/>
    <mergeCell ref="A80:B80"/>
    <mergeCell ref="A81:I81"/>
    <mergeCell ref="A101:I101"/>
    <mergeCell ref="A102:I102"/>
    <mergeCell ref="A103:I103"/>
    <mergeCell ref="A95:B95"/>
    <mergeCell ref="A96:B96"/>
    <mergeCell ref="A97:C97"/>
    <mergeCell ref="A98:B98"/>
    <mergeCell ref="A99:B99"/>
    <mergeCell ref="A100:I100"/>
    <mergeCell ref="A82:I82"/>
    <mergeCell ref="A83:I83"/>
    <mergeCell ref="A131:B132"/>
    <mergeCell ref="C131:I131"/>
    <mergeCell ref="C132:I132"/>
    <mergeCell ref="A133:A134"/>
    <mergeCell ref="B133:B134"/>
    <mergeCell ref="C133:I133"/>
    <mergeCell ref="C134:I134"/>
    <mergeCell ref="A130:I130"/>
    <mergeCell ref="A91:B92"/>
    <mergeCell ref="C91:I91"/>
    <mergeCell ref="C92:I92"/>
    <mergeCell ref="A93:A94"/>
    <mergeCell ref="B93:B94"/>
    <mergeCell ref="C93:I93"/>
    <mergeCell ref="C94:I94"/>
    <mergeCell ref="A127:I127"/>
    <mergeCell ref="A128:I128"/>
    <mergeCell ref="A129:I129"/>
    <mergeCell ref="A124:C124"/>
    <mergeCell ref="A125:B125"/>
    <mergeCell ref="A126:B126"/>
    <mergeCell ref="C104:I104"/>
    <mergeCell ref="C105:I105"/>
    <mergeCell ref="C106:I106"/>
    <mergeCell ref="A141:I141"/>
    <mergeCell ref="A142:I142"/>
    <mergeCell ref="A143:I143"/>
    <mergeCell ref="A135:B135"/>
    <mergeCell ref="A136:B136"/>
    <mergeCell ref="A137:C137"/>
    <mergeCell ref="A138:B138"/>
    <mergeCell ref="A139:B139"/>
    <mergeCell ref="A140:I140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50:C150"/>
    <mergeCell ref="A151:I151"/>
    <mergeCell ref="A152:I152"/>
    <mergeCell ref="A153:I153"/>
    <mergeCell ref="A154:I154"/>
    <mergeCell ref="A155:I155"/>
    <mergeCell ref="A156:I156"/>
    <mergeCell ref="A157:I157"/>
    <mergeCell ref="A158:I158"/>
    <mergeCell ref="A167:I167"/>
    <mergeCell ref="A168:I168"/>
    <mergeCell ref="A169:I169"/>
    <mergeCell ref="A170:I170"/>
    <mergeCell ref="A159:B160"/>
    <mergeCell ref="C159:I159"/>
    <mergeCell ref="C160:I160"/>
    <mergeCell ref="C161:I161"/>
    <mergeCell ref="A162:B162"/>
    <mergeCell ref="A163:B163"/>
    <mergeCell ref="A164:C164"/>
    <mergeCell ref="A165:B165"/>
    <mergeCell ref="A166:B166"/>
  </mergeCells>
  <pageMargins left="0.2" right="0.19" top="0.17" bottom="0.17" header="0.31496062992125984" footer="0.2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workbookViewId="0">
      <selection activeCell="A3" sqref="A3:I3"/>
    </sheetView>
  </sheetViews>
  <sheetFormatPr defaultRowHeight="16.5" x14ac:dyDescent="0.25"/>
  <cols>
    <col min="1" max="1" width="11.42578125" style="122" customWidth="1"/>
    <col min="2" max="2" width="18.28515625" style="122" customWidth="1"/>
    <col min="3" max="3" width="21" style="122" customWidth="1"/>
    <col min="4" max="5" width="16" style="122" customWidth="1"/>
    <col min="6" max="6" width="17" style="122" customWidth="1"/>
    <col min="7" max="7" width="15.28515625" style="122" customWidth="1"/>
    <col min="8" max="8" width="17" style="122" customWidth="1"/>
    <col min="9" max="9" width="13.5703125" style="122" customWidth="1"/>
    <col min="10" max="10" width="9.140625" style="122"/>
    <col min="11" max="11" width="10.28515625" style="122" bestFit="1" customWidth="1"/>
    <col min="12" max="256" width="9.140625" style="122"/>
    <col min="257" max="257" width="11.42578125" style="122" customWidth="1"/>
    <col min="258" max="258" width="15.140625" style="122" customWidth="1"/>
    <col min="259" max="259" width="19.85546875" style="122" customWidth="1"/>
    <col min="260" max="261" width="16" style="122" customWidth="1"/>
    <col min="262" max="262" width="17" style="122" customWidth="1"/>
    <col min="263" max="263" width="15.28515625" style="122" customWidth="1"/>
    <col min="264" max="264" width="17" style="122" customWidth="1"/>
    <col min="265" max="265" width="15.42578125" style="122" customWidth="1"/>
    <col min="266" max="266" width="9.140625" style="122"/>
    <col min="267" max="267" width="10.28515625" style="122" bestFit="1" customWidth="1"/>
    <col min="268" max="512" width="9.140625" style="122"/>
    <col min="513" max="513" width="11.42578125" style="122" customWidth="1"/>
    <col min="514" max="514" width="15.140625" style="122" customWidth="1"/>
    <col min="515" max="515" width="19.85546875" style="122" customWidth="1"/>
    <col min="516" max="517" width="16" style="122" customWidth="1"/>
    <col min="518" max="518" width="17" style="122" customWidth="1"/>
    <col min="519" max="519" width="15.28515625" style="122" customWidth="1"/>
    <col min="520" max="520" width="17" style="122" customWidth="1"/>
    <col min="521" max="521" width="15.42578125" style="122" customWidth="1"/>
    <col min="522" max="522" width="9.140625" style="122"/>
    <col min="523" max="523" width="10.28515625" style="122" bestFit="1" customWidth="1"/>
    <col min="524" max="768" width="9.140625" style="122"/>
    <col min="769" max="769" width="11.42578125" style="122" customWidth="1"/>
    <col min="770" max="770" width="15.140625" style="122" customWidth="1"/>
    <col min="771" max="771" width="19.85546875" style="122" customWidth="1"/>
    <col min="772" max="773" width="16" style="122" customWidth="1"/>
    <col min="774" max="774" width="17" style="122" customWidth="1"/>
    <col min="775" max="775" width="15.28515625" style="122" customWidth="1"/>
    <col min="776" max="776" width="17" style="122" customWidth="1"/>
    <col min="777" max="777" width="15.42578125" style="122" customWidth="1"/>
    <col min="778" max="778" width="9.140625" style="122"/>
    <col min="779" max="779" width="10.28515625" style="122" bestFit="1" customWidth="1"/>
    <col min="780" max="1024" width="9.140625" style="122"/>
    <col min="1025" max="1025" width="11.42578125" style="122" customWidth="1"/>
    <col min="1026" max="1026" width="15.140625" style="122" customWidth="1"/>
    <col min="1027" max="1027" width="19.85546875" style="122" customWidth="1"/>
    <col min="1028" max="1029" width="16" style="122" customWidth="1"/>
    <col min="1030" max="1030" width="17" style="122" customWidth="1"/>
    <col min="1031" max="1031" width="15.28515625" style="122" customWidth="1"/>
    <col min="1032" max="1032" width="17" style="122" customWidth="1"/>
    <col min="1033" max="1033" width="15.42578125" style="122" customWidth="1"/>
    <col min="1034" max="1034" width="9.140625" style="122"/>
    <col min="1035" max="1035" width="10.28515625" style="122" bestFit="1" customWidth="1"/>
    <col min="1036" max="1280" width="9.140625" style="122"/>
    <col min="1281" max="1281" width="11.42578125" style="122" customWidth="1"/>
    <col min="1282" max="1282" width="15.140625" style="122" customWidth="1"/>
    <col min="1283" max="1283" width="19.85546875" style="122" customWidth="1"/>
    <col min="1284" max="1285" width="16" style="122" customWidth="1"/>
    <col min="1286" max="1286" width="17" style="122" customWidth="1"/>
    <col min="1287" max="1287" width="15.28515625" style="122" customWidth="1"/>
    <col min="1288" max="1288" width="17" style="122" customWidth="1"/>
    <col min="1289" max="1289" width="15.42578125" style="122" customWidth="1"/>
    <col min="1290" max="1290" width="9.140625" style="122"/>
    <col min="1291" max="1291" width="10.28515625" style="122" bestFit="1" customWidth="1"/>
    <col min="1292" max="1536" width="9.140625" style="122"/>
    <col min="1537" max="1537" width="11.42578125" style="122" customWidth="1"/>
    <col min="1538" max="1538" width="15.140625" style="122" customWidth="1"/>
    <col min="1539" max="1539" width="19.85546875" style="122" customWidth="1"/>
    <col min="1540" max="1541" width="16" style="122" customWidth="1"/>
    <col min="1542" max="1542" width="17" style="122" customWidth="1"/>
    <col min="1543" max="1543" width="15.28515625" style="122" customWidth="1"/>
    <col min="1544" max="1544" width="17" style="122" customWidth="1"/>
    <col min="1545" max="1545" width="15.42578125" style="122" customWidth="1"/>
    <col min="1546" max="1546" width="9.140625" style="122"/>
    <col min="1547" max="1547" width="10.28515625" style="122" bestFit="1" customWidth="1"/>
    <col min="1548" max="1792" width="9.140625" style="122"/>
    <col min="1793" max="1793" width="11.42578125" style="122" customWidth="1"/>
    <col min="1794" max="1794" width="15.140625" style="122" customWidth="1"/>
    <col min="1795" max="1795" width="19.85546875" style="122" customWidth="1"/>
    <col min="1796" max="1797" width="16" style="122" customWidth="1"/>
    <col min="1798" max="1798" width="17" style="122" customWidth="1"/>
    <col min="1799" max="1799" width="15.28515625" style="122" customWidth="1"/>
    <col min="1800" max="1800" width="17" style="122" customWidth="1"/>
    <col min="1801" max="1801" width="15.42578125" style="122" customWidth="1"/>
    <col min="1802" max="1802" width="9.140625" style="122"/>
    <col min="1803" max="1803" width="10.28515625" style="122" bestFit="1" customWidth="1"/>
    <col min="1804" max="2048" width="9.140625" style="122"/>
    <col min="2049" max="2049" width="11.42578125" style="122" customWidth="1"/>
    <col min="2050" max="2050" width="15.140625" style="122" customWidth="1"/>
    <col min="2051" max="2051" width="19.85546875" style="122" customWidth="1"/>
    <col min="2052" max="2053" width="16" style="122" customWidth="1"/>
    <col min="2054" max="2054" width="17" style="122" customWidth="1"/>
    <col min="2055" max="2055" width="15.28515625" style="122" customWidth="1"/>
    <col min="2056" max="2056" width="17" style="122" customWidth="1"/>
    <col min="2057" max="2057" width="15.42578125" style="122" customWidth="1"/>
    <col min="2058" max="2058" width="9.140625" style="122"/>
    <col min="2059" max="2059" width="10.28515625" style="122" bestFit="1" customWidth="1"/>
    <col min="2060" max="2304" width="9.140625" style="122"/>
    <col min="2305" max="2305" width="11.42578125" style="122" customWidth="1"/>
    <col min="2306" max="2306" width="15.140625" style="122" customWidth="1"/>
    <col min="2307" max="2307" width="19.85546875" style="122" customWidth="1"/>
    <col min="2308" max="2309" width="16" style="122" customWidth="1"/>
    <col min="2310" max="2310" width="17" style="122" customWidth="1"/>
    <col min="2311" max="2311" width="15.28515625" style="122" customWidth="1"/>
    <col min="2312" max="2312" width="17" style="122" customWidth="1"/>
    <col min="2313" max="2313" width="15.42578125" style="122" customWidth="1"/>
    <col min="2314" max="2314" width="9.140625" style="122"/>
    <col min="2315" max="2315" width="10.28515625" style="122" bestFit="1" customWidth="1"/>
    <col min="2316" max="2560" width="9.140625" style="122"/>
    <col min="2561" max="2561" width="11.42578125" style="122" customWidth="1"/>
    <col min="2562" max="2562" width="15.140625" style="122" customWidth="1"/>
    <col min="2563" max="2563" width="19.85546875" style="122" customWidth="1"/>
    <col min="2564" max="2565" width="16" style="122" customWidth="1"/>
    <col min="2566" max="2566" width="17" style="122" customWidth="1"/>
    <col min="2567" max="2567" width="15.28515625" style="122" customWidth="1"/>
    <col min="2568" max="2568" width="17" style="122" customWidth="1"/>
    <col min="2569" max="2569" width="15.42578125" style="122" customWidth="1"/>
    <col min="2570" max="2570" width="9.140625" style="122"/>
    <col min="2571" max="2571" width="10.28515625" style="122" bestFit="1" customWidth="1"/>
    <col min="2572" max="2816" width="9.140625" style="122"/>
    <col min="2817" max="2817" width="11.42578125" style="122" customWidth="1"/>
    <col min="2818" max="2818" width="15.140625" style="122" customWidth="1"/>
    <col min="2819" max="2819" width="19.85546875" style="122" customWidth="1"/>
    <col min="2820" max="2821" width="16" style="122" customWidth="1"/>
    <col min="2822" max="2822" width="17" style="122" customWidth="1"/>
    <col min="2823" max="2823" width="15.28515625" style="122" customWidth="1"/>
    <col min="2824" max="2824" width="17" style="122" customWidth="1"/>
    <col min="2825" max="2825" width="15.42578125" style="122" customWidth="1"/>
    <col min="2826" max="2826" width="9.140625" style="122"/>
    <col min="2827" max="2827" width="10.28515625" style="122" bestFit="1" customWidth="1"/>
    <col min="2828" max="3072" width="9.140625" style="122"/>
    <col min="3073" max="3073" width="11.42578125" style="122" customWidth="1"/>
    <col min="3074" max="3074" width="15.140625" style="122" customWidth="1"/>
    <col min="3075" max="3075" width="19.85546875" style="122" customWidth="1"/>
    <col min="3076" max="3077" width="16" style="122" customWidth="1"/>
    <col min="3078" max="3078" width="17" style="122" customWidth="1"/>
    <col min="3079" max="3079" width="15.28515625" style="122" customWidth="1"/>
    <col min="3080" max="3080" width="17" style="122" customWidth="1"/>
    <col min="3081" max="3081" width="15.42578125" style="122" customWidth="1"/>
    <col min="3082" max="3082" width="9.140625" style="122"/>
    <col min="3083" max="3083" width="10.28515625" style="122" bestFit="1" customWidth="1"/>
    <col min="3084" max="3328" width="9.140625" style="122"/>
    <col min="3329" max="3329" width="11.42578125" style="122" customWidth="1"/>
    <col min="3330" max="3330" width="15.140625" style="122" customWidth="1"/>
    <col min="3331" max="3331" width="19.85546875" style="122" customWidth="1"/>
    <col min="3332" max="3333" width="16" style="122" customWidth="1"/>
    <col min="3334" max="3334" width="17" style="122" customWidth="1"/>
    <col min="3335" max="3335" width="15.28515625" style="122" customWidth="1"/>
    <col min="3336" max="3336" width="17" style="122" customWidth="1"/>
    <col min="3337" max="3337" width="15.42578125" style="122" customWidth="1"/>
    <col min="3338" max="3338" width="9.140625" style="122"/>
    <col min="3339" max="3339" width="10.28515625" style="122" bestFit="1" customWidth="1"/>
    <col min="3340" max="3584" width="9.140625" style="122"/>
    <col min="3585" max="3585" width="11.42578125" style="122" customWidth="1"/>
    <col min="3586" max="3586" width="15.140625" style="122" customWidth="1"/>
    <col min="3587" max="3587" width="19.85546875" style="122" customWidth="1"/>
    <col min="3588" max="3589" width="16" style="122" customWidth="1"/>
    <col min="3590" max="3590" width="17" style="122" customWidth="1"/>
    <col min="3591" max="3591" width="15.28515625" style="122" customWidth="1"/>
    <col min="3592" max="3592" width="17" style="122" customWidth="1"/>
    <col min="3593" max="3593" width="15.42578125" style="122" customWidth="1"/>
    <col min="3594" max="3594" width="9.140625" style="122"/>
    <col min="3595" max="3595" width="10.28515625" style="122" bestFit="1" customWidth="1"/>
    <col min="3596" max="3840" width="9.140625" style="122"/>
    <col min="3841" max="3841" width="11.42578125" style="122" customWidth="1"/>
    <col min="3842" max="3842" width="15.140625" style="122" customWidth="1"/>
    <col min="3843" max="3843" width="19.85546875" style="122" customWidth="1"/>
    <col min="3844" max="3845" width="16" style="122" customWidth="1"/>
    <col min="3846" max="3846" width="17" style="122" customWidth="1"/>
    <col min="3847" max="3847" width="15.28515625" style="122" customWidth="1"/>
    <col min="3848" max="3848" width="17" style="122" customWidth="1"/>
    <col min="3849" max="3849" width="15.42578125" style="122" customWidth="1"/>
    <col min="3850" max="3850" width="9.140625" style="122"/>
    <col min="3851" max="3851" width="10.28515625" style="122" bestFit="1" customWidth="1"/>
    <col min="3852" max="4096" width="9.140625" style="122"/>
    <col min="4097" max="4097" width="11.42578125" style="122" customWidth="1"/>
    <col min="4098" max="4098" width="15.140625" style="122" customWidth="1"/>
    <col min="4099" max="4099" width="19.85546875" style="122" customWidth="1"/>
    <col min="4100" max="4101" width="16" style="122" customWidth="1"/>
    <col min="4102" max="4102" width="17" style="122" customWidth="1"/>
    <col min="4103" max="4103" width="15.28515625" style="122" customWidth="1"/>
    <col min="4104" max="4104" width="17" style="122" customWidth="1"/>
    <col min="4105" max="4105" width="15.42578125" style="122" customWidth="1"/>
    <col min="4106" max="4106" width="9.140625" style="122"/>
    <col min="4107" max="4107" width="10.28515625" style="122" bestFit="1" customWidth="1"/>
    <col min="4108" max="4352" width="9.140625" style="122"/>
    <col min="4353" max="4353" width="11.42578125" style="122" customWidth="1"/>
    <col min="4354" max="4354" width="15.140625" style="122" customWidth="1"/>
    <col min="4355" max="4355" width="19.85546875" style="122" customWidth="1"/>
    <col min="4356" max="4357" width="16" style="122" customWidth="1"/>
    <col min="4358" max="4358" width="17" style="122" customWidth="1"/>
    <col min="4359" max="4359" width="15.28515625" style="122" customWidth="1"/>
    <col min="4360" max="4360" width="17" style="122" customWidth="1"/>
    <col min="4361" max="4361" width="15.42578125" style="122" customWidth="1"/>
    <col min="4362" max="4362" width="9.140625" style="122"/>
    <col min="4363" max="4363" width="10.28515625" style="122" bestFit="1" customWidth="1"/>
    <col min="4364" max="4608" width="9.140625" style="122"/>
    <col min="4609" max="4609" width="11.42578125" style="122" customWidth="1"/>
    <col min="4610" max="4610" width="15.140625" style="122" customWidth="1"/>
    <col min="4611" max="4611" width="19.85546875" style="122" customWidth="1"/>
    <col min="4612" max="4613" width="16" style="122" customWidth="1"/>
    <col min="4614" max="4614" width="17" style="122" customWidth="1"/>
    <col min="4615" max="4615" width="15.28515625" style="122" customWidth="1"/>
    <col min="4616" max="4616" width="17" style="122" customWidth="1"/>
    <col min="4617" max="4617" width="15.42578125" style="122" customWidth="1"/>
    <col min="4618" max="4618" width="9.140625" style="122"/>
    <col min="4619" max="4619" width="10.28515625" style="122" bestFit="1" customWidth="1"/>
    <col min="4620" max="4864" width="9.140625" style="122"/>
    <col min="4865" max="4865" width="11.42578125" style="122" customWidth="1"/>
    <col min="4866" max="4866" width="15.140625" style="122" customWidth="1"/>
    <col min="4867" max="4867" width="19.85546875" style="122" customWidth="1"/>
    <col min="4868" max="4869" width="16" style="122" customWidth="1"/>
    <col min="4870" max="4870" width="17" style="122" customWidth="1"/>
    <col min="4871" max="4871" width="15.28515625" style="122" customWidth="1"/>
    <col min="4872" max="4872" width="17" style="122" customWidth="1"/>
    <col min="4873" max="4873" width="15.42578125" style="122" customWidth="1"/>
    <col min="4874" max="4874" width="9.140625" style="122"/>
    <col min="4875" max="4875" width="10.28515625" style="122" bestFit="1" customWidth="1"/>
    <col min="4876" max="5120" width="9.140625" style="122"/>
    <col min="5121" max="5121" width="11.42578125" style="122" customWidth="1"/>
    <col min="5122" max="5122" width="15.140625" style="122" customWidth="1"/>
    <col min="5123" max="5123" width="19.85546875" style="122" customWidth="1"/>
    <col min="5124" max="5125" width="16" style="122" customWidth="1"/>
    <col min="5126" max="5126" width="17" style="122" customWidth="1"/>
    <col min="5127" max="5127" width="15.28515625" style="122" customWidth="1"/>
    <col min="5128" max="5128" width="17" style="122" customWidth="1"/>
    <col min="5129" max="5129" width="15.42578125" style="122" customWidth="1"/>
    <col min="5130" max="5130" width="9.140625" style="122"/>
    <col min="5131" max="5131" width="10.28515625" style="122" bestFit="1" customWidth="1"/>
    <col min="5132" max="5376" width="9.140625" style="122"/>
    <col min="5377" max="5377" width="11.42578125" style="122" customWidth="1"/>
    <col min="5378" max="5378" width="15.140625" style="122" customWidth="1"/>
    <col min="5379" max="5379" width="19.85546875" style="122" customWidth="1"/>
    <col min="5380" max="5381" width="16" style="122" customWidth="1"/>
    <col min="5382" max="5382" width="17" style="122" customWidth="1"/>
    <col min="5383" max="5383" width="15.28515625" style="122" customWidth="1"/>
    <col min="5384" max="5384" width="17" style="122" customWidth="1"/>
    <col min="5385" max="5385" width="15.42578125" style="122" customWidth="1"/>
    <col min="5386" max="5386" width="9.140625" style="122"/>
    <col min="5387" max="5387" width="10.28515625" style="122" bestFit="1" customWidth="1"/>
    <col min="5388" max="5632" width="9.140625" style="122"/>
    <col min="5633" max="5633" width="11.42578125" style="122" customWidth="1"/>
    <col min="5634" max="5634" width="15.140625" style="122" customWidth="1"/>
    <col min="5635" max="5635" width="19.85546875" style="122" customWidth="1"/>
    <col min="5636" max="5637" width="16" style="122" customWidth="1"/>
    <col min="5638" max="5638" width="17" style="122" customWidth="1"/>
    <col min="5639" max="5639" width="15.28515625" style="122" customWidth="1"/>
    <col min="5640" max="5640" width="17" style="122" customWidth="1"/>
    <col min="5641" max="5641" width="15.42578125" style="122" customWidth="1"/>
    <col min="5642" max="5642" width="9.140625" style="122"/>
    <col min="5643" max="5643" width="10.28515625" style="122" bestFit="1" customWidth="1"/>
    <col min="5644" max="5888" width="9.140625" style="122"/>
    <col min="5889" max="5889" width="11.42578125" style="122" customWidth="1"/>
    <col min="5890" max="5890" width="15.140625" style="122" customWidth="1"/>
    <col min="5891" max="5891" width="19.85546875" style="122" customWidth="1"/>
    <col min="5892" max="5893" width="16" style="122" customWidth="1"/>
    <col min="5894" max="5894" width="17" style="122" customWidth="1"/>
    <col min="5895" max="5895" width="15.28515625" style="122" customWidth="1"/>
    <col min="5896" max="5896" width="17" style="122" customWidth="1"/>
    <col min="5897" max="5897" width="15.42578125" style="122" customWidth="1"/>
    <col min="5898" max="5898" width="9.140625" style="122"/>
    <col min="5899" max="5899" width="10.28515625" style="122" bestFit="1" customWidth="1"/>
    <col min="5900" max="6144" width="9.140625" style="122"/>
    <col min="6145" max="6145" width="11.42578125" style="122" customWidth="1"/>
    <col min="6146" max="6146" width="15.140625" style="122" customWidth="1"/>
    <col min="6147" max="6147" width="19.85546875" style="122" customWidth="1"/>
    <col min="6148" max="6149" width="16" style="122" customWidth="1"/>
    <col min="6150" max="6150" width="17" style="122" customWidth="1"/>
    <col min="6151" max="6151" width="15.28515625" style="122" customWidth="1"/>
    <col min="6152" max="6152" width="17" style="122" customWidth="1"/>
    <col min="6153" max="6153" width="15.42578125" style="122" customWidth="1"/>
    <col min="6154" max="6154" width="9.140625" style="122"/>
    <col min="6155" max="6155" width="10.28515625" style="122" bestFit="1" customWidth="1"/>
    <col min="6156" max="6400" width="9.140625" style="122"/>
    <col min="6401" max="6401" width="11.42578125" style="122" customWidth="1"/>
    <col min="6402" max="6402" width="15.140625" style="122" customWidth="1"/>
    <col min="6403" max="6403" width="19.85546875" style="122" customWidth="1"/>
    <col min="6404" max="6405" width="16" style="122" customWidth="1"/>
    <col min="6406" max="6406" width="17" style="122" customWidth="1"/>
    <col min="6407" max="6407" width="15.28515625" style="122" customWidth="1"/>
    <col min="6408" max="6408" width="17" style="122" customWidth="1"/>
    <col min="6409" max="6409" width="15.42578125" style="122" customWidth="1"/>
    <col min="6410" max="6410" width="9.140625" style="122"/>
    <col min="6411" max="6411" width="10.28515625" style="122" bestFit="1" customWidth="1"/>
    <col min="6412" max="6656" width="9.140625" style="122"/>
    <col min="6657" max="6657" width="11.42578125" style="122" customWidth="1"/>
    <col min="6658" max="6658" width="15.140625" style="122" customWidth="1"/>
    <col min="6659" max="6659" width="19.85546875" style="122" customWidth="1"/>
    <col min="6660" max="6661" width="16" style="122" customWidth="1"/>
    <col min="6662" max="6662" width="17" style="122" customWidth="1"/>
    <col min="6663" max="6663" width="15.28515625" style="122" customWidth="1"/>
    <col min="6664" max="6664" width="17" style="122" customWidth="1"/>
    <col min="6665" max="6665" width="15.42578125" style="122" customWidth="1"/>
    <col min="6666" max="6666" width="9.140625" style="122"/>
    <col min="6667" max="6667" width="10.28515625" style="122" bestFit="1" customWidth="1"/>
    <col min="6668" max="6912" width="9.140625" style="122"/>
    <col min="6913" max="6913" width="11.42578125" style="122" customWidth="1"/>
    <col min="6914" max="6914" width="15.140625" style="122" customWidth="1"/>
    <col min="6915" max="6915" width="19.85546875" style="122" customWidth="1"/>
    <col min="6916" max="6917" width="16" style="122" customWidth="1"/>
    <col min="6918" max="6918" width="17" style="122" customWidth="1"/>
    <col min="6919" max="6919" width="15.28515625" style="122" customWidth="1"/>
    <col min="6920" max="6920" width="17" style="122" customWidth="1"/>
    <col min="6921" max="6921" width="15.42578125" style="122" customWidth="1"/>
    <col min="6922" max="6922" width="9.140625" style="122"/>
    <col min="6923" max="6923" width="10.28515625" style="122" bestFit="1" customWidth="1"/>
    <col min="6924" max="7168" width="9.140625" style="122"/>
    <col min="7169" max="7169" width="11.42578125" style="122" customWidth="1"/>
    <col min="7170" max="7170" width="15.140625" style="122" customWidth="1"/>
    <col min="7171" max="7171" width="19.85546875" style="122" customWidth="1"/>
    <col min="7172" max="7173" width="16" style="122" customWidth="1"/>
    <col min="7174" max="7174" width="17" style="122" customWidth="1"/>
    <col min="7175" max="7175" width="15.28515625" style="122" customWidth="1"/>
    <col min="7176" max="7176" width="17" style="122" customWidth="1"/>
    <col min="7177" max="7177" width="15.42578125" style="122" customWidth="1"/>
    <col min="7178" max="7178" width="9.140625" style="122"/>
    <col min="7179" max="7179" width="10.28515625" style="122" bestFit="1" customWidth="1"/>
    <col min="7180" max="7424" width="9.140625" style="122"/>
    <col min="7425" max="7425" width="11.42578125" style="122" customWidth="1"/>
    <col min="7426" max="7426" width="15.140625" style="122" customWidth="1"/>
    <col min="7427" max="7427" width="19.85546875" style="122" customWidth="1"/>
    <col min="7428" max="7429" width="16" style="122" customWidth="1"/>
    <col min="7430" max="7430" width="17" style="122" customWidth="1"/>
    <col min="7431" max="7431" width="15.28515625" style="122" customWidth="1"/>
    <col min="7432" max="7432" width="17" style="122" customWidth="1"/>
    <col min="7433" max="7433" width="15.42578125" style="122" customWidth="1"/>
    <col min="7434" max="7434" width="9.140625" style="122"/>
    <col min="7435" max="7435" width="10.28515625" style="122" bestFit="1" customWidth="1"/>
    <col min="7436" max="7680" width="9.140625" style="122"/>
    <col min="7681" max="7681" width="11.42578125" style="122" customWidth="1"/>
    <col min="7682" max="7682" width="15.140625" style="122" customWidth="1"/>
    <col min="7683" max="7683" width="19.85546875" style="122" customWidth="1"/>
    <col min="7684" max="7685" width="16" style="122" customWidth="1"/>
    <col min="7686" max="7686" width="17" style="122" customWidth="1"/>
    <col min="7687" max="7687" width="15.28515625" style="122" customWidth="1"/>
    <col min="7688" max="7688" width="17" style="122" customWidth="1"/>
    <col min="7689" max="7689" width="15.42578125" style="122" customWidth="1"/>
    <col min="7690" max="7690" width="9.140625" style="122"/>
    <col min="7691" max="7691" width="10.28515625" style="122" bestFit="1" customWidth="1"/>
    <col min="7692" max="7936" width="9.140625" style="122"/>
    <col min="7937" max="7937" width="11.42578125" style="122" customWidth="1"/>
    <col min="7938" max="7938" width="15.140625" style="122" customWidth="1"/>
    <col min="7939" max="7939" width="19.85546875" style="122" customWidth="1"/>
    <col min="7940" max="7941" width="16" style="122" customWidth="1"/>
    <col min="7942" max="7942" width="17" style="122" customWidth="1"/>
    <col min="7943" max="7943" width="15.28515625" style="122" customWidth="1"/>
    <col min="7944" max="7944" width="17" style="122" customWidth="1"/>
    <col min="7945" max="7945" width="15.42578125" style="122" customWidth="1"/>
    <col min="7946" max="7946" width="9.140625" style="122"/>
    <col min="7947" max="7947" width="10.28515625" style="122" bestFit="1" customWidth="1"/>
    <col min="7948" max="8192" width="9.140625" style="122"/>
    <col min="8193" max="8193" width="11.42578125" style="122" customWidth="1"/>
    <col min="8194" max="8194" width="15.140625" style="122" customWidth="1"/>
    <col min="8195" max="8195" width="19.85546875" style="122" customWidth="1"/>
    <col min="8196" max="8197" width="16" style="122" customWidth="1"/>
    <col min="8198" max="8198" width="17" style="122" customWidth="1"/>
    <col min="8199" max="8199" width="15.28515625" style="122" customWidth="1"/>
    <col min="8200" max="8200" width="17" style="122" customWidth="1"/>
    <col min="8201" max="8201" width="15.42578125" style="122" customWidth="1"/>
    <col min="8202" max="8202" width="9.140625" style="122"/>
    <col min="8203" max="8203" width="10.28515625" style="122" bestFit="1" customWidth="1"/>
    <col min="8204" max="8448" width="9.140625" style="122"/>
    <col min="8449" max="8449" width="11.42578125" style="122" customWidth="1"/>
    <col min="8450" max="8450" width="15.140625" style="122" customWidth="1"/>
    <col min="8451" max="8451" width="19.85546875" style="122" customWidth="1"/>
    <col min="8452" max="8453" width="16" style="122" customWidth="1"/>
    <col min="8454" max="8454" width="17" style="122" customWidth="1"/>
    <col min="8455" max="8455" width="15.28515625" style="122" customWidth="1"/>
    <col min="8456" max="8456" width="17" style="122" customWidth="1"/>
    <col min="8457" max="8457" width="15.42578125" style="122" customWidth="1"/>
    <col min="8458" max="8458" width="9.140625" style="122"/>
    <col min="8459" max="8459" width="10.28515625" style="122" bestFit="1" customWidth="1"/>
    <col min="8460" max="8704" width="9.140625" style="122"/>
    <col min="8705" max="8705" width="11.42578125" style="122" customWidth="1"/>
    <col min="8706" max="8706" width="15.140625" style="122" customWidth="1"/>
    <col min="8707" max="8707" width="19.85546875" style="122" customWidth="1"/>
    <col min="8708" max="8709" width="16" style="122" customWidth="1"/>
    <col min="8710" max="8710" width="17" style="122" customWidth="1"/>
    <col min="8711" max="8711" width="15.28515625" style="122" customWidth="1"/>
    <col min="8712" max="8712" width="17" style="122" customWidth="1"/>
    <col min="8713" max="8713" width="15.42578125" style="122" customWidth="1"/>
    <col min="8714" max="8714" width="9.140625" style="122"/>
    <col min="8715" max="8715" width="10.28515625" style="122" bestFit="1" customWidth="1"/>
    <col min="8716" max="8960" width="9.140625" style="122"/>
    <col min="8961" max="8961" width="11.42578125" style="122" customWidth="1"/>
    <col min="8962" max="8962" width="15.140625" style="122" customWidth="1"/>
    <col min="8963" max="8963" width="19.85546875" style="122" customWidth="1"/>
    <col min="8964" max="8965" width="16" style="122" customWidth="1"/>
    <col min="8966" max="8966" width="17" style="122" customWidth="1"/>
    <col min="8967" max="8967" width="15.28515625" style="122" customWidth="1"/>
    <col min="8968" max="8968" width="17" style="122" customWidth="1"/>
    <col min="8969" max="8969" width="15.42578125" style="122" customWidth="1"/>
    <col min="8970" max="8970" width="9.140625" style="122"/>
    <col min="8971" max="8971" width="10.28515625" style="122" bestFit="1" customWidth="1"/>
    <col min="8972" max="9216" width="9.140625" style="122"/>
    <col min="9217" max="9217" width="11.42578125" style="122" customWidth="1"/>
    <col min="9218" max="9218" width="15.140625" style="122" customWidth="1"/>
    <col min="9219" max="9219" width="19.85546875" style="122" customWidth="1"/>
    <col min="9220" max="9221" width="16" style="122" customWidth="1"/>
    <col min="9222" max="9222" width="17" style="122" customWidth="1"/>
    <col min="9223" max="9223" width="15.28515625" style="122" customWidth="1"/>
    <col min="9224" max="9224" width="17" style="122" customWidth="1"/>
    <col min="9225" max="9225" width="15.42578125" style="122" customWidth="1"/>
    <col min="9226" max="9226" width="9.140625" style="122"/>
    <col min="9227" max="9227" width="10.28515625" style="122" bestFit="1" customWidth="1"/>
    <col min="9228" max="9472" width="9.140625" style="122"/>
    <col min="9473" max="9473" width="11.42578125" style="122" customWidth="1"/>
    <col min="9474" max="9474" width="15.140625" style="122" customWidth="1"/>
    <col min="9475" max="9475" width="19.85546875" style="122" customWidth="1"/>
    <col min="9476" max="9477" width="16" style="122" customWidth="1"/>
    <col min="9478" max="9478" width="17" style="122" customWidth="1"/>
    <col min="9479" max="9479" width="15.28515625" style="122" customWidth="1"/>
    <col min="9480" max="9480" width="17" style="122" customWidth="1"/>
    <col min="9481" max="9481" width="15.42578125" style="122" customWidth="1"/>
    <col min="9482" max="9482" width="9.140625" style="122"/>
    <col min="9483" max="9483" width="10.28515625" style="122" bestFit="1" customWidth="1"/>
    <col min="9484" max="9728" width="9.140625" style="122"/>
    <col min="9729" max="9729" width="11.42578125" style="122" customWidth="1"/>
    <col min="9730" max="9730" width="15.140625" style="122" customWidth="1"/>
    <col min="9731" max="9731" width="19.85546875" style="122" customWidth="1"/>
    <col min="9732" max="9733" width="16" style="122" customWidth="1"/>
    <col min="9734" max="9734" width="17" style="122" customWidth="1"/>
    <col min="9735" max="9735" width="15.28515625" style="122" customWidth="1"/>
    <col min="9736" max="9736" width="17" style="122" customWidth="1"/>
    <col min="9737" max="9737" width="15.42578125" style="122" customWidth="1"/>
    <col min="9738" max="9738" width="9.140625" style="122"/>
    <col min="9739" max="9739" width="10.28515625" style="122" bestFit="1" customWidth="1"/>
    <col min="9740" max="9984" width="9.140625" style="122"/>
    <col min="9985" max="9985" width="11.42578125" style="122" customWidth="1"/>
    <col min="9986" max="9986" width="15.140625" style="122" customWidth="1"/>
    <col min="9987" max="9987" width="19.85546875" style="122" customWidth="1"/>
    <col min="9988" max="9989" width="16" style="122" customWidth="1"/>
    <col min="9990" max="9990" width="17" style="122" customWidth="1"/>
    <col min="9991" max="9991" width="15.28515625" style="122" customWidth="1"/>
    <col min="9992" max="9992" width="17" style="122" customWidth="1"/>
    <col min="9993" max="9993" width="15.42578125" style="122" customWidth="1"/>
    <col min="9994" max="9994" width="9.140625" style="122"/>
    <col min="9995" max="9995" width="10.28515625" style="122" bestFit="1" customWidth="1"/>
    <col min="9996" max="10240" width="9.140625" style="122"/>
    <col min="10241" max="10241" width="11.42578125" style="122" customWidth="1"/>
    <col min="10242" max="10242" width="15.140625" style="122" customWidth="1"/>
    <col min="10243" max="10243" width="19.85546875" style="122" customWidth="1"/>
    <col min="10244" max="10245" width="16" style="122" customWidth="1"/>
    <col min="10246" max="10246" width="17" style="122" customWidth="1"/>
    <col min="10247" max="10247" width="15.28515625" style="122" customWidth="1"/>
    <col min="10248" max="10248" width="17" style="122" customWidth="1"/>
    <col min="10249" max="10249" width="15.42578125" style="122" customWidth="1"/>
    <col min="10250" max="10250" width="9.140625" style="122"/>
    <col min="10251" max="10251" width="10.28515625" style="122" bestFit="1" customWidth="1"/>
    <col min="10252" max="10496" width="9.140625" style="122"/>
    <col min="10497" max="10497" width="11.42578125" style="122" customWidth="1"/>
    <col min="10498" max="10498" width="15.140625" style="122" customWidth="1"/>
    <col min="10499" max="10499" width="19.85546875" style="122" customWidth="1"/>
    <col min="10500" max="10501" width="16" style="122" customWidth="1"/>
    <col min="10502" max="10502" width="17" style="122" customWidth="1"/>
    <col min="10503" max="10503" width="15.28515625" style="122" customWidth="1"/>
    <col min="10504" max="10504" width="17" style="122" customWidth="1"/>
    <col min="10505" max="10505" width="15.42578125" style="122" customWidth="1"/>
    <col min="10506" max="10506" width="9.140625" style="122"/>
    <col min="10507" max="10507" width="10.28515625" style="122" bestFit="1" customWidth="1"/>
    <col min="10508" max="10752" width="9.140625" style="122"/>
    <col min="10753" max="10753" width="11.42578125" style="122" customWidth="1"/>
    <col min="10754" max="10754" width="15.140625" style="122" customWidth="1"/>
    <col min="10755" max="10755" width="19.85546875" style="122" customWidth="1"/>
    <col min="10756" max="10757" width="16" style="122" customWidth="1"/>
    <col min="10758" max="10758" width="17" style="122" customWidth="1"/>
    <col min="10759" max="10759" width="15.28515625" style="122" customWidth="1"/>
    <col min="10760" max="10760" width="17" style="122" customWidth="1"/>
    <col min="10761" max="10761" width="15.42578125" style="122" customWidth="1"/>
    <col min="10762" max="10762" width="9.140625" style="122"/>
    <col min="10763" max="10763" width="10.28515625" style="122" bestFit="1" customWidth="1"/>
    <col min="10764" max="11008" width="9.140625" style="122"/>
    <col min="11009" max="11009" width="11.42578125" style="122" customWidth="1"/>
    <col min="11010" max="11010" width="15.140625" style="122" customWidth="1"/>
    <col min="11011" max="11011" width="19.85546875" style="122" customWidth="1"/>
    <col min="11012" max="11013" width="16" style="122" customWidth="1"/>
    <col min="11014" max="11014" width="17" style="122" customWidth="1"/>
    <col min="11015" max="11015" width="15.28515625" style="122" customWidth="1"/>
    <col min="11016" max="11016" width="17" style="122" customWidth="1"/>
    <col min="11017" max="11017" width="15.42578125" style="122" customWidth="1"/>
    <col min="11018" max="11018" width="9.140625" style="122"/>
    <col min="11019" max="11019" width="10.28515625" style="122" bestFit="1" customWidth="1"/>
    <col min="11020" max="11264" width="9.140625" style="122"/>
    <col min="11265" max="11265" width="11.42578125" style="122" customWidth="1"/>
    <col min="11266" max="11266" width="15.140625" style="122" customWidth="1"/>
    <col min="11267" max="11267" width="19.85546875" style="122" customWidth="1"/>
    <col min="11268" max="11269" width="16" style="122" customWidth="1"/>
    <col min="11270" max="11270" width="17" style="122" customWidth="1"/>
    <col min="11271" max="11271" width="15.28515625" style="122" customWidth="1"/>
    <col min="11272" max="11272" width="17" style="122" customWidth="1"/>
    <col min="11273" max="11273" width="15.42578125" style="122" customWidth="1"/>
    <col min="11274" max="11274" width="9.140625" style="122"/>
    <col min="11275" max="11275" width="10.28515625" style="122" bestFit="1" customWidth="1"/>
    <col min="11276" max="11520" width="9.140625" style="122"/>
    <col min="11521" max="11521" width="11.42578125" style="122" customWidth="1"/>
    <col min="11522" max="11522" width="15.140625" style="122" customWidth="1"/>
    <col min="11523" max="11523" width="19.85546875" style="122" customWidth="1"/>
    <col min="11524" max="11525" width="16" style="122" customWidth="1"/>
    <col min="11526" max="11526" width="17" style="122" customWidth="1"/>
    <col min="11527" max="11527" width="15.28515625" style="122" customWidth="1"/>
    <col min="11528" max="11528" width="17" style="122" customWidth="1"/>
    <col min="11529" max="11529" width="15.42578125" style="122" customWidth="1"/>
    <col min="11530" max="11530" width="9.140625" style="122"/>
    <col min="11531" max="11531" width="10.28515625" style="122" bestFit="1" customWidth="1"/>
    <col min="11532" max="11776" width="9.140625" style="122"/>
    <col min="11777" max="11777" width="11.42578125" style="122" customWidth="1"/>
    <col min="11778" max="11778" width="15.140625" style="122" customWidth="1"/>
    <col min="11779" max="11779" width="19.85546875" style="122" customWidth="1"/>
    <col min="11780" max="11781" width="16" style="122" customWidth="1"/>
    <col min="11782" max="11782" width="17" style="122" customWidth="1"/>
    <col min="11783" max="11783" width="15.28515625" style="122" customWidth="1"/>
    <col min="11784" max="11784" width="17" style="122" customWidth="1"/>
    <col min="11785" max="11785" width="15.42578125" style="122" customWidth="1"/>
    <col min="11786" max="11786" width="9.140625" style="122"/>
    <col min="11787" max="11787" width="10.28515625" style="122" bestFit="1" customWidth="1"/>
    <col min="11788" max="12032" width="9.140625" style="122"/>
    <col min="12033" max="12033" width="11.42578125" style="122" customWidth="1"/>
    <col min="12034" max="12034" width="15.140625" style="122" customWidth="1"/>
    <col min="12035" max="12035" width="19.85546875" style="122" customWidth="1"/>
    <col min="12036" max="12037" width="16" style="122" customWidth="1"/>
    <col min="12038" max="12038" width="17" style="122" customWidth="1"/>
    <col min="12039" max="12039" width="15.28515625" style="122" customWidth="1"/>
    <col min="12040" max="12040" width="17" style="122" customWidth="1"/>
    <col min="12041" max="12041" width="15.42578125" style="122" customWidth="1"/>
    <col min="12042" max="12042" width="9.140625" style="122"/>
    <col min="12043" max="12043" width="10.28515625" style="122" bestFit="1" customWidth="1"/>
    <col min="12044" max="12288" width="9.140625" style="122"/>
    <col min="12289" max="12289" width="11.42578125" style="122" customWidth="1"/>
    <col min="12290" max="12290" width="15.140625" style="122" customWidth="1"/>
    <col min="12291" max="12291" width="19.85546875" style="122" customWidth="1"/>
    <col min="12292" max="12293" width="16" style="122" customWidth="1"/>
    <col min="12294" max="12294" width="17" style="122" customWidth="1"/>
    <col min="12295" max="12295" width="15.28515625" style="122" customWidth="1"/>
    <col min="12296" max="12296" width="17" style="122" customWidth="1"/>
    <col min="12297" max="12297" width="15.42578125" style="122" customWidth="1"/>
    <col min="12298" max="12298" width="9.140625" style="122"/>
    <col min="12299" max="12299" width="10.28515625" style="122" bestFit="1" customWidth="1"/>
    <col min="12300" max="12544" width="9.140625" style="122"/>
    <col min="12545" max="12545" width="11.42578125" style="122" customWidth="1"/>
    <col min="12546" max="12546" width="15.140625" style="122" customWidth="1"/>
    <col min="12547" max="12547" width="19.85546875" style="122" customWidth="1"/>
    <col min="12548" max="12549" width="16" style="122" customWidth="1"/>
    <col min="12550" max="12550" width="17" style="122" customWidth="1"/>
    <col min="12551" max="12551" width="15.28515625" style="122" customWidth="1"/>
    <col min="12552" max="12552" width="17" style="122" customWidth="1"/>
    <col min="12553" max="12553" width="15.42578125" style="122" customWidth="1"/>
    <col min="12554" max="12554" width="9.140625" style="122"/>
    <col min="12555" max="12555" width="10.28515625" style="122" bestFit="1" customWidth="1"/>
    <col min="12556" max="12800" width="9.140625" style="122"/>
    <col min="12801" max="12801" width="11.42578125" style="122" customWidth="1"/>
    <col min="12802" max="12802" width="15.140625" style="122" customWidth="1"/>
    <col min="12803" max="12803" width="19.85546875" style="122" customWidth="1"/>
    <col min="12804" max="12805" width="16" style="122" customWidth="1"/>
    <col min="12806" max="12806" width="17" style="122" customWidth="1"/>
    <col min="12807" max="12807" width="15.28515625" style="122" customWidth="1"/>
    <col min="12808" max="12808" width="17" style="122" customWidth="1"/>
    <col min="12809" max="12809" width="15.42578125" style="122" customWidth="1"/>
    <col min="12810" max="12810" width="9.140625" style="122"/>
    <col min="12811" max="12811" width="10.28515625" style="122" bestFit="1" customWidth="1"/>
    <col min="12812" max="13056" width="9.140625" style="122"/>
    <col min="13057" max="13057" width="11.42578125" style="122" customWidth="1"/>
    <col min="13058" max="13058" width="15.140625" style="122" customWidth="1"/>
    <col min="13059" max="13059" width="19.85546875" style="122" customWidth="1"/>
    <col min="13060" max="13061" width="16" style="122" customWidth="1"/>
    <col min="13062" max="13062" width="17" style="122" customWidth="1"/>
    <col min="13063" max="13063" width="15.28515625" style="122" customWidth="1"/>
    <col min="13064" max="13064" width="17" style="122" customWidth="1"/>
    <col min="13065" max="13065" width="15.42578125" style="122" customWidth="1"/>
    <col min="13066" max="13066" width="9.140625" style="122"/>
    <col min="13067" max="13067" width="10.28515625" style="122" bestFit="1" customWidth="1"/>
    <col min="13068" max="13312" width="9.140625" style="122"/>
    <col min="13313" max="13313" width="11.42578125" style="122" customWidth="1"/>
    <col min="13314" max="13314" width="15.140625" style="122" customWidth="1"/>
    <col min="13315" max="13315" width="19.85546875" style="122" customWidth="1"/>
    <col min="13316" max="13317" width="16" style="122" customWidth="1"/>
    <col min="13318" max="13318" width="17" style="122" customWidth="1"/>
    <col min="13319" max="13319" width="15.28515625" style="122" customWidth="1"/>
    <col min="13320" max="13320" width="17" style="122" customWidth="1"/>
    <col min="13321" max="13321" width="15.42578125" style="122" customWidth="1"/>
    <col min="13322" max="13322" width="9.140625" style="122"/>
    <col min="13323" max="13323" width="10.28515625" style="122" bestFit="1" customWidth="1"/>
    <col min="13324" max="13568" width="9.140625" style="122"/>
    <col min="13569" max="13569" width="11.42578125" style="122" customWidth="1"/>
    <col min="13570" max="13570" width="15.140625" style="122" customWidth="1"/>
    <col min="13571" max="13571" width="19.85546875" style="122" customWidth="1"/>
    <col min="13572" max="13573" width="16" style="122" customWidth="1"/>
    <col min="13574" max="13574" width="17" style="122" customWidth="1"/>
    <col min="13575" max="13575" width="15.28515625" style="122" customWidth="1"/>
    <col min="13576" max="13576" width="17" style="122" customWidth="1"/>
    <col min="13577" max="13577" width="15.42578125" style="122" customWidth="1"/>
    <col min="13578" max="13578" width="9.140625" style="122"/>
    <col min="13579" max="13579" width="10.28515625" style="122" bestFit="1" customWidth="1"/>
    <col min="13580" max="13824" width="9.140625" style="122"/>
    <col min="13825" max="13825" width="11.42578125" style="122" customWidth="1"/>
    <col min="13826" max="13826" width="15.140625" style="122" customWidth="1"/>
    <col min="13827" max="13827" width="19.85546875" style="122" customWidth="1"/>
    <col min="13828" max="13829" width="16" style="122" customWidth="1"/>
    <col min="13830" max="13830" width="17" style="122" customWidth="1"/>
    <col min="13831" max="13831" width="15.28515625" style="122" customWidth="1"/>
    <col min="13832" max="13832" width="17" style="122" customWidth="1"/>
    <col min="13833" max="13833" width="15.42578125" style="122" customWidth="1"/>
    <col min="13834" max="13834" width="9.140625" style="122"/>
    <col min="13835" max="13835" width="10.28515625" style="122" bestFit="1" customWidth="1"/>
    <col min="13836" max="14080" width="9.140625" style="122"/>
    <col min="14081" max="14081" width="11.42578125" style="122" customWidth="1"/>
    <col min="14082" max="14082" width="15.140625" style="122" customWidth="1"/>
    <col min="14083" max="14083" width="19.85546875" style="122" customWidth="1"/>
    <col min="14084" max="14085" width="16" style="122" customWidth="1"/>
    <col min="14086" max="14086" width="17" style="122" customWidth="1"/>
    <col min="14087" max="14087" width="15.28515625" style="122" customWidth="1"/>
    <col min="14088" max="14088" width="17" style="122" customWidth="1"/>
    <col min="14089" max="14089" width="15.42578125" style="122" customWidth="1"/>
    <col min="14090" max="14090" width="9.140625" style="122"/>
    <col min="14091" max="14091" width="10.28515625" style="122" bestFit="1" customWidth="1"/>
    <col min="14092" max="14336" width="9.140625" style="122"/>
    <col min="14337" max="14337" width="11.42578125" style="122" customWidth="1"/>
    <col min="14338" max="14338" width="15.140625" style="122" customWidth="1"/>
    <col min="14339" max="14339" width="19.85546875" style="122" customWidth="1"/>
    <col min="14340" max="14341" width="16" style="122" customWidth="1"/>
    <col min="14342" max="14342" width="17" style="122" customWidth="1"/>
    <col min="14343" max="14343" width="15.28515625" style="122" customWidth="1"/>
    <col min="14344" max="14344" width="17" style="122" customWidth="1"/>
    <col min="14345" max="14345" width="15.42578125" style="122" customWidth="1"/>
    <col min="14346" max="14346" width="9.140625" style="122"/>
    <col min="14347" max="14347" width="10.28515625" style="122" bestFit="1" customWidth="1"/>
    <col min="14348" max="14592" width="9.140625" style="122"/>
    <col min="14593" max="14593" width="11.42578125" style="122" customWidth="1"/>
    <col min="14594" max="14594" width="15.140625" style="122" customWidth="1"/>
    <col min="14595" max="14595" width="19.85546875" style="122" customWidth="1"/>
    <col min="14596" max="14597" width="16" style="122" customWidth="1"/>
    <col min="14598" max="14598" width="17" style="122" customWidth="1"/>
    <col min="14599" max="14599" width="15.28515625" style="122" customWidth="1"/>
    <col min="14600" max="14600" width="17" style="122" customWidth="1"/>
    <col min="14601" max="14601" width="15.42578125" style="122" customWidth="1"/>
    <col min="14602" max="14602" width="9.140625" style="122"/>
    <col min="14603" max="14603" width="10.28515625" style="122" bestFit="1" customWidth="1"/>
    <col min="14604" max="14848" width="9.140625" style="122"/>
    <col min="14849" max="14849" width="11.42578125" style="122" customWidth="1"/>
    <col min="14850" max="14850" width="15.140625" style="122" customWidth="1"/>
    <col min="14851" max="14851" width="19.85546875" style="122" customWidth="1"/>
    <col min="14852" max="14853" width="16" style="122" customWidth="1"/>
    <col min="14854" max="14854" width="17" style="122" customWidth="1"/>
    <col min="14855" max="14855" width="15.28515625" style="122" customWidth="1"/>
    <col min="14856" max="14856" width="17" style="122" customWidth="1"/>
    <col min="14857" max="14857" width="15.42578125" style="122" customWidth="1"/>
    <col min="14858" max="14858" width="9.140625" style="122"/>
    <col min="14859" max="14859" width="10.28515625" style="122" bestFit="1" customWidth="1"/>
    <col min="14860" max="15104" width="9.140625" style="122"/>
    <col min="15105" max="15105" width="11.42578125" style="122" customWidth="1"/>
    <col min="15106" max="15106" width="15.140625" style="122" customWidth="1"/>
    <col min="15107" max="15107" width="19.85546875" style="122" customWidth="1"/>
    <col min="15108" max="15109" width="16" style="122" customWidth="1"/>
    <col min="15110" max="15110" width="17" style="122" customWidth="1"/>
    <col min="15111" max="15111" width="15.28515625" style="122" customWidth="1"/>
    <col min="15112" max="15112" width="17" style="122" customWidth="1"/>
    <col min="15113" max="15113" width="15.42578125" style="122" customWidth="1"/>
    <col min="15114" max="15114" width="9.140625" style="122"/>
    <col min="15115" max="15115" width="10.28515625" style="122" bestFit="1" customWidth="1"/>
    <col min="15116" max="15360" width="9.140625" style="122"/>
    <col min="15361" max="15361" width="11.42578125" style="122" customWidth="1"/>
    <col min="15362" max="15362" width="15.140625" style="122" customWidth="1"/>
    <col min="15363" max="15363" width="19.85546875" style="122" customWidth="1"/>
    <col min="15364" max="15365" width="16" style="122" customWidth="1"/>
    <col min="15366" max="15366" width="17" style="122" customWidth="1"/>
    <col min="15367" max="15367" width="15.28515625" style="122" customWidth="1"/>
    <col min="15368" max="15368" width="17" style="122" customWidth="1"/>
    <col min="15369" max="15369" width="15.42578125" style="122" customWidth="1"/>
    <col min="15370" max="15370" width="9.140625" style="122"/>
    <col min="15371" max="15371" width="10.28515625" style="122" bestFit="1" customWidth="1"/>
    <col min="15372" max="15616" width="9.140625" style="122"/>
    <col min="15617" max="15617" width="11.42578125" style="122" customWidth="1"/>
    <col min="15618" max="15618" width="15.140625" style="122" customWidth="1"/>
    <col min="15619" max="15619" width="19.85546875" style="122" customWidth="1"/>
    <col min="15620" max="15621" width="16" style="122" customWidth="1"/>
    <col min="15622" max="15622" width="17" style="122" customWidth="1"/>
    <col min="15623" max="15623" width="15.28515625" style="122" customWidth="1"/>
    <col min="15624" max="15624" width="17" style="122" customWidth="1"/>
    <col min="15625" max="15625" width="15.42578125" style="122" customWidth="1"/>
    <col min="15626" max="15626" width="9.140625" style="122"/>
    <col min="15627" max="15627" width="10.28515625" style="122" bestFit="1" customWidth="1"/>
    <col min="15628" max="15872" width="9.140625" style="122"/>
    <col min="15873" max="15873" width="11.42578125" style="122" customWidth="1"/>
    <col min="15874" max="15874" width="15.140625" style="122" customWidth="1"/>
    <col min="15875" max="15875" width="19.85546875" style="122" customWidth="1"/>
    <col min="15876" max="15877" width="16" style="122" customWidth="1"/>
    <col min="15878" max="15878" width="17" style="122" customWidth="1"/>
    <col min="15879" max="15879" width="15.28515625" style="122" customWidth="1"/>
    <col min="15880" max="15880" width="17" style="122" customWidth="1"/>
    <col min="15881" max="15881" width="15.42578125" style="122" customWidth="1"/>
    <col min="15882" max="15882" width="9.140625" style="122"/>
    <col min="15883" max="15883" width="10.28515625" style="122" bestFit="1" customWidth="1"/>
    <col min="15884" max="16128" width="9.140625" style="122"/>
    <col min="16129" max="16129" width="11.42578125" style="122" customWidth="1"/>
    <col min="16130" max="16130" width="15.140625" style="122" customWidth="1"/>
    <col min="16131" max="16131" width="19.85546875" style="122" customWidth="1"/>
    <col min="16132" max="16133" width="16" style="122" customWidth="1"/>
    <col min="16134" max="16134" width="17" style="122" customWidth="1"/>
    <col min="16135" max="16135" width="15.28515625" style="122" customWidth="1"/>
    <col min="16136" max="16136" width="17" style="122" customWidth="1"/>
    <col min="16137" max="16137" width="15.42578125" style="122" customWidth="1"/>
    <col min="16138" max="16138" width="9.140625" style="122"/>
    <col min="16139" max="16139" width="10.28515625" style="122" bestFit="1" customWidth="1"/>
    <col min="16140" max="16384" width="9.140625" style="122"/>
  </cols>
  <sheetData>
    <row r="1" spans="1:9" ht="16.5" customHeight="1" x14ac:dyDescent="0.25">
      <c r="A1" s="968" t="s">
        <v>162</v>
      </c>
      <c r="B1" s="968"/>
      <c r="C1" s="968"/>
      <c r="D1" s="968"/>
      <c r="E1" s="968"/>
      <c r="F1" s="968"/>
      <c r="G1" s="968"/>
      <c r="H1" s="968"/>
      <c r="I1" s="968"/>
    </row>
    <row r="2" spans="1:9" x14ac:dyDescent="0.25">
      <c r="A2" s="376"/>
      <c r="B2" s="376"/>
      <c r="C2" s="376"/>
      <c r="D2" s="376"/>
      <c r="E2" s="376"/>
      <c r="F2" s="376"/>
      <c r="G2" s="376"/>
      <c r="H2" s="376"/>
      <c r="I2" s="376"/>
    </row>
    <row r="3" spans="1:9" ht="45.75" customHeight="1" x14ac:dyDescent="0.25">
      <c r="A3" s="856" t="s">
        <v>704</v>
      </c>
      <c r="B3" s="856"/>
      <c r="C3" s="856"/>
      <c r="D3" s="856"/>
      <c r="E3" s="856"/>
      <c r="F3" s="856"/>
      <c r="G3" s="856"/>
      <c r="H3" s="856"/>
      <c r="I3" s="856"/>
    </row>
    <row r="4" spans="1:9" x14ac:dyDescent="0.25">
      <c r="A4" s="857" t="s">
        <v>49</v>
      </c>
      <c r="B4" s="857"/>
      <c r="C4" s="857"/>
      <c r="D4" s="857"/>
      <c r="E4" s="857"/>
      <c r="F4" s="857"/>
      <c r="G4" s="857"/>
      <c r="H4" s="857"/>
      <c r="I4" s="857"/>
    </row>
    <row r="5" spans="1:9" s="377" customFormat="1" x14ac:dyDescent="0.2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25">
      <c r="A6" s="857" t="s">
        <v>96</v>
      </c>
      <c r="B6" s="857"/>
      <c r="C6" s="857"/>
      <c r="D6" s="857"/>
      <c r="E6" s="857"/>
      <c r="F6" s="857"/>
      <c r="G6" s="857"/>
      <c r="H6" s="857"/>
      <c r="I6" s="857"/>
    </row>
    <row r="7" spans="1:9" s="377" customFormat="1" ht="17.25" thickBot="1" x14ac:dyDescent="0.3">
      <c r="A7" s="122"/>
      <c r="B7" s="122"/>
      <c r="C7" s="122"/>
      <c r="D7" s="122"/>
      <c r="E7" s="122"/>
      <c r="F7" s="122"/>
      <c r="G7" s="122"/>
      <c r="H7" s="122"/>
      <c r="I7" s="122"/>
    </row>
    <row r="8" spans="1:9" ht="36.75" customHeight="1" x14ac:dyDescent="0.25">
      <c r="A8" s="1002" t="s">
        <v>51</v>
      </c>
      <c r="B8" s="1003"/>
      <c r="C8" s="1003"/>
      <c r="D8" s="698" t="s">
        <v>705</v>
      </c>
      <c r="E8" s="699"/>
      <c r="F8" s="699"/>
      <c r="G8" s="699"/>
      <c r="H8" s="699"/>
      <c r="I8" s="700"/>
    </row>
    <row r="9" spans="1:9" x14ac:dyDescent="0.25">
      <c r="A9" s="1004"/>
      <c r="B9" s="953"/>
      <c r="C9" s="953"/>
      <c r="D9" s="969" t="s">
        <v>52</v>
      </c>
      <c r="E9" s="970"/>
      <c r="F9" s="733"/>
      <c r="G9" s="969" t="s">
        <v>53</v>
      </c>
      <c r="H9" s="970"/>
      <c r="I9" s="733"/>
    </row>
    <row r="10" spans="1:9" ht="44.25" customHeight="1" thickBot="1" x14ac:dyDescent="0.3">
      <c r="A10" s="1005"/>
      <c r="B10" s="1006"/>
      <c r="C10" s="1006"/>
      <c r="D10" s="22" t="s">
        <v>15</v>
      </c>
      <c r="E10" s="22" t="s">
        <v>16</v>
      </c>
      <c r="F10" s="374" t="s">
        <v>7</v>
      </c>
      <c r="G10" s="22" t="s">
        <v>15</v>
      </c>
      <c r="H10" s="22" t="s">
        <v>16</v>
      </c>
      <c r="I10" s="363" t="s">
        <v>7</v>
      </c>
    </row>
    <row r="11" spans="1:9" x14ac:dyDescent="0.25">
      <c r="A11" s="680" t="s">
        <v>54</v>
      </c>
      <c r="B11" s="681"/>
      <c r="C11" s="684" t="s">
        <v>24</v>
      </c>
      <c r="D11" s="685"/>
      <c r="E11" s="685"/>
      <c r="F11" s="685"/>
      <c r="G11" s="685"/>
      <c r="H11" s="685"/>
      <c r="I11" s="686"/>
    </row>
    <row r="12" spans="1:9" x14ac:dyDescent="0.25">
      <c r="A12" s="682"/>
      <c r="B12" s="683"/>
      <c r="C12" s="830" t="s">
        <v>328</v>
      </c>
      <c r="D12" s="831"/>
      <c r="E12" s="831"/>
      <c r="F12" s="831"/>
      <c r="G12" s="831"/>
      <c r="H12" s="831"/>
      <c r="I12" s="832"/>
    </row>
    <row r="13" spans="1:9" x14ac:dyDescent="0.25">
      <c r="A13" s="949">
        <v>1047</v>
      </c>
      <c r="B13" s="733" t="s">
        <v>662</v>
      </c>
      <c r="C13" s="660" t="s">
        <v>58</v>
      </c>
      <c r="D13" s="661"/>
      <c r="E13" s="661"/>
      <c r="F13" s="661"/>
      <c r="G13" s="661"/>
      <c r="H13" s="661"/>
      <c r="I13" s="662"/>
    </row>
    <row r="14" spans="1:9" ht="62.25" customHeight="1" thickBot="1" x14ac:dyDescent="0.3">
      <c r="A14" s="949"/>
      <c r="B14" s="733"/>
      <c r="C14" s="950" t="s">
        <v>694</v>
      </c>
      <c r="D14" s="951"/>
      <c r="E14" s="951"/>
      <c r="F14" s="951"/>
      <c r="G14" s="951"/>
      <c r="H14" s="951"/>
      <c r="I14" s="952"/>
    </row>
    <row r="15" spans="1:9" ht="50.25" thickBot="1" x14ac:dyDescent="0.3">
      <c r="A15" s="954" t="s">
        <v>100</v>
      </c>
      <c r="B15" s="955"/>
      <c r="C15" s="370" t="s">
        <v>101</v>
      </c>
      <c r="D15" s="364">
        <v>-1</v>
      </c>
      <c r="E15" s="364">
        <v>-1</v>
      </c>
      <c r="F15" s="364">
        <v>-1</v>
      </c>
      <c r="G15" s="365"/>
      <c r="H15" s="365"/>
      <c r="I15" s="366"/>
    </row>
    <row r="16" spans="1:9" ht="17.25" thickBot="1" x14ac:dyDescent="0.3">
      <c r="A16" s="954" t="s">
        <v>102</v>
      </c>
      <c r="B16" s="955"/>
      <c r="C16" s="370"/>
      <c r="D16" s="367" t="s">
        <v>60</v>
      </c>
      <c r="E16" s="367" t="s">
        <v>60</v>
      </c>
      <c r="F16" s="367" t="s">
        <v>60</v>
      </c>
      <c r="G16" s="93">
        <f>Shirak!C16</f>
        <v>-8000</v>
      </c>
      <c r="H16" s="93">
        <f>Shirak!D16</f>
        <v>-8000</v>
      </c>
      <c r="I16" s="93">
        <f>Shirak!E16</f>
        <v>-8000</v>
      </c>
    </row>
    <row r="17" spans="1:9" ht="30" customHeight="1" thickBot="1" x14ac:dyDescent="0.3">
      <c r="A17" s="954" t="s">
        <v>103</v>
      </c>
      <c r="B17" s="771"/>
      <c r="C17" s="955"/>
      <c r="D17" s="372"/>
      <c r="E17" s="372"/>
      <c r="F17" s="367"/>
      <c r="G17" s="368"/>
      <c r="H17" s="368"/>
      <c r="I17" s="366"/>
    </row>
    <row r="18" spans="1:9" ht="21.75" customHeight="1" x14ac:dyDescent="0.25">
      <c r="A18" s="956" t="s">
        <v>104</v>
      </c>
      <c r="B18" s="957"/>
      <c r="C18" s="957"/>
      <c r="D18" s="957"/>
      <c r="E18" s="957"/>
      <c r="F18" s="957"/>
      <c r="G18" s="957"/>
      <c r="H18" s="957"/>
      <c r="I18" s="958"/>
    </row>
    <row r="19" spans="1:9" ht="30.75" customHeight="1" thickBot="1" x14ac:dyDescent="0.3">
      <c r="A19" s="762" t="s">
        <v>304</v>
      </c>
      <c r="B19" s="763"/>
      <c r="C19" s="763"/>
      <c r="D19" s="763"/>
      <c r="E19" s="763"/>
      <c r="F19" s="763"/>
      <c r="G19" s="763"/>
      <c r="H19" s="763"/>
      <c r="I19" s="764"/>
    </row>
    <row r="20" spans="1:9" ht="28.5" customHeight="1" x14ac:dyDescent="0.25">
      <c r="A20" s="775" t="s">
        <v>66</v>
      </c>
      <c r="B20" s="776"/>
      <c r="C20" s="776"/>
      <c r="D20" s="776"/>
      <c r="E20" s="776"/>
      <c r="F20" s="776"/>
      <c r="G20" s="777"/>
      <c r="H20" s="777"/>
      <c r="I20" s="778"/>
    </row>
    <row r="21" spans="1:9" ht="31.5" customHeight="1" thickBot="1" x14ac:dyDescent="0.35">
      <c r="A21" s="872" t="s">
        <v>683</v>
      </c>
      <c r="B21" s="873"/>
      <c r="C21" s="873"/>
      <c r="D21" s="873"/>
      <c r="E21" s="873"/>
      <c r="F21" s="873"/>
      <c r="G21" s="873"/>
      <c r="H21" s="873"/>
      <c r="I21" s="899"/>
    </row>
    <row r="22" spans="1:9" x14ac:dyDescent="0.25">
      <c r="A22" s="775" t="s">
        <v>67</v>
      </c>
      <c r="B22" s="776"/>
      <c r="C22" s="776"/>
      <c r="D22" s="776"/>
      <c r="E22" s="776"/>
      <c r="F22" s="776"/>
      <c r="G22" s="777"/>
      <c r="H22" s="777"/>
      <c r="I22" s="778"/>
    </row>
    <row r="23" spans="1:9" ht="27" customHeight="1" thickBot="1" x14ac:dyDescent="0.35">
      <c r="A23" s="872" t="s">
        <v>684</v>
      </c>
      <c r="B23" s="873"/>
      <c r="C23" s="873"/>
      <c r="D23" s="873"/>
      <c r="E23" s="873"/>
      <c r="F23" s="873"/>
      <c r="G23" s="873"/>
      <c r="H23" s="873"/>
      <c r="I23" s="899"/>
    </row>
    <row r="24" spans="1:9" ht="34.5" customHeight="1" x14ac:dyDescent="0.25">
      <c r="A24" s="680" t="s">
        <v>54</v>
      </c>
      <c r="B24" s="681"/>
      <c r="C24" s="684" t="s">
        <v>24</v>
      </c>
      <c r="D24" s="685"/>
      <c r="E24" s="685"/>
      <c r="F24" s="685"/>
      <c r="G24" s="685"/>
      <c r="H24" s="685"/>
      <c r="I24" s="686"/>
    </row>
    <row r="25" spans="1:9" ht="25.5" customHeight="1" x14ac:dyDescent="0.25">
      <c r="A25" s="682"/>
      <c r="B25" s="683"/>
      <c r="C25" s="830" t="s">
        <v>552</v>
      </c>
      <c r="D25" s="831"/>
      <c r="E25" s="831"/>
      <c r="F25" s="831"/>
      <c r="G25" s="831"/>
      <c r="H25" s="831"/>
      <c r="I25" s="832"/>
    </row>
    <row r="26" spans="1:9" ht="33" customHeight="1" x14ac:dyDescent="0.25">
      <c r="A26" s="949">
        <v>1047</v>
      </c>
      <c r="B26" s="733" t="s">
        <v>663</v>
      </c>
      <c r="C26" s="660" t="s">
        <v>58</v>
      </c>
      <c r="D26" s="661"/>
      <c r="E26" s="661"/>
      <c r="F26" s="661"/>
      <c r="G26" s="661"/>
      <c r="H26" s="661"/>
      <c r="I26" s="662"/>
    </row>
    <row r="27" spans="1:9" ht="28.5" customHeight="1" thickBot="1" x14ac:dyDescent="0.3">
      <c r="A27" s="949"/>
      <c r="B27" s="733"/>
      <c r="C27" s="950" t="s">
        <v>547</v>
      </c>
      <c r="D27" s="951"/>
      <c r="E27" s="951"/>
      <c r="F27" s="951"/>
      <c r="G27" s="951"/>
      <c r="H27" s="951"/>
      <c r="I27" s="952"/>
    </row>
    <row r="28" spans="1:9" ht="50.25" thickBot="1" x14ac:dyDescent="0.3">
      <c r="A28" s="954" t="s">
        <v>100</v>
      </c>
      <c r="B28" s="955"/>
      <c r="C28" s="370" t="s">
        <v>101</v>
      </c>
      <c r="D28" s="364">
        <v>-2</v>
      </c>
      <c r="E28" s="364">
        <v>-2</v>
      </c>
      <c r="F28" s="364">
        <v>-2</v>
      </c>
      <c r="G28" s="379"/>
      <c r="H28" s="379"/>
      <c r="I28" s="366"/>
    </row>
    <row r="29" spans="1:9" ht="24" customHeight="1" thickBot="1" x14ac:dyDescent="0.3">
      <c r="A29" s="954" t="s">
        <v>102</v>
      </c>
      <c r="B29" s="955"/>
      <c r="C29" s="370"/>
      <c r="D29" s="367" t="s">
        <v>60</v>
      </c>
      <c r="E29" s="367" t="s">
        <v>60</v>
      </c>
      <c r="F29" s="367" t="s">
        <v>60</v>
      </c>
      <c r="G29" s="93">
        <f>SUM(Shirak!C13:C14)</f>
        <v>-3553</v>
      </c>
      <c r="H29" s="93">
        <f>SUM(Shirak!D13:D14)</f>
        <v>-3553</v>
      </c>
      <c r="I29" s="93">
        <f>SUM(Shirak!E13:E14)</f>
        <v>-3553</v>
      </c>
    </row>
    <row r="30" spans="1:9" ht="27.75" customHeight="1" thickBot="1" x14ac:dyDescent="0.3">
      <c r="A30" s="954" t="s">
        <v>103</v>
      </c>
      <c r="B30" s="771"/>
      <c r="C30" s="955"/>
      <c r="D30" s="372"/>
      <c r="E30" s="372"/>
      <c r="F30" s="367"/>
      <c r="G30" s="368"/>
      <c r="H30" s="368"/>
      <c r="I30" s="366"/>
    </row>
    <row r="31" spans="1:9" x14ac:dyDescent="0.25">
      <c r="A31" s="956" t="s">
        <v>104</v>
      </c>
      <c r="B31" s="957"/>
      <c r="C31" s="957"/>
      <c r="D31" s="957"/>
      <c r="E31" s="957"/>
      <c r="F31" s="957"/>
      <c r="G31" s="957"/>
      <c r="H31" s="957"/>
      <c r="I31" s="958"/>
    </row>
    <row r="32" spans="1:9" ht="17.25" thickBot="1" x14ac:dyDescent="0.3">
      <c r="A32" s="762" t="s">
        <v>105</v>
      </c>
      <c r="B32" s="763"/>
      <c r="C32" s="763"/>
      <c r="D32" s="763"/>
      <c r="E32" s="763"/>
      <c r="F32" s="763"/>
      <c r="G32" s="763"/>
      <c r="H32" s="763"/>
      <c r="I32" s="764"/>
    </row>
    <row r="33" spans="1:9" x14ac:dyDescent="0.25">
      <c r="A33" s="775" t="s">
        <v>66</v>
      </c>
      <c r="B33" s="776"/>
      <c r="C33" s="776"/>
      <c r="D33" s="776"/>
      <c r="E33" s="776"/>
      <c r="F33" s="776"/>
      <c r="G33" s="777"/>
      <c r="H33" s="777"/>
      <c r="I33" s="778"/>
    </row>
    <row r="34" spans="1:9" ht="15.75" customHeight="1" thickBot="1" x14ac:dyDescent="0.35">
      <c r="A34" s="872" t="s">
        <v>683</v>
      </c>
      <c r="B34" s="873"/>
      <c r="C34" s="873"/>
      <c r="D34" s="873"/>
      <c r="E34" s="873"/>
      <c r="F34" s="873"/>
      <c r="G34" s="873"/>
      <c r="H34" s="873"/>
      <c r="I34" s="899"/>
    </row>
    <row r="35" spans="1:9" x14ac:dyDescent="0.25">
      <c r="A35" s="775" t="s">
        <v>67</v>
      </c>
      <c r="B35" s="776"/>
      <c r="C35" s="776"/>
      <c r="D35" s="776"/>
      <c r="E35" s="776"/>
      <c r="F35" s="776"/>
      <c r="G35" s="777"/>
      <c r="H35" s="777"/>
      <c r="I35" s="778"/>
    </row>
    <row r="36" spans="1:9" ht="18.75" customHeight="1" thickBot="1" x14ac:dyDescent="0.35">
      <c r="A36" s="872" t="s">
        <v>684</v>
      </c>
      <c r="B36" s="873"/>
      <c r="C36" s="873"/>
      <c r="D36" s="873"/>
      <c r="E36" s="873"/>
      <c r="F36" s="873"/>
      <c r="G36" s="873"/>
      <c r="H36" s="873"/>
      <c r="I36" s="899"/>
    </row>
    <row r="37" spans="1:9" x14ac:dyDescent="0.25">
      <c r="A37" s="418"/>
      <c r="B37" s="418"/>
      <c r="C37" s="418"/>
      <c r="D37" s="418"/>
      <c r="E37" s="418"/>
      <c r="F37" s="418"/>
      <c r="G37" s="418"/>
      <c r="H37" s="418"/>
      <c r="I37" s="418"/>
    </row>
    <row r="38" spans="1:9" x14ac:dyDescent="0.25">
      <c r="A38" s="857" t="s">
        <v>50</v>
      </c>
      <c r="B38" s="857"/>
      <c r="C38" s="857"/>
      <c r="D38" s="857"/>
      <c r="E38" s="857"/>
      <c r="F38" s="857"/>
      <c r="G38" s="857"/>
      <c r="H38" s="857"/>
      <c r="I38" s="857"/>
    </row>
    <row r="39" spans="1:9" ht="17.25" thickBot="1" x14ac:dyDescent="0.3">
      <c r="A39" s="377"/>
      <c r="B39" s="377"/>
      <c r="C39" s="377"/>
      <c r="D39" s="377"/>
      <c r="E39" s="377"/>
      <c r="F39" s="377"/>
      <c r="G39" s="377"/>
      <c r="H39" s="377"/>
      <c r="I39" s="377"/>
    </row>
    <row r="40" spans="1:9" ht="42.75" customHeight="1" x14ac:dyDescent="0.25">
      <c r="A40" s="1002" t="s">
        <v>51</v>
      </c>
      <c r="B40" s="1003"/>
      <c r="C40" s="1003"/>
      <c r="D40" s="698" t="s">
        <v>705</v>
      </c>
      <c r="E40" s="699"/>
      <c r="F40" s="699"/>
      <c r="G40" s="699"/>
      <c r="H40" s="699"/>
      <c r="I40" s="700"/>
    </row>
    <row r="41" spans="1:9" x14ac:dyDescent="0.25">
      <c r="A41" s="1004"/>
      <c r="B41" s="953"/>
      <c r="C41" s="953"/>
      <c r="D41" s="969" t="s">
        <v>52</v>
      </c>
      <c r="E41" s="970"/>
      <c r="F41" s="733"/>
      <c r="G41" s="969" t="s">
        <v>53</v>
      </c>
      <c r="H41" s="970"/>
      <c r="I41" s="733"/>
    </row>
    <row r="42" spans="1:9" ht="33.75" thickBot="1" x14ac:dyDescent="0.3">
      <c r="A42" s="1005"/>
      <c r="B42" s="1006"/>
      <c r="C42" s="1006"/>
      <c r="D42" s="22" t="s">
        <v>15</v>
      </c>
      <c r="E42" s="22" t="s">
        <v>16</v>
      </c>
      <c r="F42" s="374" t="s">
        <v>7</v>
      </c>
      <c r="G42" s="22" t="s">
        <v>15</v>
      </c>
      <c r="H42" s="22" t="s">
        <v>16</v>
      </c>
      <c r="I42" s="363" t="s">
        <v>7</v>
      </c>
    </row>
    <row r="43" spans="1:9" x14ac:dyDescent="0.25">
      <c r="A43" s="680" t="s">
        <v>54</v>
      </c>
      <c r="B43" s="681"/>
      <c r="C43" s="684" t="s">
        <v>24</v>
      </c>
      <c r="D43" s="685"/>
      <c r="E43" s="685"/>
      <c r="F43" s="685"/>
      <c r="G43" s="685"/>
      <c r="H43" s="685"/>
      <c r="I43" s="686"/>
    </row>
    <row r="44" spans="1:9" x14ac:dyDescent="0.25">
      <c r="A44" s="682"/>
      <c r="B44" s="683"/>
      <c r="C44" s="830" t="s">
        <v>55</v>
      </c>
      <c r="D44" s="831"/>
      <c r="E44" s="831"/>
      <c r="F44" s="831"/>
      <c r="G44" s="831"/>
      <c r="H44" s="831"/>
      <c r="I44" s="832"/>
    </row>
    <row r="45" spans="1:9" x14ac:dyDescent="0.25">
      <c r="A45" s="949">
        <v>1146</v>
      </c>
      <c r="B45" s="733" t="s">
        <v>664</v>
      </c>
      <c r="C45" s="660" t="s">
        <v>58</v>
      </c>
      <c r="D45" s="661"/>
      <c r="E45" s="661"/>
      <c r="F45" s="661"/>
      <c r="G45" s="661"/>
      <c r="H45" s="661"/>
      <c r="I45" s="662"/>
    </row>
    <row r="46" spans="1:9" ht="39" customHeight="1" thickBot="1" x14ac:dyDescent="0.3">
      <c r="A46" s="949"/>
      <c r="B46" s="733"/>
      <c r="C46" s="663" t="s">
        <v>203</v>
      </c>
      <c r="D46" s="664"/>
      <c r="E46" s="664"/>
      <c r="F46" s="664"/>
      <c r="G46" s="664"/>
      <c r="H46" s="664"/>
      <c r="I46" s="665"/>
    </row>
    <row r="47" spans="1:9" ht="35.25" customHeight="1" thickBot="1" x14ac:dyDescent="0.3">
      <c r="A47" s="757" t="s">
        <v>59</v>
      </c>
      <c r="B47" s="758"/>
      <c r="C47" s="34"/>
      <c r="D47" s="369" t="s">
        <v>60</v>
      </c>
      <c r="E47" s="369" t="s">
        <v>60</v>
      </c>
      <c r="F47" s="369" t="s">
        <v>60</v>
      </c>
      <c r="G47" s="93">
        <f>SUM(Shirak!C19:C21,Shirak!C26)</f>
        <v>547</v>
      </c>
      <c r="H47" s="93">
        <f>SUM(Shirak!D19:D21,Shirak!D26)</f>
        <v>547</v>
      </c>
      <c r="I47" s="93">
        <f>SUM(Shirak!E19:E21,Shirak!E26)</f>
        <v>547</v>
      </c>
    </row>
    <row r="48" spans="1:9" ht="27" customHeight="1" x14ac:dyDescent="0.25">
      <c r="A48" s="759" t="s">
        <v>61</v>
      </c>
      <c r="B48" s="760"/>
      <c r="C48" s="760"/>
      <c r="D48" s="760"/>
      <c r="E48" s="760"/>
      <c r="F48" s="760"/>
      <c r="G48" s="760"/>
      <c r="H48" s="760"/>
      <c r="I48" s="761"/>
    </row>
    <row r="49" spans="1:9" ht="25.5" customHeight="1" thickBot="1" x14ac:dyDescent="0.3">
      <c r="A49" s="762" t="s">
        <v>701</v>
      </c>
      <c r="B49" s="763"/>
      <c r="C49" s="763"/>
      <c r="D49" s="763"/>
      <c r="E49" s="763"/>
      <c r="F49" s="763"/>
      <c r="G49" s="763"/>
      <c r="H49" s="763"/>
      <c r="I49" s="764"/>
    </row>
    <row r="50" spans="1:9" ht="24.75" customHeight="1" thickBot="1" x14ac:dyDescent="0.3">
      <c r="A50" s="765" t="s">
        <v>62</v>
      </c>
      <c r="B50" s="766"/>
      <c r="C50" s="766"/>
      <c r="D50" s="766"/>
      <c r="E50" s="766"/>
      <c r="F50" s="766"/>
      <c r="G50" s="766"/>
      <c r="H50" s="766"/>
      <c r="I50" s="767"/>
    </row>
    <row r="51" spans="1:9" ht="72" customHeight="1" thickBot="1" x14ac:dyDescent="0.3">
      <c r="A51" s="768" t="s">
        <v>63</v>
      </c>
      <c r="B51" s="769"/>
      <c r="C51" s="770" t="s">
        <v>64</v>
      </c>
      <c r="D51" s="771"/>
      <c r="E51" s="771"/>
      <c r="F51" s="771"/>
      <c r="G51" s="771"/>
      <c r="H51" s="771"/>
      <c r="I51" s="772"/>
    </row>
    <row r="52" spans="1:9" ht="60.75" customHeight="1" thickBot="1" x14ac:dyDescent="0.3">
      <c r="A52" s="773" t="s">
        <v>65</v>
      </c>
      <c r="B52" s="774"/>
      <c r="C52" s="37"/>
      <c r="D52" s="37"/>
      <c r="E52" s="37"/>
      <c r="F52" s="37"/>
      <c r="G52" s="37"/>
      <c r="H52" s="37"/>
      <c r="I52" s="38"/>
    </row>
    <row r="53" spans="1:9" x14ac:dyDescent="0.25">
      <c r="A53" s="775" t="s">
        <v>66</v>
      </c>
      <c r="B53" s="776"/>
      <c r="C53" s="776"/>
      <c r="D53" s="776"/>
      <c r="E53" s="776"/>
      <c r="F53" s="776"/>
      <c r="G53" s="777"/>
      <c r="H53" s="777"/>
      <c r="I53" s="778"/>
    </row>
    <row r="54" spans="1:9" ht="15.75" customHeight="1" thickBot="1" x14ac:dyDescent="0.3">
      <c r="A54" s="826" t="s">
        <v>679</v>
      </c>
      <c r="B54" s="827"/>
      <c r="C54" s="827"/>
      <c r="D54" s="827"/>
      <c r="E54" s="827"/>
      <c r="F54" s="827"/>
      <c r="G54" s="828"/>
      <c r="H54" s="828"/>
      <c r="I54" s="829"/>
    </row>
    <row r="55" spans="1:9" x14ac:dyDescent="0.25">
      <c r="A55" s="775" t="s">
        <v>67</v>
      </c>
      <c r="B55" s="776"/>
      <c r="C55" s="776"/>
      <c r="D55" s="776"/>
      <c r="E55" s="776"/>
      <c r="F55" s="776"/>
      <c r="G55" s="777"/>
      <c r="H55" s="777"/>
      <c r="I55" s="778"/>
    </row>
    <row r="56" spans="1:9" ht="15.75" customHeight="1" thickBot="1" x14ac:dyDescent="0.3">
      <c r="A56" s="826" t="s">
        <v>680</v>
      </c>
      <c r="B56" s="827"/>
      <c r="C56" s="827"/>
      <c r="D56" s="827"/>
      <c r="E56" s="827"/>
      <c r="F56" s="827"/>
      <c r="G56" s="828"/>
      <c r="H56" s="828"/>
      <c r="I56" s="829"/>
    </row>
    <row r="57" spans="1:9" x14ac:dyDescent="0.25">
      <c r="A57" s="680" t="s">
        <v>54</v>
      </c>
      <c r="B57" s="681"/>
      <c r="C57" s="684" t="s">
        <v>24</v>
      </c>
      <c r="D57" s="685"/>
      <c r="E57" s="685"/>
      <c r="F57" s="685"/>
      <c r="G57" s="685"/>
      <c r="H57" s="685"/>
      <c r="I57" s="686"/>
    </row>
    <row r="58" spans="1:9" x14ac:dyDescent="0.25">
      <c r="A58" s="682"/>
      <c r="B58" s="683"/>
      <c r="C58" s="830" t="s">
        <v>68</v>
      </c>
      <c r="D58" s="831"/>
      <c r="E58" s="831"/>
      <c r="F58" s="831"/>
      <c r="G58" s="831"/>
      <c r="H58" s="831"/>
      <c r="I58" s="832"/>
    </row>
    <row r="59" spans="1:9" x14ac:dyDescent="0.25">
      <c r="A59" s="949">
        <v>1168</v>
      </c>
      <c r="B59" s="733" t="s">
        <v>665</v>
      </c>
      <c r="C59" s="660" t="s">
        <v>58</v>
      </c>
      <c r="D59" s="661"/>
      <c r="E59" s="661"/>
      <c r="F59" s="661"/>
      <c r="G59" s="661"/>
      <c r="H59" s="661"/>
      <c r="I59" s="662"/>
    </row>
    <row r="60" spans="1:9" x14ac:dyDescent="0.25">
      <c r="A60" s="949"/>
      <c r="B60" s="733"/>
      <c r="C60" s="663" t="s">
        <v>205</v>
      </c>
      <c r="D60" s="664"/>
      <c r="E60" s="664"/>
      <c r="F60" s="664"/>
      <c r="G60" s="664"/>
      <c r="H60" s="664"/>
      <c r="I60" s="665"/>
    </row>
    <row r="61" spans="1:9" ht="17.25" thickBot="1" x14ac:dyDescent="0.3">
      <c r="A61" s="757" t="s">
        <v>59</v>
      </c>
      <c r="B61" s="758"/>
      <c r="C61" s="34"/>
      <c r="D61" s="369" t="s">
        <v>60</v>
      </c>
      <c r="E61" s="369" t="s">
        <v>60</v>
      </c>
      <c r="F61" s="369" t="s">
        <v>60</v>
      </c>
      <c r="G61" s="36">
        <f>SUM(Shirak!C15,Shirak!C22:C24)</f>
        <v>-87104</v>
      </c>
      <c r="H61" s="36">
        <f>SUM(Shirak!D15,Shirak!D22:D24)</f>
        <v>-87104</v>
      </c>
      <c r="I61" s="36">
        <f>SUM(Shirak!E15,Shirak!E22:E24)</f>
        <v>-87104</v>
      </c>
    </row>
    <row r="62" spans="1:9" x14ac:dyDescent="0.25">
      <c r="A62" s="759"/>
      <c r="B62" s="760"/>
      <c r="C62" s="760"/>
      <c r="D62" s="760"/>
      <c r="E62" s="760"/>
      <c r="F62" s="760"/>
      <c r="G62" s="760"/>
      <c r="H62" s="760"/>
      <c r="I62" s="761"/>
    </row>
    <row r="63" spans="1:9" ht="21" customHeight="1" thickBot="1" x14ac:dyDescent="0.3">
      <c r="A63" s="762" t="s">
        <v>773</v>
      </c>
      <c r="B63" s="763"/>
      <c r="C63" s="763"/>
      <c r="D63" s="763"/>
      <c r="E63" s="763"/>
      <c r="F63" s="763"/>
      <c r="G63" s="763"/>
      <c r="H63" s="763"/>
      <c r="I63" s="764"/>
    </row>
    <row r="64" spans="1:9" ht="17.25" thickBot="1" x14ac:dyDescent="0.3">
      <c r="A64" s="765" t="s">
        <v>62</v>
      </c>
      <c r="B64" s="766"/>
      <c r="C64" s="766"/>
      <c r="D64" s="766"/>
      <c r="E64" s="766"/>
      <c r="F64" s="766"/>
      <c r="G64" s="766"/>
      <c r="H64" s="766"/>
      <c r="I64" s="767"/>
    </row>
    <row r="65" spans="1:9" ht="79.5" customHeight="1" thickBot="1" x14ac:dyDescent="0.3">
      <c r="A65" s="768" t="s">
        <v>63</v>
      </c>
      <c r="B65" s="769"/>
      <c r="C65" s="770" t="s">
        <v>71</v>
      </c>
      <c r="D65" s="771"/>
      <c r="E65" s="771"/>
      <c r="F65" s="771"/>
      <c r="G65" s="771"/>
      <c r="H65" s="771"/>
      <c r="I65" s="772"/>
    </row>
    <row r="66" spans="1:9" ht="73.5" customHeight="1" thickBot="1" x14ac:dyDescent="0.3">
      <c r="A66" s="773" t="s">
        <v>65</v>
      </c>
      <c r="B66" s="774"/>
      <c r="C66" s="37"/>
      <c r="D66" s="37"/>
      <c r="E66" s="37"/>
      <c r="F66" s="37"/>
      <c r="G66" s="37"/>
      <c r="H66" s="37"/>
      <c r="I66" s="38"/>
    </row>
    <row r="67" spans="1:9" x14ac:dyDescent="0.25">
      <c r="A67" s="775" t="s">
        <v>66</v>
      </c>
      <c r="B67" s="776"/>
      <c r="C67" s="776"/>
      <c r="D67" s="776"/>
      <c r="E67" s="776"/>
      <c r="F67" s="776"/>
      <c r="G67" s="777"/>
      <c r="H67" s="777"/>
      <c r="I67" s="778"/>
    </row>
    <row r="68" spans="1:9" ht="15.75" customHeight="1" thickBot="1" x14ac:dyDescent="0.3">
      <c r="A68" s="779" t="s">
        <v>681</v>
      </c>
      <c r="B68" s="780"/>
      <c r="C68" s="780"/>
      <c r="D68" s="780"/>
      <c r="E68" s="780"/>
      <c r="F68" s="780"/>
      <c r="G68" s="781"/>
      <c r="H68" s="781"/>
      <c r="I68" s="782"/>
    </row>
    <row r="69" spans="1:9" x14ac:dyDescent="0.25">
      <c r="A69" s="775" t="s">
        <v>67</v>
      </c>
      <c r="B69" s="776"/>
      <c r="C69" s="776"/>
      <c r="D69" s="776"/>
      <c r="E69" s="776"/>
      <c r="F69" s="776"/>
      <c r="G69" s="777"/>
      <c r="H69" s="777"/>
      <c r="I69" s="778"/>
    </row>
    <row r="70" spans="1:9" ht="15.75" customHeight="1" thickBot="1" x14ac:dyDescent="0.3">
      <c r="A70" s="779" t="s">
        <v>682</v>
      </c>
      <c r="B70" s="780"/>
      <c r="C70" s="780"/>
      <c r="D70" s="780"/>
      <c r="E70" s="780"/>
      <c r="F70" s="780"/>
      <c r="G70" s="781"/>
      <c r="H70" s="781"/>
      <c r="I70" s="782"/>
    </row>
    <row r="71" spans="1:9" x14ac:dyDescent="0.25">
      <c r="A71" s="977" t="s">
        <v>54</v>
      </c>
      <c r="B71" s="978"/>
      <c r="C71" s="983" t="s">
        <v>24</v>
      </c>
      <c r="D71" s="990"/>
      <c r="E71" s="990"/>
      <c r="F71" s="990"/>
      <c r="G71" s="984"/>
      <c r="H71" s="990"/>
      <c r="I71" s="985"/>
    </row>
    <row r="72" spans="1:9" x14ac:dyDescent="0.25">
      <c r="A72" s="979"/>
      <c r="B72" s="980"/>
      <c r="C72" s="986" t="s">
        <v>114</v>
      </c>
      <c r="D72" s="987"/>
      <c r="E72" s="987"/>
      <c r="F72" s="1331"/>
      <c r="G72" s="1331"/>
      <c r="H72" s="1331"/>
      <c r="I72" s="988"/>
    </row>
    <row r="73" spans="1:9" ht="17.25" thickBot="1" x14ac:dyDescent="0.3">
      <c r="A73" s="981"/>
      <c r="B73" s="982"/>
      <c r="C73" s="989" t="s">
        <v>75</v>
      </c>
      <c r="D73" s="990"/>
      <c r="E73" s="990"/>
      <c r="F73" s="1332"/>
      <c r="G73" s="1332"/>
      <c r="H73" s="1332"/>
      <c r="I73" s="991"/>
    </row>
    <row r="74" spans="1:9" ht="17.25" thickBot="1" x14ac:dyDescent="0.3">
      <c r="A74" s="436">
        <v>1150</v>
      </c>
      <c r="B74" s="437" t="s">
        <v>622</v>
      </c>
      <c r="C74" s="992" t="s">
        <v>327</v>
      </c>
      <c r="D74" s="993"/>
      <c r="E74" s="993"/>
      <c r="F74" s="993"/>
      <c r="G74" s="993"/>
      <c r="H74" s="993"/>
      <c r="I74" s="994"/>
    </row>
    <row r="75" spans="1:9" ht="18.75" thickBot="1" x14ac:dyDescent="0.3">
      <c r="A75" s="1319" t="s">
        <v>109</v>
      </c>
      <c r="B75" s="1319"/>
      <c r="C75" s="438"/>
      <c r="D75" s="394" t="s">
        <v>60</v>
      </c>
      <c r="E75" s="394" t="s">
        <v>60</v>
      </c>
      <c r="F75" s="394" t="s">
        <v>60</v>
      </c>
      <c r="G75" s="1">
        <f>Shirak!C25</f>
        <v>-927</v>
      </c>
      <c r="H75" s="1">
        <f>Shirak!D25</f>
        <v>-927</v>
      </c>
      <c r="I75" s="1">
        <f>Shirak!E25</f>
        <v>-927</v>
      </c>
    </row>
    <row r="76" spans="1:9" ht="26.25" customHeight="1" thickBot="1" x14ac:dyDescent="0.3">
      <c r="A76" s="1320" t="s">
        <v>61</v>
      </c>
      <c r="B76" s="1321"/>
      <c r="C76" s="1322"/>
      <c r="D76" s="1322"/>
      <c r="E76" s="1322"/>
      <c r="F76" s="1322"/>
      <c r="G76" s="1322"/>
      <c r="H76" s="1322"/>
      <c r="I76" s="1323"/>
    </row>
    <row r="77" spans="1:9" ht="30" customHeight="1" thickBot="1" x14ac:dyDescent="0.3">
      <c r="A77" s="995" t="s">
        <v>702</v>
      </c>
      <c r="B77" s="997"/>
      <c r="C77" s="997"/>
      <c r="D77" s="997"/>
      <c r="E77" s="997"/>
      <c r="F77" s="997"/>
      <c r="G77" s="997"/>
      <c r="H77" s="997"/>
      <c r="I77" s="996"/>
    </row>
    <row r="78" spans="1:9" ht="17.25" thickBot="1" x14ac:dyDescent="0.3">
      <c r="A78" s="1324" t="s">
        <v>62</v>
      </c>
      <c r="B78" s="1325"/>
      <c r="C78" s="1325"/>
      <c r="D78" s="1325"/>
      <c r="E78" s="1325"/>
      <c r="F78" s="1325"/>
      <c r="G78" s="1325"/>
      <c r="H78" s="1325"/>
      <c r="I78" s="1326"/>
    </row>
    <row r="79" spans="1:9" ht="88.5" customHeight="1" thickBot="1" x14ac:dyDescent="0.3">
      <c r="A79" s="1327" t="s">
        <v>63</v>
      </c>
      <c r="B79" s="1323"/>
      <c r="C79" s="1328" t="s">
        <v>110</v>
      </c>
      <c r="D79" s="1329"/>
      <c r="E79" s="1329"/>
      <c r="F79" s="1329"/>
      <c r="G79" s="1329"/>
      <c r="H79" s="1329"/>
      <c r="I79" s="1330"/>
    </row>
    <row r="80" spans="1:9" ht="66.75" customHeight="1" thickBot="1" x14ac:dyDescent="0.3">
      <c r="A80" s="1327" t="s">
        <v>65</v>
      </c>
      <c r="B80" s="1322"/>
      <c r="C80" s="455"/>
      <c r="D80" s="456"/>
      <c r="E80" s="456"/>
      <c r="F80" s="456"/>
      <c r="G80" s="456"/>
      <c r="H80" s="456"/>
      <c r="I80" s="454"/>
    </row>
    <row r="81" spans="1:9" ht="30" customHeight="1" thickBot="1" x14ac:dyDescent="0.3">
      <c r="A81" s="1327" t="s">
        <v>66</v>
      </c>
      <c r="B81" s="1322"/>
      <c r="C81" s="1321"/>
      <c r="D81" s="1321"/>
      <c r="E81" s="1321"/>
      <c r="F81" s="1321"/>
      <c r="G81" s="1321"/>
      <c r="H81" s="1321"/>
      <c r="I81" s="1333"/>
    </row>
    <row r="82" spans="1:9" ht="28.5" customHeight="1" thickBot="1" x14ac:dyDescent="0.3">
      <c r="A82" s="779" t="s">
        <v>687</v>
      </c>
      <c r="B82" s="780"/>
      <c r="C82" s="780"/>
      <c r="D82" s="780"/>
      <c r="E82" s="780"/>
      <c r="F82" s="780"/>
      <c r="G82" s="781"/>
      <c r="H82" s="781"/>
      <c r="I82" s="782"/>
    </row>
    <row r="83" spans="1:9" ht="28.5" customHeight="1" thickBot="1" x14ac:dyDescent="0.35">
      <c r="A83" s="959" t="s">
        <v>67</v>
      </c>
      <c r="B83" s="961"/>
      <c r="C83" s="961"/>
      <c r="D83" s="961"/>
      <c r="E83" s="961"/>
      <c r="F83" s="961"/>
      <c r="G83" s="961"/>
      <c r="H83" s="961"/>
      <c r="I83" s="960"/>
    </row>
    <row r="84" spans="1:9" ht="29.25" customHeight="1" thickBot="1" x14ac:dyDescent="0.35">
      <c r="A84" s="822" t="s">
        <v>688</v>
      </c>
      <c r="B84" s="900"/>
      <c r="C84" s="900"/>
      <c r="D84" s="900"/>
      <c r="E84" s="900"/>
      <c r="F84" s="900"/>
      <c r="G84" s="900"/>
      <c r="H84" s="900"/>
      <c r="I84" s="823"/>
    </row>
    <row r="85" spans="1:9" x14ac:dyDescent="0.3">
      <c r="A85" s="439"/>
      <c r="B85" s="439"/>
      <c r="C85" s="439"/>
      <c r="D85" s="439"/>
      <c r="E85" s="439"/>
      <c r="F85" s="439"/>
      <c r="G85" s="439"/>
      <c r="H85" s="439"/>
      <c r="I85" s="439"/>
    </row>
    <row r="86" spans="1:9" x14ac:dyDescent="0.25">
      <c r="A86" s="857" t="s">
        <v>72</v>
      </c>
      <c r="B86" s="857"/>
      <c r="C86" s="857"/>
      <c r="D86" s="857"/>
      <c r="E86" s="857"/>
      <c r="F86" s="857"/>
      <c r="G86" s="857"/>
      <c r="H86" s="857"/>
      <c r="I86" s="857"/>
    </row>
    <row r="88" spans="1:9" ht="17.25" thickBot="1" x14ac:dyDescent="0.3">
      <c r="A88" s="857" t="s">
        <v>73</v>
      </c>
      <c r="B88" s="857"/>
      <c r="C88" s="857"/>
      <c r="D88" s="857"/>
      <c r="E88" s="857"/>
      <c r="F88" s="857"/>
      <c r="G88" s="857"/>
      <c r="H88" s="857"/>
      <c r="I88" s="857"/>
    </row>
    <row r="89" spans="1:9" ht="37.5" customHeight="1" x14ac:dyDescent="0.25">
      <c r="A89" s="1002" t="s">
        <v>51</v>
      </c>
      <c r="B89" s="1003"/>
      <c r="C89" s="1003"/>
      <c r="D89" s="698" t="s">
        <v>705</v>
      </c>
      <c r="E89" s="699"/>
      <c r="F89" s="699"/>
      <c r="G89" s="699"/>
      <c r="H89" s="699"/>
      <c r="I89" s="700"/>
    </row>
    <row r="90" spans="1:9" x14ac:dyDescent="0.25">
      <c r="A90" s="1004"/>
      <c r="B90" s="953"/>
      <c r="C90" s="953"/>
      <c r="D90" s="969" t="s">
        <v>52</v>
      </c>
      <c r="E90" s="970"/>
      <c r="F90" s="733"/>
      <c r="G90" s="969" t="s">
        <v>53</v>
      </c>
      <c r="H90" s="970"/>
      <c r="I90" s="733"/>
    </row>
    <row r="91" spans="1:9" ht="33.75" thickBot="1" x14ac:dyDescent="0.3">
      <c r="A91" s="1005"/>
      <c r="B91" s="1006"/>
      <c r="C91" s="1006"/>
      <c r="D91" s="22" t="s">
        <v>15</v>
      </c>
      <c r="E91" s="22" t="s">
        <v>16</v>
      </c>
      <c r="F91" s="374" t="s">
        <v>7</v>
      </c>
      <c r="G91" s="22" t="s">
        <v>15</v>
      </c>
      <c r="H91" s="22" t="s">
        <v>16</v>
      </c>
      <c r="I91" s="363" t="s">
        <v>7</v>
      </c>
    </row>
    <row r="92" spans="1:9" x14ac:dyDescent="0.25">
      <c r="A92" s="680" t="s">
        <v>54</v>
      </c>
      <c r="B92" s="681"/>
      <c r="C92" s="684" t="s">
        <v>24</v>
      </c>
      <c r="D92" s="685"/>
      <c r="E92" s="685"/>
      <c r="F92" s="685"/>
      <c r="G92" s="685"/>
      <c r="H92" s="685"/>
      <c r="I92" s="686"/>
    </row>
    <row r="93" spans="1:9" x14ac:dyDescent="0.25">
      <c r="A93" s="682"/>
      <c r="B93" s="683"/>
      <c r="C93" s="830" t="s">
        <v>125</v>
      </c>
      <c r="D93" s="831"/>
      <c r="E93" s="831"/>
      <c r="F93" s="831"/>
      <c r="G93" s="831"/>
      <c r="H93" s="831"/>
      <c r="I93" s="832"/>
    </row>
    <row r="94" spans="1:9" x14ac:dyDescent="0.25">
      <c r="A94" s="949">
        <v>1047</v>
      </c>
      <c r="B94" s="733" t="s">
        <v>666</v>
      </c>
      <c r="C94" s="660" t="s">
        <v>58</v>
      </c>
      <c r="D94" s="661"/>
      <c r="E94" s="661"/>
      <c r="F94" s="661"/>
      <c r="G94" s="661"/>
      <c r="H94" s="661"/>
      <c r="I94" s="662"/>
    </row>
    <row r="95" spans="1:9" ht="17.25" thickBot="1" x14ac:dyDescent="0.3">
      <c r="A95" s="1011"/>
      <c r="B95" s="1013"/>
      <c r="C95" s="950" t="s">
        <v>126</v>
      </c>
      <c r="D95" s="951"/>
      <c r="E95" s="951"/>
      <c r="F95" s="951"/>
      <c r="G95" s="951"/>
      <c r="H95" s="951"/>
      <c r="I95" s="952"/>
    </row>
    <row r="96" spans="1:9" ht="49.5" x14ac:dyDescent="0.25">
      <c r="A96" s="1014" t="s">
        <v>78</v>
      </c>
      <c r="B96" s="1015"/>
      <c r="C96" s="421" t="s">
        <v>127</v>
      </c>
      <c r="D96" s="422">
        <v>2</v>
      </c>
      <c r="E96" s="422">
        <v>2</v>
      </c>
      <c r="F96" s="422">
        <v>2</v>
      </c>
      <c r="G96" s="423"/>
      <c r="H96" s="423"/>
      <c r="I96" s="424"/>
    </row>
    <row r="97" spans="1:9" ht="22.5" customHeight="1" thickBot="1" x14ac:dyDescent="0.3">
      <c r="A97" s="1009" t="s">
        <v>81</v>
      </c>
      <c r="B97" s="1010"/>
      <c r="C97" s="425"/>
      <c r="D97" s="425"/>
      <c r="E97" s="425"/>
      <c r="F97" s="374"/>
      <c r="G97" s="426"/>
      <c r="H97" s="426"/>
      <c r="I97" s="363"/>
    </row>
    <row r="98" spans="1:9" ht="61.5" customHeight="1" thickBot="1" x14ac:dyDescent="0.3">
      <c r="A98" s="1007" t="s">
        <v>93</v>
      </c>
      <c r="B98" s="1008"/>
      <c r="C98" s="1008"/>
      <c r="D98" s="427"/>
      <c r="E98" s="427"/>
      <c r="F98" s="367"/>
      <c r="G98" s="108">
        <f>SUM(Shirak!C28,Shirak!C31)</f>
        <v>10893</v>
      </c>
      <c r="H98" s="108">
        <f>SUM(Shirak!D28,Shirak!D31)</f>
        <v>10893</v>
      </c>
      <c r="I98" s="108">
        <f>SUM(Shirak!E28,Shirak!E31)</f>
        <v>10893</v>
      </c>
    </row>
    <row r="99" spans="1:9" ht="45" customHeight="1" thickBot="1" x14ac:dyDescent="0.3">
      <c r="A99" s="954" t="s">
        <v>94</v>
      </c>
      <c r="B99" s="955"/>
      <c r="C99" s="440">
        <f>I98</f>
        <v>10893</v>
      </c>
      <c r="D99" s="440"/>
      <c r="E99" s="440"/>
      <c r="F99" s="367"/>
      <c r="G99" s="368"/>
      <c r="H99" s="368"/>
      <c r="I99" s="366"/>
    </row>
    <row r="100" spans="1:9" ht="93" customHeight="1" thickBot="1" x14ac:dyDescent="0.3">
      <c r="A100" s="954" t="s">
        <v>95</v>
      </c>
      <c r="B100" s="955"/>
      <c r="C100" s="419"/>
      <c r="D100" s="419"/>
      <c r="E100" s="419"/>
      <c r="F100" s="367"/>
      <c r="G100" s="368"/>
      <c r="H100" s="368"/>
      <c r="I100" s="366"/>
    </row>
    <row r="101" spans="1:9" x14ac:dyDescent="0.25">
      <c r="A101" s="775" t="s">
        <v>66</v>
      </c>
      <c r="B101" s="776"/>
      <c r="C101" s="1334"/>
      <c r="D101" s="1334"/>
      <c r="E101" s="1334"/>
      <c r="F101" s="776"/>
      <c r="G101" s="777"/>
      <c r="H101" s="777"/>
      <c r="I101" s="778"/>
    </row>
    <row r="102" spans="1:9" ht="15.75" customHeight="1" thickBot="1" x14ac:dyDescent="0.35">
      <c r="A102" s="872" t="s">
        <v>683</v>
      </c>
      <c r="B102" s="873"/>
      <c r="C102" s="873"/>
      <c r="D102" s="873"/>
      <c r="E102" s="873"/>
      <c r="F102" s="873"/>
      <c r="G102" s="873"/>
      <c r="H102" s="873"/>
      <c r="I102" s="899"/>
    </row>
    <row r="103" spans="1:9" x14ac:dyDescent="0.25">
      <c r="A103" s="775" t="s">
        <v>67</v>
      </c>
      <c r="B103" s="776"/>
      <c r="C103" s="776"/>
      <c r="D103" s="776"/>
      <c r="E103" s="776"/>
      <c r="F103" s="776"/>
      <c r="G103" s="777"/>
      <c r="H103" s="777"/>
      <c r="I103" s="778"/>
    </row>
    <row r="104" spans="1:9" ht="15.75" customHeight="1" thickBot="1" x14ac:dyDescent="0.35">
      <c r="A104" s="872" t="s">
        <v>684</v>
      </c>
      <c r="B104" s="873"/>
      <c r="C104" s="873"/>
      <c r="D104" s="873"/>
      <c r="E104" s="873"/>
      <c r="F104" s="873"/>
      <c r="G104" s="873"/>
      <c r="H104" s="873"/>
      <c r="I104" s="899"/>
    </row>
    <row r="105" spans="1:9" ht="16.5" customHeight="1" x14ac:dyDescent="0.25">
      <c r="A105" s="977" t="s">
        <v>54</v>
      </c>
      <c r="B105" s="978"/>
      <c r="C105" s="983" t="s">
        <v>24</v>
      </c>
      <c r="D105" s="984"/>
      <c r="E105" s="984"/>
      <c r="F105" s="984"/>
      <c r="G105" s="984"/>
      <c r="H105" s="984"/>
      <c r="I105" s="985"/>
    </row>
    <row r="106" spans="1:9" ht="16.5" customHeight="1" x14ac:dyDescent="0.25">
      <c r="A106" s="979"/>
      <c r="B106" s="980"/>
      <c r="C106" s="986" t="s">
        <v>120</v>
      </c>
      <c r="D106" s="987"/>
      <c r="E106" s="987"/>
      <c r="F106" s="987"/>
      <c r="G106" s="987"/>
      <c r="H106" s="987"/>
      <c r="I106" s="988"/>
    </row>
    <row r="107" spans="1:9" ht="17.25" thickBot="1" x14ac:dyDescent="0.3">
      <c r="A107" s="981"/>
      <c r="B107" s="982"/>
      <c r="C107" s="989" t="s">
        <v>75</v>
      </c>
      <c r="D107" s="990"/>
      <c r="E107" s="990"/>
      <c r="F107" s="990"/>
      <c r="G107" s="990"/>
      <c r="H107" s="990"/>
      <c r="I107" s="991"/>
    </row>
    <row r="108" spans="1:9" ht="17.25" customHeight="1" thickBot="1" x14ac:dyDescent="0.3">
      <c r="A108" s="463">
        <v>1047</v>
      </c>
      <c r="B108" s="461" t="s">
        <v>667</v>
      </c>
      <c r="C108" s="992" t="s">
        <v>121</v>
      </c>
      <c r="D108" s="993"/>
      <c r="E108" s="993"/>
      <c r="F108" s="993"/>
      <c r="G108" s="993"/>
      <c r="H108" s="993"/>
      <c r="I108" s="994"/>
    </row>
    <row r="109" spans="1:9" ht="66.75" thickBot="1" x14ac:dyDescent="0.3">
      <c r="A109" s="995" t="s">
        <v>78</v>
      </c>
      <c r="B109" s="996"/>
      <c r="C109" s="445" t="s">
        <v>122</v>
      </c>
      <c r="D109" s="443">
        <v>6</v>
      </c>
      <c r="E109" s="443">
        <v>6</v>
      </c>
      <c r="F109" s="443">
        <v>6</v>
      </c>
      <c r="G109" s="461"/>
      <c r="H109" s="461"/>
      <c r="I109" s="461"/>
    </row>
    <row r="110" spans="1:9" ht="17.25" customHeight="1" thickBot="1" x14ac:dyDescent="0.3">
      <c r="A110" s="995" t="s">
        <v>81</v>
      </c>
      <c r="B110" s="996"/>
      <c r="C110" s="462"/>
      <c r="D110" s="462"/>
      <c r="E110" s="462"/>
      <c r="F110" s="461"/>
      <c r="G110" s="461"/>
      <c r="H110" s="461"/>
      <c r="I110" s="461"/>
    </row>
    <row r="111" spans="1:9" ht="61.5" customHeight="1" thickBot="1" x14ac:dyDescent="0.3">
      <c r="A111" s="995" t="s">
        <v>82</v>
      </c>
      <c r="B111" s="997"/>
      <c r="C111" s="996"/>
      <c r="D111" s="462"/>
      <c r="E111" s="462"/>
      <c r="F111" s="461"/>
      <c r="G111" s="116">
        <f>Shirak!C27</f>
        <v>89703</v>
      </c>
      <c r="H111" s="116">
        <f>Shirak!D27</f>
        <v>89703</v>
      </c>
      <c r="I111" s="116">
        <f>Shirak!E27</f>
        <v>89703</v>
      </c>
    </row>
    <row r="112" spans="1:9" ht="43.5" customHeight="1" thickBot="1" x14ac:dyDescent="0.3">
      <c r="A112" s="995" t="s">
        <v>83</v>
      </c>
      <c r="B112" s="996"/>
      <c r="C112" s="116">
        <f>I111</f>
        <v>89703</v>
      </c>
      <c r="D112" s="116"/>
      <c r="E112" s="116"/>
      <c r="F112" s="461"/>
      <c r="G112" s="461"/>
      <c r="H112" s="461"/>
      <c r="I112" s="461"/>
    </row>
    <row r="113" spans="1:9" ht="95.25" customHeight="1" thickBot="1" x14ac:dyDescent="0.3">
      <c r="A113" s="995" t="s">
        <v>84</v>
      </c>
      <c r="B113" s="996"/>
      <c r="C113" s="462"/>
      <c r="D113" s="462"/>
      <c r="E113" s="462"/>
      <c r="F113" s="461"/>
      <c r="G113" s="461"/>
      <c r="H113" s="461"/>
      <c r="I113" s="461"/>
    </row>
    <row r="114" spans="1:9" ht="16.5" customHeight="1" x14ac:dyDescent="0.25">
      <c r="A114" s="998" t="s">
        <v>66</v>
      </c>
      <c r="B114" s="999"/>
      <c r="C114" s="999"/>
      <c r="D114" s="999"/>
      <c r="E114" s="999"/>
      <c r="F114" s="999"/>
      <c r="G114" s="999"/>
      <c r="H114" s="999"/>
      <c r="I114" s="1000"/>
    </row>
    <row r="115" spans="1:9" ht="15.75" customHeight="1" thickBot="1" x14ac:dyDescent="0.35">
      <c r="A115" s="872" t="s">
        <v>683</v>
      </c>
      <c r="B115" s="873"/>
      <c r="C115" s="873"/>
      <c r="D115" s="873"/>
      <c r="E115" s="873"/>
      <c r="F115" s="873"/>
      <c r="G115" s="873"/>
      <c r="H115" s="873"/>
      <c r="I115" s="899"/>
    </row>
    <row r="116" spans="1:9" ht="16.5" customHeight="1" x14ac:dyDescent="0.25">
      <c r="A116" s="998" t="s">
        <v>67</v>
      </c>
      <c r="B116" s="999"/>
      <c r="C116" s="999"/>
      <c r="D116" s="999"/>
      <c r="E116" s="999"/>
      <c r="F116" s="999"/>
      <c r="G116" s="999"/>
      <c r="H116" s="999"/>
      <c r="I116" s="1000"/>
    </row>
    <row r="117" spans="1:9" ht="15.75" customHeight="1" thickBot="1" x14ac:dyDescent="0.35">
      <c r="A117" s="872" t="s">
        <v>684</v>
      </c>
      <c r="B117" s="873"/>
      <c r="C117" s="873"/>
      <c r="D117" s="873"/>
      <c r="E117" s="873"/>
      <c r="F117" s="873"/>
      <c r="G117" s="873"/>
      <c r="H117" s="873"/>
      <c r="I117" s="899"/>
    </row>
    <row r="118" spans="1:9" x14ac:dyDescent="0.25">
      <c r="A118" s="807" t="s">
        <v>54</v>
      </c>
      <c r="B118" s="808"/>
      <c r="C118" s="811" t="s">
        <v>24</v>
      </c>
      <c r="D118" s="812"/>
      <c r="E118" s="812"/>
      <c r="F118" s="812"/>
      <c r="G118" s="812"/>
      <c r="H118" s="812"/>
      <c r="I118" s="813"/>
    </row>
    <row r="119" spans="1:9" x14ac:dyDescent="0.25">
      <c r="A119" s="809"/>
      <c r="B119" s="810"/>
      <c r="C119" s="904" t="s">
        <v>88</v>
      </c>
      <c r="D119" s="905"/>
      <c r="E119" s="905"/>
      <c r="F119" s="905"/>
      <c r="G119" s="905"/>
      <c r="H119" s="905"/>
      <c r="I119" s="906"/>
    </row>
    <row r="120" spans="1:9" x14ac:dyDescent="0.25">
      <c r="A120" s="907">
        <v>1047</v>
      </c>
      <c r="B120" s="909" t="s">
        <v>668</v>
      </c>
      <c r="C120" s="910" t="s">
        <v>58</v>
      </c>
      <c r="D120" s="911"/>
      <c r="E120" s="911"/>
      <c r="F120" s="911"/>
      <c r="G120" s="911"/>
      <c r="H120" s="911"/>
      <c r="I120" s="912"/>
    </row>
    <row r="121" spans="1:9" ht="17.25" thickBot="1" x14ac:dyDescent="0.3">
      <c r="A121" s="908"/>
      <c r="B121" s="867"/>
      <c r="C121" s="913" t="s">
        <v>90</v>
      </c>
      <c r="D121" s="914"/>
      <c r="E121" s="914"/>
      <c r="F121" s="914"/>
      <c r="G121" s="914"/>
      <c r="H121" s="914"/>
      <c r="I121" s="915"/>
    </row>
    <row r="122" spans="1:9" ht="66" x14ac:dyDescent="0.25">
      <c r="A122" s="916" t="s">
        <v>78</v>
      </c>
      <c r="B122" s="917"/>
      <c r="C122" s="396" t="s">
        <v>91</v>
      </c>
      <c r="D122" s="309">
        <v>5</v>
      </c>
      <c r="E122" s="309">
        <v>5</v>
      </c>
      <c r="F122" s="309">
        <v>5</v>
      </c>
      <c r="G122" s="410"/>
      <c r="H122" s="410"/>
      <c r="I122" s="398"/>
    </row>
    <row r="123" spans="1:9" ht="116.25" thickBot="1" x14ac:dyDescent="0.3">
      <c r="A123" s="918" t="s">
        <v>81</v>
      </c>
      <c r="B123" s="919"/>
      <c r="C123" s="399" t="s">
        <v>92</v>
      </c>
      <c r="D123" s="399"/>
      <c r="E123" s="399"/>
      <c r="F123" s="400"/>
      <c r="G123" s="401"/>
      <c r="H123" s="401"/>
      <c r="I123" s="402"/>
    </row>
    <row r="124" spans="1:9" ht="69" customHeight="1" thickBot="1" x14ac:dyDescent="0.3">
      <c r="A124" s="920" t="s">
        <v>93</v>
      </c>
      <c r="B124" s="921"/>
      <c r="C124" s="921"/>
      <c r="D124" s="403"/>
      <c r="E124" s="403"/>
      <c r="F124" s="404"/>
      <c r="G124" s="233">
        <f>Shirak!C32</f>
        <v>-1559</v>
      </c>
      <c r="H124" s="233">
        <f>Shirak!D32</f>
        <v>-1559</v>
      </c>
      <c r="I124" s="233">
        <f>Shirak!E32</f>
        <v>-1559</v>
      </c>
    </row>
    <row r="125" spans="1:9" ht="54.75" customHeight="1" thickBot="1" x14ac:dyDescent="0.3">
      <c r="A125" s="922" t="s">
        <v>94</v>
      </c>
      <c r="B125" s="923"/>
      <c r="C125" s="233">
        <f>I124</f>
        <v>-1559</v>
      </c>
      <c r="D125" s="411"/>
      <c r="E125" s="411"/>
      <c r="F125" s="404"/>
      <c r="G125" s="407"/>
      <c r="H125" s="407"/>
      <c r="I125" s="408"/>
    </row>
    <row r="126" spans="1:9" ht="90" customHeight="1" thickBot="1" x14ac:dyDescent="0.3">
      <c r="A126" s="922" t="s">
        <v>95</v>
      </c>
      <c r="B126" s="923"/>
      <c r="C126" s="409"/>
      <c r="D126" s="409"/>
      <c r="E126" s="409"/>
      <c r="F126" s="404"/>
      <c r="G126" s="407"/>
      <c r="H126" s="407"/>
      <c r="I126" s="408"/>
    </row>
    <row r="127" spans="1:9" x14ac:dyDescent="0.25">
      <c r="A127" s="850" t="s">
        <v>66</v>
      </c>
      <c r="B127" s="851"/>
      <c r="C127" s="851"/>
      <c r="D127" s="851"/>
      <c r="E127" s="851"/>
      <c r="F127" s="851"/>
      <c r="G127" s="852"/>
      <c r="H127" s="852"/>
      <c r="I127" s="853"/>
    </row>
    <row r="128" spans="1:9" ht="15.75" customHeight="1" thickBot="1" x14ac:dyDescent="0.35">
      <c r="A128" s="872" t="s">
        <v>683</v>
      </c>
      <c r="B128" s="873"/>
      <c r="C128" s="873"/>
      <c r="D128" s="873"/>
      <c r="E128" s="873"/>
      <c r="F128" s="873"/>
      <c r="G128" s="873"/>
      <c r="H128" s="873"/>
      <c r="I128" s="899"/>
    </row>
    <row r="129" spans="1:9" x14ac:dyDescent="0.25">
      <c r="A129" s="850" t="s">
        <v>67</v>
      </c>
      <c r="B129" s="851"/>
      <c r="C129" s="851"/>
      <c r="D129" s="851"/>
      <c r="E129" s="851"/>
      <c r="F129" s="851"/>
      <c r="G129" s="852"/>
      <c r="H129" s="852"/>
      <c r="I129" s="853"/>
    </row>
    <row r="130" spans="1:9" ht="15.75" customHeight="1" thickBot="1" x14ac:dyDescent="0.35">
      <c r="A130" s="872" t="s">
        <v>684</v>
      </c>
      <c r="B130" s="873"/>
      <c r="C130" s="873"/>
      <c r="D130" s="873"/>
      <c r="E130" s="873"/>
      <c r="F130" s="873"/>
      <c r="G130" s="873"/>
      <c r="H130" s="873"/>
      <c r="I130" s="899"/>
    </row>
  </sheetData>
  <mergeCells count="149">
    <mergeCell ref="A130:I130"/>
    <mergeCell ref="A124:C124"/>
    <mergeCell ref="A125:B125"/>
    <mergeCell ref="A126:B126"/>
    <mergeCell ref="A127:I127"/>
    <mergeCell ref="A128:I128"/>
    <mergeCell ref="A129:I129"/>
    <mergeCell ref="A120:A121"/>
    <mergeCell ref="B120:B121"/>
    <mergeCell ref="C120:I120"/>
    <mergeCell ref="C121:I121"/>
    <mergeCell ref="A122:B122"/>
    <mergeCell ref="A123:B123"/>
    <mergeCell ref="A104:I104"/>
    <mergeCell ref="C119:I119"/>
    <mergeCell ref="C108:I108"/>
    <mergeCell ref="A109:B109"/>
    <mergeCell ref="A110:B110"/>
    <mergeCell ref="A111:C111"/>
    <mergeCell ref="A112:B112"/>
    <mergeCell ref="A113:B113"/>
    <mergeCell ref="A105:B107"/>
    <mergeCell ref="C105:I105"/>
    <mergeCell ref="C106:I106"/>
    <mergeCell ref="C107:I107"/>
    <mergeCell ref="A114:I114"/>
    <mergeCell ref="A115:I115"/>
    <mergeCell ref="A116:I116"/>
    <mergeCell ref="A117:I117"/>
    <mergeCell ref="A118:B119"/>
    <mergeCell ref="C118:I118"/>
    <mergeCell ref="A98:C98"/>
    <mergeCell ref="A99:B99"/>
    <mergeCell ref="A100:B100"/>
    <mergeCell ref="A101:I101"/>
    <mergeCell ref="A102:I102"/>
    <mergeCell ref="A103:I103"/>
    <mergeCell ref="A94:A95"/>
    <mergeCell ref="B94:B95"/>
    <mergeCell ref="C94:I94"/>
    <mergeCell ref="C95:I95"/>
    <mergeCell ref="A96:B96"/>
    <mergeCell ref="A97:B97"/>
    <mergeCell ref="A89:C91"/>
    <mergeCell ref="D89:I89"/>
    <mergeCell ref="D90:F90"/>
    <mergeCell ref="G90:I90"/>
    <mergeCell ref="A92:B93"/>
    <mergeCell ref="C92:I92"/>
    <mergeCell ref="C93:I93"/>
    <mergeCell ref="A80:B80"/>
    <mergeCell ref="A81:I81"/>
    <mergeCell ref="A82:I82"/>
    <mergeCell ref="A83:I83"/>
    <mergeCell ref="A86:I86"/>
    <mergeCell ref="A88:I88"/>
    <mergeCell ref="A84:I84"/>
    <mergeCell ref="C74:I74"/>
    <mergeCell ref="A75:B75"/>
    <mergeCell ref="A76:I76"/>
    <mergeCell ref="A77:I77"/>
    <mergeCell ref="A78:I78"/>
    <mergeCell ref="A79:B79"/>
    <mergeCell ref="C79:I79"/>
    <mergeCell ref="A68:I68"/>
    <mergeCell ref="A69:I69"/>
    <mergeCell ref="A70:I70"/>
    <mergeCell ref="A71:B73"/>
    <mergeCell ref="C71:I71"/>
    <mergeCell ref="C72:I72"/>
    <mergeCell ref="C73:I73"/>
    <mergeCell ref="A63:I63"/>
    <mergeCell ref="A64:I64"/>
    <mergeCell ref="A65:B65"/>
    <mergeCell ref="C65:I65"/>
    <mergeCell ref="A66:B66"/>
    <mergeCell ref="A67:I67"/>
    <mergeCell ref="A59:A60"/>
    <mergeCell ref="B59:B60"/>
    <mergeCell ref="C59:I59"/>
    <mergeCell ref="C60:I60"/>
    <mergeCell ref="A61:B61"/>
    <mergeCell ref="A62:I62"/>
    <mergeCell ref="A52:B52"/>
    <mergeCell ref="A53:I53"/>
    <mergeCell ref="A54:I54"/>
    <mergeCell ref="A55:I55"/>
    <mergeCell ref="A56:I56"/>
    <mergeCell ref="A57:B58"/>
    <mergeCell ref="C57:I57"/>
    <mergeCell ref="C58:I58"/>
    <mergeCell ref="A47:B47"/>
    <mergeCell ref="A48:I48"/>
    <mergeCell ref="A49:I49"/>
    <mergeCell ref="A50:I50"/>
    <mergeCell ref="A51:B51"/>
    <mergeCell ref="C51:I51"/>
    <mergeCell ref="A43:B44"/>
    <mergeCell ref="C43:I43"/>
    <mergeCell ref="C44:I44"/>
    <mergeCell ref="A45:A46"/>
    <mergeCell ref="B45:B46"/>
    <mergeCell ref="C45:I45"/>
    <mergeCell ref="C46:I46"/>
    <mergeCell ref="A36:I36"/>
    <mergeCell ref="A38:I38"/>
    <mergeCell ref="A40:C42"/>
    <mergeCell ref="D40:I40"/>
    <mergeCell ref="D41:F41"/>
    <mergeCell ref="G41:I41"/>
    <mergeCell ref="A30:C30"/>
    <mergeCell ref="A31:I31"/>
    <mergeCell ref="A32:I32"/>
    <mergeCell ref="A33:I33"/>
    <mergeCell ref="A34:I34"/>
    <mergeCell ref="A35:I35"/>
    <mergeCell ref="A26:A27"/>
    <mergeCell ref="B26:B27"/>
    <mergeCell ref="C26:I26"/>
    <mergeCell ref="C27:I27"/>
    <mergeCell ref="A28:B28"/>
    <mergeCell ref="A29:B29"/>
    <mergeCell ref="A21:I21"/>
    <mergeCell ref="A22:I22"/>
    <mergeCell ref="A23:I23"/>
    <mergeCell ref="A24:B25"/>
    <mergeCell ref="C24:I24"/>
    <mergeCell ref="C25:I25"/>
    <mergeCell ref="A15:B15"/>
    <mergeCell ref="A16:B16"/>
    <mergeCell ref="A17:C17"/>
    <mergeCell ref="A18:I18"/>
    <mergeCell ref="A19:I19"/>
    <mergeCell ref="A20:I20"/>
    <mergeCell ref="A11:B12"/>
    <mergeCell ref="C11:I11"/>
    <mergeCell ref="C12:I12"/>
    <mergeCell ref="A13:A14"/>
    <mergeCell ref="B13:B14"/>
    <mergeCell ref="C13:I13"/>
    <mergeCell ref="C14:I14"/>
    <mergeCell ref="A1:I1"/>
    <mergeCell ref="A3:I3"/>
    <mergeCell ref="A4:I4"/>
    <mergeCell ref="A6:I6"/>
    <mergeCell ref="A8:C10"/>
    <mergeCell ref="D8:I8"/>
    <mergeCell ref="D9:F9"/>
    <mergeCell ref="G9:I9"/>
  </mergeCells>
  <pageMargins left="0.2" right="0.19" top="0.17" bottom="0.17" header="0.31496062992126" footer="0.2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9" sqref="B9:B10"/>
    </sheetView>
  </sheetViews>
  <sheetFormatPr defaultRowHeight="15" x14ac:dyDescent="0.25"/>
  <cols>
    <col min="1" max="1" width="9.140625" style="89"/>
    <col min="2" max="2" width="48.5703125" style="89" customWidth="1"/>
    <col min="3" max="3" width="17.85546875" style="89" customWidth="1"/>
    <col min="4" max="4" width="16" style="89" customWidth="1"/>
    <col min="5" max="5" width="23.42578125" style="89" customWidth="1"/>
    <col min="6" max="16384" width="9.140625" style="89"/>
  </cols>
  <sheetData>
    <row r="1" spans="1:5" ht="33" customHeight="1" x14ac:dyDescent="0.25">
      <c r="A1" s="1335" t="s">
        <v>770</v>
      </c>
      <c r="B1" s="1335"/>
      <c r="C1" s="1335"/>
      <c r="D1" s="1335"/>
      <c r="E1" s="1335"/>
    </row>
    <row r="2" spans="1:5" ht="57" customHeight="1" x14ac:dyDescent="0.25">
      <c r="A2" s="1335" t="s">
        <v>433</v>
      </c>
      <c r="B2" s="1335"/>
      <c r="C2" s="1335"/>
      <c r="D2" s="1335"/>
      <c r="E2" s="1335"/>
    </row>
    <row r="3" spans="1:5" ht="59.25" customHeight="1" x14ac:dyDescent="0.25">
      <c r="A3" s="1336" t="s">
        <v>735</v>
      </c>
      <c r="B3" s="1336"/>
      <c r="C3" s="1336"/>
      <c r="D3" s="1336"/>
      <c r="E3" s="1336"/>
    </row>
    <row r="4" spans="1:5" ht="18" customHeight="1" x14ac:dyDescent="0.25">
      <c r="A4" s="1337" t="s">
        <v>5</v>
      </c>
      <c r="B4" s="1337"/>
      <c r="C4" s="1337"/>
      <c r="D4" s="1337"/>
      <c r="E4" s="1337"/>
    </row>
    <row r="5" spans="1:5" ht="76.5" customHeight="1" x14ac:dyDescent="0.25">
      <c r="A5" s="1338" t="s">
        <v>1</v>
      </c>
      <c r="B5" s="1339" t="s">
        <v>6</v>
      </c>
      <c r="C5" s="1340" t="s">
        <v>705</v>
      </c>
      <c r="D5" s="1341"/>
      <c r="E5" s="1342"/>
    </row>
    <row r="6" spans="1:5" ht="75" customHeight="1" x14ac:dyDescent="0.25">
      <c r="A6" s="1338"/>
      <c r="B6" s="1339"/>
      <c r="C6" s="531" t="s">
        <v>15</v>
      </c>
      <c r="D6" s="532" t="s">
        <v>16</v>
      </c>
      <c r="E6" s="533" t="s">
        <v>7</v>
      </c>
    </row>
    <row r="7" spans="1:5" ht="17.25" x14ac:dyDescent="0.25">
      <c r="A7" s="534"/>
      <c r="B7" s="533" t="s">
        <v>0</v>
      </c>
      <c r="C7" s="535">
        <f>C9+C12</f>
        <v>-2.0000000001118678E-2</v>
      </c>
      <c r="D7" s="535">
        <f t="shared" ref="D7:E7" si="0">D9+D12</f>
        <v>2.7999999997746272E-2</v>
      </c>
      <c r="E7" s="535">
        <f t="shared" si="0"/>
        <v>2.7999999997746272E-2</v>
      </c>
    </row>
    <row r="8" spans="1:5" ht="17.25" x14ac:dyDescent="0.25">
      <c r="A8" s="534"/>
      <c r="B8" s="534" t="s">
        <v>8</v>
      </c>
      <c r="C8" s="534"/>
      <c r="D8" s="534"/>
      <c r="E8" s="534"/>
    </row>
    <row r="9" spans="1:5" ht="34.5" x14ac:dyDescent="0.25">
      <c r="A9" s="536">
        <v>1</v>
      </c>
      <c r="B9" s="533" t="s">
        <v>11</v>
      </c>
      <c r="C9" s="533">
        <v>-1748.3</v>
      </c>
      <c r="D9" s="533">
        <v>-1748.3</v>
      </c>
      <c r="E9" s="533">
        <v>-1748.3</v>
      </c>
    </row>
    <row r="10" spans="1:5" ht="17.25" x14ac:dyDescent="0.25">
      <c r="A10" s="536"/>
      <c r="B10" s="533" t="s">
        <v>9</v>
      </c>
      <c r="C10" s="535"/>
      <c r="D10" s="535"/>
      <c r="E10" s="535"/>
    </row>
    <row r="11" spans="1:5" ht="36" x14ac:dyDescent="0.25">
      <c r="A11" s="258" t="s">
        <v>252</v>
      </c>
      <c r="B11" s="538" t="s">
        <v>465</v>
      </c>
      <c r="C11" s="451">
        <v>-1748.3</v>
      </c>
      <c r="D11" s="451">
        <v>-1748.3</v>
      </c>
      <c r="E11" s="451">
        <v>-1748.3</v>
      </c>
    </row>
    <row r="12" spans="1:5" ht="34.5" x14ac:dyDescent="0.3">
      <c r="A12" s="358" t="s">
        <v>241</v>
      </c>
      <c r="B12" s="355" t="s">
        <v>10</v>
      </c>
      <c r="C12" s="359">
        <f>SUM(C14:C28)</f>
        <v>1748.2799999999988</v>
      </c>
      <c r="D12" s="359">
        <f t="shared" ref="D12:E12" si="1">SUM(D14:D28)</f>
        <v>1748.3279999999977</v>
      </c>
      <c r="E12" s="359">
        <f t="shared" si="1"/>
        <v>1748.3279999999977</v>
      </c>
    </row>
    <row r="13" spans="1:5" ht="17.25" x14ac:dyDescent="0.25">
      <c r="A13" s="537"/>
      <c r="B13" s="533" t="s">
        <v>9</v>
      </c>
      <c r="C13" s="533"/>
      <c r="D13" s="533"/>
      <c r="E13" s="533"/>
    </row>
    <row r="14" spans="1:5" ht="36" x14ac:dyDescent="0.25">
      <c r="A14" s="539" t="s">
        <v>255</v>
      </c>
      <c r="B14" s="538" t="s">
        <v>466</v>
      </c>
      <c r="C14" s="451">
        <v>-3399.6</v>
      </c>
      <c r="D14" s="451">
        <v>-3399.5520000000001</v>
      </c>
      <c r="E14" s="451">
        <v>-3399.5520000000001</v>
      </c>
    </row>
    <row r="15" spans="1:5" ht="36" x14ac:dyDescent="0.25">
      <c r="A15" s="539" t="s">
        <v>256</v>
      </c>
      <c r="B15" s="538" t="s">
        <v>238</v>
      </c>
      <c r="C15" s="451">
        <v>-2872.1</v>
      </c>
      <c r="D15" s="451">
        <v>-2872.1</v>
      </c>
      <c r="E15" s="451">
        <v>-2872.1</v>
      </c>
    </row>
    <row r="16" spans="1:5" ht="36" x14ac:dyDescent="0.25">
      <c r="A16" s="539" t="s">
        <v>257</v>
      </c>
      <c r="B16" s="538" t="s">
        <v>467</v>
      </c>
      <c r="C16" s="451">
        <v>-1427.2</v>
      </c>
      <c r="D16" s="451">
        <v>-1427.2339999999999</v>
      </c>
      <c r="E16" s="451">
        <v>-1427.2339999999999</v>
      </c>
    </row>
    <row r="17" spans="1:5" ht="36" x14ac:dyDescent="0.25">
      <c r="A17" s="539" t="s">
        <v>258</v>
      </c>
      <c r="B17" s="538" t="s">
        <v>468</v>
      </c>
      <c r="C17" s="451">
        <v>-1983.62</v>
      </c>
      <c r="D17" s="451">
        <v>-1983.62</v>
      </c>
      <c r="E17" s="451">
        <v>-1983.62</v>
      </c>
    </row>
    <row r="18" spans="1:5" ht="36" x14ac:dyDescent="0.25">
      <c r="A18" s="539" t="s">
        <v>259</v>
      </c>
      <c r="B18" s="538" t="s">
        <v>469</v>
      </c>
      <c r="C18" s="303">
        <v>1783.2</v>
      </c>
      <c r="D18" s="303">
        <v>1783.2</v>
      </c>
      <c r="E18" s="303">
        <v>1783.2</v>
      </c>
    </row>
    <row r="19" spans="1:5" ht="54" x14ac:dyDescent="0.25">
      <c r="A19" s="539" t="s">
        <v>260</v>
      </c>
      <c r="B19" s="538" t="s">
        <v>476</v>
      </c>
      <c r="C19" s="303">
        <v>1871.7</v>
      </c>
      <c r="D19" s="303">
        <v>1871.7</v>
      </c>
      <c r="E19" s="303">
        <v>1871.7</v>
      </c>
    </row>
    <row r="20" spans="1:5" ht="36" x14ac:dyDescent="0.25">
      <c r="A20" s="539" t="s">
        <v>261</v>
      </c>
      <c r="B20" s="538" t="s">
        <v>477</v>
      </c>
      <c r="C20" s="451">
        <v>-172.5</v>
      </c>
      <c r="D20" s="451">
        <v>-172.49</v>
      </c>
      <c r="E20" s="451">
        <v>-172.49</v>
      </c>
    </row>
    <row r="21" spans="1:5" ht="36" x14ac:dyDescent="0.25">
      <c r="A21" s="539" t="s">
        <v>262</v>
      </c>
      <c r="B21" s="538" t="s">
        <v>474</v>
      </c>
      <c r="C21" s="451">
        <v>-1100</v>
      </c>
      <c r="D21" s="451">
        <v>-1100</v>
      </c>
      <c r="E21" s="451">
        <v>-1100</v>
      </c>
    </row>
    <row r="22" spans="1:5" ht="36" x14ac:dyDescent="0.25">
      <c r="A22" s="539" t="s">
        <v>263</v>
      </c>
      <c r="B22" s="538" t="s">
        <v>475</v>
      </c>
      <c r="C22" s="303">
        <v>5495.9</v>
      </c>
      <c r="D22" s="303">
        <v>5495.9</v>
      </c>
      <c r="E22" s="303">
        <v>5495.9</v>
      </c>
    </row>
    <row r="23" spans="1:5" ht="37.5" customHeight="1" x14ac:dyDescent="0.25">
      <c r="A23" s="539" t="s">
        <v>264</v>
      </c>
      <c r="B23" s="538" t="s">
        <v>251</v>
      </c>
      <c r="C23" s="451">
        <v>-851.7</v>
      </c>
      <c r="D23" s="451">
        <v>-851.702</v>
      </c>
      <c r="E23" s="451">
        <v>-851.702</v>
      </c>
    </row>
    <row r="24" spans="1:5" ht="36" x14ac:dyDescent="0.25">
      <c r="A24" s="539" t="s">
        <v>265</v>
      </c>
      <c r="B24" s="538" t="s">
        <v>470</v>
      </c>
      <c r="C24" s="451">
        <v>-1303.7</v>
      </c>
      <c r="D24" s="451">
        <v>-1303.6890000000001</v>
      </c>
      <c r="E24" s="451">
        <v>-1303.6890000000001</v>
      </c>
    </row>
    <row r="25" spans="1:5" ht="36" x14ac:dyDescent="0.25">
      <c r="A25" s="539" t="s">
        <v>266</v>
      </c>
      <c r="B25" s="538" t="s">
        <v>471</v>
      </c>
      <c r="C25" s="451">
        <v>-572.6</v>
      </c>
      <c r="D25" s="451">
        <v>-572.601</v>
      </c>
      <c r="E25" s="451">
        <v>-572.601</v>
      </c>
    </row>
    <row r="26" spans="1:5" ht="36" x14ac:dyDescent="0.25">
      <c r="A26" s="539" t="s">
        <v>267</v>
      </c>
      <c r="B26" s="538" t="s">
        <v>472</v>
      </c>
      <c r="C26" s="451">
        <v>-692.9</v>
      </c>
      <c r="D26" s="451">
        <v>-692.89</v>
      </c>
      <c r="E26" s="451">
        <v>-692.89</v>
      </c>
    </row>
    <row r="27" spans="1:5" ht="36" x14ac:dyDescent="0.25">
      <c r="A27" s="539" t="s">
        <v>268</v>
      </c>
      <c r="B27" s="538" t="s">
        <v>473</v>
      </c>
      <c r="C27" s="451">
        <v>-293.60000000000002</v>
      </c>
      <c r="D27" s="451">
        <v>-293.59399999999999</v>
      </c>
      <c r="E27" s="451">
        <v>-293.59399999999999</v>
      </c>
    </row>
    <row r="28" spans="1:5" ht="45.75" customHeight="1" x14ac:dyDescent="0.25">
      <c r="A28" s="539" t="s">
        <v>272</v>
      </c>
      <c r="B28" s="538" t="s">
        <v>736</v>
      </c>
      <c r="C28" s="259">
        <v>7267</v>
      </c>
      <c r="D28" s="259">
        <v>7267</v>
      </c>
      <c r="E28" s="259">
        <v>7267</v>
      </c>
    </row>
  </sheetData>
  <mergeCells count="7">
    <mergeCell ref="A1:E1"/>
    <mergeCell ref="A2:E2"/>
    <mergeCell ref="A3:E3"/>
    <mergeCell ref="A4:E4"/>
    <mergeCell ref="A5:A6"/>
    <mergeCell ref="B5:B6"/>
    <mergeCell ref="C5:E5"/>
  </mergeCells>
  <pageMargins left="0.23622047244094491" right="0.23622047244094491" top="0.19685039370078741" bottom="0.19685039370078741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opLeftCell="A103" workbookViewId="0">
      <selection activeCell="A123" sqref="A123"/>
    </sheetView>
  </sheetViews>
  <sheetFormatPr defaultRowHeight="16.5" x14ac:dyDescent="0.25"/>
  <cols>
    <col min="1" max="1" width="13.140625" style="39" customWidth="1"/>
    <col min="2" max="2" width="16.140625" style="39" customWidth="1"/>
    <col min="3" max="3" width="26.85546875" style="39" customWidth="1"/>
    <col min="4" max="4" width="17.42578125" style="39" customWidth="1"/>
    <col min="5" max="5" width="15.140625" style="39" customWidth="1"/>
    <col min="6" max="6" width="19.140625" style="39" customWidth="1"/>
    <col min="7" max="7" width="10.7109375" style="39" bestFit="1" customWidth="1"/>
    <col min="8" max="9" width="10.5703125" style="39" bestFit="1" customWidth="1"/>
    <col min="10" max="10" width="9.140625" style="39"/>
    <col min="11" max="11" width="9.42578125" style="39" bestFit="1" customWidth="1"/>
    <col min="12" max="256" width="9.140625" style="39"/>
    <col min="257" max="257" width="13.140625" style="39" customWidth="1"/>
    <col min="258" max="258" width="16.140625" style="39" customWidth="1"/>
    <col min="259" max="259" width="26.85546875" style="39" customWidth="1"/>
    <col min="260" max="260" width="17.42578125" style="39" customWidth="1"/>
    <col min="261" max="261" width="15.140625" style="39" customWidth="1"/>
    <col min="262" max="262" width="19.140625" style="39" customWidth="1"/>
    <col min="263" max="263" width="17.5703125" style="39" customWidth="1"/>
    <col min="264" max="264" width="15.7109375" style="39" customWidth="1"/>
    <col min="265" max="265" width="17.140625" style="39" customWidth="1"/>
    <col min="266" max="266" width="9.140625" style="39"/>
    <col min="267" max="267" width="9.42578125" style="39" bestFit="1" customWidth="1"/>
    <col min="268" max="512" width="9.140625" style="39"/>
    <col min="513" max="513" width="13.140625" style="39" customWidth="1"/>
    <col min="514" max="514" width="16.140625" style="39" customWidth="1"/>
    <col min="515" max="515" width="26.85546875" style="39" customWidth="1"/>
    <col min="516" max="516" width="17.42578125" style="39" customWidth="1"/>
    <col min="517" max="517" width="15.140625" style="39" customWidth="1"/>
    <col min="518" max="518" width="19.140625" style="39" customWidth="1"/>
    <col min="519" max="519" width="17.5703125" style="39" customWidth="1"/>
    <col min="520" max="520" width="15.7109375" style="39" customWidth="1"/>
    <col min="521" max="521" width="17.140625" style="39" customWidth="1"/>
    <col min="522" max="522" width="9.140625" style="39"/>
    <col min="523" max="523" width="9.42578125" style="39" bestFit="1" customWidth="1"/>
    <col min="524" max="768" width="9.140625" style="39"/>
    <col min="769" max="769" width="13.140625" style="39" customWidth="1"/>
    <col min="770" max="770" width="16.140625" style="39" customWidth="1"/>
    <col min="771" max="771" width="26.85546875" style="39" customWidth="1"/>
    <col min="772" max="772" width="17.42578125" style="39" customWidth="1"/>
    <col min="773" max="773" width="15.140625" style="39" customWidth="1"/>
    <col min="774" max="774" width="19.140625" style="39" customWidth="1"/>
    <col min="775" max="775" width="17.5703125" style="39" customWidth="1"/>
    <col min="776" max="776" width="15.7109375" style="39" customWidth="1"/>
    <col min="777" max="777" width="17.140625" style="39" customWidth="1"/>
    <col min="778" max="778" width="9.140625" style="39"/>
    <col min="779" max="779" width="9.42578125" style="39" bestFit="1" customWidth="1"/>
    <col min="780" max="1024" width="9.140625" style="39"/>
    <col min="1025" max="1025" width="13.140625" style="39" customWidth="1"/>
    <col min="1026" max="1026" width="16.140625" style="39" customWidth="1"/>
    <col min="1027" max="1027" width="26.85546875" style="39" customWidth="1"/>
    <col min="1028" max="1028" width="17.42578125" style="39" customWidth="1"/>
    <col min="1029" max="1029" width="15.140625" style="39" customWidth="1"/>
    <col min="1030" max="1030" width="19.140625" style="39" customWidth="1"/>
    <col min="1031" max="1031" width="17.5703125" style="39" customWidth="1"/>
    <col min="1032" max="1032" width="15.7109375" style="39" customWidth="1"/>
    <col min="1033" max="1033" width="17.140625" style="39" customWidth="1"/>
    <col min="1034" max="1034" width="9.140625" style="39"/>
    <col min="1035" max="1035" width="9.42578125" style="39" bestFit="1" customWidth="1"/>
    <col min="1036" max="1280" width="9.140625" style="39"/>
    <col min="1281" max="1281" width="13.140625" style="39" customWidth="1"/>
    <col min="1282" max="1282" width="16.140625" style="39" customWidth="1"/>
    <col min="1283" max="1283" width="26.85546875" style="39" customWidth="1"/>
    <col min="1284" max="1284" width="17.42578125" style="39" customWidth="1"/>
    <col min="1285" max="1285" width="15.140625" style="39" customWidth="1"/>
    <col min="1286" max="1286" width="19.140625" style="39" customWidth="1"/>
    <col min="1287" max="1287" width="17.5703125" style="39" customWidth="1"/>
    <col min="1288" max="1288" width="15.7109375" style="39" customWidth="1"/>
    <col min="1289" max="1289" width="17.140625" style="39" customWidth="1"/>
    <col min="1290" max="1290" width="9.140625" style="39"/>
    <col min="1291" max="1291" width="9.42578125" style="39" bestFit="1" customWidth="1"/>
    <col min="1292" max="1536" width="9.140625" style="39"/>
    <col min="1537" max="1537" width="13.140625" style="39" customWidth="1"/>
    <col min="1538" max="1538" width="16.140625" style="39" customWidth="1"/>
    <col min="1539" max="1539" width="26.85546875" style="39" customWidth="1"/>
    <col min="1540" max="1540" width="17.42578125" style="39" customWidth="1"/>
    <col min="1541" max="1541" width="15.140625" style="39" customWidth="1"/>
    <col min="1542" max="1542" width="19.140625" style="39" customWidth="1"/>
    <col min="1543" max="1543" width="17.5703125" style="39" customWidth="1"/>
    <col min="1544" max="1544" width="15.7109375" style="39" customWidth="1"/>
    <col min="1545" max="1545" width="17.140625" style="39" customWidth="1"/>
    <col min="1546" max="1546" width="9.140625" style="39"/>
    <col min="1547" max="1547" width="9.42578125" style="39" bestFit="1" customWidth="1"/>
    <col min="1548" max="1792" width="9.140625" style="39"/>
    <col min="1793" max="1793" width="13.140625" style="39" customWidth="1"/>
    <col min="1794" max="1794" width="16.140625" style="39" customWidth="1"/>
    <col min="1795" max="1795" width="26.85546875" style="39" customWidth="1"/>
    <col min="1796" max="1796" width="17.42578125" style="39" customWidth="1"/>
    <col min="1797" max="1797" width="15.140625" style="39" customWidth="1"/>
    <col min="1798" max="1798" width="19.140625" style="39" customWidth="1"/>
    <col min="1799" max="1799" width="17.5703125" style="39" customWidth="1"/>
    <col min="1800" max="1800" width="15.7109375" style="39" customWidth="1"/>
    <col min="1801" max="1801" width="17.140625" style="39" customWidth="1"/>
    <col min="1802" max="1802" width="9.140625" style="39"/>
    <col min="1803" max="1803" width="9.42578125" style="39" bestFit="1" customWidth="1"/>
    <col min="1804" max="2048" width="9.140625" style="39"/>
    <col min="2049" max="2049" width="13.140625" style="39" customWidth="1"/>
    <col min="2050" max="2050" width="16.140625" style="39" customWidth="1"/>
    <col min="2051" max="2051" width="26.85546875" style="39" customWidth="1"/>
    <col min="2052" max="2052" width="17.42578125" style="39" customWidth="1"/>
    <col min="2053" max="2053" width="15.140625" style="39" customWidth="1"/>
    <col min="2054" max="2054" width="19.140625" style="39" customWidth="1"/>
    <col min="2055" max="2055" width="17.5703125" style="39" customWidth="1"/>
    <col min="2056" max="2056" width="15.7109375" style="39" customWidth="1"/>
    <col min="2057" max="2057" width="17.140625" style="39" customWidth="1"/>
    <col min="2058" max="2058" width="9.140625" style="39"/>
    <col min="2059" max="2059" width="9.42578125" style="39" bestFit="1" customWidth="1"/>
    <col min="2060" max="2304" width="9.140625" style="39"/>
    <col min="2305" max="2305" width="13.140625" style="39" customWidth="1"/>
    <col min="2306" max="2306" width="16.140625" style="39" customWidth="1"/>
    <col min="2307" max="2307" width="26.85546875" style="39" customWidth="1"/>
    <col min="2308" max="2308" width="17.42578125" style="39" customWidth="1"/>
    <col min="2309" max="2309" width="15.140625" style="39" customWidth="1"/>
    <col min="2310" max="2310" width="19.140625" style="39" customWidth="1"/>
    <col min="2311" max="2311" width="17.5703125" style="39" customWidth="1"/>
    <col min="2312" max="2312" width="15.7109375" style="39" customWidth="1"/>
    <col min="2313" max="2313" width="17.140625" style="39" customWidth="1"/>
    <col min="2314" max="2314" width="9.140625" style="39"/>
    <col min="2315" max="2315" width="9.42578125" style="39" bestFit="1" customWidth="1"/>
    <col min="2316" max="2560" width="9.140625" style="39"/>
    <col min="2561" max="2561" width="13.140625" style="39" customWidth="1"/>
    <col min="2562" max="2562" width="16.140625" style="39" customWidth="1"/>
    <col min="2563" max="2563" width="26.85546875" style="39" customWidth="1"/>
    <col min="2564" max="2564" width="17.42578125" style="39" customWidth="1"/>
    <col min="2565" max="2565" width="15.140625" style="39" customWidth="1"/>
    <col min="2566" max="2566" width="19.140625" style="39" customWidth="1"/>
    <col min="2567" max="2567" width="17.5703125" style="39" customWidth="1"/>
    <col min="2568" max="2568" width="15.7109375" style="39" customWidth="1"/>
    <col min="2569" max="2569" width="17.140625" style="39" customWidth="1"/>
    <col min="2570" max="2570" width="9.140625" style="39"/>
    <col min="2571" max="2571" width="9.42578125" style="39" bestFit="1" customWidth="1"/>
    <col min="2572" max="2816" width="9.140625" style="39"/>
    <col min="2817" max="2817" width="13.140625" style="39" customWidth="1"/>
    <col min="2818" max="2818" width="16.140625" style="39" customWidth="1"/>
    <col min="2819" max="2819" width="26.85546875" style="39" customWidth="1"/>
    <col min="2820" max="2820" width="17.42578125" style="39" customWidth="1"/>
    <col min="2821" max="2821" width="15.140625" style="39" customWidth="1"/>
    <col min="2822" max="2822" width="19.140625" style="39" customWidth="1"/>
    <col min="2823" max="2823" width="17.5703125" style="39" customWidth="1"/>
    <col min="2824" max="2824" width="15.7109375" style="39" customWidth="1"/>
    <col min="2825" max="2825" width="17.140625" style="39" customWidth="1"/>
    <col min="2826" max="2826" width="9.140625" style="39"/>
    <col min="2827" max="2827" width="9.42578125" style="39" bestFit="1" customWidth="1"/>
    <col min="2828" max="3072" width="9.140625" style="39"/>
    <col min="3073" max="3073" width="13.140625" style="39" customWidth="1"/>
    <col min="3074" max="3074" width="16.140625" style="39" customWidth="1"/>
    <col min="3075" max="3075" width="26.85546875" style="39" customWidth="1"/>
    <col min="3076" max="3076" width="17.42578125" style="39" customWidth="1"/>
    <col min="3077" max="3077" width="15.140625" style="39" customWidth="1"/>
    <col min="3078" max="3078" width="19.140625" style="39" customWidth="1"/>
    <col min="3079" max="3079" width="17.5703125" style="39" customWidth="1"/>
    <col min="3080" max="3080" width="15.7109375" style="39" customWidth="1"/>
    <col min="3081" max="3081" width="17.140625" style="39" customWidth="1"/>
    <col min="3082" max="3082" width="9.140625" style="39"/>
    <col min="3083" max="3083" width="9.42578125" style="39" bestFit="1" customWidth="1"/>
    <col min="3084" max="3328" width="9.140625" style="39"/>
    <col min="3329" max="3329" width="13.140625" style="39" customWidth="1"/>
    <col min="3330" max="3330" width="16.140625" style="39" customWidth="1"/>
    <col min="3331" max="3331" width="26.85546875" style="39" customWidth="1"/>
    <col min="3332" max="3332" width="17.42578125" style="39" customWidth="1"/>
    <col min="3333" max="3333" width="15.140625" style="39" customWidth="1"/>
    <col min="3334" max="3334" width="19.140625" style="39" customWidth="1"/>
    <col min="3335" max="3335" width="17.5703125" style="39" customWidth="1"/>
    <col min="3336" max="3336" width="15.7109375" style="39" customWidth="1"/>
    <col min="3337" max="3337" width="17.140625" style="39" customWidth="1"/>
    <col min="3338" max="3338" width="9.140625" style="39"/>
    <col min="3339" max="3339" width="9.42578125" style="39" bestFit="1" customWidth="1"/>
    <col min="3340" max="3584" width="9.140625" style="39"/>
    <col min="3585" max="3585" width="13.140625" style="39" customWidth="1"/>
    <col min="3586" max="3586" width="16.140625" style="39" customWidth="1"/>
    <col min="3587" max="3587" width="26.85546875" style="39" customWidth="1"/>
    <col min="3588" max="3588" width="17.42578125" style="39" customWidth="1"/>
    <col min="3589" max="3589" width="15.140625" style="39" customWidth="1"/>
    <col min="3590" max="3590" width="19.140625" style="39" customWidth="1"/>
    <col min="3591" max="3591" width="17.5703125" style="39" customWidth="1"/>
    <col min="3592" max="3592" width="15.7109375" style="39" customWidth="1"/>
    <col min="3593" max="3593" width="17.140625" style="39" customWidth="1"/>
    <col min="3594" max="3594" width="9.140625" style="39"/>
    <col min="3595" max="3595" width="9.42578125" style="39" bestFit="1" customWidth="1"/>
    <col min="3596" max="3840" width="9.140625" style="39"/>
    <col min="3841" max="3841" width="13.140625" style="39" customWidth="1"/>
    <col min="3842" max="3842" width="16.140625" style="39" customWidth="1"/>
    <col min="3843" max="3843" width="26.85546875" style="39" customWidth="1"/>
    <col min="3844" max="3844" width="17.42578125" style="39" customWidth="1"/>
    <col min="3845" max="3845" width="15.140625" style="39" customWidth="1"/>
    <col min="3846" max="3846" width="19.140625" style="39" customWidth="1"/>
    <col min="3847" max="3847" width="17.5703125" style="39" customWidth="1"/>
    <col min="3848" max="3848" width="15.7109375" style="39" customWidth="1"/>
    <col min="3849" max="3849" width="17.140625" style="39" customWidth="1"/>
    <col min="3850" max="3850" width="9.140625" style="39"/>
    <col min="3851" max="3851" width="9.42578125" style="39" bestFit="1" customWidth="1"/>
    <col min="3852" max="4096" width="9.140625" style="39"/>
    <col min="4097" max="4097" width="13.140625" style="39" customWidth="1"/>
    <col min="4098" max="4098" width="16.140625" style="39" customWidth="1"/>
    <col min="4099" max="4099" width="26.85546875" style="39" customWidth="1"/>
    <col min="4100" max="4100" width="17.42578125" style="39" customWidth="1"/>
    <col min="4101" max="4101" width="15.140625" style="39" customWidth="1"/>
    <col min="4102" max="4102" width="19.140625" style="39" customWidth="1"/>
    <col min="4103" max="4103" width="17.5703125" style="39" customWidth="1"/>
    <col min="4104" max="4104" width="15.7109375" style="39" customWidth="1"/>
    <col min="4105" max="4105" width="17.140625" style="39" customWidth="1"/>
    <col min="4106" max="4106" width="9.140625" style="39"/>
    <col min="4107" max="4107" width="9.42578125" style="39" bestFit="1" customWidth="1"/>
    <col min="4108" max="4352" width="9.140625" style="39"/>
    <col min="4353" max="4353" width="13.140625" style="39" customWidth="1"/>
    <col min="4354" max="4354" width="16.140625" style="39" customWidth="1"/>
    <col min="4355" max="4355" width="26.85546875" style="39" customWidth="1"/>
    <col min="4356" max="4356" width="17.42578125" style="39" customWidth="1"/>
    <col min="4357" max="4357" width="15.140625" style="39" customWidth="1"/>
    <col min="4358" max="4358" width="19.140625" style="39" customWidth="1"/>
    <col min="4359" max="4359" width="17.5703125" style="39" customWidth="1"/>
    <col min="4360" max="4360" width="15.7109375" style="39" customWidth="1"/>
    <col min="4361" max="4361" width="17.140625" style="39" customWidth="1"/>
    <col min="4362" max="4362" width="9.140625" style="39"/>
    <col min="4363" max="4363" width="9.42578125" style="39" bestFit="1" customWidth="1"/>
    <col min="4364" max="4608" width="9.140625" style="39"/>
    <col min="4609" max="4609" width="13.140625" style="39" customWidth="1"/>
    <col min="4610" max="4610" width="16.140625" style="39" customWidth="1"/>
    <col min="4611" max="4611" width="26.85546875" style="39" customWidth="1"/>
    <col min="4612" max="4612" width="17.42578125" style="39" customWidth="1"/>
    <col min="4613" max="4613" width="15.140625" style="39" customWidth="1"/>
    <col min="4614" max="4614" width="19.140625" style="39" customWidth="1"/>
    <col min="4615" max="4615" width="17.5703125" style="39" customWidth="1"/>
    <col min="4616" max="4616" width="15.7109375" style="39" customWidth="1"/>
    <col min="4617" max="4617" width="17.140625" style="39" customWidth="1"/>
    <col min="4618" max="4618" width="9.140625" style="39"/>
    <col min="4619" max="4619" width="9.42578125" style="39" bestFit="1" customWidth="1"/>
    <col min="4620" max="4864" width="9.140625" style="39"/>
    <col min="4865" max="4865" width="13.140625" style="39" customWidth="1"/>
    <col min="4866" max="4866" width="16.140625" style="39" customWidth="1"/>
    <col min="4867" max="4867" width="26.85546875" style="39" customWidth="1"/>
    <col min="4868" max="4868" width="17.42578125" style="39" customWidth="1"/>
    <col min="4869" max="4869" width="15.140625" style="39" customWidth="1"/>
    <col min="4870" max="4870" width="19.140625" style="39" customWidth="1"/>
    <col min="4871" max="4871" width="17.5703125" style="39" customWidth="1"/>
    <col min="4872" max="4872" width="15.7109375" style="39" customWidth="1"/>
    <col min="4873" max="4873" width="17.140625" style="39" customWidth="1"/>
    <col min="4874" max="4874" width="9.140625" style="39"/>
    <col min="4875" max="4875" width="9.42578125" style="39" bestFit="1" customWidth="1"/>
    <col min="4876" max="5120" width="9.140625" style="39"/>
    <col min="5121" max="5121" width="13.140625" style="39" customWidth="1"/>
    <col min="5122" max="5122" width="16.140625" style="39" customWidth="1"/>
    <col min="5123" max="5123" width="26.85546875" style="39" customWidth="1"/>
    <col min="5124" max="5124" width="17.42578125" style="39" customWidth="1"/>
    <col min="5125" max="5125" width="15.140625" style="39" customWidth="1"/>
    <col min="5126" max="5126" width="19.140625" style="39" customWidth="1"/>
    <col min="5127" max="5127" width="17.5703125" style="39" customWidth="1"/>
    <col min="5128" max="5128" width="15.7109375" style="39" customWidth="1"/>
    <col min="5129" max="5129" width="17.140625" style="39" customWidth="1"/>
    <col min="5130" max="5130" width="9.140625" style="39"/>
    <col min="5131" max="5131" width="9.42578125" style="39" bestFit="1" customWidth="1"/>
    <col min="5132" max="5376" width="9.140625" style="39"/>
    <col min="5377" max="5377" width="13.140625" style="39" customWidth="1"/>
    <col min="5378" max="5378" width="16.140625" style="39" customWidth="1"/>
    <col min="5379" max="5379" width="26.85546875" style="39" customWidth="1"/>
    <col min="5380" max="5380" width="17.42578125" style="39" customWidth="1"/>
    <col min="5381" max="5381" width="15.140625" style="39" customWidth="1"/>
    <col min="5382" max="5382" width="19.140625" style="39" customWidth="1"/>
    <col min="5383" max="5383" width="17.5703125" style="39" customWidth="1"/>
    <col min="5384" max="5384" width="15.7109375" style="39" customWidth="1"/>
    <col min="5385" max="5385" width="17.140625" style="39" customWidth="1"/>
    <col min="5386" max="5386" width="9.140625" style="39"/>
    <col min="5387" max="5387" width="9.42578125" style="39" bestFit="1" customWidth="1"/>
    <col min="5388" max="5632" width="9.140625" style="39"/>
    <col min="5633" max="5633" width="13.140625" style="39" customWidth="1"/>
    <col min="5634" max="5634" width="16.140625" style="39" customWidth="1"/>
    <col min="5635" max="5635" width="26.85546875" style="39" customWidth="1"/>
    <col min="5636" max="5636" width="17.42578125" style="39" customWidth="1"/>
    <col min="5637" max="5637" width="15.140625" style="39" customWidth="1"/>
    <col min="5638" max="5638" width="19.140625" style="39" customWidth="1"/>
    <col min="5639" max="5639" width="17.5703125" style="39" customWidth="1"/>
    <col min="5640" max="5640" width="15.7109375" style="39" customWidth="1"/>
    <col min="5641" max="5641" width="17.140625" style="39" customWidth="1"/>
    <col min="5642" max="5642" width="9.140625" style="39"/>
    <col min="5643" max="5643" width="9.42578125" style="39" bestFit="1" customWidth="1"/>
    <col min="5644" max="5888" width="9.140625" style="39"/>
    <col min="5889" max="5889" width="13.140625" style="39" customWidth="1"/>
    <col min="5890" max="5890" width="16.140625" style="39" customWidth="1"/>
    <col min="5891" max="5891" width="26.85546875" style="39" customWidth="1"/>
    <col min="5892" max="5892" width="17.42578125" style="39" customWidth="1"/>
    <col min="5893" max="5893" width="15.140625" style="39" customWidth="1"/>
    <col min="5894" max="5894" width="19.140625" style="39" customWidth="1"/>
    <col min="5895" max="5895" width="17.5703125" style="39" customWidth="1"/>
    <col min="5896" max="5896" width="15.7109375" style="39" customWidth="1"/>
    <col min="5897" max="5897" width="17.140625" style="39" customWidth="1"/>
    <col min="5898" max="5898" width="9.140625" style="39"/>
    <col min="5899" max="5899" width="9.42578125" style="39" bestFit="1" customWidth="1"/>
    <col min="5900" max="6144" width="9.140625" style="39"/>
    <col min="6145" max="6145" width="13.140625" style="39" customWidth="1"/>
    <col min="6146" max="6146" width="16.140625" style="39" customWidth="1"/>
    <col min="6147" max="6147" width="26.85546875" style="39" customWidth="1"/>
    <col min="6148" max="6148" width="17.42578125" style="39" customWidth="1"/>
    <col min="6149" max="6149" width="15.140625" style="39" customWidth="1"/>
    <col min="6150" max="6150" width="19.140625" style="39" customWidth="1"/>
    <col min="6151" max="6151" width="17.5703125" style="39" customWidth="1"/>
    <col min="6152" max="6152" width="15.7109375" style="39" customWidth="1"/>
    <col min="6153" max="6153" width="17.140625" style="39" customWidth="1"/>
    <col min="6154" max="6154" width="9.140625" style="39"/>
    <col min="6155" max="6155" width="9.42578125" style="39" bestFit="1" customWidth="1"/>
    <col min="6156" max="6400" width="9.140625" style="39"/>
    <col min="6401" max="6401" width="13.140625" style="39" customWidth="1"/>
    <col min="6402" max="6402" width="16.140625" style="39" customWidth="1"/>
    <col min="6403" max="6403" width="26.85546875" style="39" customWidth="1"/>
    <col min="6404" max="6404" width="17.42578125" style="39" customWidth="1"/>
    <col min="6405" max="6405" width="15.140625" style="39" customWidth="1"/>
    <col min="6406" max="6406" width="19.140625" style="39" customWidth="1"/>
    <col min="6407" max="6407" width="17.5703125" style="39" customWidth="1"/>
    <col min="6408" max="6408" width="15.7109375" style="39" customWidth="1"/>
    <col min="6409" max="6409" width="17.140625" style="39" customWidth="1"/>
    <col min="6410" max="6410" width="9.140625" style="39"/>
    <col min="6411" max="6411" width="9.42578125" style="39" bestFit="1" customWidth="1"/>
    <col min="6412" max="6656" width="9.140625" style="39"/>
    <col min="6657" max="6657" width="13.140625" style="39" customWidth="1"/>
    <col min="6658" max="6658" width="16.140625" style="39" customWidth="1"/>
    <col min="6659" max="6659" width="26.85546875" style="39" customWidth="1"/>
    <col min="6660" max="6660" width="17.42578125" style="39" customWidth="1"/>
    <col min="6661" max="6661" width="15.140625" style="39" customWidth="1"/>
    <col min="6662" max="6662" width="19.140625" style="39" customWidth="1"/>
    <col min="6663" max="6663" width="17.5703125" style="39" customWidth="1"/>
    <col min="6664" max="6664" width="15.7109375" style="39" customWidth="1"/>
    <col min="6665" max="6665" width="17.140625" style="39" customWidth="1"/>
    <col min="6666" max="6666" width="9.140625" style="39"/>
    <col min="6667" max="6667" width="9.42578125" style="39" bestFit="1" customWidth="1"/>
    <col min="6668" max="6912" width="9.140625" style="39"/>
    <col min="6913" max="6913" width="13.140625" style="39" customWidth="1"/>
    <col min="6914" max="6914" width="16.140625" style="39" customWidth="1"/>
    <col min="6915" max="6915" width="26.85546875" style="39" customWidth="1"/>
    <col min="6916" max="6916" width="17.42578125" style="39" customWidth="1"/>
    <col min="6917" max="6917" width="15.140625" style="39" customWidth="1"/>
    <col min="6918" max="6918" width="19.140625" style="39" customWidth="1"/>
    <col min="6919" max="6919" width="17.5703125" style="39" customWidth="1"/>
    <col min="6920" max="6920" width="15.7109375" style="39" customWidth="1"/>
    <col min="6921" max="6921" width="17.140625" style="39" customWidth="1"/>
    <col min="6922" max="6922" width="9.140625" style="39"/>
    <col min="6923" max="6923" width="9.42578125" style="39" bestFit="1" customWidth="1"/>
    <col min="6924" max="7168" width="9.140625" style="39"/>
    <col min="7169" max="7169" width="13.140625" style="39" customWidth="1"/>
    <col min="7170" max="7170" width="16.140625" style="39" customWidth="1"/>
    <col min="7171" max="7171" width="26.85546875" style="39" customWidth="1"/>
    <col min="7172" max="7172" width="17.42578125" style="39" customWidth="1"/>
    <col min="7173" max="7173" width="15.140625" style="39" customWidth="1"/>
    <col min="7174" max="7174" width="19.140625" style="39" customWidth="1"/>
    <col min="7175" max="7175" width="17.5703125" style="39" customWidth="1"/>
    <col min="7176" max="7176" width="15.7109375" style="39" customWidth="1"/>
    <col min="7177" max="7177" width="17.140625" style="39" customWidth="1"/>
    <col min="7178" max="7178" width="9.140625" style="39"/>
    <col min="7179" max="7179" width="9.42578125" style="39" bestFit="1" customWidth="1"/>
    <col min="7180" max="7424" width="9.140625" style="39"/>
    <col min="7425" max="7425" width="13.140625" style="39" customWidth="1"/>
    <col min="7426" max="7426" width="16.140625" style="39" customWidth="1"/>
    <col min="7427" max="7427" width="26.85546875" style="39" customWidth="1"/>
    <col min="7428" max="7428" width="17.42578125" style="39" customWidth="1"/>
    <col min="7429" max="7429" width="15.140625" style="39" customWidth="1"/>
    <col min="7430" max="7430" width="19.140625" style="39" customWidth="1"/>
    <col min="7431" max="7431" width="17.5703125" style="39" customWidth="1"/>
    <col min="7432" max="7432" width="15.7109375" style="39" customWidth="1"/>
    <col min="7433" max="7433" width="17.140625" style="39" customWidth="1"/>
    <col min="7434" max="7434" width="9.140625" style="39"/>
    <col min="7435" max="7435" width="9.42578125" style="39" bestFit="1" customWidth="1"/>
    <col min="7436" max="7680" width="9.140625" style="39"/>
    <col min="7681" max="7681" width="13.140625" style="39" customWidth="1"/>
    <col min="7682" max="7682" width="16.140625" style="39" customWidth="1"/>
    <col min="7683" max="7683" width="26.85546875" style="39" customWidth="1"/>
    <col min="7684" max="7684" width="17.42578125" style="39" customWidth="1"/>
    <col min="7685" max="7685" width="15.140625" style="39" customWidth="1"/>
    <col min="7686" max="7686" width="19.140625" style="39" customWidth="1"/>
    <col min="7687" max="7687" width="17.5703125" style="39" customWidth="1"/>
    <col min="7688" max="7688" width="15.7109375" style="39" customWidth="1"/>
    <col min="7689" max="7689" width="17.140625" style="39" customWidth="1"/>
    <col min="7690" max="7690" width="9.140625" style="39"/>
    <col min="7691" max="7691" width="9.42578125" style="39" bestFit="1" customWidth="1"/>
    <col min="7692" max="7936" width="9.140625" style="39"/>
    <col min="7937" max="7937" width="13.140625" style="39" customWidth="1"/>
    <col min="7938" max="7938" width="16.140625" style="39" customWidth="1"/>
    <col min="7939" max="7939" width="26.85546875" style="39" customWidth="1"/>
    <col min="7940" max="7940" width="17.42578125" style="39" customWidth="1"/>
    <col min="7941" max="7941" width="15.140625" style="39" customWidth="1"/>
    <col min="7942" max="7942" width="19.140625" style="39" customWidth="1"/>
    <col min="7943" max="7943" width="17.5703125" style="39" customWidth="1"/>
    <col min="7944" max="7944" width="15.7109375" style="39" customWidth="1"/>
    <col min="7945" max="7945" width="17.140625" style="39" customWidth="1"/>
    <col min="7946" max="7946" width="9.140625" style="39"/>
    <col min="7947" max="7947" width="9.42578125" style="39" bestFit="1" customWidth="1"/>
    <col min="7948" max="8192" width="9.140625" style="39"/>
    <col min="8193" max="8193" width="13.140625" style="39" customWidth="1"/>
    <col min="8194" max="8194" width="16.140625" style="39" customWidth="1"/>
    <col min="8195" max="8195" width="26.85546875" style="39" customWidth="1"/>
    <col min="8196" max="8196" width="17.42578125" style="39" customWidth="1"/>
    <col min="8197" max="8197" width="15.140625" style="39" customWidth="1"/>
    <col min="8198" max="8198" width="19.140625" style="39" customWidth="1"/>
    <col min="8199" max="8199" width="17.5703125" style="39" customWidth="1"/>
    <col min="8200" max="8200" width="15.7109375" style="39" customWidth="1"/>
    <col min="8201" max="8201" width="17.140625" style="39" customWidth="1"/>
    <col min="8202" max="8202" width="9.140625" style="39"/>
    <col min="8203" max="8203" width="9.42578125" style="39" bestFit="1" customWidth="1"/>
    <col min="8204" max="8448" width="9.140625" style="39"/>
    <col min="8449" max="8449" width="13.140625" style="39" customWidth="1"/>
    <col min="8450" max="8450" width="16.140625" style="39" customWidth="1"/>
    <col min="8451" max="8451" width="26.85546875" style="39" customWidth="1"/>
    <col min="8452" max="8452" width="17.42578125" style="39" customWidth="1"/>
    <col min="8453" max="8453" width="15.140625" style="39" customWidth="1"/>
    <col min="8454" max="8454" width="19.140625" style="39" customWidth="1"/>
    <col min="8455" max="8455" width="17.5703125" style="39" customWidth="1"/>
    <col min="8456" max="8456" width="15.7109375" style="39" customWidth="1"/>
    <col min="8457" max="8457" width="17.140625" style="39" customWidth="1"/>
    <col min="8458" max="8458" width="9.140625" style="39"/>
    <col min="8459" max="8459" width="9.42578125" style="39" bestFit="1" customWidth="1"/>
    <col min="8460" max="8704" width="9.140625" style="39"/>
    <col min="8705" max="8705" width="13.140625" style="39" customWidth="1"/>
    <col min="8706" max="8706" width="16.140625" style="39" customWidth="1"/>
    <col min="8707" max="8707" width="26.85546875" style="39" customWidth="1"/>
    <col min="8708" max="8708" width="17.42578125" style="39" customWidth="1"/>
    <col min="8709" max="8709" width="15.140625" style="39" customWidth="1"/>
    <col min="8710" max="8710" width="19.140625" style="39" customWidth="1"/>
    <col min="8711" max="8711" width="17.5703125" style="39" customWidth="1"/>
    <col min="8712" max="8712" width="15.7109375" style="39" customWidth="1"/>
    <col min="8713" max="8713" width="17.140625" style="39" customWidth="1"/>
    <col min="8714" max="8714" width="9.140625" style="39"/>
    <col min="8715" max="8715" width="9.42578125" style="39" bestFit="1" customWidth="1"/>
    <col min="8716" max="8960" width="9.140625" style="39"/>
    <col min="8961" max="8961" width="13.140625" style="39" customWidth="1"/>
    <col min="8962" max="8962" width="16.140625" style="39" customWidth="1"/>
    <col min="8963" max="8963" width="26.85546875" style="39" customWidth="1"/>
    <col min="8964" max="8964" width="17.42578125" style="39" customWidth="1"/>
    <col min="8965" max="8965" width="15.140625" style="39" customWidth="1"/>
    <col min="8966" max="8966" width="19.140625" style="39" customWidth="1"/>
    <col min="8967" max="8967" width="17.5703125" style="39" customWidth="1"/>
    <col min="8968" max="8968" width="15.7109375" style="39" customWidth="1"/>
    <col min="8969" max="8969" width="17.140625" style="39" customWidth="1"/>
    <col min="8970" max="8970" width="9.140625" style="39"/>
    <col min="8971" max="8971" width="9.42578125" style="39" bestFit="1" customWidth="1"/>
    <col min="8972" max="9216" width="9.140625" style="39"/>
    <col min="9217" max="9217" width="13.140625" style="39" customWidth="1"/>
    <col min="9218" max="9218" width="16.140625" style="39" customWidth="1"/>
    <col min="9219" max="9219" width="26.85546875" style="39" customWidth="1"/>
    <col min="9220" max="9220" width="17.42578125" style="39" customWidth="1"/>
    <col min="9221" max="9221" width="15.140625" style="39" customWidth="1"/>
    <col min="9222" max="9222" width="19.140625" style="39" customWidth="1"/>
    <col min="9223" max="9223" width="17.5703125" style="39" customWidth="1"/>
    <col min="9224" max="9224" width="15.7109375" style="39" customWidth="1"/>
    <col min="9225" max="9225" width="17.140625" style="39" customWidth="1"/>
    <col min="9226" max="9226" width="9.140625" style="39"/>
    <col min="9227" max="9227" width="9.42578125" style="39" bestFit="1" customWidth="1"/>
    <col min="9228" max="9472" width="9.140625" style="39"/>
    <col min="9473" max="9473" width="13.140625" style="39" customWidth="1"/>
    <col min="9474" max="9474" width="16.140625" style="39" customWidth="1"/>
    <col min="9475" max="9475" width="26.85546875" style="39" customWidth="1"/>
    <col min="9476" max="9476" width="17.42578125" style="39" customWidth="1"/>
    <col min="9477" max="9477" width="15.140625" style="39" customWidth="1"/>
    <col min="9478" max="9478" width="19.140625" style="39" customWidth="1"/>
    <col min="9479" max="9479" width="17.5703125" style="39" customWidth="1"/>
    <col min="9480" max="9480" width="15.7109375" style="39" customWidth="1"/>
    <col min="9481" max="9481" width="17.140625" style="39" customWidth="1"/>
    <col min="9482" max="9482" width="9.140625" style="39"/>
    <col min="9483" max="9483" width="9.42578125" style="39" bestFit="1" customWidth="1"/>
    <col min="9484" max="9728" width="9.140625" style="39"/>
    <col min="9729" max="9729" width="13.140625" style="39" customWidth="1"/>
    <col min="9730" max="9730" width="16.140625" style="39" customWidth="1"/>
    <col min="9731" max="9731" width="26.85546875" style="39" customWidth="1"/>
    <col min="9732" max="9732" width="17.42578125" style="39" customWidth="1"/>
    <col min="9733" max="9733" width="15.140625" style="39" customWidth="1"/>
    <col min="9734" max="9734" width="19.140625" style="39" customWidth="1"/>
    <col min="9735" max="9735" width="17.5703125" style="39" customWidth="1"/>
    <col min="9736" max="9736" width="15.7109375" style="39" customWidth="1"/>
    <col min="9737" max="9737" width="17.140625" style="39" customWidth="1"/>
    <col min="9738" max="9738" width="9.140625" style="39"/>
    <col min="9739" max="9739" width="9.42578125" style="39" bestFit="1" customWidth="1"/>
    <col min="9740" max="9984" width="9.140625" style="39"/>
    <col min="9985" max="9985" width="13.140625" style="39" customWidth="1"/>
    <col min="9986" max="9986" width="16.140625" style="39" customWidth="1"/>
    <col min="9987" max="9987" width="26.85546875" style="39" customWidth="1"/>
    <col min="9988" max="9988" width="17.42578125" style="39" customWidth="1"/>
    <col min="9989" max="9989" width="15.140625" style="39" customWidth="1"/>
    <col min="9990" max="9990" width="19.140625" style="39" customWidth="1"/>
    <col min="9991" max="9991" width="17.5703125" style="39" customWidth="1"/>
    <col min="9992" max="9992" width="15.7109375" style="39" customWidth="1"/>
    <col min="9993" max="9993" width="17.140625" style="39" customWidth="1"/>
    <col min="9994" max="9994" width="9.140625" style="39"/>
    <col min="9995" max="9995" width="9.42578125" style="39" bestFit="1" customWidth="1"/>
    <col min="9996" max="10240" width="9.140625" style="39"/>
    <col min="10241" max="10241" width="13.140625" style="39" customWidth="1"/>
    <col min="10242" max="10242" width="16.140625" style="39" customWidth="1"/>
    <col min="10243" max="10243" width="26.85546875" style="39" customWidth="1"/>
    <col min="10244" max="10244" width="17.42578125" style="39" customWidth="1"/>
    <col min="10245" max="10245" width="15.140625" style="39" customWidth="1"/>
    <col min="10246" max="10246" width="19.140625" style="39" customWidth="1"/>
    <col min="10247" max="10247" width="17.5703125" style="39" customWidth="1"/>
    <col min="10248" max="10248" width="15.7109375" style="39" customWidth="1"/>
    <col min="10249" max="10249" width="17.140625" style="39" customWidth="1"/>
    <col min="10250" max="10250" width="9.140625" style="39"/>
    <col min="10251" max="10251" width="9.42578125" style="39" bestFit="1" customWidth="1"/>
    <col min="10252" max="10496" width="9.140625" style="39"/>
    <col min="10497" max="10497" width="13.140625" style="39" customWidth="1"/>
    <col min="10498" max="10498" width="16.140625" style="39" customWidth="1"/>
    <col min="10499" max="10499" width="26.85546875" style="39" customWidth="1"/>
    <col min="10500" max="10500" width="17.42578125" style="39" customWidth="1"/>
    <col min="10501" max="10501" width="15.140625" style="39" customWidth="1"/>
    <col min="10502" max="10502" width="19.140625" style="39" customWidth="1"/>
    <col min="10503" max="10503" width="17.5703125" style="39" customWidth="1"/>
    <col min="10504" max="10504" width="15.7109375" style="39" customWidth="1"/>
    <col min="10505" max="10505" width="17.140625" style="39" customWidth="1"/>
    <col min="10506" max="10506" width="9.140625" style="39"/>
    <col min="10507" max="10507" width="9.42578125" style="39" bestFit="1" customWidth="1"/>
    <col min="10508" max="10752" width="9.140625" style="39"/>
    <col min="10753" max="10753" width="13.140625" style="39" customWidth="1"/>
    <col min="10754" max="10754" width="16.140625" style="39" customWidth="1"/>
    <col min="10755" max="10755" width="26.85546875" style="39" customWidth="1"/>
    <col min="10756" max="10756" width="17.42578125" style="39" customWidth="1"/>
    <col min="10757" max="10757" width="15.140625" style="39" customWidth="1"/>
    <col min="10758" max="10758" width="19.140625" style="39" customWidth="1"/>
    <col min="10759" max="10759" width="17.5703125" style="39" customWidth="1"/>
    <col min="10760" max="10760" width="15.7109375" style="39" customWidth="1"/>
    <col min="10761" max="10761" width="17.140625" style="39" customWidth="1"/>
    <col min="10762" max="10762" width="9.140625" style="39"/>
    <col min="10763" max="10763" width="9.42578125" style="39" bestFit="1" customWidth="1"/>
    <col min="10764" max="11008" width="9.140625" style="39"/>
    <col min="11009" max="11009" width="13.140625" style="39" customWidth="1"/>
    <col min="11010" max="11010" width="16.140625" style="39" customWidth="1"/>
    <col min="11011" max="11011" width="26.85546875" style="39" customWidth="1"/>
    <col min="11012" max="11012" width="17.42578125" style="39" customWidth="1"/>
    <col min="11013" max="11013" width="15.140625" style="39" customWidth="1"/>
    <col min="11014" max="11014" width="19.140625" style="39" customWidth="1"/>
    <col min="11015" max="11015" width="17.5703125" style="39" customWidth="1"/>
    <col min="11016" max="11016" width="15.7109375" style="39" customWidth="1"/>
    <col min="11017" max="11017" width="17.140625" style="39" customWidth="1"/>
    <col min="11018" max="11018" width="9.140625" style="39"/>
    <col min="11019" max="11019" width="9.42578125" style="39" bestFit="1" customWidth="1"/>
    <col min="11020" max="11264" width="9.140625" style="39"/>
    <col min="11265" max="11265" width="13.140625" style="39" customWidth="1"/>
    <col min="11266" max="11266" width="16.140625" style="39" customWidth="1"/>
    <col min="11267" max="11267" width="26.85546875" style="39" customWidth="1"/>
    <col min="11268" max="11268" width="17.42578125" style="39" customWidth="1"/>
    <col min="11269" max="11269" width="15.140625" style="39" customWidth="1"/>
    <col min="11270" max="11270" width="19.140625" style="39" customWidth="1"/>
    <col min="11271" max="11271" width="17.5703125" style="39" customWidth="1"/>
    <col min="11272" max="11272" width="15.7109375" style="39" customWidth="1"/>
    <col min="11273" max="11273" width="17.140625" style="39" customWidth="1"/>
    <col min="11274" max="11274" width="9.140625" style="39"/>
    <col min="11275" max="11275" width="9.42578125" style="39" bestFit="1" customWidth="1"/>
    <col min="11276" max="11520" width="9.140625" style="39"/>
    <col min="11521" max="11521" width="13.140625" style="39" customWidth="1"/>
    <col min="11522" max="11522" width="16.140625" style="39" customWidth="1"/>
    <col min="11523" max="11523" width="26.85546875" style="39" customWidth="1"/>
    <col min="11524" max="11524" width="17.42578125" style="39" customWidth="1"/>
    <col min="11525" max="11525" width="15.140625" style="39" customWidth="1"/>
    <col min="11526" max="11526" width="19.140625" style="39" customWidth="1"/>
    <col min="11527" max="11527" width="17.5703125" style="39" customWidth="1"/>
    <col min="11528" max="11528" width="15.7109375" style="39" customWidth="1"/>
    <col min="11529" max="11529" width="17.140625" style="39" customWidth="1"/>
    <col min="11530" max="11530" width="9.140625" style="39"/>
    <col min="11531" max="11531" width="9.42578125" style="39" bestFit="1" customWidth="1"/>
    <col min="11532" max="11776" width="9.140625" style="39"/>
    <col min="11777" max="11777" width="13.140625" style="39" customWidth="1"/>
    <col min="11778" max="11778" width="16.140625" style="39" customWidth="1"/>
    <col min="11779" max="11779" width="26.85546875" style="39" customWidth="1"/>
    <col min="11780" max="11780" width="17.42578125" style="39" customWidth="1"/>
    <col min="11781" max="11781" width="15.140625" style="39" customWidth="1"/>
    <col min="11782" max="11782" width="19.140625" style="39" customWidth="1"/>
    <col min="11783" max="11783" width="17.5703125" style="39" customWidth="1"/>
    <col min="11784" max="11784" width="15.7109375" style="39" customWidth="1"/>
    <col min="11785" max="11785" width="17.140625" style="39" customWidth="1"/>
    <col min="11786" max="11786" width="9.140625" style="39"/>
    <col min="11787" max="11787" width="9.42578125" style="39" bestFit="1" customWidth="1"/>
    <col min="11788" max="12032" width="9.140625" style="39"/>
    <col min="12033" max="12033" width="13.140625" style="39" customWidth="1"/>
    <col min="12034" max="12034" width="16.140625" style="39" customWidth="1"/>
    <col min="12035" max="12035" width="26.85546875" style="39" customWidth="1"/>
    <col min="12036" max="12036" width="17.42578125" style="39" customWidth="1"/>
    <col min="12037" max="12037" width="15.140625" style="39" customWidth="1"/>
    <col min="12038" max="12038" width="19.140625" style="39" customWidth="1"/>
    <col min="12039" max="12039" width="17.5703125" style="39" customWidth="1"/>
    <col min="12040" max="12040" width="15.7109375" style="39" customWidth="1"/>
    <col min="12041" max="12041" width="17.140625" style="39" customWidth="1"/>
    <col min="12042" max="12042" width="9.140625" style="39"/>
    <col min="12043" max="12043" width="9.42578125" style="39" bestFit="1" customWidth="1"/>
    <col min="12044" max="12288" width="9.140625" style="39"/>
    <col min="12289" max="12289" width="13.140625" style="39" customWidth="1"/>
    <col min="12290" max="12290" width="16.140625" style="39" customWidth="1"/>
    <col min="12291" max="12291" width="26.85546875" style="39" customWidth="1"/>
    <col min="12292" max="12292" width="17.42578125" style="39" customWidth="1"/>
    <col min="12293" max="12293" width="15.140625" style="39" customWidth="1"/>
    <col min="12294" max="12294" width="19.140625" style="39" customWidth="1"/>
    <col min="12295" max="12295" width="17.5703125" style="39" customWidth="1"/>
    <col min="12296" max="12296" width="15.7109375" style="39" customWidth="1"/>
    <col min="12297" max="12297" width="17.140625" style="39" customWidth="1"/>
    <col min="12298" max="12298" width="9.140625" style="39"/>
    <col min="12299" max="12299" width="9.42578125" style="39" bestFit="1" customWidth="1"/>
    <col min="12300" max="12544" width="9.140625" style="39"/>
    <col min="12545" max="12545" width="13.140625" style="39" customWidth="1"/>
    <col min="12546" max="12546" width="16.140625" style="39" customWidth="1"/>
    <col min="12547" max="12547" width="26.85546875" style="39" customWidth="1"/>
    <col min="12548" max="12548" width="17.42578125" style="39" customWidth="1"/>
    <col min="12549" max="12549" width="15.140625" style="39" customWidth="1"/>
    <col min="12550" max="12550" width="19.140625" style="39" customWidth="1"/>
    <col min="12551" max="12551" width="17.5703125" style="39" customWidth="1"/>
    <col min="12552" max="12552" width="15.7109375" style="39" customWidth="1"/>
    <col min="12553" max="12553" width="17.140625" style="39" customWidth="1"/>
    <col min="12554" max="12554" width="9.140625" style="39"/>
    <col min="12555" max="12555" width="9.42578125" style="39" bestFit="1" customWidth="1"/>
    <col min="12556" max="12800" width="9.140625" style="39"/>
    <col min="12801" max="12801" width="13.140625" style="39" customWidth="1"/>
    <col min="12802" max="12802" width="16.140625" style="39" customWidth="1"/>
    <col min="12803" max="12803" width="26.85546875" style="39" customWidth="1"/>
    <col min="12804" max="12804" width="17.42578125" style="39" customWidth="1"/>
    <col min="12805" max="12805" width="15.140625" style="39" customWidth="1"/>
    <col min="12806" max="12806" width="19.140625" style="39" customWidth="1"/>
    <col min="12807" max="12807" width="17.5703125" style="39" customWidth="1"/>
    <col min="12808" max="12808" width="15.7109375" style="39" customWidth="1"/>
    <col min="12809" max="12809" width="17.140625" style="39" customWidth="1"/>
    <col min="12810" max="12810" width="9.140625" style="39"/>
    <col min="12811" max="12811" width="9.42578125" style="39" bestFit="1" customWidth="1"/>
    <col min="12812" max="13056" width="9.140625" style="39"/>
    <col min="13057" max="13057" width="13.140625" style="39" customWidth="1"/>
    <col min="13058" max="13058" width="16.140625" style="39" customWidth="1"/>
    <col min="13059" max="13059" width="26.85546875" style="39" customWidth="1"/>
    <col min="13060" max="13060" width="17.42578125" style="39" customWidth="1"/>
    <col min="13061" max="13061" width="15.140625" style="39" customWidth="1"/>
    <col min="13062" max="13062" width="19.140625" style="39" customWidth="1"/>
    <col min="13063" max="13063" width="17.5703125" style="39" customWidth="1"/>
    <col min="13064" max="13064" width="15.7109375" style="39" customWidth="1"/>
    <col min="13065" max="13065" width="17.140625" style="39" customWidth="1"/>
    <col min="13066" max="13066" width="9.140625" style="39"/>
    <col min="13067" max="13067" width="9.42578125" style="39" bestFit="1" customWidth="1"/>
    <col min="13068" max="13312" width="9.140625" style="39"/>
    <col min="13313" max="13313" width="13.140625" style="39" customWidth="1"/>
    <col min="13314" max="13314" width="16.140625" style="39" customWidth="1"/>
    <col min="13315" max="13315" width="26.85546875" style="39" customWidth="1"/>
    <col min="13316" max="13316" width="17.42578125" style="39" customWidth="1"/>
    <col min="13317" max="13317" width="15.140625" style="39" customWidth="1"/>
    <col min="13318" max="13318" width="19.140625" style="39" customWidth="1"/>
    <col min="13319" max="13319" width="17.5703125" style="39" customWidth="1"/>
    <col min="13320" max="13320" width="15.7109375" style="39" customWidth="1"/>
    <col min="13321" max="13321" width="17.140625" style="39" customWidth="1"/>
    <col min="13322" max="13322" width="9.140625" style="39"/>
    <col min="13323" max="13323" width="9.42578125" style="39" bestFit="1" customWidth="1"/>
    <col min="13324" max="13568" width="9.140625" style="39"/>
    <col min="13569" max="13569" width="13.140625" style="39" customWidth="1"/>
    <col min="13570" max="13570" width="16.140625" style="39" customWidth="1"/>
    <col min="13571" max="13571" width="26.85546875" style="39" customWidth="1"/>
    <col min="13572" max="13572" width="17.42578125" style="39" customWidth="1"/>
    <col min="13573" max="13573" width="15.140625" style="39" customWidth="1"/>
    <col min="13574" max="13574" width="19.140625" style="39" customWidth="1"/>
    <col min="13575" max="13575" width="17.5703125" style="39" customWidth="1"/>
    <col min="13576" max="13576" width="15.7109375" style="39" customWidth="1"/>
    <col min="13577" max="13577" width="17.140625" style="39" customWidth="1"/>
    <col min="13578" max="13578" width="9.140625" style="39"/>
    <col min="13579" max="13579" width="9.42578125" style="39" bestFit="1" customWidth="1"/>
    <col min="13580" max="13824" width="9.140625" style="39"/>
    <col min="13825" max="13825" width="13.140625" style="39" customWidth="1"/>
    <col min="13826" max="13826" width="16.140625" style="39" customWidth="1"/>
    <col min="13827" max="13827" width="26.85546875" style="39" customWidth="1"/>
    <col min="13828" max="13828" width="17.42578125" style="39" customWidth="1"/>
    <col min="13829" max="13829" width="15.140625" style="39" customWidth="1"/>
    <col min="13830" max="13830" width="19.140625" style="39" customWidth="1"/>
    <col min="13831" max="13831" width="17.5703125" style="39" customWidth="1"/>
    <col min="13832" max="13832" width="15.7109375" style="39" customWidth="1"/>
    <col min="13833" max="13833" width="17.140625" style="39" customWidth="1"/>
    <col min="13834" max="13834" width="9.140625" style="39"/>
    <col min="13835" max="13835" width="9.42578125" style="39" bestFit="1" customWidth="1"/>
    <col min="13836" max="14080" width="9.140625" style="39"/>
    <col min="14081" max="14081" width="13.140625" style="39" customWidth="1"/>
    <col min="14082" max="14082" width="16.140625" style="39" customWidth="1"/>
    <col min="14083" max="14083" width="26.85546875" style="39" customWidth="1"/>
    <col min="14084" max="14084" width="17.42578125" style="39" customWidth="1"/>
    <col min="14085" max="14085" width="15.140625" style="39" customWidth="1"/>
    <col min="14086" max="14086" width="19.140625" style="39" customWidth="1"/>
    <col min="14087" max="14087" width="17.5703125" style="39" customWidth="1"/>
    <col min="14088" max="14088" width="15.7109375" style="39" customWidth="1"/>
    <col min="14089" max="14089" width="17.140625" style="39" customWidth="1"/>
    <col min="14090" max="14090" width="9.140625" style="39"/>
    <col min="14091" max="14091" width="9.42578125" style="39" bestFit="1" customWidth="1"/>
    <col min="14092" max="14336" width="9.140625" style="39"/>
    <col min="14337" max="14337" width="13.140625" style="39" customWidth="1"/>
    <col min="14338" max="14338" width="16.140625" style="39" customWidth="1"/>
    <col min="14339" max="14339" width="26.85546875" style="39" customWidth="1"/>
    <col min="14340" max="14340" width="17.42578125" style="39" customWidth="1"/>
    <col min="14341" max="14341" width="15.140625" style="39" customWidth="1"/>
    <col min="14342" max="14342" width="19.140625" style="39" customWidth="1"/>
    <col min="14343" max="14343" width="17.5703125" style="39" customWidth="1"/>
    <col min="14344" max="14344" width="15.7109375" style="39" customWidth="1"/>
    <col min="14345" max="14345" width="17.140625" style="39" customWidth="1"/>
    <col min="14346" max="14346" width="9.140625" style="39"/>
    <col min="14347" max="14347" width="9.42578125" style="39" bestFit="1" customWidth="1"/>
    <col min="14348" max="14592" width="9.140625" style="39"/>
    <col min="14593" max="14593" width="13.140625" style="39" customWidth="1"/>
    <col min="14594" max="14594" width="16.140625" style="39" customWidth="1"/>
    <col min="14595" max="14595" width="26.85546875" style="39" customWidth="1"/>
    <col min="14596" max="14596" width="17.42578125" style="39" customWidth="1"/>
    <col min="14597" max="14597" width="15.140625" style="39" customWidth="1"/>
    <col min="14598" max="14598" width="19.140625" style="39" customWidth="1"/>
    <col min="14599" max="14599" width="17.5703125" style="39" customWidth="1"/>
    <col min="14600" max="14600" width="15.7109375" style="39" customWidth="1"/>
    <col min="14601" max="14601" width="17.140625" style="39" customWidth="1"/>
    <col min="14602" max="14602" width="9.140625" style="39"/>
    <col min="14603" max="14603" width="9.42578125" style="39" bestFit="1" customWidth="1"/>
    <col min="14604" max="14848" width="9.140625" style="39"/>
    <col min="14849" max="14849" width="13.140625" style="39" customWidth="1"/>
    <col min="14850" max="14850" width="16.140625" style="39" customWidth="1"/>
    <col min="14851" max="14851" width="26.85546875" style="39" customWidth="1"/>
    <col min="14852" max="14852" width="17.42578125" style="39" customWidth="1"/>
    <col min="14853" max="14853" width="15.140625" style="39" customWidth="1"/>
    <col min="14854" max="14854" width="19.140625" style="39" customWidth="1"/>
    <col min="14855" max="14855" width="17.5703125" style="39" customWidth="1"/>
    <col min="14856" max="14856" width="15.7109375" style="39" customWidth="1"/>
    <col min="14857" max="14857" width="17.140625" style="39" customWidth="1"/>
    <col min="14858" max="14858" width="9.140625" style="39"/>
    <col min="14859" max="14859" width="9.42578125" style="39" bestFit="1" customWidth="1"/>
    <col min="14860" max="15104" width="9.140625" style="39"/>
    <col min="15105" max="15105" width="13.140625" style="39" customWidth="1"/>
    <col min="15106" max="15106" width="16.140625" style="39" customWidth="1"/>
    <col min="15107" max="15107" width="26.85546875" style="39" customWidth="1"/>
    <col min="15108" max="15108" width="17.42578125" style="39" customWidth="1"/>
    <col min="15109" max="15109" width="15.140625" style="39" customWidth="1"/>
    <col min="15110" max="15110" width="19.140625" style="39" customWidth="1"/>
    <col min="15111" max="15111" width="17.5703125" style="39" customWidth="1"/>
    <col min="15112" max="15112" width="15.7109375" style="39" customWidth="1"/>
    <col min="15113" max="15113" width="17.140625" style="39" customWidth="1"/>
    <col min="15114" max="15114" width="9.140625" style="39"/>
    <col min="15115" max="15115" width="9.42578125" style="39" bestFit="1" customWidth="1"/>
    <col min="15116" max="15360" width="9.140625" style="39"/>
    <col min="15361" max="15361" width="13.140625" style="39" customWidth="1"/>
    <col min="15362" max="15362" width="16.140625" style="39" customWidth="1"/>
    <col min="15363" max="15363" width="26.85546875" style="39" customWidth="1"/>
    <col min="15364" max="15364" width="17.42578125" style="39" customWidth="1"/>
    <col min="15365" max="15365" width="15.140625" style="39" customWidth="1"/>
    <col min="15366" max="15366" width="19.140625" style="39" customWidth="1"/>
    <col min="15367" max="15367" width="17.5703125" style="39" customWidth="1"/>
    <col min="15368" max="15368" width="15.7109375" style="39" customWidth="1"/>
    <col min="15369" max="15369" width="17.140625" style="39" customWidth="1"/>
    <col min="15370" max="15370" width="9.140625" style="39"/>
    <col min="15371" max="15371" width="9.42578125" style="39" bestFit="1" customWidth="1"/>
    <col min="15372" max="15616" width="9.140625" style="39"/>
    <col min="15617" max="15617" width="13.140625" style="39" customWidth="1"/>
    <col min="15618" max="15618" width="16.140625" style="39" customWidth="1"/>
    <col min="15619" max="15619" width="26.85546875" style="39" customWidth="1"/>
    <col min="15620" max="15620" width="17.42578125" style="39" customWidth="1"/>
    <col min="15621" max="15621" width="15.140625" style="39" customWidth="1"/>
    <col min="15622" max="15622" width="19.140625" style="39" customWidth="1"/>
    <col min="15623" max="15623" width="17.5703125" style="39" customWidth="1"/>
    <col min="15624" max="15624" width="15.7109375" style="39" customWidth="1"/>
    <col min="15625" max="15625" width="17.140625" style="39" customWidth="1"/>
    <col min="15626" max="15626" width="9.140625" style="39"/>
    <col min="15627" max="15627" width="9.42578125" style="39" bestFit="1" customWidth="1"/>
    <col min="15628" max="15872" width="9.140625" style="39"/>
    <col min="15873" max="15873" width="13.140625" style="39" customWidth="1"/>
    <col min="15874" max="15874" width="16.140625" style="39" customWidth="1"/>
    <col min="15875" max="15875" width="26.85546875" style="39" customWidth="1"/>
    <col min="15876" max="15876" width="17.42578125" style="39" customWidth="1"/>
    <col min="15877" max="15877" width="15.140625" style="39" customWidth="1"/>
    <col min="15878" max="15878" width="19.140625" style="39" customWidth="1"/>
    <col min="15879" max="15879" width="17.5703125" style="39" customWidth="1"/>
    <col min="15880" max="15880" width="15.7109375" style="39" customWidth="1"/>
    <col min="15881" max="15881" width="17.140625" style="39" customWidth="1"/>
    <col min="15882" max="15882" width="9.140625" style="39"/>
    <col min="15883" max="15883" width="9.42578125" style="39" bestFit="1" customWidth="1"/>
    <col min="15884" max="16128" width="9.140625" style="39"/>
    <col min="16129" max="16129" width="13.140625" style="39" customWidth="1"/>
    <col min="16130" max="16130" width="16.140625" style="39" customWidth="1"/>
    <col min="16131" max="16131" width="26.85546875" style="39" customWidth="1"/>
    <col min="16132" max="16132" width="17.42578125" style="39" customWidth="1"/>
    <col min="16133" max="16133" width="15.140625" style="39" customWidth="1"/>
    <col min="16134" max="16134" width="19.140625" style="39" customWidth="1"/>
    <col min="16135" max="16135" width="17.5703125" style="39" customWidth="1"/>
    <col min="16136" max="16136" width="15.7109375" style="39" customWidth="1"/>
    <col min="16137" max="16137" width="17.140625" style="39" customWidth="1"/>
    <col min="16138" max="16138" width="9.140625" style="39"/>
    <col min="16139" max="16139" width="9.42578125" style="39" bestFit="1" customWidth="1"/>
    <col min="16140" max="16384" width="9.140625" style="39"/>
  </cols>
  <sheetData>
    <row r="1" spans="1:9" x14ac:dyDescent="0.25">
      <c r="A1" s="617" t="s">
        <v>211</v>
      </c>
      <c r="B1" s="617"/>
      <c r="C1" s="617"/>
      <c r="D1" s="617"/>
      <c r="E1" s="617"/>
      <c r="F1" s="617"/>
      <c r="G1" s="617"/>
      <c r="H1" s="617"/>
      <c r="I1" s="617"/>
    </row>
    <row r="2" spans="1:9" x14ac:dyDescent="0.25">
      <c r="A2" s="151"/>
      <c r="B2" s="151"/>
      <c r="C2" s="151"/>
      <c r="D2" s="151"/>
      <c r="E2" s="151"/>
      <c r="F2" s="151"/>
      <c r="G2" s="151"/>
      <c r="H2" s="151"/>
      <c r="I2" s="151"/>
    </row>
    <row r="3" spans="1:9" ht="58.5" customHeight="1" x14ac:dyDescent="0.25">
      <c r="A3" s="619" t="s">
        <v>212</v>
      </c>
      <c r="B3" s="619"/>
      <c r="C3" s="619"/>
      <c r="D3" s="619"/>
      <c r="E3" s="619"/>
      <c r="F3" s="619"/>
      <c r="G3" s="619"/>
      <c r="H3" s="619"/>
      <c r="I3" s="619"/>
    </row>
    <row r="4" spans="1:9" s="70" customFormat="1" ht="34.5" customHeight="1" x14ac:dyDescent="0.25">
      <c r="A4" s="616" t="s">
        <v>49</v>
      </c>
      <c r="B4" s="616"/>
      <c r="C4" s="616"/>
      <c r="D4" s="616"/>
      <c r="E4" s="616"/>
      <c r="F4" s="616"/>
      <c r="G4" s="616"/>
      <c r="H4" s="616"/>
      <c r="I4" s="616"/>
    </row>
    <row r="6" spans="1:9" s="70" customFormat="1" x14ac:dyDescent="0.25">
      <c r="A6" s="616" t="s">
        <v>96</v>
      </c>
      <c r="B6" s="616"/>
      <c r="C6" s="616"/>
      <c r="D6" s="616"/>
      <c r="E6" s="616"/>
      <c r="F6" s="616"/>
      <c r="G6" s="616"/>
      <c r="H6" s="616"/>
      <c r="I6" s="616"/>
    </row>
    <row r="7" spans="1:9" s="70" customFormat="1" ht="17.25" thickBot="1" x14ac:dyDescent="0.3">
      <c r="A7" s="150"/>
      <c r="B7" s="150"/>
      <c r="C7" s="150"/>
      <c r="D7" s="150"/>
      <c r="E7" s="150"/>
      <c r="F7" s="150"/>
      <c r="G7" s="150"/>
      <c r="H7" s="150"/>
      <c r="I7" s="150"/>
    </row>
    <row r="8" spans="1:9" ht="17.25" thickBot="1" x14ac:dyDescent="0.3">
      <c r="A8" s="1048" t="s">
        <v>111</v>
      </c>
      <c r="B8" s="1049"/>
      <c r="C8" s="1049"/>
      <c r="D8" s="1049"/>
      <c r="E8" s="1049"/>
      <c r="F8" s="1049"/>
      <c r="G8" s="1049"/>
      <c r="H8" s="1049"/>
      <c r="I8" s="1050"/>
    </row>
    <row r="9" spans="1:9" x14ac:dyDescent="0.25">
      <c r="A9" s="592" t="s">
        <v>54</v>
      </c>
      <c r="B9" s="593"/>
      <c r="C9" s="1128" t="s">
        <v>24</v>
      </c>
      <c r="D9" s="1129"/>
      <c r="E9" s="1129"/>
      <c r="F9" s="1129"/>
      <c r="G9" s="1129"/>
      <c r="H9" s="1129"/>
      <c r="I9" s="1130"/>
    </row>
    <row r="10" spans="1:9" x14ac:dyDescent="0.25">
      <c r="A10" s="594"/>
      <c r="B10" s="595"/>
      <c r="C10" s="599" t="s">
        <v>55</v>
      </c>
      <c r="D10" s="600"/>
      <c r="E10" s="600"/>
      <c r="F10" s="600"/>
      <c r="G10" s="600"/>
      <c r="H10" s="600"/>
      <c r="I10" s="601"/>
    </row>
    <row r="11" spans="1:9" x14ac:dyDescent="0.25">
      <c r="A11" s="602" t="s">
        <v>56</v>
      </c>
      <c r="B11" s="604" t="s">
        <v>57</v>
      </c>
      <c r="C11" s="946" t="s">
        <v>58</v>
      </c>
      <c r="D11" s="947"/>
      <c r="E11" s="947"/>
      <c r="F11" s="947"/>
      <c r="G11" s="947"/>
      <c r="H11" s="947"/>
      <c r="I11" s="948"/>
    </row>
    <row r="12" spans="1:9" ht="37.5" customHeight="1" thickBot="1" x14ac:dyDescent="0.3">
      <c r="A12" s="602"/>
      <c r="B12" s="604"/>
      <c r="C12" s="1133" t="s">
        <v>219</v>
      </c>
      <c r="D12" s="1134"/>
      <c r="E12" s="1134"/>
      <c r="F12" s="1134"/>
      <c r="G12" s="1134"/>
      <c r="H12" s="1134"/>
      <c r="I12" s="1135"/>
    </row>
    <row r="13" spans="1:9" ht="17.25" thickBot="1" x14ac:dyDescent="0.3">
      <c r="A13" s="1304" t="s">
        <v>59</v>
      </c>
      <c r="B13" s="1305"/>
      <c r="C13" s="99"/>
      <c r="D13" s="165" t="s">
        <v>60</v>
      </c>
      <c r="E13" s="165" t="s">
        <v>60</v>
      </c>
      <c r="F13" s="165" t="s">
        <v>60</v>
      </c>
      <c r="G13" s="93" t="e">
        <f>SUM(Syunik!#REF!,Syunik!#REF!)</f>
        <v>#REF!</v>
      </c>
      <c r="H13" s="93">
        <f>SUM(Syunik!C11:C11,Syunik!C14:C24)</f>
        <v>-5707.9199999999983</v>
      </c>
      <c r="I13" s="93">
        <f>SUM(Syunik!D11:D11,Syunik!D14:D24)</f>
        <v>-5707.8870000000015</v>
      </c>
    </row>
    <row r="14" spans="1:9" x14ac:dyDescent="0.25">
      <c r="A14" s="1306" t="s">
        <v>61</v>
      </c>
      <c r="B14" s="1307"/>
      <c r="C14" s="1307"/>
      <c r="D14" s="1307"/>
      <c r="E14" s="1307"/>
      <c r="F14" s="1307"/>
      <c r="G14" s="1307"/>
      <c r="H14" s="1307"/>
      <c r="I14" s="1308"/>
    </row>
    <row r="15" spans="1:9" ht="17.25" thickBot="1" x14ac:dyDescent="0.3">
      <c r="A15" s="794" t="s">
        <v>378</v>
      </c>
      <c r="B15" s="795"/>
      <c r="C15" s="795"/>
      <c r="D15" s="795"/>
      <c r="E15" s="795"/>
      <c r="F15" s="795"/>
      <c r="G15" s="795"/>
      <c r="H15" s="795"/>
      <c r="I15" s="796"/>
    </row>
    <row r="16" spans="1:9" ht="17.25" thickBot="1" x14ac:dyDescent="0.3">
      <c r="A16" s="1309" t="s">
        <v>62</v>
      </c>
      <c r="B16" s="1310"/>
      <c r="C16" s="1310"/>
      <c r="D16" s="1310"/>
      <c r="E16" s="1310"/>
      <c r="F16" s="1310"/>
      <c r="G16" s="1310"/>
      <c r="H16" s="1310"/>
      <c r="I16" s="1311"/>
    </row>
    <row r="17" spans="1:9" ht="73.5" customHeight="1" thickBot="1" x14ac:dyDescent="0.3">
      <c r="A17" s="1312" t="s">
        <v>63</v>
      </c>
      <c r="B17" s="1313"/>
      <c r="C17" s="1314" t="s">
        <v>64</v>
      </c>
      <c r="D17" s="790"/>
      <c r="E17" s="790"/>
      <c r="F17" s="790"/>
      <c r="G17" s="790"/>
      <c r="H17" s="790"/>
      <c r="I17" s="1315"/>
    </row>
    <row r="18" spans="1:9" ht="75" customHeight="1" thickBot="1" x14ac:dyDescent="0.3">
      <c r="A18" s="1302" t="s">
        <v>65</v>
      </c>
      <c r="B18" s="1303"/>
      <c r="C18" s="100"/>
      <c r="D18" s="100"/>
      <c r="E18" s="100"/>
      <c r="F18" s="100"/>
      <c r="G18" s="100"/>
      <c r="H18" s="100"/>
      <c r="I18" s="101"/>
    </row>
    <row r="19" spans="1:9" x14ac:dyDescent="0.25">
      <c r="A19" s="584" t="s">
        <v>66</v>
      </c>
      <c r="B19" s="585"/>
      <c r="C19" s="585"/>
      <c r="D19" s="585"/>
      <c r="E19" s="585"/>
      <c r="F19" s="585"/>
      <c r="G19" s="586"/>
      <c r="H19" s="586"/>
      <c r="I19" s="587"/>
    </row>
    <row r="20" spans="1:9" ht="17.25" thickBot="1" x14ac:dyDescent="0.3">
      <c r="A20" s="588" t="s">
        <v>220</v>
      </c>
      <c r="B20" s="589"/>
      <c r="C20" s="589"/>
      <c r="D20" s="589"/>
      <c r="E20" s="589"/>
      <c r="F20" s="589"/>
      <c r="G20" s="590"/>
      <c r="H20" s="590"/>
      <c r="I20" s="591"/>
    </row>
    <row r="21" spans="1:9" x14ac:dyDescent="0.25">
      <c r="A21" s="584" t="s">
        <v>67</v>
      </c>
      <c r="B21" s="585"/>
      <c r="C21" s="585"/>
      <c r="D21" s="585"/>
      <c r="E21" s="585"/>
      <c r="F21" s="585"/>
      <c r="G21" s="586"/>
      <c r="H21" s="586"/>
      <c r="I21" s="587"/>
    </row>
    <row r="22" spans="1:9" ht="17.25" thickBot="1" x14ac:dyDescent="0.3">
      <c r="A22" s="588" t="s">
        <v>86</v>
      </c>
      <c r="B22" s="589"/>
      <c r="C22" s="589"/>
      <c r="D22" s="589"/>
      <c r="E22" s="589"/>
      <c r="F22" s="589"/>
      <c r="G22" s="590"/>
      <c r="H22" s="590"/>
      <c r="I22" s="591"/>
    </row>
    <row r="24" spans="1:9" x14ac:dyDescent="0.25">
      <c r="A24" s="616" t="s">
        <v>72</v>
      </c>
      <c r="B24" s="616"/>
      <c r="C24" s="616"/>
      <c r="D24" s="616"/>
      <c r="E24" s="616"/>
      <c r="F24" s="616"/>
      <c r="G24" s="616"/>
      <c r="H24" s="616"/>
      <c r="I24" s="616"/>
    </row>
    <row r="26" spans="1:9" x14ac:dyDescent="0.25">
      <c r="A26" s="616" t="s">
        <v>73</v>
      </c>
      <c r="B26" s="616"/>
      <c r="C26" s="616"/>
      <c r="D26" s="616"/>
      <c r="E26" s="616"/>
      <c r="F26" s="616"/>
      <c r="G26" s="616"/>
      <c r="H26" s="616"/>
      <c r="I26" s="616"/>
    </row>
    <row r="27" spans="1:9" ht="17.25" thickBot="1" x14ac:dyDescent="0.3"/>
    <row r="28" spans="1:9" x14ac:dyDescent="0.25">
      <c r="A28" s="692" t="s">
        <v>51</v>
      </c>
      <c r="B28" s="693"/>
      <c r="C28" s="693"/>
      <c r="D28" s="698" t="s">
        <v>27</v>
      </c>
      <c r="E28" s="699"/>
      <c r="F28" s="699"/>
      <c r="G28" s="699"/>
      <c r="H28" s="699"/>
      <c r="I28" s="700"/>
    </row>
    <row r="29" spans="1:9" x14ac:dyDescent="0.25">
      <c r="A29" s="694"/>
      <c r="B29" s="695"/>
      <c r="C29" s="695"/>
      <c r="D29" s="701" t="s">
        <v>52</v>
      </c>
      <c r="E29" s="702"/>
      <c r="F29" s="604"/>
      <c r="G29" s="701" t="s">
        <v>53</v>
      </c>
      <c r="H29" s="702"/>
      <c r="I29" s="604"/>
    </row>
    <row r="30" spans="1:9" ht="33.75" thickBot="1" x14ac:dyDescent="0.3">
      <c r="A30" s="696"/>
      <c r="B30" s="697"/>
      <c r="C30" s="697"/>
      <c r="D30" s="22" t="s">
        <v>15</v>
      </c>
      <c r="E30" s="22" t="s">
        <v>16</v>
      </c>
      <c r="F30" s="155" t="s">
        <v>7</v>
      </c>
      <c r="G30" s="22" t="s">
        <v>15</v>
      </c>
      <c r="H30" s="22" t="s">
        <v>16</v>
      </c>
      <c r="I30" s="155" t="s">
        <v>7</v>
      </c>
    </row>
    <row r="31" spans="1:9" x14ac:dyDescent="0.25">
      <c r="A31" s="592" t="s">
        <v>54</v>
      </c>
      <c r="B31" s="593"/>
      <c r="C31" s="596" t="s">
        <v>24</v>
      </c>
      <c r="D31" s="597"/>
      <c r="E31" s="597"/>
      <c r="F31" s="597"/>
      <c r="G31" s="597"/>
      <c r="H31" s="597"/>
      <c r="I31" s="598"/>
    </row>
    <row r="32" spans="1:9" x14ac:dyDescent="0.25">
      <c r="A32" s="594"/>
      <c r="B32" s="595"/>
      <c r="C32" s="599" t="s">
        <v>214</v>
      </c>
      <c r="D32" s="600"/>
      <c r="E32" s="600"/>
      <c r="F32" s="600"/>
      <c r="G32" s="600"/>
      <c r="H32" s="600"/>
      <c r="I32" s="601"/>
    </row>
    <row r="33" spans="1:9" x14ac:dyDescent="0.25">
      <c r="A33" s="602" t="s">
        <v>76</v>
      </c>
      <c r="B33" s="604" t="s">
        <v>77</v>
      </c>
      <c r="C33" s="606" t="s">
        <v>58</v>
      </c>
      <c r="D33" s="607"/>
      <c r="E33" s="607"/>
      <c r="F33" s="607"/>
      <c r="G33" s="607"/>
      <c r="H33" s="607"/>
      <c r="I33" s="608"/>
    </row>
    <row r="34" spans="1:9" ht="17.25" thickBot="1" x14ac:dyDescent="0.3">
      <c r="A34" s="603"/>
      <c r="B34" s="605"/>
      <c r="C34" s="609" t="s">
        <v>215</v>
      </c>
      <c r="D34" s="610"/>
      <c r="E34" s="610"/>
      <c r="F34" s="610"/>
      <c r="G34" s="610"/>
      <c r="H34" s="610"/>
      <c r="I34" s="611"/>
    </row>
    <row r="35" spans="1:9" ht="50.25" thickBot="1" x14ac:dyDescent="0.3">
      <c r="A35" s="612" t="s">
        <v>78</v>
      </c>
      <c r="B35" s="613"/>
      <c r="C35" s="119" t="s">
        <v>216</v>
      </c>
      <c r="D35" s="93">
        <v>0</v>
      </c>
      <c r="E35" s="93">
        <v>2</v>
      </c>
      <c r="F35" s="93">
        <v>2.8</v>
      </c>
      <c r="G35" s="120"/>
      <c r="H35" s="120"/>
      <c r="I35" s="105"/>
    </row>
    <row r="36" spans="1:9" ht="17.25" thickBot="1" x14ac:dyDescent="0.3">
      <c r="A36" s="614" t="s">
        <v>81</v>
      </c>
      <c r="B36" s="615"/>
      <c r="C36" s="106"/>
      <c r="D36" s="106"/>
      <c r="E36" s="106"/>
      <c r="F36" s="155"/>
      <c r="G36" s="107"/>
      <c r="H36" s="107"/>
      <c r="I36" s="41"/>
    </row>
    <row r="37" spans="1:9" ht="51" customHeight="1" thickBot="1" x14ac:dyDescent="0.3">
      <c r="A37" s="580" t="s">
        <v>93</v>
      </c>
      <c r="B37" s="581"/>
      <c r="C37" s="581"/>
      <c r="D37" s="167"/>
      <c r="E37" s="167"/>
      <c r="F37" s="75"/>
      <c r="G37" s="93" t="e">
        <f>SUM(Syunik!#REF!)</f>
        <v>#REF!</v>
      </c>
      <c r="H37" s="93">
        <f>SUM(Syunik!C25:C27)</f>
        <v>-1559.1</v>
      </c>
      <c r="I37" s="93">
        <f>SUM(Syunik!D25:D27)</f>
        <v>-1559.085</v>
      </c>
    </row>
    <row r="38" spans="1:9" ht="42.75" customHeight="1" thickBot="1" x14ac:dyDescent="0.3">
      <c r="A38" s="582" t="s">
        <v>94</v>
      </c>
      <c r="B38" s="583"/>
      <c r="C38" s="121">
        <f>I37</f>
        <v>-1559.085</v>
      </c>
      <c r="D38" s="121"/>
      <c r="E38" s="121"/>
      <c r="F38" s="75"/>
      <c r="G38" s="78"/>
      <c r="H38" s="78"/>
      <c r="I38" s="74"/>
    </row>
    <row r="39" spans="1:9" ht="93" customHeight="1" thickBot="1" x14ac:dyDescent="0.3">
      <c r="A39" s="582" t="s">
        <v>95</v>
      </c>
      <c r="B39" s="583"/>
      <c r="C39" s="159"/>
      <c r="D39" s="159"/>
      <c r="E39" s="159"/>
      <c r="F39" s="75"/>
      <c r="G39" s="78"/>
      <c r="H39" s="78"/>
      <c r="I39" s="74"/>
    </row>
    <row r="40" spans="1:9" x14ac:dyDescent="0.25">
      <c r="A40" s="584" t="s">
        <v>66</v>
      </c>
      <c r="B40" s="585"/>
      <c r="C40" s="585"/>
      <c r="D40" s="585"/>
      <c r="E40" s="585"/>
      <c r="F40" s="585"/>
      <c r="G40" s="586"/>
      <c r="H40" s="586"/>
      <c r="I40" s="587"/>
    </row>
    <row r="41" spans="1:9" ht="17.25" customHeight="1" thickBot="1" x14ac:dyDescent="0.3">
      <c r="A41" s="588" t="s">
        <v>217</v>
      </c>
      <c r="B41" s="589"/>
      <c r="C41" s="589"/>
      <c r="D41" s="589"/>
      <c r="E41" s="589"/>
      <c r="F41" s="589"/>
      <c r="G41" s="590"/>
      <c r="H41" s="590"/>
      <c r="I41" s="591"/>
    </row>
    <row r="42" spans="1:9" x14ac:dyDescent="0.25">
      <c r="A42" s="584" t="s">
        <v>67</v>
      </c>
      <c r="B42" s="585"/>
      <c r="C42" s="585"/>
      <c r="D42" s="585"/>
      <c r="E42" s="585"/>
      <c r="F42" s="585"/>
      <c r="G42" s="586"/>
      <c r="H42" s="586"/>
      <c r="I42" s="587"/>
    </row>
    <row r="43" spans="1:9" ht="17.25" thickBot="1" x14ac:dyDescent="0.3">
      <c r="A43" s="588" t="s">
        <v>85</v>
      </c>
      <c r="B43" s="589"/>
      <c r="C43" s="589"/>
      <c r="D43" s="589"/>
      <c r="E43" s="589"/>
      <c r="F43" s="589"/>
      <c r="G43" s="590"/>
      <c r="H43" s="590"/>
      <c r="I43" s="591"/>
    </row>
    <row r="44" spans="1:9" x14ac:dyDescent="0.25">
      <c r="A44" s="639" t="s">
        <v>54</v>
      </c>
      <c r="B44" s="640"/>
      <c r="C44" s="643" t="s">
        <v>24</v>
      </c>
      <c r="D44" s="644"/>
      <c r="E44" s="644"/>
      <c r="F44" s="644"/>
      <c r="G44" s="644"/>
      <c r="H44" s="644"/>
      <c r="I44" s="645"/>
    </row>
    <row r="45" spans="1:9" x14ac:dyDescent="0.25">
      <c r="A45" s="641"/>
      <c r="B45" s="642"/>
      <c r="C45" s="729" t="s">
        <v>88</v>
      </c>
      <c r="D45" s="730"/>
      <c r="E45" s="730"/>
      <c r="F45" s="730"/>
      <c r="G45" s="730"/>
      <c r="H45" s="730"/>
      <c r="I45" s="731"/>
    </row>
    <row r="46" spans="1:9" x14ac:dyDescent="0.25">
      <c r="A46" s="649" t="s">
        <v>113</v>
      </c>
      <c r="B46" s="650" t="s">
        <v>77</v>
      </c>
      <c r="C46" s="751" t="s">
        <v>58</v>
      </c>
      <c r="D46" s="752"/>
      <c r="E46" s="752"/>
      <c r="F46" s="752"/>
      <c r="G46" s="752"/>
      <c r="H46" s="752"/>
      <c r="I46" s="753"/>
    </row>
    <row r="47" spans="1:9" ht="17.25" thickBot="1" x14ac:dyDescent="0.3">
      <c r="A47" s="749"/>
      <c r="B47" s="750"/>
      <c r="C47" s="754" t="s">
        <v>90</v>
      </c>
      <c r="D47" s="755"/>
      <c r="E47" s="755"/>
      <c r="F47" s="755"/>
      <c r="G47" s="755"/>
      <c r="H47" s="755"/>
      <c r="I47" s="756"/>
    </row>
    <row r="48" spans="1:9" ht="66" x14ac:dyDescent="0.25">
      <c r="A48" s="734" t="s">
        <v>78</v>
      </c>
      <c r="B48" s="735"/>
      <c r="C48" s="50" t="s">
        <v>91</v>
      </c>
      <c r="D48" s="50"/>
      <c r="E48" s="50"/>
      <c r="F48" s="51"/>
      <c r="G48" s="52"/>
      <c r="H48" s="52"/>
      <c r="I48" s="53"/>
    </row>
    <row r="49" spans="1:9" ht="83.25" thickBot="1" x14ac:dyDescent="0.3">
      <c r="A49" s="736" t="s">
        <v>81</v>
      </c>
      <c r="B49" s="737"/>
      <c r="C49" s="54" t="s">
        <v>92</v>
      </c>
      <c r="D49" s="186">
        <v>16</v>
      </c>
      <c r="E49" s="54"/>
      <c r="F49" s="55">
        <v>100</v>
      </c>
      <c r="G49" s="56"/>
      <c r="H49" s="56"/>
      <c r="I49" s="57"/>
    </row>
    <row r="50" spans="1:9" ht="53.25" customHeight="1" thickBot="1" x14ac:dyDescent="0.3">
      <c r="A50" s="738" t="s">
        <v>93</v>
      </c>
      <c r="B50" s="739"/>
      <c r="C50" s="739"/>
      <c r="D50" s="157"/>
      <c r="E50" s="157"/>
      <c r="F50" s="59"/>
      <c r="G50" s="60" t="e">
        <f>Syunik!#REF!</f>
        <v>#REF!</v>
      </c>
      <c r="H50" s="60" t="e">
        <f>Syunik!#REF!</f>
        <v>#REF!</v>
      </c>
      <c r="I50" s="60" t="e">
        <f>Syunik!#REF!</f>
        <v>#REF!</v>
      </c>
    </row>
    <row r="51" spans="1:9" ht="44.25" customHeight="1" thickBot="1" x14ac:dyDescent="0.3">
      <c r="A51" s="740" t="s">
        <v>94</v>
      </c>
      <c r="B51" s="741"/>
      <c r="C51" s="60" t="e">
        <f>I50</f>
        <v>#REF!</v>
      </c>
      <c r="D51" s="61"/>
      <c r="E51" s="61"/>
      <c r="F51" s="59"/>
      <c r="G51" s="62"/>
      <c r="H51" s="62"/>
      <c r="I51" s="63"/>
    </row>
    <row r="52" spans="1:9" ht="88.5" customHeight="1" thickBot="1" x14ac:dyDescent="0.3">
      <c r="A52" s="740" t="s">
        <v>95</v>
      </c>
      <c r="B52" s="741"/>
      <c r="C52" s="154"/>
      <c r="D52" s="154"/>
      <c r="E52" s="154"/>
      <c r="F52" s="59"/>
      <c r="G52" s="62"/>
      <c r="H52" s="62"/>
      <c r="I52" s="63"/>
    </row>
    <row r="53" spans="1:9" x14ac:dyDescent="0.25">
      <c r="A53" s="676" t="s">
        <v>66</v>
      </c>
      <c r="B53" s="677"/>
      <c r="C53" s="677"/>
      <c r="D53" s="677"/>
      <c r="E53" s="677"/>
      <c r="F53" s="677"/>
      <c r="G53" s="678"/>
      <c r="H53" s="678"/>
      <c r="I53" s="679"/>
    </row>
    <row r="54" spans="1:9" ht="17.25" thickBot="1" x14ac:dyDescent="0.3">
      <c r="A54" s="620" t="s">
        <v>218</v>
      </c>
      <c r="B54" s="621"/>
      <c r="C54" s="621"/>
      <c r="D54" s="621"/>
      <c r="E54" s="621"/>
      <c r="F54" s="621"/>
      <c r="G54" s="622"/>
      <c r="H54" s="622"/>
      <c r="I54" s="623"/>
    </row>
    <row r="55" spans="1:9" x14ac:dyDescent="0.25">
      <c r="A55" s="676" t="s">
        <v>67</v>
      </c>
      <c r="B55" s="677"/>
      <c r="C55" s="677"/>
      <c r="D55" s="677"/>
      <c r="E55" s="677"/>
      <c r="F55" s="677"/>
      <c r="G55" s="678"/>
      <c r="H55" s="678"/>
      <c r="I55" s="679"/>
    </row>
    <row r="56" spans="1:9" ht="17.25" thickBot="1" x14ac:dyDescent="0.3">
      <c r="A56" s="620" t="s">
        <v>85</v>
      </c>
      <c r="B56" s="621"/>
      <c r="C56" s="621"/>
      <c r="D56" s="621"/>
      <c r="E56" s="621"/>
      <c r="F56" s="621"/>
      <c r="G56" s="622"/>
      <c r="H56" s="622"/>
      <c r="I56" s="623"/>
    </row>
    <row r="57" spans="1:9" x14ac:dyDescent="0.25">
      <c r="A57" s="639" t="s">
        <v>54</v>
      </c>
      <c r="B57" s="640"/>
      <c r="C57" s="643" t="s">
        <v>24</v>
      </c>
      <c r="D57" s="644"/>
      <c r="E57" s="644"/>
      <c r="F57" s="644"/>
      <c r="G57" s="644"/>
      <c r="H57" s="644"/>
      <c r="I57" s="645"/>
    </row>
    <row r="58" spans="1:9" x14ac:dyDescent="0.25">
      <c r="A58" s="641"/>
      <c r="B58" s="642"/>
      <c r="C58" s="729" t="s">
        <v>125</v>
      </c>
      <c r="D58" s="730"/>
      <c r="E58" s="730"/>
      <c r="F58" s="730"/>
      <c r="G58" s="730"/>
      <c r="H58" s="730"/>
      <c r="I58" s="731"/>
    </row>
    <row r="59" spans="1:9" x14ac:dyDescent="0.25">
      <c r="A59" s="649" t="s">
        <v>112</v>
      </c>
      <c r="B59" s="650" t="s">
        <v>77</v>
      </c>
      <c r="C59" s="751" t="s">
        <v>58</v>
      </c>
      <c r="D59" s="752"/>
      <c r="E59" s="752"/>
      <c r="F59" s="752"/>
      <c r="G59" s="752"/>
      <c r="H59" s="752"/>
      <c r="I59" s="753"/>
    </row>
    <row r="60" spans="1:9" ht="17.25" thickBot="1" x14ac:dyDescent="0.3">
      <c r="A60" s="749"/>
      <c r="B60" s="750"/>
      <c r="C60" s="754" t="s">
        <v>126</v>
      </c>
      <c r="D60" s="755"/>
      <c r="E60" s="755"/>
      <c r="F60" s="755"/>
      <c r="G60" s="755"/>
      <c r="H60" s="755"/>
      <c r="I60" s="756"/>
    </row>
    <row r="61" spans="1:9" ht="33" x14ac:dyDescent="0.25">
      <c r="A61" s="734" t="s">
        <v>78</v>
      </c>
      <c r="B61" s="735"/>
      <c r="C61" s="50" t="s">
        <v>127</v>
      </c>
      <c r="D61" s="84">
        <v>0</v>
      </c>
      <c r="E61" s="84">
        <v>1</v>
      </c>
      <c r="F61" s="84">
        <v>1</v>
      </c>
      <c r="G61" s="85"/>
      <c r="H61" s="85"/>
      <c r="I61" s="53"/>
    </row>
    <row r="62" spans="1:9" ht="17.25" thickBot="1" x14ac:dyDescent="0.3">
      <c r="A62" s="736" t="s">
        <v>81</v>
      </c>
      <c r="B62" s="737"/>
      <c r="C62" s="54"/>
      <c r="D62" s="54"/>
      <c r="E62" s="54"/>
      <c r="F62" s="55"/>
      <c r="G62" s="56"/>
      <c r="H62" s="56"/>
      <c r="I62" s="57"/>
    </row>
    <row r="63" spans="1:9" ht="60.75" customHeight="1" thickBot="1" x14ac:dyDescent="0.3">
      <c r="A63" s="738" t="s">
        <v>93</v>
      </c>
      <c r="B63" s="739"/>
      <c r="C63" s="739"/>
      <c r="D63" s="157"/>
      <c r="E63" s="157"/>
      <c r="F63" s="59"/>
      <c r="G63" s="86" t="e">
        <f>SUM(Syunik!#REF!)</f>
        <v>#REF!</v>
      </c>
      <c r="H63" s="86" t="e">
        <f>SUM(Syunik!#REF!)</f>
        <v>#REF!</v>
      </c>
      <c r="I63" s="86" t="e">
        <f>SUM(Syunik!#REF!)</f>
        <v>#REF!</v>
      </c>
    </row>
    <row r="64" spans="1:9" ht="50.25" customHeight="1" thickBot="1" x14ac:dyDescent="0.3">
      <c r="A64" s="740" t="s">
        <v>94</v>
      </c>
      <c r="B64" s="741"/>
      <c r="C64" s="87" t="e">
        <f>I63</f>
        <v>#REF!</v>
      </c>
      <c r="D64" s="87"/>
      <c r="E64" s="87"/>
      <c r="F64" s="59"/>
      <c r="G64" s="62"/>
      <c r="H64" s="62"/>
      <c r="I64" s="63"/>
    </row>
    <row r="65" spans="1:9" ht="98.25" customHeight="1" thickBot="1" x14ac:dyDescent="0.3">
      <c r="A65" s="740" t="s">
        <v>95</v>
      </c>
      <c r="B65" s="741"/>
      <c r="C65" s="154"/>
      <c r="D65" s="154"/>
      <c r="E65" s="154"/>
      <c r="F65" s="59"/>
      <c r="G65" s="62"/>
      <c r="H65" s="62"/>
      <c r="I65" s="63"/>
    </row>
    <row r="66" spans="1:9" x14ac:dyDescent="0.25">
      <c r="A66" s="676" t="s">
        <v>66</v>
      </c>
      <c r="B66" s="677"/>
      <c r="C66" s="677"/>
      <c r="D66" s="677"/>
      <c r="E66" s="677"/>
      <c r="F66" s="677"/>
      <c r="G66" s="678"/>
      <c r="H66" s="678"/>
      <c r="I66" s="679"/>
    </row>
    <row r="67" spans="1:9" ht="17.25" thickBot="1" x14ac:dyDescent="0.3">
      <c r="A67" s="620" t="s">
        <v>218</v>
      </c>
      <c r="B67" s="621"/>
      <c r="C67" s="621"/>
      <c r="D67" s="621"/>
      <c r="E67" s="621"/>
      <c r="F67" s="621"/>
      <c r="G67" s="622"/>
      <c r="H67" s="622"/>
      <c r="I67" s="623"/>
    </row>
    <row r="68" spans="1:9" x14ac:dyDescent="0.25">
      <c r="A68" s="676" t="s">
        <v>67</v>
      </c>
      <c r="B68" s="677"/>
      <c r="C68" s="677"/>
      <c r="D68" s="677"/>
      <c r="E68" s="677"/>
      <c r="F68" s="677"/>
      <c r="G68" s="678"/>
      <c r="H68" s="678"/>
      <c r="I68" s="679"/>
    </row>
    <row r="69" spans="1:9" ht="17.25" thickBot="1" x14ac:dyDescent="0.3">
      <c r="A69" s="620" t="s">
        <v>85</v>
      </c>
      <c r="B69" s="621"/>
      <c r="C69" s="621"/>
      <c r="D69" s="621"/>
      <c r="E69" s="621"/>
      <c r="F69" s="621"/>
      <c r="G69" s="622"/>
      <c r="H69" s="622"/>
      <c r="I69" s="623"/>
    </row>
    <row r="70" spans="1:9" s="174" customFormat="1" x14ac:dyDescent="0.25">
      <c r="A70" s="692" t="s">
        <v>51</v>
      </c>
      <c r="B70" s="693"/>
      <c r="C70" s="693"/>
      <c r="D70" s="698" t="s">
        <v>27</v>
      </c>
      <c r="E70" s="699"/>
      <c r="F70" s="699"/>
      <c r="G70" s="699"/>
      <c r="H70" s="699"/>
      <c r="I70" s="700"/>
    </row>
    <row r="71" spans="1:9" s="174" customFormat="1" x14ac:dyDescent="0.25">
      <c r="A71" s="694"/>
      <c r="B71" s="695"/>
      <c r="C71" s="695"/>
      <c r="D71" s="701" t="s">
        <v>52</v>
      </c>
      <c r="E71" s="702"/>
      <c r="F71" s="604"/>
      <c r="G71" s="701" t="s">
        <v>53</v>
      </c>
      <c r="H71" s="702"/>
      <c r="I71" s="604"/>
    </row>
    <row r="72" spans="1:9" s="174" customFormat="1" ht="33.75" thickBot="1" x14ac:dyDescent="0.3">
      <c r="A72" s="696"/>
      <c r="B72" s="697"/>
      <c r="C72" s="697"/>
      <c r="D72" s="22" t="s">
        <v>15</v>
      </c>
      <c r="E72" s="22" t="s">
        <v>16</v>
      </c>
      <c r="F72" s="155" t="s">
        <v>7</v>
      </c>
      <c r="G72" s="22" t="s">
        <v>15</v>
      </c>
      <c r="H72" s="22" t="s">
        <v>16</v>
      </c>
      <c r="I72" s="41" t="s">
        <v>7</v>
      </c>
    </row>
    <row r="73" spans="1:9" s="174" customFormat="1" x14ac:dyDescent="0.25">
      <c r="A73" s="1089" t="s">
        <v>54</v>
      </c>
      <c r="B73" s="1090"/>
      <c r="C73" s="1095" t="s">
        <v>24</v>
      </c>
      <c r="D73" s="1096"/>
      <c r="E73" s="1096"/>
      <c r="F73" s="1096"/>
      <c r="G73" s="1096"/>
      <c r="H73" s="1096"/>
      <c r="I73" s="1097"/>
    </row>
    <row r="74" spans="1:9" s="174" customFormat="1" x14ac:dyDescent="0.25">
      <c r="A74" s="1091"/>
      <c r="B74" s="1092"/>
      <c r="C74" s="1098" t="s">
        <v>74</v>
      </c>
      <c r="D74" s="1099"/>
      <c r="E74" s="1099"/>
      <c r="F74" s="1100"/>
      <c r="G74" s="1100"/>
      <c r="H74" s="1100"/>
      <c r="I74" s="1101"/>
    </row>
    <row r="75" spans="1:9" s="174" customFormat="1" ht="17.25" thickBot="1" x14ac:dyDescent="0.3">
      <c r="A75" s="1093"/>
      <c r="B75" s="1094"/>
      <c r="C75" s="1109" t="s">
        <v>75</v>
      </c>
      <c r="D75" s="1108"/>
      <c r="E75" s="1108"/>
      <c r="F75" s="1110"/>
      <c r="G75" s="1110"/>
      <c r="H75" s="1110"/>
      <c r="I75" s="1111"/>
    </row>
    <row r="76" spans="1:9" s="174" customFormat="1" ht="38.25" customHeight="1" thickBot="1" x14ac:dyDescent="0.3">
      <c r="A76" s="115" t="s">
        <v>76</v>
      </c>
      <c r="B76" s="171" t="s">
        <v>77</v>
      </c>
      <c r="C76" s="1086" t="s">
        <v>331</v>
      </c>
      <c r="D76" s="1087"/>
      <c r="E76" s="1087"/>
      <c r="F76" s="1087"/>
      <c r="G76" s="1087"/>
      <c r="H76" s="1087"/>
      <c r="I76" s="1088"/>
    </row>
    <row r="77" spans="1:9" s="174" customFormat="1" ht="69.75" customHeight="1" thickBot="1" x14ac:dyDescent="0.3">
      <c r="A77" s="1147" t="s">
        <v>78</v>
      </c>
      <c r="B77" s="1149"/>
      <c r="C77" s="169" t="s">
        <v>79</v>
      </c>
      <c r="D77" s="171">
        <v>1</v>
      </c>
      <c r="E77" s="171">
        <v>1</v>
      </c>
      <c r="F77" s="171">
        <v>1</v>
      </c>
      <c r="G77" s="171"/>
      <c r="H77" s="171"/>
      <c r="I77" s="171"/>
    </row>
    <row r="78" spans="1:9" s="174" customFormat="1" ht="60.75" customHeight="1" thickBot="1" x14ac:dyDescent="0.3">
      <c r="A78" s="1086"/>
      <c r="B78" s="1088"/>
      <c r="C78" s="169" t="s">
        <v>80</v>
      </c>
      <c r="D78" s="211">
        <v>6000</v>
      </c>
      <c r="E78" s="211">
        <v>6000</v>
      </c>
      <c r="F78" s="211">
        <v>6000</v>
      </c>
      <c r="G78" s="171"/>
      <c r="H78" s="171"/>
      <c r="I78" s="171"/>
    </row>
    <row r="79" spans="1:9" s="174" customFormat="1" ht="17.25" thickBot="1" x14ac:dyDescent="0.3">
      <c r="A79" s="1048" t="s">
        <v>81</v>
      </c>
      <c r="B79" s="1050"/>
      <c r="C79" s="169"/>
      <c r="D79" s="169"/>
      <c r="E79" s="169"/>
      <c r="F79" s="171"/>
      <c r="G79" s="171"/>
      <c r="H79" s="171"/>
      <c r="I79" s="171"/>
    </row>
    <row r="80" spans="1:9" s="174" customFormat="1" ht="63.75" customHeight="1" thickBot="1" x14ac:dyDescent="0.3">
      <c r="A80" s="1048" t="s">
        <v>82</v>
      </c>
      <c r="B80" s="1049"/>
      <c r="C80" s="1050"/>
      <c r="D80" s="169"/>
      <c r="E80" s="169"/>
      <c r="F80" s="171"/>
      <c r="G80" s="173" t="e">
        <f>SUM(Syunik!#REF!)</f>
        <v>#REF!</v>
      </c>
      <c r="H80" s="173">
        <f>SUM(Syunik!C23)</f>
        <v>-851.7</v>
      </c>
      <c r="I80" s="173">
        <f>SUM(Syunik!D23)</f>
        <v>-851.702</v>
      </c>
    </row>
    <row r="81" spans="1:9" s="174" customFormat="1" ht="36" customHeight="1" thickBot="1" x14ac:dyDescent="0.3">
      <c r="A81" s="1048" t="s">
        <v>83</v>
      </c>
      <c r="B81" s="1050"/>
      <c r="C81" s="117">
        <f>I80</f>
        <v>-851.702</v>
      </c>
      <c r="D81" s="178"/>
      <c r="E81" s="178"/>
      <c r="F81" s="171"/>
      <c r="G81" s="171"/>
      <c r="H81" s="171"/>
      <c r="I81" s="171"/>
    </row>
    <row r="82" spans="1:9" s="174" customFormat="1" ht="66" customHeight="1" thickBot="1" x14ac:dyDescent="0.3">
      <c r="A82" s="1048" t="s">
        <v>84</v>
      </c>
      <c r="B82" s="1050"/>
      <c r="C82" s="169"/>
      <c r="D82" s="169"/>
      <c r="E82" s="169"/>
      <c r="F82" s="171"/>
      <c r="G82" s="171"/>
      <c r="H82" s="171"/>
      <c r="I82" s="171"/>
    </row>
    <row r="83" spans="1:9" s="174" customFormat="1" ht="17.25" thickBot="1" x14ac:dyDescent="0.3">
      <c r="A83" s="1045" t="s">
        <v>66</v>
      </c>
      <c r="B83" s="1046"/>
      <c r="C83" s="1046"/>
      <c r="D83" s="1046"/>
      <c r="E83" s="1046"/>
      <c r="F83" s="1046"/>
      <c r="G83" s="1046"/>
      <c r="H83" s="1046"/>
      <c r="I83" s="1047"/>
    </row>
    <row r="84" spans="1:9" s="174" customFormat="1" ht="17.25" thickBot="1" x14ac:dyDescent="0.3">
      <c r="A84" s="1048" t="s">
        <v>330</v>
      </c>
      <c r="B84" s="1049"/>
      <c r="C84" s="1049"/>
      <c r="D84" s="1049"/>
      <c r="E84" s="1049"/>
      <c r="F84" s="1049"/>
      <c r="G84" s="1049"/>
      <c r="H84" s="1049"/>
      <c r="I84" s="1050"/>
    </row>
    <row r="85" spans="1:9" s="174" customFormat="1" ht="17.25" thickBot="1" x14ac:dyDescent="0.3">
      <c r="A85" s="1045" t="s">
        <v>67</v>
      </c>
      <c r="B85" s="1046"/>
      <c r="C85" s="1046"/>
      <c r="D85" s="1046"/>
      <c r="E85" s="1046"/>
      <c r="F85" s="1046"/>
      <c r="G85" s="1046"/>
      <c r="H85" s="1046"/>
      <c r="I85" s="1047"/>
    </row>
    <row r="86" spans="1:9" s="174" customFormat="1" ht="17.25" thickBot="1" x14ac:dyDescent="0.3">
      <c r="A86" s="1048" t="s">
        <v>85</v>
      </c>
      <c r="B86" s="1049"/>
      <c r="C86" s="1049"/>
      <c r="D86" s="1049"/>
      <c r="E86" s="1049"/>
      <c r="F86" s="1049"/>
      <c r="G86" s="1049"/>
      <c r="H86" s="1049"/>
      <c r="I86" s="1050"/>
    </row>
    <row r="87" spans="1:9" x14ac:dyDescent="0.25">
      <c r="A87" s="592" t="s">
        <v>54</v>
      </c>
      <c r="B87" s="593"/>
      <c r="C87" s="606" t="s">
        <v>24</v>
      </c>
      <c r="D87" s="607"/>
      <c r="E87" s="607"/>
      <c r="F87" s="607"/>
      <c r="G87" s="607"/>
      <c r="H87" s="607"/>
      <c r="I87" s="608"/>
    </row>
    <row r="88" spans="1:9" x14ac:dyDescent="0.25">
      <c r="A88" s="594"/>
      <c r="B88" s="595"/>
      <c r="C88" s="1038" t="s">
        <v>333</v>
      </c>
      <c r="D88" s="1039"/>
      <c r="E88" s="1039"/>
      <c r="F88" s="1040"/>
      <c r="G88" s="1040"/>
      <c r="H88" s="1040"/>
      <c r="I88" s="1041"/>
    </row>
    <row r="89" spans="1:9" x14ac:dyDescent="0.25">
      <c r="A89" s="602" t="s">
        <v>153</v>
      </c>
      <c r="B89" s="604" t="s">
        <v>98</v>
      </c>
      <c r="C89" s="606" t="s">
        <v>58</v>
      </c>
      <c r="D89" s="607"/>
      <c r="E89" s="607"/>
      <c r="F89" s="607"/>
      <c r="G89" s="607"/>
      <c r="H89" s="607"/>
      <c r="I89" s="608"/>
    </row>
    <row r="90" spans="1:9" ht="17.25" thickBot="1" x14ac:dyDescent="0.3">
      <c r="A90" s="602"/>
      <c r="B90" s="604"/>
      <c r="C90" s="742" t="s">
        <v>332</v>
      </c>
      <c r="D90" s="743"/>
      <c r="E90" s="743"/>
      <c r="F90" s="743"/>
      <c r="G90" s="743"/>
      <c r="H90" s="743"/>
      <c r="I90" s="744"/>
    </row>
    <row r="91" spans="1:9" ht="33.75" thickBot="1" x14ac:dyDescent="0.3">
      <c r="A91" s="582" t="s">
        <v>100</v>
      </c>
      <c r="B91" s="583"/>
      <c r="C91" s="188" t="s">
        <v>101</v>
      </c>
      <c r="D91" s="189"/>
      <c r="E91" s="73"/>
      <c r="F91" s="72"/>
      <c r="G91" s="78"/>
      <c r="H91" s="78"/>
      <c r="I91" s="74"/>
    </row>
    <row r="92" spans="1:9" ht="18.75" thickBot="1" x14ac:dyDescent="0.3">
      <c r="A92" s="582" t="s">
        <v>102</v>
      </c>
      <c r="B92" s="583"/>
      <c r="C92" s="166"/>
      <c r="D92" s="75" t="s">
        <v>60</v>
      </c>
      <c r="E92" s="75" t="s">
        <v>60</v>
      </c>
      <c r="F92" s="75" t="s">
        <v>60</v>
      </c>
      <c r="G92" s="1" t="e">
        <f>SUM(Syunik!#REF!)</f>
        <v>#REF!</v>
      </c>
      <c r="H92" s="1">
        <f>SUM(Syunik!C20)</f>
        <v>-172.5</v>
      </c>
      <c r="I92" s="1">
        <f>SUM(Syunik!D20)</f>
        <v>-172.49</v>
      </c>
    </row>
    <row r="93" spans="1:9" ht="17.25" thickBot="1" x14ac:dyDescent="0.3">
      <c r="A93" s="582" t="s">
        <v>103</v>
      </c>
      <c r="B93" s="790"/>
      <c r="C93" s="583"/>
      <c r="D93" s="158"/>
      <c r="E93" s="158"/>
      <c r="F93" s="75"/>
      <c r="G93" s="78"/>
      <c r="H93" s="78"/>
      <c r="I93" s="74"/>
    </row>
    <row r="94" spans="1:9" x14ac:dyDescent="0.25">
      <c r="A94" s="791" t="s">
        <v>104</v>
      </c>
      <c r="B94" s="792"/>
      <c r="C94" s="792"/>
      <c r="D94" s="792"/>
      <c r="E94" s="792"/>
      <c r="F94" s="792"/>
      <c r="G94" s="792"/>
      <c r="H94" s="792"/>
      <c r="I94" s="793"/>
    </row>
    <row r="95" spans="1:9" ht="17.25" thickBot="1" x14ac:dyDescent="0.3">
      <c r="A95" s="794" t="s">
        <v>213</v>
      </c>
      <c r="B95" s="795"/>
      <c r="C95" s="795"/>
      <c r="D95" s="795"/>
      <c r="E95" s="795"/>
      <c r="F95" s="795"/>
      <c r="G95" s="795"/>
      <c r="H95" s="795"/>
      <c r="I95" s="796"/>
    </row>
    <row r="96" spans="1:9" x14ac:dyDescent="0.25">
      <c r="A96" s="584" t="s">
        <v>66</v>
      </c>
      <c r="B96" s="585"/>
      <c r="C96" s="585"/>
      <c r="D96" s="585"/>
      <c r="E96" s="585"/>
      <c r="F96" s="585"/>
      <c r="G96" s="586"/>
      <c r="H96" s="586"/>
      <c r="I96" s="587"/>
    </row>
    <row r="97" spans="1:9" ht="15" customHeight="1" thickBot="1" x14ac:dyDescent="0.3">
      <c r="A97" s="588" t="s">
        <v>106</v>
      </c>
      <c r="B97" s="589"/>
      <c r="C97" s="589"/>
      <c r="D97" s="589"/>
      <c r="E97" s="589"/>
      <c r="F97" s="589"/>
      <c r="G97" s="590"/>
      <c r="H97" s="590"/>
      <c r="I97" s="591"/>
    </row>
    <row r="98" spans="1:9" x14ac:dyDescent="0.25">
      <c r="A98" s="584" t="s">
        <v>67</v>
      </c>
      <c r="B98" s="585"/>
      <c r="C98" s="585"/>
      <c r="D98" s="585"/>
      <c r="E98" s="585"/>
      <c r="F98" s="585"/>
      <c r="G98" s="586"/>
      <c r="H98" s="586"/>
      <c r="I98" s="587"/>
    </row>
    <row r="99" spans="1:9" ht="33.75" customHeight="1" thickBot="1" x14ac:dyDescent="0.3">
      <c r="A99" s="588" t="s">
        <v>107</v>
      </c>
      <c r="B99" s="589"/>
      <c r="C99" s="589"/>
      <c r="D99" s="589"/>
      <c r="E99" s="589"/>
      <c r="F99" s="589"/>
      <c r="G99" s="590"/>
      <c r="H99" s="590"/>
      <c r="I99" s="591"/>
    </row>
    <row r="100" spans="1:9" s="229" customFormat="1" x14ac:dyDescent="0.25">
      <c r="A100" s="1124" t="s">
        <v>54</v>
      </c>
      <c r="B100" s="1125"/>
      <c r="C100" s="946" t="s">
        <v>24</v>
      </c>
      <c r="D100" s="947"/>
      <c r="E100" s="947"/>
      <c r="F100" s="947"/>
      <c r="G100" s="947"/>
      <c r="H100" s="947"/>
      <c r="I100" s="948"/>
    </row>
    <row r="101" spans="1:9" s="229" customFormat="1" x14ac:dyDescent="0.3">
      <c r="A101" s="1126"/>
      <c r="B101" s="1127"/>
      <c r="C101" s="1350" t="s">
        <v>369</v>
      </c>
      <c r="D101" s="1351"/>
      <c r="E101" s="1351"/>
      <c r="F101" s="1352"/>
      <c r="G101" s="1352"/>
      <c r="H101" s="1352"/>
      <c r="I101" s="1353"/>
    </row>
    <row r="102" spans="1:9" s="229" customFormat="1" x14ac:dyDescent="0.25">
      <c r="A102" s="1131" t="s">
        <v>153</v>
      </c>
      <c r="B102" s="1132" t="s">
        <v>98</v>
      </c>
      <c r="C102" s="946" t="s">
        <v>58</v>
      </c>
      <c r="D102" s="947"/>
      <c r="E102" s="947"/>
      <c r="F102" s="947"/>
      <c r="G102" s="947"/>
      <c r="H102" s="947"/>
      <c r="I102" s="948"/>
    </row>
    <row r="103" spans="1:9" s="229" customFormat="1" ht="33.75" customHeight="1" thickBot="1" x14ac:dyDescent="0.3">
      <c r="A103" s="1131"/>
      <c r="B103" s="1132"/>
      <c r="C103" s="742" t="s">
        <v>371</v>
      </c>
      <c r="D103" s="743"/>
      <c r="E103" s="743"/>
      <c r="F103" s="743"/>
      <c r="G103" s="743"/>
      <c r="H103" s="743"/>
      <c r="I103" s="744"/>
    </row>
    <row r="104" spans="1:9" s="229" customFormat="1" ht="39" customHeight="1" thickBot="1" x14ac:dyDescent="0.3">
      <c r="A104" s="1291" t="s">
        <v>100</v>
      </c>
      <c r="B104" s="1292"/>
      <c r="C104" s="188" t="s">
        <v>372</v>
      </c>
      <c r="D104" s="189">
        <v>0</v>
      </c>
      <c r="E104" s="189">
        <v>0</v>
      </c>
      <c r="F104" s="190">
        <v>80</v>
      </c>
      <c r="G104" s="191"/>
      <c r="H104" s="191"/>
      <c r="I104" s="192"/>
    </row>
    <row r="105" spans="1:9" s="229" customFormat="1" ht="17.25" thickBot="1" x14ac:dyDescent="0.3">
      <c r="A105" s="1291" t="s">
        <v>102</v>
      </c>
      <c r="B105" s="1292"/>
      <c r="C105" s="188"/>
      <c r="D105" s="230" t="s">
        <v>60</v>
      </c>
      <c r="E105" s="230" t="s">
        <v>60</v>
      </c>
      <c r="F105" s="230" t="s">
        <v>60</v>
      </c>
      <c r="G105" s="231" t="e">
        <f>Syunik!#REF!</f>
        <v>#REF!</v>
      </c>
      <c r="H105" s="231">
        <f>Syunik!C22</f>
        <v>5495.9</v>
      </c>
      <c r="I105" s="231">
        <f>Syunik!D22</f>
        <v>5495.9</v>
      </c>
    </row>
    <row r="106" spans="1:9" s="229" customFormat="1" ht="17.25" thickBot="1" x14ac:dyDescent="0.3">
      <c r="A106" s="1291" t="s">
        <v>103</v>
      </c>
      <c r="B106" s="1230"/>
      <c r="C106" s="1292"/>
      <c r="D106" s="232"/>
      <c r="E106" s="232"/>
      <c r="F106" s="230"/>
      <c r="G106" s="191"/>
      <c r="H106" s="191"/>
      <c r="I106" s="192"/>
    </row>
    <row r="107" spans="1:9" s="229" customFormat="1" x14ac:dyDescent="0.25">
      <c r="A107" s="1343" t="s">
        <v>104</v>
      </c>
      <c r="B107" s="1344"/>
      <c r="C107" s="1344"/>
      <c r="D107" s="1344"/>
      <c r="E107" s="1344"/>
      <c r="F107" s="1344"/>
      <c r="G107" s="1344"/>
      <c r="H107" s="1344"/>
      <c r="I107" s="1345"/>
    </row>
    <row r="108" spans="1:9" s="229" customFormat="1" ht="17.25" thickBot="1" x14ac:dyDescent="0.3">
      <c r="A108" s="1141" t="s">
        <v>304</v>
      </c>
      <c r="B108" s="1142"/>
      <c r="C108" s="1142"/>
      <c r="D108" s="1142"/>
      <c r="E108" s="1142"/>
      <c r="F108" s="1142"/>
      <c r="G108" s="1142"/>
      <c r="H108" s="1142"/>
      <c r="I108" s="1143"/>
    </row>
    <row r="109" spans="1:9" s="229" customFormat="1" x14ac:dyDescent="0.25">
      <c r="A109" s="1225" t="s">
        <v>66</v>
      </c>
      <c r="B109" s="1226"/>
      <c r="C109" s="1226"/>
      <c r="D109" s="1226"/>
      <c r="E109" s="1226"/>
      <c r="F109" s="1226"/>
      <c r="G109" s="1227"/>
      <c r="H109" s="1227"/>
      <c r="I109" s="1228"/>
    </row>
    <row r="110" spans="1:9" s="229" customFormat="1" ht="15" customHeight="1" thickBot="1" x14ac:dyDescent="0.3">
      <c r="A110" s="1346" t="s">
        <v>106</v>
      </c>
      <c r="B110" s="1347"/>
      <c r="C110" s="1347"/>
      <c r="D110" s="1347"/>
      <c r="E110" s="1347"/>
      <c r="F110" s="1347"/>
      <c r="G110" s="1348"/>
      <c r="H110" s="1348"/>
      <c r="I110" s="1349"/>
    </row>
    <row r="111" spans="1:9" s="229" customFormat="1" x14ac:dyDescent="0.25">
      <c r="A111" s="1225" t="s">
        <v>67</v>
      </c>
      <c r="B111" s="1226"/>
      <c r="C111" s="1226"/>
      <c r="D111" s="1226"/>
      <c r="E111" s="1226"/>
      <c r="F111" s="1226"/>
      <c r="G111" s="1227"/>
      <c r="H111" s="1227"/>
      <c r="I111" s="1228"/>
    </row>
    <row r="112" spans="1:9" s="229" customFormat="1" ht="33.75" customHeight="1" thickBot="1" x14ac:dyDescent="0.3">
      <c r="A112" s="1346" t="s">
        <v>107</v>
      </c>
      <c r="B112" s="1347"/>
      <c r="C112" s="1347"/>
      <c r="D112" s="1347"/>
      <c r="E112" s="1347"/>
      <c r="F112" s="1347"/>
      <c r="G112" s="1348"/>
      <c r="H112" s="1348"/>
      <c r="I112" s="1349"/>
    </row>
    <row r="113" spans="1:9" x14ac:dyDescent="0.25">
      <c r="A113" s="174"/>
      <c r="B113" s="174"/>
      <c r="C113" s="174"/>
      <c r="D113" s="174"/>
      <c r="E113" s="174"/>
      <c r="F113" s="174"/>
      <c r="G113" s="174"/>
      <c r="H113" s="174"/>
      <c r="I113" s="174"/>
    </row>
    <row r="114" spans="1:9" x14ac:dyDescent="0.25">
      <c r="A114" s="174"/>
      <c r="B114" s="174"/>
      <c r="C114" s="174"/>
      <c r="D114" s="174"/>
      <c r="E114" s="174"/>
      <c r="F114" s="174"/>
      <c r="G114" s="174"/>
      <c r="H114" s="174"/>
      <c r="I114" s="184"/>
    </row>
  </sheetData>
  <mergeCells count="127">
    <mergeCell ref="A1:I1"/>
    <mergeCell ref="A3:I3"/>
    <mergeCell ref="A4:I4"/>
    <mergeCell ref="A6:I6"/>
    <mergeCell ref="A33:A34"/>
    <mergeCell ref="B33:B34"/>
    <mergeCell ref="C33:I33"/>
    <mergeCell ref="C34:I34"/>
    <mergeCell ref="A8:I8"/>
    <mergeCell ref="A24:I24"/>
    <mergeCell ref="A26:I26"/>
    <mergeCell ref="A28:C30"/>
    <mergeCell ref="D28:I28"/>
    <mergeCell ref="D29:F29"/>
    <mergeCell ref="G29:I29"/>
    <mergeCell ref="A15:I15"/>
    <mergeCell ref="A16:I16"/>
    <mergeCell ref="A17:B17"/>
    <mergeCell ref="C17:I17"/>
    <mergeCell ref="A18:B18"/>
    <mergeCell ref="A19:I19"/>
    <mergeCell ref="A20:I20"/>
    <mergeCell ref="A9:B10"/>
    <mergeCell ref="C9:I9"/>
    <mergeCell ref="C10:I10"/>
    <mergeCell ref="A11:A12"/>
    <mergeCell ref="B11:B12"/>
    <mergeCell ref="C11:I11"/>
    <mergeCell ref="A14:I14"/>
    <mergeCell ref="C44:I44"/>
    <mergeCell ref="C45:I45"/>
    <mergeCell ref="A35:B35"/>
    <mergeCell ref="A36:B36"/>
    <mergeCell ref="A37:C37"/>
    <mergeCell ref="A38:B38"/>
    <mergeCell ref="A39:B39"/>
    <mergeCell ref="C12:I12"/>
    <mergeCell ref="A13:B13"/>
    <mergeCell ref="A21:I21"/>
    <mergeCell ref="A22:I22"/>
    <mergeCell ref="A41:I41"/>
    <mergeCell ref="A42:I42"/>
    <mergeCell ref="A43:I43"/>
    <mergeCell ref="A44:B45"/>
    <mergeCell ref="A40:I40"/>
    <mergeCell ref="A31:B32"/>
    <mergeCell ref="C31:I31"/>
    <mergeCell ref="C32:I32"/>
    <mergeCell ref="C47:I47"/>
    <mergeCell ref="A48:B48"/>
    <mergeCell ref="A49:B49"/>
    <mergeCell ref="A56:I56"/>
    <mergeCell ref="A50:C50"/>
    <mergeCell ref="A51:B51"/>
    <mergeCell ref="A52:B52"/>
    <mergeCell ref="A77:B78"/>
    <mergeCell ref="A79:B79"/>
    <mergeCell ref="A67:I67"/>
    <mergeCell ref="A53:I53"/>
    <mergeCell ref="A54:I54"/>
    <mergeCell ref="A55:I55"/>
    <mergeCell ref="A46:A47"/>
    <mergeCell ref="B46:B47"/>
    <mergeCell ref="A57:B58"/>
    <mergeCell ref="C57:I57"/>
    <mergeCell ref="C58:I58"/>
    <mergeCell ref="A59:A60"/>
    <mergeCell ref="B59:B60"/>
    <mergeCell ref="C59:I59"/>
    <mergeCell ref="C60:I60"/>
    <mergeCell ref="C46:I46"/>
    <mergeCell ref="A80:C80"/>
    <mergeCell ref="A69:I69"/>
    <mergeCell ref="A61:B61"/>
    <mergeCell ref="A62:B62"/>
    <mergeCell ref="A63:C63"/>
    <mergeCell ref="A64:B64"/>
    <mergeCell ref="A65:B65"/>
    <mergeCell ref="A66:I66"/>
    <mergeCell ref="A68:I68"/>
    <mergeCell ref="C73:I73"/>
    <mergeCell ref="A70:C72"/>
    <mergeCell ref="D70:I70"/>
    <mergeCell ref="D71:F71"/>
    <mergeCell ref="G71:I71"/>
    <mergeCell ref="A73:B75"/>
    <mergeCell ref="C74:I74"/>
    <mergeCell ref="C75:I75"/>
    <mergeCell ref="C76:I76"/>
    <mergeCell ref="A81:B81"/>
    <mergeCell ref="A82:B82"/>
    <mergeCell ref="A83:I83"/>
    <mergeCell ref="A84:I84"/>
    <mergeCell ref="A85:I85"/>
    <mergeCell ref="A86:I86"/>
    <mergeCell ref="A87:B88"/>
    <mergeCell ref="C87:I87"/>
    <mergeCell ref="C88:I88"/>
    <mergeCell ref="A96:I96"/>
    <mergeCell ref="A97:I97"/>
    <mergeCell ref="A98:I98"/>
    <mergeCell ref="A99:I99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106:C106"/>
    <mergeCell ref="A107:I107"/>
    <mergeCell ref="A108:I108"/>
    <mergeCell ref="A109:I109"/>
    <mergeCell ref="A110:I110"/>
    <mergeCell ref="A111:I111"/>
    <mergeCell ref="A112:I112"/>
    <mergeCell ref="A100:B101"/>
    <mergeCell ref="C100:I100"/>
    <mergeCell ref="C101:I101"/>
    <mergeCell ref="A102:A103"/>
    <mergeCell ref="B102:B103"/>
    <mergeCell ref="C102:I102"/>
    <mergeCell ref="C103:I103"/>
    <mergeCell ref="A104:B104"/>
    <mergeCell ref="A105:B105"/>
  </mergeCells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selection activeCell="D8" sqref="D8:I9"/>
    </sheetView>
  </sheetViews>
  <sheetFormatPr defaultRowHeight="16.5" x14ac:dyDescent="0.25"/>
  <cols>
    <col min="1" max="1" width="13.140625" style="122" customWidth="1"/>
    <col min="2" max="2" width="20.85546875" style="122" customWidth="1"/>
    <col min="3" max="3" width="26.85546875" style="122" customWidth="1"/>
    <col min="4" max="4" width="17.42578125" style="122" customWidth="1"/>
    <col min="5" max="5" width="19.140625" style="122" customWidth="1"/>
    <col min="6" max="6" width="10.7109375" style="122" bestFit="1" customWidth="1"/>
    <col min="7" max="7" width="14.7109375" style="122" customWidth="1"/>
    <col min="8" max="8" width="13.7109375" style="122" customWidth="1"/>
    <col min="9" max="9" width="11.140625" style="122" customWidth="1"/>
    <col min="10" max="254" width="9.140625" style="122"/>
    <col min="255" max="255" width="13.140625" style="122" customWidth="1"/>
    <col min="256" max="256" width="16.140625" style="122" customWidth="1"/>
    <col min="257" max="257" width="26.85546875" style="122" customWidth="1"/>
    <col min="258" max="258" width="17.42578125" style="122" customWidth="1"/>
    <col min="259" max="259" width="15.140625" style="122" customWidth="1"/>
    <col min="260" max="260" width="19.140625" style="122" customWidth="1"/>
    <col min="261" max="261" width="17.5703125" style="122" customWidth="1"/>
    <col min="262" max="262" width="15.7109375" style="122" customWidth="1"/>
    <col min="263" max="263" width="17.140625" style="122" customWidth="1"/>
    <col min="264" max="264" width="9.140625" style="122"/>
    <col min="265" max="265" width="9.42578125" style="122" bestFit="1" customWidth="1"/>
    <col min="266" max="510" width="9.140625" style="122"/>
    <col min="511" max="511" width="13.140625" style="122" customWidth="1"/>
    <col min="512" max="512" width="16.140625" style="122" customWidth="1"/>
    <col min="513" max="513" width="26.85546875" style="122" customWidth="1"/>
    <col min="514" max="514" width="17.42578125" style="122" customWidth="1"/>
    <col min="515" max="515" width="15.140625" style="122" customWidth="1"/>
    <col min="516" max="516" width="19.140625" style="122" customWidth="1"/>
    <col min="517" max="517" width="17.5703125" style="122" customWidth="1"/>
    <col min="518" max="518" width="15.7109375" style="122" customWidth="1"/>
    <col min="519" max="519" width="17.140625" style="122" customWidth="1"/>
    <col min="520" max="520" width="9.140625" style="122"/>
    <col min="521" max="521" width="9.42578125" style="122" bestFit="1" customWidth="1"/>
    <col min="522" max="766" width="9.140625" style="122"/>
    <col min="767" max="767" width="13.140625" style="122" customWidth="1"/>
    <col min="768" max="768" width="16.140625" style="122" customWidth="1"/>
    <col min="769" max="769" width="26.85546875" style="122" customWidth="1"/>
    <col min="770" max="770" width="17.42578125" style="122" customWidth="1"/>
    <col min="771" max="771" width="15.140625" style="122" customWidth="1"/>
    <col min="772" max="772" width="19.140625" style="122" customWidth="1"/>
    <col min="773" max="773" width="17.5703125" style="122" customWidth="1"/>
    <col min="774" max="774" width="15.7109375" style="122" customWidth="1"/>
    <col min="775" max="775" width="17.140625" style="122" customWidth="1"/>
    <col min="776" max="776" width="9.140625" style="122"/>
    <col min="777" max="777" width="9.42578125" style="122" bestFit="1" customWidth="1"/>
    <col min="778" max="1022" width="9.140625" style="122"/>
    <col min="1023" max="1023" width="13.140625" style="122" customWidth="1"/>
    <col min="1024" max="1024" width="16.140625" style="122" customWidth="1"/>
    <col min="1025" max="1025" width="26.85546875" style="122" customWidth="1"/>
    <col min="1026" max="1026" width="17.42578125" style="122" customWidth="1"/>
    <col min="1027" max="1027" width="15.140625" style="122" customWidth="1"/>
    <col min="1028" max="1028" width="19.140625" style="122" customWidth="1"/>
    <col min="1029" max="1029" width="17.5703125" style="122" customWidth="1"/>
    <col min="1030" max="1030" width="15.7109375" style="122" customWidth="1"/>
    <col min="1031" max="1031" width="17.140625" style="122" customWidth="1"/>
    <col min="1032" max="1032" width="9.140625" style="122"/>
    <col min="1033" max="1033" width="9.42578125" style="122" bestFit="1" customWidth="1"/>
    <col min="1034" max="1278" width="9.140625" style="122"/>
    <col min="1279" max="1279" width="13.140625" style="122" customWidth="1"/>
    <col min="1280" max="1280" width="16.140625" style="122" customWidth="1"/>
    <col min="1281" max="1281" width="26.85546875" style="122" customWidth="1"/>
    <col min="1282" max="1282" width="17.42578125" style="122" customWidth="1"/>
    <col min="1283" max="1283" width="15.140625" style="122" customWidth="1"/>
    <col min="1284" max="1284" width="19.140625" style="122" customWidth="1"/>
    <col min="1285" max="1285" width="17.5703125" style="122" customWidth="1"/>
    <col min="1286" max="1286" width="15.7109375" style="122" customWidth="1"/>
    <col min="1287" max="1287" width="17.140625" style="122" customWidth="1"/>
    <col min="1288" max="1288" width="9.140625" style="122"/>
    <col min="1289" max="1289" width="9.42578125" style="122" bestFit="1" customWidth="1"/>
    <col min="1290" max="1534" width="9.140625" style="122"/>
    <col min="1535" max="1535" width="13.140625" style="122" customWidth="1"/>
    <col min="1536" max="1536" width="16.140625" style="122" customWidth="1"/>
    <col min="1537" max="1537" width="26.85546875" style="122" customWidth="1"/>
    <col min="1538" max="1538" width="17.42578125" style="122" customWidth="1"/>
    <col min="1539" max="1539" width="15.140625" style="122" customWidth="1"/>
    <col min="1540" max="1540" width="19.140625" style="122" customWidth="1"/>
    <col min="1541" max="1541" width="17.5703125" style="122" customWidth="1"/>
    <col min="1542" max="1542" width="15.7109375" style="122" customWidth="1"/>
    <col min="1543" max="1543" width="17.140625" style="122" customWidth="1"/>
    <col min="1544" max="1544" width="9.140625" style="122"/>
    <col min="1545" max="1545" width="9.42578125" style="122" bestFit="1" customWidth="1"/>
    <col min="1546" max="1790" width="9.140625" style="122"/>
    <col min="1791" max="1791" width="13.140625" style="122" customWidth="1"/>
    <col min="1792" max="1792" width="16.140625" style="122" customWidth="1"/>
    <col min="1793" max="1793" width="26.85546875" style="122" customWidth="1"/>
    <col min="1794" max="1794" width="17.42578125" style="122" customWidth="1"/>
    <col min="1795" max="1795" width="15.140625" style="122" customWidth="1"/>
    <col min="1796" max="1796" width="19.140625" style="122" customWidth="1"/>
    <col min="1797" max="1797" width="17.5703125" style="122" customWidth="1"/>
    <col min="1798" max="1798" width="15.7109375" style="122" customWidth="1"/>
    <col min="1799" max="1799" width="17.140625" style="122" customWidth="1"/>
    <col min="1800" max="1800" width="9.140625" style="122"/>
    <col min="1801" max="1801" width="9.42578125" style="122" bestFit="1" customWidth="1"/>
    <col min="1802" max="2046" width="9.140625" style="122"/>
    <col min="2047" max="2047" width="13.140625" style="122" customWidth="1"/>
    <col min="2048" max="2048" width="16.140625" style="122" customWidth="1"/>
    <col min="2049" max="2049" width="26.85546875" style="122" customWidth="1"/>
    <col min="2050" max="2050" width="17.42578125" style="122" customWidth="1"/>
    <col min="2051" max="2051" width="15.140625" style="122" customWidth="1"/>
    <col min="2052" max="2052" width="19.140625" style="122" customWidth="1"/>
    <col min="2053" max="2053" width="17.5703125" style="122" customWidth="1"/>
    <col min="2054" max="2054" width="15.7109375" style="122" customWidth="1"/>
    <col min="2055" max="2055" width="17.140625" style="122" customWidth="1"/>
    <col min="2056" max="2056" width="9.140625" style="122"/>
    <col min="2057" max="2057" width="9.42578125" style="122" bestFit="1" customWidth="1"/>
    <col min="2058" max="2302" width="9.140625" style="122"/>
    <col min="2303" max="2303" width="13.140625" style="122" customWidth="1"/>
    <col min="2304" max="2304" width="16.140625" style="122" customWidth="1"/>
    <col min="2305" max="2305" width="26.85546875" style="122" customWidth="1"/>
    <col min="2306" max="2306" width="17.42578125" style="122" customWidth="1"/>
    <col min="2307" max="2307" width="15.140625" style="122" customWidth="1"/>
    <col min="2308" max="2308" width="19.140625" style="122" customWidth="1"/>
    <col min="2309" max="2309" width="17.5703125" style="122" customWidth="1"/>
    <col min="2310" max="2310" width="15.7109375" style="122" customWidth="1"/>
    <col min="2311" max="2311" width="17.140625" style="122" customWidth="1"/>
    <col min="2312" max="2312" width="9.140625" style="122"/>
    <col min="2313" max="2313" width="9.42578125" style="122" bestFit="1" customWidth="1"/>
    <col min="2314" max="2558" width="9.140625" style="122"/>
    <col min="2559" max="2559" width="13.140625" style="122" customWidth="1"/>
    <col min="2560" max="2560" width="16.140625" style="122" customWidth="1"/>
    <col min="2561" max="2561" width="26.85546875" style="122" customWidth="1"/>
    <col min="2562" max="2562" width="17.42578125" style="122" customWidth="1"/>
    <col min="2563" max="2563" width="15.140625" style="122" customWidth="1"/>
    <col min="2564" max="2564" width="19.140625" style="122" customWidth="1"/>
    <col min="2565" max="2565" width="17.5703125" style="122" customWidth="1"/>
    <col min="2566" max="2566" width="15.7109375" style="122" customWidth="1"/>
    <col min="2567" max="2567" width="17.140625" style="122" customWidth="1"/>
    <col min="2568" max="2568" width="9.140625" style="122"/>
    <col min="2569" max="2569" width="9.42578125" style="122" bestFit="1" customWidth="1"/>
    <col min="2570" max="2814" width="9.140625" style="122"/>
    <col min="2815" max="2815" width="13.140625" style="122" customWidth="1"/>
    <col min="2816" max="2816" width="16.140625" style="122" customWidth="1"/>
    <col min="2817" max="2817" width="26.85546875" style="122" customWidth="1"/>
    <col min="2818" max="2818" width="17.42578125" style="122" customWidth="1"/>
    <col min="2819" max="2819" width="15.140625" style="122" customWidth="1"/>
    <col min="2820" max="2820" width="19.140625" style="122" customWidth="1"/>
    <col min="2821" max="2821" width="17.5703125" style="122" customWidth="1"/>
    <col min="2822" max="2822" width="15.7109375" style="122" customWidth="1"/>
    <col min="2823" max="2823" width="17.140625" style="122" customWidth="1"/>
    <col min="2824" max="2824" width="9.140625" style="122"/>
    <col min="2825" max="2825" width="9.42578125" style="122" bestFit="1" customWidth="1"/>
    <col min="2826" max="3070" width="9.140625" style="122"/>
    <col min="3071" max="3071" width="13.140625" style="122" customWidth="1"/>
    <col min="3072" max="3072" width="16.140625" style="122" customWidth="1"/>
    <col min="3073" max="3073" width="26.85546875" style="122" customWidth="1"/>
    <col min="3074" max="3074" width="17.42578125" style="122" customWidth="1"/>
    <col min="3075" max="3075" width="15.140625" style="122" customWidth="1"/>
    <col min="3076" max="3076" width="19.140625" style="122" customWidth="1"/>
    <col min="3077" max="3077" width="17.5703125" style="122" customWidth="1"/>
    <col min="3078" max="3078" width="15.7109375" style="122" customWidth="1"/>
    <col min="3079" max="3079" width="17.140625" style="122" customWidth="1"/>
    <col min="3080" max="3080" width="9.140625" style="122"/>
    <col min="3081" max="3081" width="9.42578125" style="122" bestFit="1" customWidth="1"/>
    <col min="3082" max="3326" width="9.140625" style="122"/>
    <col min="3327" max="3327" width="13.140625" style="122" customWidth="1"/>
    <col min="3328" max="3328" width="16.140625" style="122" customWidth="1"/>
    <col min="3329" max="3329" width="26.85546875" style="122" customWidth="1"/>
    <col min="3330" max="3330" width="17.42578125" style="122" customWidth="1"/>
    <col min="3331" max="3331" width="15.140625" style="122" customWidth="1"/>
    <col min="3332" max="3332" width="19.140625" style="122" customWidth="1"/>
    <col min="3333" max="3333" width="17.5703125" style="122" customWidth="1"/>
    <col min="3334" max="3334" width="15.7109375" style="122" customWidth="1"/>
    <col min="3335" max="3335" width="17.140625" style="122" customWidth="1"/>
    <col min="3336" max="3336" width="9.140625" style="122"/>
    <col min="3337" max="3337" width="9.42578125" style="122" bestFit="1" customWidth="1"/>
    <col min="3338" max="3582" width="9.140625" style="122"/>
    <col min="3583" max="3583" width="13.140625" style="122" customWidth="1"/>
    <col min="3584" max="3584" width="16.140625" style="122" customWidth="1"/>
    <col min="3585" max="3585" width="26.85546875" style="122" customWidth="1"/>
    <col min="3586" max="3586" width="17.42578125" style="122" customWidth="1"/>
    <col min="3587" max="3587" width="15.140625" style="122" customWidth="1"/>
    <col min="3588" max="3588" width="19.140625" style="122" customWidth="1"/>
    <col min="3589" max="3589" width="17.5703125" style="122" customWidth="1"/>
    <col min="3590" max="3590" width="15.7109375" style="122" customWidth="1"/>
    <col min="3591" max="3591" width="17.140625" style="122" customWidth="1"/>
    <col min="3592" max="3592" width="9.140625" style="122"/>
    <col min="3593" max="3593" width="9.42578125" style="122" bestFit="1" customWidth="1"/>
    <col min="3594" max="3838" width="9.140625" style="122"/>
    <col min="3839" max="3839" width="13.140625" style="122" customWidth="1"/>
    <col min="3840" max="3840" width="16.140625" style="122" customWidth="1"/>
    <col min="3841" max="3841" width="26.85546875" style="122" customWidth="1"/>
    <col min="3842" max="3842" width="17.42578125" style="122" customWidth="1"/>
    <col min="3843" max="3843" width="15.140625" style="122" customWidth="1"/>
    <col min="3844" max="3844" width="19.140625" style="122" customWidth="1"/>
    <col min="3845" max="3845" width="17.5703125" style="122" customWidth="1"/>
    <col min="3846" max="3846" width="15.7109375" style="122" customWidth="1"/>
    <col min="3847" max="3847" width="17.140625" style="122" customWidth="1"/>
    <col min="3848" max="3848" width="9.140625" style="122"/>
    <col min="3849" max="3849" width="9.42578125" style="122" bestFit="1" customWidth="1"/>
    <col min="3850" max="4094" width="9.140625" style="122"/>
    <col min="4095" max="4095" width="13.140625" style="122" customWidth="1"/>
    <col min="4096" max="4096" width="16.140625" style="122" customWidth="1"/>
    <col min="4097" max="4097" width="26.85546875" style="122" customWidth="1"/>
    <col min="4098" max="4098" width="17.42578125" style="122" customWidth="1"/>
    <col min="4099" max="4099" width="15.140625" style="122" customWidth="1"/>
    <col min="4100" max="4100" width="19.140625" style="122" customWidth="1"/>
    <col min="4101" max="4101" width="17.5703125" style="122" customWidth="1"/>
    <col min="4102" max="4102" width="15.7109375" style="122" customWidth="1"/>
    <col min="4103" max="4103" width="17.140625" style="122" customWidth="1"/>
    <col min="4104" max="4104" width="9.140625" style="122"/>
    <col min="4105" max="4105" width="9.42578125" style="122" bestFit="1" customWidth="1"/>
    <col min="4106" max="4350" width="9.140625" style="122"/>
    <col min="4351" max="4351" width="13.140625" style="122" customWidth="1"/>
    <col min="4352" max="4352" width="16.140625" style="122" customWidth="1"/>
    <col min="4353" max="4353" width="26.85546875" style="122" customWidth="1"/>
    <col min="4354" max="4354" width="17.42578125" style="122" customWidth="1"/>
    <col min="4355" max="4355" width="15.140625" style="122" customWidth="1"/>
    <col min="4356" max="4356" width="19.140625" style="122" customWidth="1"/>
    <col min="4357" max="4357" width="17.5703125" style="122" customWidth="1"/>
    <col min="4358" max="4358" width="15.7109375" style="122" customWidth="1"/>
    <col min="4359" max="4359" width="17.140625" style="122" customWidth="1"/>
    <col min="4360" max="4360" width="9.140625" style="122"/>
    <col min="4361" max="4361" width="9.42578125" style="122" bestFit="1" customWidth="1"/>
    <col min="4362" max="4606" width="9.140625" style="122"/>
    <col min="4607" max="4607" width="13.140625" style="122" customWidth="1"/>
    <col min="4608" max="4608" width="16.140625" style="122" customWidth="1"/>
    <col min="4609" max="4609" width="26.85546875" style="122" customWidth="1"/>
    <col min="4610" max="4610" width="17.42578125" style="122" customWidth="1"/>
    <col min="4611" max="4611" width="15.140625" style="122" customWidth="1"/>
    <col min="4612" max="4612" width="19.140625" style="122" customWidth="1"/>
    <col min="4613" max="4613" width="17.5703125" style="122" customWidth="1"/>
    <col min="4614" max="4614" width="15.7109375" style="122" customWidth="1"/>
    <col min="4615" max="4615" width="17.140625" style="122" customWidth="1"/>
    <col min="4616" max="4616" width="9.140625" style="122"/>
    <col min="4617" max="4617" width="9.42578125" style="122" bestFit="1" customWidth="1"/>
    <col min="4618" max="4862" width="9.140625" style="122"/>
    <col min="4863" max="4863" width="13.140625" style="122" customWidth="1"/>
    <col min="4864" max="4864" width="16.140625" style="122" customWidth="1"/>
    <col min="4865" max="4865" width="26.85546875" style="122" customWidth="1"/>
    <col min="4866" max="4866" width="17.42578125" style="122" customWidth="1"/>
    <col min="4867" max="4867" width="15.140625" style="122" customWidth="1"/>
    <col min="4868" max="4868" width="19.140625" style="122" customWidth="1"/>
    <col min="4869" max="4869" width="17.5703125" style="122" customWidth="1"/>
    <col min="4870" max="4870" width="15.7109375" style="122" customWidth="1"/>
    <col min="4871" max="4871" width="17.140625" style="122" customWidth="1"/>
    <col min="4872" max="4872" width="9.140625" style="122"/>
    <col min="4873" max="4873" width="9.42578125" style="122" bestFit="1" customWidth="1"/>
    <col min="4874" max="5118" width="9.140625" style="122"/>
    <col min="5119" max="5119" width="13.140625" style="122" customWidth="1"/>
    <col min="5120" max="5120" width="16.140625" style="122" customWidth="1"/>
    <col min="5121" max="5121" width="26.85546875" style="122" customWidth="1"/>
    <col min="5122" max="5122" width="17.42578125" style="122" customWidth="1"/>
    <col min="5123" max="5123" width="15.140625" style="122" customWidth="1"/>
    <col min="5124" max="5124" width="19.140625" style="122" customWidth="1"/>
    <col min="5125" max="5125" width="17.5703125" style="122" customWidth="1"/>
    <col min="5126" max="5126" width="15.7109375" style="122" customWidth="1"/>
    <col min="5127" max="5127" width="17.140625" style="122" customWidth="1"/>
    <col min="5128" max="5128" width="9.140625" style="122"/>
    <col min="5129" max="5129" width="9.42578125" style="122" bestFit="1" customWidth="1"/>
    <col min="5130" max="5374" width="9.140625" style="122"/>
    <col min="5375" max="5375" width="13.140625" style="122" customWidth="1"/>
    <col min="5376" max="5376" width="16.140625" style="122" customWidth="1"/>
    <col min="5377" max="5377" width="26.85546875" style="122" customWidth="1"/>
    <col min="5378" max="5378" width="17.42578125" style="122" customWidth="1"/>
    <col min="5379" max="5379" width="15.140625" style="122" customWidth="1"/>
    <col min="5380" max="5380" width="19.140625" style="122" customWidth="1"/>
    <col min="5381" max="5381" width="17.5703125" style="122" customWidth="1"/>
    <col min="5382" max="5382" width="15.7109375" style="122" customWidth="1"/>
    <col min="5383" max="5383" width="17.140625" style="122" customWidth="1"/>
    <col min="5384" max="5384" width="9.140625" style="122"/>
    <col min="5385" max="5385" width="9.42578125" style="122" bestFit="1" customWidth="1"/>
    <col min="5386" max="5630" width="9.140625" style="122"/>
    <col min="5631" max="5631" width="13.140625" style="122" customWidth="1"/>
    <col min="5632" max="5632" width="16.140625" style="122" customWidth="1"/>
    <col min="5633" max="5633" width="26.85546875" style="122" customWidth="1"/>
    <col min="5634" max="5634" width="17.42578125" style="122" customWidth="1"/>
    <col min="5635" max="5635" width="15.140625" style="122" customWidth="1"/>
    <col min="5636" max="5636" width="19.140625" style="122" customWidth="1"/>
    <col min="5637" max="5637" width="17.5703125" style="122" customWidth="1"/>
    <col min="5638" max="5638" width="15.7109375" style="122" customWidth="1"/>
    <col min="5639" max="5639" width="17.140625" style="122" customWidth="1"/>
    <col min="5640" max="5640" width="9.140625" style="122"/>
    <col min="5641" max="5641" width="9.42578125" style="122" bestFit="1" customWidth="1"/>
    <col min="5642" max="5886" width="9.140625" style="122"/>
    <col min="5887" max="5887" width="13.140625" style="122" customWidth="1"/>
    <col min="5888" max="5888" width="16.140625" style="122" customWidth="1"/>
    <col min="5889" max="5889" width="26.85546875" style="122" customWidth="1"/>
    <col min="5890" max="5890" width="17.42578125" style="122" customWidth="1"/>
    <col min="5891" max="5891" width="15.140625" style="122" customWidth="1"/>
    <col min="5892" max="5892" width="19.140625" style="122" customWidth="1"/>
    <col min="5893" max="5893" width="17.5703125" style="122" customWidth="1"/>
    <col min="5894" max="5894" width="15.7109375" style="122" customWidth="1"/>
    <col min="5895" max="5895" width="17.140625" style="122" customWidth="1"/>
    <col min="5896" max="5896" width="9.140625" style="122"/>
    <col min="5897" max="5897" width="9.42578125" style="122" bestFit="1" customWidth="1"/>
    <col min="5898" max="6142" width="9.140625" style="122"/>
    <col min="6143" max="6143" width="13.140625" style="122" customWidth="1"/>
    <col min="6144" max="6144" width="16.140625" style="122" customWidth="1"/>
    <col min="6145" max="6145" width="26.85546875" style="122" customWidth="1"/>
    <col min="6146" max="6146" width="17.42578125" style="122" customWidth="1"/>
    <col min="6147" max="6147" width="15.140625" style="122" customWidth="1"/>
    <col min="6148" max="6148" width="19.140625" style="122" customWidth="1"/>
    <col min="6149" max="6149" width="17.5703125" style="122" customWidth="1"/>
    <col min="6150" max="6150" width="15.7109375" style="122" customWidth="1"/>
    <col min="6151" max="6151" width="17.140625" style="122" customWidth="1"/>
    <col min="6152" max="6152" width="9.140625" style="122"/>
    <col min="6153" max="6153" width="9.42578125" style="122" bestFit="1" customWidth="1"/>
    <col min="6154" max="6398" width="9.140625" style="122"/>
    <col min="6399" max="6399" width="13.140625" style="122" customWidth="1"/>
    <col min="6400" max="6400" width="16.140625" style="122" customWidth="1"/>
    <col min="6401" max="6401" width="26.85546875" style="122" customWidth="1"/>
    <col min="6402" max="6402" width="17.42578125" style="122" customWidth="1"/>
    <col min="6403" max="6403" width="15.140625" style="122" customWidth="1"/>
    <col min="6404" max="6404" width="19.140625" style="122" customWidth="1"/>
    <col min="6405" max="6405" width="17.5703125" style="122" customWidth="1"/>
    <col min="6406" max="6406" width="15.7109375" style="122" customWidth="1"/>
    <col min="6407" max="6407" width="17.140625" style="122" customWidth="1"/>
    <col min="6408" max="6408" width="9.140625" style="122"/>
    <col min="6409" max="6409" width="9.42578125" style="122" bestFit="1" customWidth="1"/>
    <col min="6410" max="6654" width="9.140625" style="122"/>
    <col min="6655" max="6655" width="13.140625" style="122" customWidth="1"/>
    <col min="6656" max="6656" width="16.140625" style="122" customWidth="1"/>
    <col min="6657" max="6657" width="26.85546875" style="122" customWidth="1"/>
    <col min="6658" max="6658" width="17.42578125" style="122" customWidth="1"/>
    <col min="6659" max="6659" width="15.140625" style="122" customWidth="1"/>
    <col min="6660" max="6660" width="19.140625" style="122" customWidth="1"/>
    <col min="6661" max="6661" width="17.5703125" style="122" customWidth="1"/>
    <col min="6662" max="6662" width="15.7109375" style="122" customWidth="1"/>
    <col min="6663" max="6663" width="17.140625" style="122" customWidth="1"/>
    <col min="6664" max="6664" width="9.140625" style="122"/>
    <col min="6665" max="6665" width="9.42578125" style="122" bestFit="1" customWidth="1"/>
    <col min="6666" max="6910" width="9.140625" style="122"/>
    <col min="6911" max="6911" width="13.140625" style="122" customWidth="1"/>
    <col min="6912" max="6912" width="16.140625" style="122" customWidth="1"/>
    <col min="6913" max="6913" width="26.85546875" style="122" customWidth="1"/>
    <col min="6914" max="6914" width="17.42578125" style="122" customWidth="1"/>
    <col min="6915" max="6915" width="15.140625" style="122" customWidth="1"/>
    <col min="6916" max="6916" width="19.140625" style="122" customWidth="1"/>
    <col min="6917" max="6917" width="17.5703125" style="122" customWidth="1"/>
    <col min="6918" max="6918" width="15.7109375" style="122" customWidth="1"/>
    <col min="6919" max="6919" width="17.140625" style="122" customWidth="1"/>
    <col min="6920" max="6920" width="9.140625" style="122"/>
    <col min="6921" max="6921" width="9.42578125" style="122" bestFit="1" customWidth="1"/>
    <col min="6922" max="7166" width="9.140625" style="122"/>
    <col min="7167" max="7167" width="13.140625" style="122" customWidth="1"/>
    <col min="7168" max="7168" width="16.140625" style="122" customWidth="1"/>
    <col min="7169" max="7169" width="26.85546875" style="122" customWidth="1"/>
    <col min="7170" max="7170" width="17.42578125" style="122" customWidth="1"/>
    <col min="7171" max="7171" width="15.140625" style="122" customWidth="1"/>
    <col min="7172" max="7172" width="19.140625" style="122" customWidth="1"/>
    <col min="7173" max="7173" width="17.5703125" style="122" customWidth="1"/>
    <col min="7174" max="7174" width="15.7109375" style="122" customWidth="1"/>
    <col min="7175" max="7175" width="17.140625" style="122" customWidth="1"/>
    <col min="7176" max="7176" width="9.140625" style="122"/>
    <col min="7177" max="7177" width="9.42578125" style="122" bestFit="1" customWidth="1"/>
    <col min="7178" max="7422" width="9.140625" style="122"/>
    <col min="7423" max="7423" width="13.140625" style="122" customWidth="1"/>
    <col min="7424" max="7424" width="16.140625" style="122" customWidth="1"/>
    <col min="7425" max="7425" width="26.85546875" style="122" customWidth="1"/>
    <col min="7426" max="7426" width="17.42578125" style="122" customWidth="1"/>
    <col min="7427" max="7427" width="15.140625" style="122" customWidth="1"/>
    <col min="7428" max="7428" width="19.140625" style="122" customWidth="1"/>
    <col min="7429" max="7429" width="17.5703125" style="122" customWidth="1"/>
    <col min="7430" max="7430" width="15.7109375" style="122" customWidth="1"/>
    <col min="7431" max="7431" width="17.140625" style="122" customWidth="1"/>
    <col min="7432" max="7432" width="9.140625" style="122"/>
    <col min="7433" max="7433" width="9.42578125" style="122" bestFit="1" customWidth="1"/>
    <col min="7434" max="7678" width="9.140625" style="122"/>
    <col min="7679" max="7679" width="13.140625" style="122" customWidth="1"/>
    <col min="7680" max="7680" width="16.140625" style="122" customWidth="1"/>
    <col min="7681" max="7681" width="26.85546875" style="122" customWidth="1"/>
    <col min="7682" max="7682" width="17.42578125" style="122" customWidth="1"/>
    <col min="7683" max="7683" width="15.140625" style="122" customWidth="1"/>
    <col min="7684" max="7684" width="19.140625" style="122" customWidth="1"/>
    <col min="7685" max="7685" width="17.5703125" style="122" customWidth="1"/>
    <col min="7686" max="7686" width="15.7109375" style="122" customWidth="1"/>
    <col min="7687" max="7687" width="17.140625" style="122" customWidth="1"/>
    <col min="7688" max="7688" width="9.140625" style="122"/>
    <col min="7689" max="7689" width="9.42578125" style="122" bestFit="1" customWidth="1"/>
    <col min="7690" max="7934" width="9.140625" style="122"/>
    <col min="7935" max="7935" width="13.140625" style="122" customWidth="1"/>
    <col min="7936" max="7936" width="16.140625" style="122" customWidth="1"/>
    <col min="7937" max="7937" width="26.85546875" style="122" customWidth="1"/>
    <col min="7938" max="7938" width="17.42578125" style="122" customWidth="1"/>
    <col min="7939" max="7939" width="15.140625" style="122" customWidth="1"/>
    <col min="7940" max="7940" width="19.140625" style="122" customWidth="1"/>
    <col min="7941" max="7941" width="17.5703125" style="122" customWidth="1"/>
    <col min="7942" max="7942" width="15.7109375" style="122" customWidth="1"/>
    <col min="7943" max="7943" width="17.140625" style="122" customWidth="1"/>
    <col min="7944" max="7944" width="9.140625" style="122"/>
    <col min="7945" max="7945" width="9.42578125" style="122" bestFit="1" customWidth="1"/>
    <col min="7946" max="8190" width="9.140625" style="122"/>
    <col min="8191" max="8191" width="13.140625" style="122" customWidth="1"/>
    <col min="8192" max="8192" width="16.140625" style="122" customWidth="1"/>
    <col min="8193" max="8193" width="26.85546875" style="122" customWidth="1"/>
    <col min="8194" max="8194" width="17.42578125" style="122" customWidth="1"/>
    <col min="8195" max="8195" width="15.140625" style="122" customWidth="1"/>
    <col min="8196" max="8196" width="19.140625" style="122" customWidth="1"/>
    <col min="8197" max="8197" width="17.5703125" style="122" customWidth="1"/>
    <col min="8198" max="8198" width="15.7109375" style="122" customWidth="1"/>
    <col min="8199" max="8199" width="17.140625" style="122" customWidth="1"/>
    <col min="8200" max="8200" width="9.140625" style="122"/>
    <col min="8201" max="8201" width="9.42578125" style="122" bestFit="1" customWidth="1"/>
    <col min="8202" max="8446" width="9.140625" style="122"/>
    <col min="8447" max="8447" width="13.140625" style="122" customWidth="1"/>
    <col min="8448" max="8448" width="16.140625" style="122" customWidth="1"/>
    <col min="8449" max="8449" width="26.85546875" style="122" customWidth="1"/>
    <col min="8450" max="8450" width="17.42578125" style="122" customWidth="1"/>
    <col min="8451" max="8451" width="15.140625" style="122" customWidth="1"/>
    <col min="8452" max="8452" width="19.140625" style="122" customWidth="1"/>
    <col min="8453" max="8453" width="17.5703125" style="122" customWidth="1"/>
    <col min="8454" max="8454" width="15.7109375" style="122" customWidth="1"/>
    <col min="8455" max="8455" width="17.140625" style="122" customWidth="1"/>
    <col min="8456" max="8456" width="9.140625" style="122"/>
    <col min="8457" max="8457" width="9.42578125" style="122" bestFit="1" customWidth="1"/>
    <col min="8458" max="8702" width="9.140625" style="122"/>
    <col min="8703" max="8703" width="13.140625" style="122" customWidth="1"/>
    <col min="8704" max="8704" width="16.140625" style="122" customWidth="1"/>
    <col min="8705" max="8705" width="26.85546875" style="122" customWidth="1"/>
    <col min="8706" max="8706" width="17.42578125" style="122" customWidth="1"/>
    <col min="8707" max="8707" width="15.140625" style="122" customWidth="1"/>
    <col min="8708" max="8708" width="19.140625" style="122" customWidth="1"/>
    <col min="8709" max="8709" width="17.5703125" style="122" customWidth="1"/>
    <col min="8710" max="8710" width="15.7109375" style="122" customWidth="1"/>
    <col min="8711" max="8711" width="17.140625" style="122" customWidth="1"/>
    <col min="8712" max="8712" width="9.140625" style="122"/>
    <col min="8713" max="8713" width="9.42578125" style="122" bestFit="1" customWidth="1"/>
    <col min="8714" max="8958" width="9.140625" style="122"/>
    <col min="8959" max="8959" width="13.140625" style="122" customWidth="1"/>
    <col min="8960" max="8960" width="16.140625" style="122" customWidth="1"/>
    <col min="8961" max="8961" width="26.85546875" style="122" customWidth="1"/>
    <col min="8962" max="8962" width="17.42578125" style="122" customWidth="1"/>
    <col min="8963" max="8963" width="15.140625" style="122" customWidth="1"/>
    <col min="8964" max="8964" width="19.140625" style="122" customWidth="1"/>
    <col min="8965" max="8965" width="17.5703125" style="122" customWidth="1"/>
    <col min="8966" max="8966" width="15.7109375" style="122" customWidth="1"/>
    <col min="8967" max="8967" width="17.140625" style="122" customWidth="1"/>
    <col min="8968" max="8968" width="9.140625" style="122"/>
    <col min="8969" max="8969" width="9.42578125" style="122" bestFit="1" customWidth="1"/>
    <col min="8970" max="9214" width="9.140625" style="122"/>
    <col min="9215" max="9215" width="13.140625" style="122" customWidth="1"/>
    <col min="9216" max="9216" width="16.140625" style="122" customWidth="1"/>
    <col min="9217" max="9217" width="26.85546875" style="122" customWidth="1"/>
    <col min="9218" max="9218" width="17.42578125" style="122" customWidth="1"/>
    <col min="9219" max="9219" width="15.140625" style="122" customWidth="1"/>
    <col min="9220" max="9220" width="19.140625" style="122" customWidth="1"/>
    <col min="9221" max="9221" width="17.5703125" style="122" customWidth="1"/>
    <col min="9222" max="9222" width="15.7109375" style="122" customWidth="1"/>
    <col min="9223" max="9223" width="17.140625" style="122" customWidth="1"/>
    <col min="9224" max="9224" width="9.140625" style="122"/>
    <col min="9225" max="9225" width="9.42578125" style="122" bestFit="1" customWidth="1"/>
    <col min="9226" max="9470" width="9.140625" style="122"/>
    <col min="9471" max="9471" width="13.140625" style="122" customWidth="1"/>
    <col min="9472" max="9472" width="16.140625" style="122" customWidth="1"/>
    <col min="9473" max="9473" width="26.85546875" style="122" customWidth="1"/>
    <col min="9474" max="9474" width="17.42578125" style="122" customWidth="1"/>
    <col min="9475" max="9475" width="15.140625" style="122" customWidth="1"/>
    <col min="9476" max="9476" width="19.140625" style="122" customWidth="1"/>
    <col min="9477" max="9477" width="17.5703125" style="122" customWidth="1"/>
    <col min="9478" max="9478" width="15.7109375" style="122" customWidth="1"/>
    <col min="9479" max="9479" width="17.140625" style="122" customWidth="1"/>
    <col min="9480" max="9480" width="9.140625" style="122"/>
    <col min="9481" max="9481" width="9.42578125" style="122" bestFit="1" customWidth="1"/>
    <col min="9482" max="9726" width="9.140625" style="122"/>
    <col min="9727" max="9727" width="13.140625" style="122" customWidth="1"/>
    <col min="9728" max="9728" width="16.140625" style="122" customWidth="1"/>
    <col min="9729" max="9729" width="26.85546875" style="122" customWidth="1"/>
    <col min="9730" max="9730" width="17.42578125" style="122" customWidth="1"/>
    <col min="9731" max="9731" width="15.140625" style="122" customWidth="1"/>
    <col min="9732" max="9732" width="19.140625" style="122" customWidth="1"/>
    <col min="9733" max="9733" width="17.5703125" style="122" customWidth="1"/>
    <col min="9734" max="9734" width="15.7109375" style="122" customWidth="1"/>
    <col min="9735" max="9735" width="17.140625" style="122" customWidth="1"/>
    <col min="9736" max="9736" width="9.140625" style="122"/>
    <col min="9737" max="9737" width="9.42578125" style="122" bestFit="1" customWidth="1"/>
    <col min="9738" max="9982" width="9.140625" style="122"/>
    <col min="9983" max="9983" width="13.140625" style="122" customWidth="1"/>
    <col min="9984" max="9984" width="16.140625" style="122" customWidth="1"/>
    <col min="9985" max="9985" width="26.85546875" style="122" customWidth="1"/>
    <col min="9986" max="9986" width="17.42578125" style="122" customWidth="1"/>
    <col min="9987" max="9987" width="15.140625" style="122" customWidth="1"/>
    <col min="9988" max="9988" width="19.140625" style="122" customWidth="1"/>
    <col min="9989" max="9989" width="17.5703125" style="122" customWidth="1"/>
    <col min="9990" max="9990" width="15.7109375" style="122" customWidth="1"/>
    <col min="9991" max="9991" width="17.140625" style="122" customWidth="1"/>
    <col min="9992" max="9992" width="9.140625" style="122"/>
    <col min="9993" max="9993" width="9.42578125" style="122" bestFit="1" customWidth="1"/>
    <col min="9994" max="10238" width="9.140625" style="122"/>
    <col min="10239" max="10239" width="13.140625" style="122" customWidth="1"/>
    <col min="10240" max="10240" width="16.140625" style="122" customWidth="1"/>
    <col min="10241" max="10241" width="26.85546875" style="122" customWidth="1"/>
    <col min="10242" max="10242" width="17.42578125" style="122" customWidth="1"/>
    <col min="10243" max="10243" width="15.140625" style="122" customWidth="1"/>
    <col min="10244" max="10244" width="19.140625" style="122" customWidth="1"/>
    <col min="10245" max="10245" width="17.5703125" style="122" customWidth="1"/>
    <col min="10246" max="10246" width="15.7109375" style="122" customWidth="1"/>
    <col min="10247" max="10247" width="17.140625" style="122" customWidth="1"/>
    <col min="10248" max="10248" width="9.140625" style="122"/>
    <col min="10249" max="10249" width="9.42578125" style="122" bestFit="1" customWidth="1"/>
    <col min="10250" max="10494" width="9.140625" style="122"/>
    <col min="10495" max="10495" width="13.140625" style="122" customWidth="1"/>
    <col min="10496" max="10496" width="16.140625" style="122" customWidth="1"/>
    <col min="10497" max="10497" width="26.85546875" style="122" customWidth="1"/>
    <col min="10498" max="10498" width="17.42578125" style="122" customWidth="1"/>
    <col min="10499" max="10499" width="15.140625" style="122" customWidth="1"/>
    <col min="10500" max="10500" width="19.140625" style="122" customWidth="1"/>
    <col min="10501" max="10501" width="17.5703125" style="122" customWidth="1"/>
    <col min="10502" max="10502" width="15.7109375" style="122" customWidth="1"/>
    <col min="10503" max="10503" width="17.140625" style="122" customWidth="1"/>
    <col min="10504" max="10504" width="9.140625" style="122"/>
    <col min="10505" max="10505" width="9.42578125" style="122" bestFit="1" customWidth="1"/>
    <col min="10506" max="10750" width="9.140625" style="122"/>
    <col min="10751" max="10751" width="13.140625" style="122" customWidth="1"/>
    <col min="10752" max="10752" width="16.140625" style="122" customWidth="1"/>
    <col min="10753" max="10753" width="26.85546875" style="122" customWidth="1"/>
    <col min="10754" max="10754" width="17.42578125" style="122" customWidth="1"/>
    <col min="10755" max="10755" width="15.140625" style="122" customWidth="1"/>
    <col min="10756" max="10756" width="19.140625" style="122" customWidth="1"/>
    <col min="10757" max="10757" width="17.5703125" style="122" customWidth="1"/>
    <col min="10758" max="10758" width="15.7109375" style="122" customWidth="1"/>
    <col min="10759" max="10759" width="17.140625" style="122" customWidth="1"/>
    <col min="10760" max="10760" width="9.140625" style="122"/>
    <col min="10761" max="10761" width="9.42578125" style="122" bestFit="1" customWidth="1"/>
    <col min="10762" max="11006" width="9.140625" style="122"/>
    <col min="11007" max="11007" width="13.140625" style="122" customWidth="1"/>
    <col min="11008" max="11008" width="16.140625" style="122" customWidth="1"/>
    <col min="11009" max="11009" width="26.85546875" style="122" customWidth="1"/>
    <col min="11010" max="11010" width="17.42578125" style="122" customWidth="1"/>
    <col min="11011" max="11011" width="15.140625" style="122" customWidth="1"/>
    <col min="11012" max="11012" width="19.140625" style="122" customWidth="1"/>
    <col min="11013" max="11013" width="17.5703125" style="122" customWidth="1"/>
    <col min="11014" max="11014" width="15.7109375" style="122" customWidth="1"/>
    <col min="11015" max="11015" width="17.140625" style="122" customWidth="1"/>
    <col min="11016" max="11016" width="9.140625" style="122"/>
    <col min="11017" max="11017" width="9.42578125" style="122" bestFit="1" customWidth="1"/>
    <col min="11018" max="11262" width="9.140625" style="122"/>
    <col min="11263" max="11263" width="13.140625" style="122" customWidth="1"/>
    <col min="11264" max="11264" width="16.140625" style="122" customWidth="1"/>
    <col min="11265" max="11265" width="26.85546875" style="122" customWidth="1"/>
    <col min="11266" max="11266" width="17.42578125" style="122" customWidth="1"/>
    <col min="11267" max="11267" width="15.140625" style="122" customWidth="1"/>
    <col min="11268" max="11268" width="19.140625" style="122" customWidth="1"/>
    <col min="11269" max="11269" width="17.5703125" style="122" customWidth="1"/>
    <col min="11270" max="11270" width="15.7109375" style="122" customWidth="1"/>
    <col min="11271" max="11271" width="17.140625" style="122" customWidth="1"/>
    <col min="11272" max="11272" width="9.140625" style="122"/>
    <col min="11273" max="11273" width="9.42578125" style="122" bestFit="1" customWidth="1"/>
    <col min="11274" max="11518" width="9.140625" style="122"/>
    <col min="11519" max="11519" width="13.140625" style="122" customWidth="1"/>
    <col min="11520" max="11520" width="16.140625" style="122" customWidth="1"/>
    <col min="11521" max="11521" width="26.85546875" style="122" customWidth="1"/>
    <col min="11522" max="11522" width="17.42578125" style="122" customWidth="1"/>
    <col min="11523" max="11523" width="15.140625" style="122" customWidth="1"/>
    <col min="11524" max="11524" width="19.140625" style="122" customWidth="1"/>
    <col min="11525" max="11525" width="17.5703125" style="122" customWidth="1"/>
    <col min="11526" max="11526" width="15.7109375" style="122" customWidth="1"/>
    <col min="11527" max="11527" width="17.140625" style="122" customWidth="1"/>
    <col min="11528" max="11528" width="9.140625" style="122"/>
    <col min="11529" max="11529" width="9.42578125" style="122" bestFit="1" customWidth="1"/>
    <col min="11530" max="11774" width="9.140625" style="122"/>
    <col min="11775" max="11775" width="13.140625" style="122" customWidth="1"/>
    <col min="11776" max="11776" width="16.140625" style="122" customWidth="1"/>
    <col min="11777" max="11777" width="26.85546875" style="122" customWidth="1"/>
    <col min="11778" max="11778" width="17.42578125" style="122" customWidth="1"/>
    <col min="11779" max="11779" width="15.140625" style="122" customWidth="1"/>
    <col min="11780" max="11780" width="19.140625" style="122" customWidth="1"/>
    <col min="11781" max="11781" width="17.5703125" style="122" customWidth="1"/>
    <col min="11782" max="11782" width="15.7109375" style="122" customWidth="1"/>
    <col min="11783" max="11783" width="17.140625" style="122" customWidth="1"/>
    <col min="11784" max="11784" width="9.140625" style="122"/>
    <col min="11785" max="11785" width="9.42578125" style="122" bestFit="1" customWidth="1"/>
    <col min="11786" max="12030" width="9.140625" style="122"/>
    <col min="12031" max="12031" width="13.140625" style="122" customWidth="1"/>
    <col min="12032" max="12032" width="16.140625" style="122" customWidth="1"/>
    <col min="12033" max="12033" width="26.85546875" style="122" customWidth="1"/>
    <col min="12034" max="12034" width="17.42578125" style="122" customWidth="1"/>
    <col min="12035" max="12035" width="15.140625" style="122" customWidth="1"/>
    <col min="12036" max="12036" width="19.140625" style="122" customWidth="1"/>
    <col min="12037" max="12037" width="17.5703125" style="122" customWidth="1"/>
    <col min="12038" max="12038" width="15.7109375" style="122" customWidth="1"/>
    <col min="12039" max="12039" width="17.140625" style="122" customWidth="1"/>
    <col min="12040" max="12040" width="9.140625" style="122"/>
    <col min="12041" max="12041" width="9.42578125" style="122" bestFit="1" customWidth="1"/>
    <col min="12042" max="12286" width="9.140625" style="122"/>
    <col min="12287" max="12287" width="13.140625" style="122" customWidth="1"/>
    <col min="12288" max="12288" width="16.140625" style="122" customWidth="1"/>
    <col min="12289" max="12289" width="26.85546875" style="122" customWidth="1"/>
    <col min="12290" max="12290" width="17.42578125" style="122" customWidth="1"/>
    <col min="12291" max="12291" width="15.140625" style="122" customWidth="1"/>
    <col min="12292" max="12292" width="19.140625" style="122" customWidth="1"/>
    <col min="12293" max="12293" width="17.5703125" style="122" customWidth="1"/>
    <col min="12294" max="12294" width="15.7109375" style="122" customWidth="1"/>
    <col min="12295" max="12295" width="17.140625" style="122" customWidth="1"/>
    <col min="12296" max="12296" width="9.140625" style="122"/>
    <col min="12297" max="12297" width="9.42578125" style="122" bestFit="1" customWidth="1"/>
    <col min="12298" max="12542" width="9.140625" style="122"/>
    <col min="12543" max="12543" width="13.140625" style="122" customWidth="1"/>
    <col min="12544" max="12544" width="16.140625" style="122" customWidth="1"/>
    <col min="12545" max="12545" width="26.85546875" style="122" customWidth="1"/>
    <col min="12546" max="12546" width="17.42578125" style="122" customWidth="1"/>
    <col min="12547" max="12547" width="15.140625" style="122" customWidth="1"/>
    <col min="12548" max="12548" width="19.140625" style="122" customWidth="1"/>
    <col min="12549" max="12549" width="17.5703125" style="122" customWidth="1"/>
    <col min="12550" max="12550" width="15.7109375" style="122" customWidth="1"/>
    <col min="12551" max="12551" width="17.140625" style="122" customWidth="1"/>
    <col min="12552" max="12552" width="9.140625" style="122"/>
    <col min="12553" max="12553" width="9.42578125" style="122" bestFit="1" customWidth="1"/>
    <col min="12554" max="12798" width="9.140625" style="122"/>
    <col min="12799" max="12799" width="13.140625" style="122" customWidth="1"/>
    <col min="12800" max="12800" width="16.140625" style="122" customWidth="1"/>
    <col min="12801" max="12801" width="26.85546875" style="122" customWidth="1"/>
    <col min="12802" max="12802" width="17.42578125" style="122" customWidth="1"/>
    <col min="12803" max="12803" width="15.140625" style="122" customWidth="1"/>
    <col min="12804" max="12804" width="19.140625" style="122" customWidth="1"/>
    <col min="12805" max="12805" width="17.5703125" style="122" customWidth="1"/>
    <col min="12806" max="12806" width="15.7109375" style="122" customWidth="1"/>
    <col min="12807" max="12807" width="17.140625" style="122" customWidth="1"/>
    <col min="12808" max="12808" width="9.140625" style="122"/>
    <col min="12809" max="12809" width="9.42578125" style="122" bestFit="1" customWidth="1"/>
    <col min="12810" max="13054" width="9.140625" style="122"/>
    <col min="13055" max="13055" width="13.140625" style="122" customWidth="1"/>
    <col min="13056" max="13056" width="16.140625" style="122" customWidth="1"/>
    <col min="13057" max="13057" width="26.85546875" style="122" customWidth="1"/>
    <col min="13058" max="13058" width="17.42578125" style="122" customWidth="1"/>
    <col min="13059" max="13059" width="15.140625" style="122" customWidth="1"/>
    <col min="13060" max="13060" width="19.140625" style="122" customWidth="1"/>
    <col min="13061" max="13061" width="17.5703125" style="122" customWidth="1"/>
    <col min="13062" max="13062" width="15.7109375" style="122" customWidth="1"/>
    <col min="13063" max="13063" width="17.140625" style="122" customWidth="1"/>
    <col min="13064" max="13064" width="9.140625" style="122"/>
    <col min="13065" max="13065" width="9.42578125" style="122" bestFit="1" customWidth="1"/>
    <col min="13066" max="13310" width="9.140625" style="122"/>
    <col min="13311" max="13311" width="13.140625" style="122" customWidth="1"/>
    <col min="13312" max="13312" width="16.140625" style="122" customWidth="1"/>
    <col min="13313" max="13313" width="26.85546875" style="122" customWidth="1"/>
    <col min="13314" max="13314" width="17.42578125" style="122" customWidth="1"/>
    <col min="13315" max="13315" width="15.140625" style="122" customWidth="1"/>
    <col min="13316" max="13316" width="19.140625" style="122" customWidth="1"/>
    <col min="13317" max="13317" width="17.5703125" style="122" customWidth="1"/>
    <col min="13318" max="13318" width="15.7109375" style="122" customWidth="1"/>
    <col min="13319" max="13319" width="17.140625" style="122" customWidth="1"/>
    <col min="13320" max="13320" width="9.140625" style="122"/>
    <col min="13321" max="13321" width="9.42578125" style="122" bestFit="1" customWidth="1"/>
    <col min="13322" max="13566" width="9.140625" style="122"/>
    <col min="13567" max="13567" width="13.140625" style="122" customWidth="1"/>
    <col min="13568" max="13568" width="16.140625" style="122" customWidth="1"/>
    <col min="13569" max="13569" width="26.85546875" style="122" customWidth="1"/>
    <col min="13570" max="13570" width="17.42578125" style="122" customWidth="1"/>
    <col min="13571" max="13571" width="15.140625" style="122" customWidth="1"/>
    <col min="13572" max="13572" width="19.140625" style="122" customWidth="1"/>
    <col min="13573" max="13573" width="17.5703125" style="122" customWidth="1"/>
    <col min="13574" max="13574" width="15.7109375" style="122" customWidth="1"/>
    <col min="13575" max="13575" width="17.140625" style="122" customWidth="1"/>
    <col min="13576" max="13576" width="9.140625" style="122"/>
    <col min="13577" max="13577" width="9.42578125" style="122" bestFit="1" customWidth="1"/>
    <col min="13578" max="13822" width="9.140625" style="122"/>
    <col min="13823" max="13823" width="13.140625" style="122" customWidth="1"/>
    <col min="13824" max="13824" width="16.140625" style="122" customWidth="1"/>
    <col min="13825" max="13825" width="26.85546875" style="122" customWidth="1"/>
    <col min="13826" max="13826" width="17.42578125" style="122" customWidth="1"/>
    <col min="13827" max="13827" width="15.140625" style="122" customWidth="1"/>
    <col min="13828" max="13828" width="19.140625" style="122" customWidth="1"/>
    <col min="13829" max="13829" width="17.5703125" style="122" customWidth="1"/>
    <col min="13830" max="13830" width="15.7109375" style="122" customWidth="1"/>
    <col min="13831" max="13831" width="17.140625" style="122" customWidth="1"/>
    <col min="13832" max="13832" width="9.140625" style="122"/>
    <col min="13833" max="13833" width="9.42578125" style="122" bestFit="1" customWidth="1"/>
    <col min="13834" max="14078" width="9.140625" style="122"/>
    <col min="14079" max="14079" width="13.140625" style="122" customWidth="1"/>
    <col min="14080" max="14080" width="16.140625" style="122" customWidth="1"/>
    <col min="14081" max="14081" width="26.85546875" style="122" customWidth="1"/>
    <col min="14082" max="14082" width="17.42578125" style="122" customWidth="1"/>
    <col min="14083" max="14083" width="15.140625" style="122" customWidth="1"/>
    <col min="14084" max="14084" width="19.140625" style="122" customWidth="1"/>
    <col min="14085" max="14085" width="17.5703125" style="122" customWidth="1"/>
    <col min="14086" max="14086" width="15.7109375" style="122" customWidth="1"/>
    <col min="14087" max="14087" width="17.140625" style="122" customWidth="1"/>
    <col min="14088" max="14088" width="9.140625" style="122"/>
    <col min="14089" max="14089" width="9.42578125" style="122" bestFit="1" customWidth="1"/>
    <col min="14090" max="14334" width="9.140625" style="122"/>
    <col min="14335" max="14335" width="13.140625" style="122" customWidth="1"/>
    <col min="14336" max="14336" width="16.140625" style="122" customWidth="1"/>
    <col min="14337" max="14337" width="26.85546875" style="122" customWidth="1"/>
    <col min="14338" max="14338" width="17.42578125" style="122" customWidth="1"/>
    <col min="14339" max="14339" width="15.140625" style="122" customWidth="1"/>
    <col min="14340" max="14340" width="19.140625" style="122" customWidth="1"/>
    <col min="14341" max="14341" width="17.5703125" style="122" customWidth="1"/>
    <col min="14342" max="14342" width="15.7109375" style="122" customWidth="1"/>
    <col min="14343" max="14343" width="17.140625" style="122" customWidth="1"/>
    <col min="14344" max="14344" width="9.140625" style="122"/>
    <col min="14345" max="14345" width="9.42578125" style="122" bestFit="1" customWidth="1"/>
    <col min="14346" max="14590" width="9.140625" style="122"/>
    <col min="14591" max="14591" width="13.140625" style="122" customWidth="1"/>
    <col min="14592" max="14592" width="16.140625" style="122" customWidth="1"/>
    <col min="14593" max="14593" width="26.85546875" style="122" customWidth="1"/>
    <col min="14594" max="14594" width="17.42578125" style="122" customWidth="1"/>
    <col min="14595" max="14595" width="15.140625" style="122" customWidth="1"/>
    <col min="14596" max="14596" width="19.140625" style="122" customWidth="1"/>
    <col min="14597" max="14597" width="17.5703125" style="122" customWidth="1"/>
    <col min="14598" max="14598" width="15.7109375" style="122" customWidth="1"/>
    <col min="14599" max="14599" width="17.140625" style="122" customWidth="1"/>
    <col min="14600" max="14600" width="9.140625" style="122"/>
    <col min="14601" max="14601" width="9.42578125" style="122" bestFit="1" customWidth="1"/>
    <col min="14602" max="14846" width="9.140625" style="122"/>
    <col min="14847" max="14847" width="13.140625" style="122" customWidth="1"/>
    <col min="14848" max="14848" width="16.140625" style="122" customWidth="1"/>
    <col min="14849" max="14849" width="26.85546875" style="122" customWidth="1"/>
    <col min="14850" max="14850" width="17.42578125" style="122" customWidth="1"/>
    <col min="14851" max="14851" width="15.140625" style="122" customWidth="1"/>
    <col min="14852" max="14852" width="19.140625" style="122" customWidth="1"/>
    <col min="14853" max="14853" width="17.5703125" style="122" customWidth="1"/>
    <col min="14854" max="14854" width="15.7109375" style="122" customWidth="1"/>
    <col min="14855" max="14855" width="17.140625" style="122" customWidth="1"/>
    <col min="14856" max="14856" width="9.140625" style="122"/>
    <col min="14857" max="14857" width="9.42578125" style="122" bestFit="1" customWidth="1"/>
    <col min="14858" max="15102" width="9.140625" style="122"/>
    <col min="15103" max="15103" width="13.140625" style="122" customWidth="1"/>
    <col min="15104" max="15104" width="16.140625" style="122" customWidth="1"/>
    <col min="15105" max="15105" width="26.85546875" style="122" customWidth="1"/>
    <col min="15106" max="15106" width="17.42578125" style="122" customWidth="1"/>
    <col min="15107" max="15107" width="15.140625" style="122" customWidth="1"/>
    <col min="15108" max="15108" width="19.140625" style="122" customWidth="1"/>
    <col min="15109" max="15109" width="17.5703125" style="122" customWidth="1"/>
    <col min="15110" max="15110" width="15.7109375" style="122" customWidth="1"/>
    <col min="15111" max="15111" width="17.140625" style="122" customWidth="1"/>
    <col min="15112" max="15112" width="9.140625" style="122"/>
    <col min="15113" max="15113" width="9.42578125" style="122" bestFit="1" customWidth="1"/>
    <col min="15114" max="15358" width="9.140625" style="122"/>
    <col min="15359" max="15359" width="13.140625" style="122" customWidth="1"/>
    <col min="15360" max="15360" width="16.140625" style="122" customWidth="1"/>
    <col min="15361" max="15361" width="26.85546875" style="122" customWidth="1"/>
    <col min="15362" max="15362" width="17.42578125" style="122" customWidth="1"/>
    <col min="15363" max="15363" width="15.140625" style="122" customWidth="1"/>
    <col min="15364" max="15364" width="19.140625" style="122" customWidth="1"/>
    <col min="15365" max="15365" width="17.5703125" style="122" customWidth="1"/>
    <col min="15366" max="15366" width="15.7109375" style="122" customWidth="1"/>
    <col min="15367" max="15367" width="17.140625" style="122" customWidth="1"/>
    <col min="15368" max="15368" width="9.140625" style="122"/>
    <col min="15369" max="15369" width="9.42578125" style="122" bestFit="1" customWidth="1"/>
    <col min="15370" max="15614" width="9.140625" style="122"/>
    <col min="15615" max="15615" width="13.140625" style="122" customWidth="1"/>
    <col min="15616" max="15616" width="16.140625" style="122" customWidth="1"/>
    <col min="15617" max="15617" width="26.85546875" style="122" customWidth="1"/>
    <col min="15618" max="15618" width="17.42578125" style="122" customWidth="1"/>
    <col min="15619" max="15619" width="15.140625" style="122" customWidth="1"/>
    <col min="15620" max="15620" width="19.140625" style="122" customWidth="1"/>
    <col min="15621" max="15621" width="17.5703125" style="122" customWidth="1"/>
    <col min="15622" max="15622" width="15.7109375" style="122" customWidth="1"/>
    <col min="15623" max="15623" width="17.140625" style="122" customWidth="1"/>
    <col min="15624" max="15624" width="9.140625" style="122"/>
    <col min="15625" max="15625" width="9.42578125" style="122" bestFit="1" customWidth="1"/>
    <col min="15626" max="15870" width="9.140625" style="122"/>
    <col min="15871" max="15871" width="13.140625" style="122" customWidth="1"/>
    <col min="15872" max="15872" width="16.140625" style="122" customWidth="1"/>
    <col min="15873" max="15873" width="26.85546875" style="122" customWidth="1"/>
    <col min="15874" max="15874" width="17.42578125" style="122" customWidth="1"/>
    <col min="15875" max="15875" width="15.140625" style="122" customWidth="1"/>
    <col min="15876" max="15876" width="19.140625" style="122" customWidth="1"/>
    <col min="15877" max="15877" width="17.5703125" style="122" customWidth="1"/>
    <col min="15878" max="15878" width="15.7109375" style="122" customWidth="1"/>
    <col min="15879" max="15879" width="17.140625" style="122" customWidth="1"/>
    <col min="15880" max="15880" width="9.140625" style="122"/>
    <col min="15881" max="15881" width="9.42578125" style="122" bestFit="1" customWidth="1"/>
    <col min="15882" max="16126" width="9.140625" style="122"/>
    <col min="16127" max="16127" width="13.140625" style="122" customWidth="1"/>
    <col min="16128" max="16128" width="16.140625" style="122" customWidth="1"/>
    <col min="16129" max="16129" width="26.85546875" style="122" customWidth="1"/>
    <col min="16130" max="16130" width="17.42578125" style="122" customWidth="1"/>
    <col min="16131" max="16131" width="15.140625" style="122" customWidth="1"/>
    <col min="16132" max="16132" width="19.140625" style="122" customWidth="1"/>
    <col min="16133" max="16133" width="17.5703125" style="122" customWidth="1"/>
    <col min="16134" max="16134" width="15.7109375" style="122" customWidth="1"/>
    <col min="16135" max="16135" width="17.140625" style="122" customWidth="1"/>
    <col min="16136" max="16136" width="9.140625" style="122"/>
    <col min="16137" max="16137" width="9.42578125" style="122" bestFit="1" customWidth="1"/>
    <col min="16138" max="16384" width="9.140625" style="122"/>
  </cols>
  <sheetData>
    <row r="1" spans="1:9" ht="16.5" customHeight="1" x14ac:dyDescent="0.25">
      <c r="A1" s="854" t="s">
        <v>189</v>
      </c>
      <c r="B1" s="854"/>
      <c r="C1" s="854"/>
      <c r="D1" s="854"/>
      <c r="E1" s="854"/>
      <c r="F1" s="854"/>
      <c r="G1" s="854"/>
      <c r="H1" s="854"/>
      <c r="I1" s="854"/>
    </row>
    <row r="2" spans="1:9" x14ac:dyDescent="0.25">
      <c r="A2" s="375"/>
      <c r="B2" s="375"/>
      <c r="C2" s="375"/>
      <c r="D2" s="375"/>
      <c r="E2" s="375"/>
      <c r="F2" s="375"/>
      <c r="G2" s="375"/>
    </row>
    <row r="3" spans="1:9" ht="58.5" customHeight="1" x14ac:dyDescent="0.25">
      <c r="A3" s="856" t="s">
        <v>738</v>
      </c>
      <c r="B3" s="856"/>
      <c r="C3" s="856"/>
      <c r="D3" s="856"/>
      <c r="E3" s="856"/>
      <c r="F3" s="856"/>
      <c r="G3" s="856"/>
      <c r="H3" s="856"/>
      <c r="I3" s="856"/>
    </row>
    <row r="4" spans="1:9" s="377" customFormat="1" ht="34.5" customHeight="1" x14ac:dyDescent="0.25">
      <c r="A4" s="857" t="s">
        <v>49</v>
      </c>
      <c r="B4" s="857"/>
      <c r="C4" s="857"/>
      <c r="D4" s="857"/>
      <c r="E4" s="857"/>
      <c r="F4" s="857"/>
      <c r="G4" s="857"/>
      <c r="H4" s="857"/>
      <c r="I4" s="857"/>
    </row>
    <row r="6" spans="1:9" s="377" customFormat="1" ht="16.5" customHeight="1" x14ac:dyDescent="0.25">
      <c r="A6" s="857" t="s">
        <v>96</v>
      </c>
      <c r="B6" s="857"/>
      <c r="C6" s="857"/>
      <c r="D6" s="857"/>
      <c r="E6" s="857"/>
      <c r="F6" s="857"/>
      <c r="G6" s="857"/>
      <c r="H6" s="857"/>
      <c r="I6" s="857"/>
    </row>
    <row r="7" spans="1:9" s="377" customFormat="1" ht="17.25" thickBot="1" x14ac:dyDescent="0.3">
      <c r="A7" s="122"/>
      <c r="B7" s="122"/>
      <c r="C7" s="122"/>
      <c r="D7" s="122"/>
      <c r="E7" s="122"/>
      <c r="F7" s="122"/>
      <c r="G7" s="122"/>
      <c r="H7" s="122"/>
      <c r="I7" s="122"/>
    </row>
    <row r="8" spans="1:9" ht="49.5" customHeight="1" x14ac:dyDescent="0.25">
      <c r="A8" s="1354" t="s">
        <v>51</v>
      </c>
      <c r="B8" s="1355"/>
      <c r="C8" s="1356"/>
      <c r="D8" s="698" t="s">
        <v>705</v>
      </c>
      <c r="E8" s="699"/>
      <c r="F8" s="699"/>
      <c r="G8" s="699"/>
      <c r="H8" s="699"/>
      <c r="I8" s="700"/>
    </row>
    <row r="9" spans="1:9" ht="42" customHeight="1" x14ac:dyDescent="0.25">
      <c r="A9" s="1357"/>
      <c r="B9" s="1358"/>
      <c r="C9" s="1359"/>
      <c r="D9" s="969" t="s">
        <v>52</v>
      </c>
      <c r="E9" s="970"/>
      <c r="F9" s="733"/>
      <c r="G9" s="969" t="s">
        <v>53</v>
      </c>
      <c r="H9" s="970"/>
      <c r="I9" s="733"/>
    </row>
    <row r="10" spans="1:9" ht="41.25" customHeight="1" thickBot="1" x14ac:dyDescent="0.3">
      <c r="A10" s="1360"/>
      <c r="B10" s="1361"/>
      <c r="C10" s="1362"/>
      <c r="D10" s="22" t="s">
        <v>15</v>
      </c>
      <c r="E10" s="22" t="s">
        <v>16</v>
      </c>
      <c r="F10" s="374" t="s">
        <v>7</v>
      </c>
      <c r="G10" s="22" t="s">
        <v>15</v>
      </c>
      <c r="H10" s="22" t="s">
        <v>16</v>
      </c>
      <c r="I10" s="363" t="s">
        <v>7</v>
      </c>
    </row>
    <row r="11" spans="1:9" ht="26.25" customHeight="1" x14ac:dyDescent="0.25">
      <c r="A11" s="680" t="s">
        <v>54</v>
      </c>
      <c r="B11" s="681"/>
      <c r="C11" s="684" t="s">
        <v>24</v>
      </c>
      <c r="D11" s="685"/>
      <c r="E11" s="685"/>
      <c r="F11" s="685"/>
      <c r="G11" s="685"/>
      <c r="H11" s="685"/>
      <c r="I11" s="686"/>
    </row>
    <row r="12" spans="1:9" ht="35.25" customHeight="1" x14ac:dyDescent="0.25">
      <c r="A12" s="682"/>
      <c r="B12" s="683"/>
      <c r="C12" s="830" t="s">
        <v>737</v>
      </c>
      <c r="D12" s="831"/>
      <c r="E12" s="831"/>
      <c r="F12" s="831"/>
      <c r="G12" s="831"/>
      <c r="H12" s="831"/>
      <c r="I12" s="832"/>
    </row>
    <row r="13" spans="1:9" x14ac:dyDescent="0.25">
      <c r="A13" s="949">
        <v>1047</v>
      </c>
      <c r="B13" s="733" t="s">
        <v>653</v>
      </c>
      <c r="C13" s="660" t="s">
        <v>58</v>
      </c>
      <c r="D13" s="661"/>
      <c r="E13" s="661"/>
      <c r="F13" s="661"/>
      <c r="G13" s="661"/>
      <c r="H13" s="661"/>
      <c r="I13" s="662"/>
    </row>
    <row r="14" spans="1:9" ht="50.25" customHeight="1" thickBot="1" x14ac:dyDescent="0.3">
      <c r="A14" s="949"/>
      <c r="B14" s="733"/>
      <c r="C14" s="950" t="s">
        <v>99</v>
      </c>
      <c r="D14" s="951"/>
      <c r="E14" s="951"/>
      <c r="F14" s="951"/>
      <c r="G14" s="951"/>
      <c r="H14" s="951"/>
      <c r="I14" s="952"/>
    </row>
    <row r="15" spans="1:9" ht="33.75" thickBot="1" x14ac:dyDescent="0.3">
      <c r="A15" s="954" t="s">
        <v>100</v>
      </c>
      <c r="B15" s="1193"/>
      <c r="C15" s="472" t="s">
        <v>101</v>
      </c>
      <c r="D15" s="378">
        <v>1</v>
      </c>
      <c r="E15" s="378">
        <v>1</v>
      </c>
      <c r="F15" s="378">
        <v>1</v>
      </c>
      <c r="G15" s="379"/>
      <c r="H15" s="379"/>
      <c r="I15" s="366"/>
    </row>
    <row r="16" spans="1:9" ht="28.5" customHeight="1" thickBot="1" x14ac:dyDescent="0.3">
      <c r="A16" s="954" t="s">
        <v>102</v>
      </c>
      <c r="B16" s="955"/>
      <c r="C16" s="472"/>
      <c r="D16" s="367" t="s">
        <v>60</v>
      </c>
      <c r="E16" s="367" t="s">
        <v>60</v>
      </c>
      <c r="F16" s="367" t="s">
        <v>60</v>
      </c>
      <c r="G16" s="108">
        <f>Syunik!C28</f>
        <v>7267</v>
      </c>
      <c r="H16" s="108">
        <f>Syunik!D28</f>
        <v>7267</v>
      </c>
      <c r="I16" s="108">
        <f>Syunik!E28</f>
        <v>7267</v>
      </c>
    </row>
    <row r="17" spans="1:9" ht="29.25" customHeight="1" thickBot="1" x14ac:dyDescent="0.3">
      <c r="A17" s="954" t="s">
        <v>103</v>
      </c>
      <c r="B17" s="771"/>
      <c r="C17" s="955"/>
      <c r="D17" s="474"/>
      <c r="E17" s="474"/>
      <c r="F17" s="367"/>
      <c r="G17" s="368"/>
      <c r="H17" s="368"/>
      <c r="I17" s="366"/>
    </row>
    <row r="18" spans="1:9" ht="16.5" customHeight="1" x14ac:dyDescent="0.25">
      <c r="A18" s="956" t="s">
        <v>104</v>
      </c>
      <c r="B18" s="957"/>
      <c r="C18" s="957"/>
      <c r="D18" s="957"/>
      <c r="E18" s="957"/>
      <c r="F18" s="957"/>
      <c r="G18" s="957"/>
      <c r="H18" s="957"/>
      <c r="I18" s="958"/>
    </row>
    <row r="19" spans="1:9" ht="32.25" customHeight="1" thickBot="1" x14ac:dyDescent="0.3">
      <c r="A19" s="762" t="s">
        <v>105</v>
      </c>
      <c r="B19" s="763"/>
      <c r="C19" s="763"/>
      <c r="D19" s="763"/>
      <c r="E19" s="763"/>
      <c r="F19" s="763"/>
      <c r="G19" s="763"/>
      <c r="H19" s="763"/>
      <c r="I19" s="764"/>
    </row>
    <row r="20" spans="1:9" ht="24" customHeight="1" x14ac:dyDescent="0.25">
      <c r="A20" s="775" t="s">
        <v>66</v>
      </c>
      <c r="B20" s="776"/>
      <c r="C20" s="776"/>
      <c r="D20" s="776"/>
      <c r="E20" s="776"/>
      <c r="F20" s="776"/>
      <c r="G20" s="777"/>
      <c r="H20" s="777"/>
      <c r="I20" s="778"/>
    </row>
    <row r="21" spans="1:9" ht="26.25" customHeight="1" thickBot="1" x14ac:dyDescent="0.35">
      <c r="A21" s="872" t="s">
        <v>683</v>
      </c>
      <c r="B21" s="873"/>
      <c r="C21" s="873"/>
      <c r="D21" s="873"/>
      <c r="E21" s="873"/>
      <c r="F21" s="873"/>
      <c r="G21" s="873"/>
      <c r="H21" s="873"/>
      <c r="I21" s="899"/>
    </row>
    <row r="22" spans="1:9" ht="16.5" customHeight="1" x14ac:dyDescent="0.25">
      <c r="A22" s="1181" t="s">
        <v>67</v>
      </c>
      <c r="B22" s="1181"/>
      <c r="C22" s="1181"/>
      <c r="D22" s="1181"/>
      <c r="E22" s="1181"/>
      <c r="F22" s="1181"/>
      <c r="G22" s="1182"/>
      <c r="H22" s="1182"/>
      <c r="I22" s="1181"/>
    </row>
    <row r="23" spans="1:9" ht="18.75" customHeight="1" thickBot="1" x14ac:dyDescent="0.35">
      <c r="A23" s="872" t="s">
        <v>684</v>
      </c>
      <c r="B23" s="873"/>
      <c r="C23" s="873"/>
      <c r="D23" s="873"/>
      <c r="E23" s="873"/>
      <c r="F23" s="873"/>
      <c r="G23" s="873"/>
      <c r="H23" s="873"/>
      <c r="I23" s="899"/>
    </row>
    <row r="25" spans="1:9" x14ac:dyDescent="0.25">
      <c r="A25" s="857" t="s">
        <v>50</v>
      </c>
      <c r="B25" s="857"/>
      <c r="C25" s="857"/>
      <c r="D25" s="857"/>
      <c r="E25" s="857"/>
      <c r="F25" s="857"/>
      <c r="G25" s="857"/>
      <c r="H25" s="857"/>
      <c r="I25" s="857"/>
    </row>
    <row r="26" spans="1:9" ht="17.25" thickBot="1" x14ac:dyDescent="0.3">
      <c r="A26" s="377"/>
      <c r="B26" s="377"/>
      <c r="C26" s="377"/>
      <c r="D26" s="377"/>
      <c r="E26" s="377"/>
      <c r="F26" s="377"/>
      <c r="G26" s="377"/>
      <c r="H26" s="377"/>
      <c r="I26" s="377"/>
    </row>
    <row r="27" spans="1:9" ht="36.75" customHeight="1" x14ac:dyDescent="0.25">
      <c r="A27" s="1002" t="s">
        <v>51</v>
      </c>
      <c r="B27" s="1003"/>
      <c r="C27" s="1003"/>
      <c r="D27" s="698" t="s">
        <v>705</v>
      </c>
      <c r="E27" s="699"/>
      <c r="F27" s="699"/>
      <c r="G27" s="699"/>
      <c r="H27" s="699"/>
      <c r="I27" s="700"/>
    </row>
    <row r="28" spans="1:9" ht="32.25" customHeight="1" x14ac:dyDescent="0.25">
      <c r="A28" s="1004"/>
      <c r="B28" s="953"/>
      <c r="C28" s="953"/>
      <c r="D28" s="969" t="s">
        <v>52</v>
      </c>
      <c r="E28" s="970"/>
      <c r="F28" s="733"/>
      <c r="G28" s="969" t="s">
        <v>53</v>
      </c>
      <c r="H28" s="970"/>
      <c r="I28" s="733"/>
    </row>
    <row r="29" spans="1:9" ht="50.25" customHeight="1" thickBot="1" x14ac:dyDescent="0.3">
      <c r="A29" s="1005"/>
      <c r="B29" s="1006"/>
      <c r="C29" s="1006"/>
      <c r="D29" s="22" t="s">
        <v>15</v>
      </c>
      <c r="E29" s="22" t="s">
        <v>16</v>
      </c>
      <c r="F29" s="473" t="s">
        <v>7</v>
      </c>
      <c r="G29" s="22" t="s">
        <v>15</v>
      </c>
      <c r="H29" s="22" t="s">
        <v>16</v>
      </c>
      <c r="I29" s="363" t="s">
        <v>7</v>
      </c>
    </row>
    <row r="30" spans="1:9" x14ac:dyDescent="0.25">
      <c r="A30" s="680" t="s">
        <v>54</v>
      </c>
      <c r="B30" s="681"/>
      <c r="C30" s="684" t="s">
        <v>24</v>
      </c>
      <c r="D30" s="685"/>
      <c r="E30" s="685"/>
      <c r="F30" s="685"/>
      <c r="G30" s="685"/>
      <c r="H30" s="685"/>
      <c r="I30" s="686"/>
    </row>
    <row r="31" spans="1:9" x14ac:dyDescent="0.25">
      <c r="A31" s="682"/>
      <c r="B31" s="683"/>
      <c r="C31" s="830" t="s">
        <v>55</v>
      </c>
      <c r="D31" s="831"/>
      <c r="E31" s="831"/>
      <c r="F31" s="831"/>
      <c r="G31" s="831"/>
      <c r="H31" s="831"/>
      <c r="I31" s="832"/>
    </row>
    <row r="32" spans="1:9" x14ac:dyDescent="0.25">
      <c r="A32" s="1011">
        <v>1146</v>
      </c>
      <c r="B32" s="733" t="s">
        <v>669</v>
      </c>
      <c r="C32" s="660" t="s">
        <v>58</v>
      </c>
      <c r="D32" s="661"/>
      <c r="E32" s="661"/>
      <c r="F32" s="661"/>
      <c r="G32" s="661"/>
      <c r="H32" s="661"/>
      <c r="I32" s="662"/>
    </row>
    <row r="33" spans="1:9" ht="41.25" customHeight="1" thickBot="1" x14ac:dyDescent="0.3">
      <c r="A33" s="1012"/>
      <c r="B33" s="733"/>
      <c r="C33" s="663" t="s">
        <v>219</v>
      </c>
      <c r="D33" s="664"/>
      <c r="E33" s="664"/>
      <c r="F33" s="664"/>
      <c r="G33" s="664"/>
      <c r="H33" s="664"/>
      <c r="I33" s="665"/>
    </row>
    <row r="34" spans="1:9" ht="17.25" thickBot="1" x14ac:dyDescent="0.3">
      <c r="A34" s="757" t="s">
        <v>59</v>
      </c>
      <c r="B34" s="758"/>
      <c r="C34" s="34"/>
      <c r="D34" s="369" t="s">
        <v>60</v>
      </c>
      <c r="E34" s="369" t="s">
        <v>60</v>
      </c>
      <c r="F34" s="369" t="s">
        <v>60</v>
      </c>
      <c r="G34" s="93">
        <f>SUM(Syunik!C18:C23)</f>
        <v>7026.5999999999995</v>
      </c>
      <c r="H34" s="93">
        <f>SUM(Syunik!D18:D23)</f>
        <v>7026.6079999999993</v>
      </c>
      <c r="I34" s="93">
        <f>SUM(Syunik!E18:E23)</f>
        <v>7026.6079999999993</v>
      </c>
    </row>
    <row r="35" spans="1:9" ht="23.25" customHeight="1" x14ac:dyDescent="0.25">
      <c r="A35" s="759" t="s">
        <v>61</v>
      </c>
      <c r="B35" s="760"/>
      <c r="C35" s="760"/>
      <c r="D35" s="760"/>
      <c r="E35" s="760"/>
      <c r="F35" s="760"/>
      <c r="G35" s="760"/>
      <c r="H35" s="760"/>
      <c r="I35" s="761"/>
    </row>
    <row r="36" spans="1:9" ht="22.5" customHeight="1" thickBot="1" x14ac:dyDescent="0.3">
      <c r="A36" s="762" t="s">
        <v>739</v>
      </c>
      <c r="B36" s="763"/>
      <c r="C36" s="763"/>
      <c r="D36" s="763"/>
      <c r="E36" s="763"/>
      <c r="F36" s="763"/>
      <c r="G36" s="763"/>
      <c r="H36" s="763"/>
      <c r="I36" s="764"/>
    </row>
    <row r="37" spans="1:9" ht="30.75" customHeight="1" thickBot="1" x14ac:dyDescent="0.3">
      <c r="A37" s="765" t="s">
        <v>62</v>
      </c>
      <c r="B37" s="766"/>
      <c r="C37" s="766"/>
      <c r="D37" s="766"/>
      <c r="E37" s="766"/>
      <c r="F37" s="766"/>
      <c r="G37" s="766"/>
      <c r="H37" s="766"/>
      <c r="I37" s="767"/>
    </row>
    <row r="38" spans="1:9" ht="76.5" customHeight="1" thickBot="1" x14ac:dyDescent="0.3">
      <c r="A38" s="768" t="s">
        <v>63</v>
      </c>
      <c r="B38" s="769"/>
      <c r="C38" s="770" t="s">
        <v>64</v>
      </c>
      <c r="D38" s="771"/>
      <c r="E38" s="771"/>
      <c r="F38" s="771"/>
      <c r="G38" s="771"/>
      <c r="H38" s="771"/>
      <c r="I38" s="772"/>
    </row>
    <row r="39" spans="1:9" ht="60" customHeight="1" thickBot="1" x14ac:dyDescent="0.3">
      <c r="A39" s="773" t="s">
        <v>65</v>
      </c>
      <c r="B39" s="774"/>
      <c r="C39" s="37"/>
      <c r="D39" s="37"/>
      <c r="E39" s="37"/>
      <c r="F39" s="37"/>
      <c r="G39" s="37"/>
      <c r="H39" s="37"/>
      <c r="I39" s="38"/>
    </row>
    <row r="40" spans="1:9" ht="26.25" customHeight="1" x14ac:dyDescent="0.25">
      <c r="A40" s="775" t="s">
        <v>66</v>
      </c>
      <c r="B40" s="776"/>
      <c r="C40" s="776"/>
      <c r="D40" s="776"/>
      <c r="E40" s="776"/>
      <c r="F40" s="776"/>
      <c r="G40" s="777"/>
      <c r="H40" s="777"/>
      <c r="I40" s="778"/>
    </row>
    <row r="41" spans="1:9" ht="24.75" customHeight="1" thickBot="1" x14ac:dyDescent="0.3">
      <c r="A41" s="826" t="s">
        <v>679</v>
      </c>
      <c r="B41" s="827"/>
      <c r="C41" s="827"/>
      <c r="D41" s="827"/>
      <c r="E41" s="827"/>
      <c r="F41" s="827"/>
      <c r="G41" s="828"/>
      <c r="H41" s="828"/>
      <c r="I41" s="829"/>
    </row>
    <row r="42" spans="1:9" x14ac:dyDescent="0.25">
      <c r="A42" s="775" t="s">
        <v>67</v>
      </c>
      <c r="B42" s="776"/>
      <c r="C42" s="776"/>
      <c r="D42" s="776"/>
      <c r="E42" s="776"/>
      <c r="F42" s="776"/>
      <c r="G42" s="777"/>
      <c r="H42" s="777"/>
      <c r="I42" s="778"/>
    </row>
    <row r="43" spans="1:9" ht="41.25" customHeight="1" thickBot="1" x14ac:dyDescent="0.3">
      <c r="A43" s="826" t="s">
        <v>680</v>
      </c>
      <c r="B43" s="827"/>
      <c r="C43" s="827"/>
      <c r="D43" s="827"/>
      <c r="E43" s="827"/>
      <c r="F43" s="827"/>
      <c r="G43" s="828"/>
      <c r="H43" s="828"/>
      <c r="I43" s="829"/>
    </row>
    <row r="45" spans="1:9" x14ac:dyDescent="0.25">
      <c r="A45" s="857" t="s">
        <v>72</v>
      </c>
      <c r="B45" s="857"/>
      <c r="C45" s="857"/>
      <c r="D45" s="857"/>
      <c r="E45" s="857"/>
      <c r="F45" s="857"/>
      <c r="G45" s="857"/>
      <c r="H45" s="857"/>
      <c r="I45" s="857"/>
    </row>
    <row r="47" spans="1:9" ht="17.25" thickBot="1" x14ac:dyDescent="0.3">
      <c r="A47" s="857" t="s">
        <v>73</v>
      </c>
      <c r="B47" s="857"/>
      <c r="C47" s="857"/>
      <c r="D47" s="857"/>
      <c r="E47" s="857"/>
      <c r="F47" s="857"/>
      <c r="G47" s="857"/>
      <c r="H47" s="857"/>
      <c r="I47" s="857"/>
    </row>
    <row r="48" spans="1:9" ht="40.5" customHeight="1" x14ac:dyDescent="0.25">
      <c r="A48" s="1002" t="s">
        <v>51</v>
      </c>
      <c r="B48" s="1003"/>
      <c r="C48" s="1003"/>
      <c r="D48" s="698" t="s">
        <v>705</v>
      </c>
      <c r="E48" s="699"/>
      <c r="F48" s="699"/>
      <c r="G48" s="699"/>
      <c r="H48" s="699"/>
      <c r="I48" s="700"/>
    </row>
    <row r="49" spans="1:9" ht="33.75" customHeight="1" x14ac:dyDescent="0.25">
      <c r="A49" s="1004"/>
      <c r="B49" s="953"/>
      <c r="C49" s="953"/>
      <c r="D49" s="969" t="s">
        <v>52</v>
      </c>
      <c r="E49" s="970"/>
      <c r="F49" s="733"/>
      <c r="G49" s="969" t="s">
        <v>53</v>
      </c>
      <c r="H49" s="970"/>
      <c r="I49" s="733"/>
    </row>
    <row r="50" spans="1:9" ht="50.25" customHeight="1" thickBot="1" x14ac:dyDescent="0.3">
      <c r="A50" s="1005"/>
      <c r="B50" s="1006"/>
      <c r="C50" s="1006"/>
      <c r="D50" s="22" t="s">
        <v>15</v>
      </c>
      <c r="E50" s="22" t="s">
        <v>16</v>
      </c>
      <c r="F50" s="473" t="s">
        <v>7</v>
      </c>
      <c r="G50" s="22" t="s">
        <v>15</v>
      </c>
      <c r="H50" s="22" t="s">
        <v>16</v>
      </c>
      <c r="I50" s="363" t="s">
        <v>7</v>
      </c>
    </row>
    <row r="51" spans="1:9" ht="26.25" customHeight="1" x14ac:dyDescent="0.25">
      <c r="A51" s="977" t="s">
        <v>54</v>
      </c>
      <c r="B51" s="978"/>
      <c r="C51" s="983" t="s">
        <v>24</v>
      </c>
      <c r="D51" s="984"/>
      <c r="E51" s="984"/>
      <c r="F51" s="984"/>
      <c r="G51" s="984"/>
      <c r="H51" s="984"/>
      <c r="I51" s="985"/>
    </row>
    <row r="52" spans="1:9" ht="29.25" customHeight="1" x14ac:dyDescent="0.25">
      <c r="A52" s="979"/>
      <c r="B52" s="980"/>
      <c r="C52" s="986" t="s">
        <v>74</v>
      </c>
      <c r="D52" s="987"/>
      <c r="E52" s="987"/>
      <c r="F52" s="1331"/>
      <c r="G52" s="1331"/>
      <c r="H52" s="1331"/>
      <c r="I52" s="988"/>
    </row>
    <row r="53" spans="1:9" ht="25.5" customHeight="1" thickBot="1" x14ac:dyDescent="0.3">
      <c r="A53" s="981"/>
      <c r="B53" s="982"/>
      <c r="C53" s="989" t="s">
        <v>75</v>
      </c>
      <c r="D53" s="990"/>
      <c r="E53" s="990"/>
      <c r="F53" s="1332"/>
      <c r="G53" s="1332"/>
      <c r="H53" s="1332"/>
      <c r="I53" s="991"/>
    </row>
    <row r="54" spans="1:9" ht="36.75" customHeight="1" thickBot="1" x14ac:dyDescent="0.3">
      <c r="A54" s="441">
        <v>1047</v>
      </c>
      <c r="B54" s="394" t="s">
        <v>670</v>
      </c>
      <c r="C54" s="992" t="s">
        <v>598</v>
      </c>
      <c r="D54" s="993"/>
      <c r="E54" s="993"/>
      <c r="F54" s="993"/>
      <c r="G54" s="993"/>
      <c r="H54" s="993"/>
      <c r="I54" s="994"/>
    </row>
    <row r="55" spans="1:9" ht="66.75" thickBot="1" x14ac:dyDescent="0.3">
      <c r="A55" s="1174" t="s">
        <v>78</v>
      </c>
      <c r="B55" s="1363"/>
      <c r="C55" s="442" t="s">
        <v>79</v>
      </c>
      <c r="D55" s="394"/>
      <c r="E55" s="394"/>
      <c r="F55" s="394"/>
      <c r="G55" s="394"/>
      <c r="H55" s="394"/>
      <c r="I55" s="394"/>
    </row>
    <row r="56" spans="1:9" ht="50.25" thickBot="1" x14ac:dyDescent="0.3">
      <c r="A56" s="1176"/>
      <c r="B56" s="1364"/>
      <c r="C56" s="442" t="s">
        <v>80</v>
      </c>
      <c r="D56" s="446"/>
      <c r="E56" s="446"/>
      <c r="F56" s="446"/>
      <c r="G56" s="394"/>
      <c r="H56" s="394"/>
      <c r="I56" s="394"/>
    </row>
    <row r="57" spans="1:9" ht="83.25" thickBot="1" x14ac:dyDescent="0.3">
      <c r="A57" s="1176"/>
      <c r="B57" s="1364"/>
      <c r="C57" s="442" t="s">
        <v>599</v>
      </c>
      <c r="D57" s="447"/>
      <c r="E57" s="447"/>
      <c r="F57" s="447"/>
      <c r="G57" s="394"/>
      <c r="H57" s="394"/>
      <c r="I57" s="394"/>
    </row>
    <row r="58" spans="1:9" ht="83.25" thickBot="1" x14ac:dyDescent="0.3">
      <c r="A58" s="1178"/>
      <c r="B58" s="1180"/>
      <c r="C58" s="442" t="s">
        <v>600</v>
      </c>
      <c r="D58" s="447"/>
      <c r="E58" s="447"/>
      <c r="F58" s="447"/>
      <c r="G58" s="394"/>
      <c r="H58" s="394"/>
      <c r="I58" s="394"/>
    </row>
    <row r="59" spans="1:9" ht="17.25" thickBot="1" x14ac:dyDescent="0.3">
      <c r="A59" s="995" t="s">
        <v>81</v>
      </c>
      <c r="B59" s="996"/>
      <c r="C59" s="442"/>
      <c r="D59" s="442"/>
      <c r="E59" s="442"/>
      <c r="F59" s="394"/>
      <c r="G59" s="394"/>
      <c r="H59" s="394"/>
      <c r="I59" s="394"/>
    </row>
    <row r="60" spans="1:9" ht="53.25" customHeight="1" thickBot="1" x14ac:dyDescent="0.3">
      <c r="A60" s="995" t="s">
        <v>82</v>
      </c>
      <c r="B60" s="997"/>
      <c r="C60" s="996"/>
      <c r="D60" s="442"/>
      <c r="E60" s="442"/>
      <c r="F60" s="394"/>
      <c r="G60" s="116">
        <f>SUM(Syunik!C24:C27)</f>
        <v>-2862.8</v>
      </c>
      <c r="H60" s="116">
        <f>SUM(Syunik!D24:D27)</f>
        <v>-2862.7739999999999</v>
      </c>
      <c r="I60" s="116">
        <f>SUM(Syunik!E24:E27)</f>
        <v>-2862.7739999999999</v>
      </c>
    </row>
    <row r="61" spans="1:9" ht="40.5" customHeight="1" thickBot="1" x14ac:dyDescent="0.3">
      <c r="A61" s="995" t="s">
        <v>83</v>
      </c>
      <c r="B61" s="996"/>
      <c r="C61" s="116">
        <f>I60</f>
        <v>-2862.7739999999999</v>
      </c>
      <c r="D61" s="444"/>
      <c r="E61" s="444"/>
      <c r="F61" s="394"/>
      <c r="G61" s="394"/>
      <c r="H61" s="394"/>
      <c r="I61" s="394"/>
    </row>
    <row r="62" spans="1:9" ht="91.5" customHeight="1" thickBot="1" x14ac:dyDescent="0.3">
      <c r="A62" s="995" t="s">
        <v>84</v>
      </c>
      <c r="B62" s="996"/>
      <c r="C62" s="442"/>
      <c r="D62" s="442"/>
      <c r="E62" s="442"/>
      <c r="F62" s="394"/>
      <c r="G62" s="394"/>
      <c r="H62" s="394"/>
      <c r="I62" s="394"/>
    </row>
    <row r="63" spans="1:9" ht="41.25" customHeight="1" thickBot="1" x14ac:dyDescent="0.3">
      <c r="A63" s="1327" t="s">
        <v>66</v>
      </c>
      <c r="B63" s="1322"/>
      <c r="C63" s="1322"/>
      <c r="D63" s="1322"/>
      <c r="E63" s="1322"/>
      <c r="F63" s="1322"/>
      <c r="G63" s="1322"/>
      <c r="H63" s="1322"/>
      <c r="I63" s="1323"/>
    </row>
    <row r="64" spans="1:9" ht="36.75" customHeight="1" thickBot="1" x14ac:dyDescent="0.35">
      <c r="A64" s="872" t="s">
        <v>683</v>
      </c>
      <c r="B64" s="873"/>
      <c r="C64" s="873"/>
      <c r="D64" s="873"/>
      <c r="E64" s="873"/>
      <c r="F64" s="873"/>
      <c r="G64" s="873"/>
      <c r="H64" s="873"/>
      <c r="I64" s="899"/>
    </row>
    <row r="65" spans="1:9" ht="30.75" customHeight="1" thickBot="1" x14ac:dyDescent="0.3">
      <c r="A65" s="1327" t="s">
        <v>67</v>
      </c>
      <c r="B65" s="1322"/>
      <c r="C65" s="1322"/>
      <c r="D65" s="1322"/>
      <c r="E65" s="1322"/>
      <c r="F65" s="1322"/>
      <c r="G65" s="1322"/>
      <c r="H65" s="1322"/>
      <c r="I65" s="1323"/>
    </row>
    <row r="66" spans="1:9" ht="30.75" customHeight="1" thickBot="1" x14ac:dyDescent="0.35">
      <c r="A66" s="872" t="s">
        <v>684</v>
      </c>
      <c r="B66" s="873"/>
      <c r="C66" s="873"/>
      <c r="D66" s="873"/>
      <c r="E66" s="873"/>
      <c r="F66" s="873"/>
      <c r="G66" s="873"/>
      <c r="H66" s="873"/>
      <c r="I66" s="899"/>
    </row>
    <row r="67" spans="1:9" x14ac:dyDescent="0.25">
      <c r="A67" s="977" t="s">
        <v>54</v>
      </c>
      <c r="B67" s="978"/>
      <c r="C67" s="983" t="s">
        <v>24</v>
      </c>
      <c r="D67" s="984"/>
      <c r="E67" s="984"/>
      <c r="F67" s="984"/>
      <c r="G67" s="984"/>
      <c r="H67" s="984"/>
      <c r="I67" s="985"/>
    </row>
    <row r="68" spans="1:9" ht="27.75" customHeight="1" x14ac:dyDescent="0.25">
      <c r="A68" s="979"/>
      <c r="B68" s="980"/>
      <c r="C68" s="986" t="s">
        <v>120</v>
      </c>
      <c r="D68" s="987"/>
      <c r="E68" s="987"/>
      <c r="F68" s="1331"/>
      <c r="G68" s="1331"/>
      <c r="H68" s="1331"/>
      <c r="I68" s="988"/>
    </row>
    <row r="69" spans="1:9" ht="31.5" customHeight="1" thickBot="1" x14ac:dyDescent="0.3">
      <c r="A69" s="981"/>
      <c r="B69" s="982"/>
      <c r="C69" s="989" t="s">
        <v>75</v>
      </c>
      <c r="D69" s="990"/>
      <c r="E69" s="990"/>
      <c r="F69" s="1332"/>
      <c r="G69" s="1332"/>
      <c r="H69" s="1332"/>
      <c r="I69" s="991"/>
    </row>
    <row r="70" spans="1:9" ht="33" customHeight="1" thickBot="1" x14ac:dyDescent="0.3">
      <c r="A70" s="441">
        <v>1047</v>
      </c>
      <c r="B70" s="394" t="s">
        <v>671</v>
      </c>
      <c r="C70" s="992" t="s">
        <v>121</v>
      </c>
      <c r="D70" s="993"/>
      <c r="E70" s="993"/>
      <c r="F70" s="993"/>
      <c r="G70" s="993"/>
      <c r="H70" s="993"/>
      <c r="I70" s="994"/>
    </row>
    <row r="71" spans="1:9" ht="61.5" customHeight="1" thickBot="1" x14ac:dyDescent="0.35">
      <c r="A71" s="995" t="s">
        <v>78</v>
      </c>
      <c r="B71" s="996"/>
      <c r="C71" s="393" t="s">
        <v>601</v>
      </c>
      <c r="D71" s="394"/>
      <c r="E71" s="394"/>
      <c r="F71" s="394"/>
      <c r="G71" s="394"/>
      <c r="H71" s="394"/>
      <c r="I71" s="394"/>
    </row>
    <row r="72" spans="1:9" ht="33" customHeight="1" thickBot="1" x14ac:dyDescent="0.3">
      <c r="A72" s="995" t="s">
        <v>81</v>
      </c>
      <c r="B72" s="996"/>
      <c r="C72" s="442"/>
      <c r="D72" s="442"/>
      <c r="E72" s="442"/>
      <c r="F72" s="394"/>
      <c r="G72" s="394"/>
      <c r="H72" s="394"/>
      <c r="I72" s="394"/>
    </row>
    <row r="73" spans="1:9" ht="64.5" customHeight="1" thickBot="1" x14ac:dyDescent="0.3">
      <c r="A73" s="995" t="s">
        <v>82</v>
      </c>
      <c r="B73" s="997"/>
      <c r="C73" s="996"/>
      <c r="D73" s="442"/>
      <c r="E73" s="442"/>
      <c r="F73" s="394"/>
      <c r="G73" s="116">
        <f>SUM(Syunik!C11,Syunik!C14:C17)</f>
        <v>-11430.82</v>
      </c>
      <c r="H73" s="116">
        <f>SUM(Syunik!D11,Syunik!D14:D17)</f>
        <v>-11430.806</v>
      </c>
      <c r="I73" s="116">
        <f>SUM(Syunik!E11,Syunik!E14:E17)</f>
        <v>-11430.806</v>
      </c>
    </row>
    <row r="74" spans="1:9" ht="39.75" customHeight="1" thickBot="1" x14ac:dyDescent="0.3">
      <c r="A74" s="995" t="s">
        <v>83</v>
      </c>
      <c r="B74" s="996"/>
      <c r="C74" s="116">
        <f>I73</f>
        <v>-11430.806</v>
      </c>
      <c r="D74" s="116"/>
      <c r="E74" s="116"/>
      <c r="F74" s="394"/>
      <c r="G74" s="394"/>
      <c r="H74" s="394"/>
      <c r="I74" s="394"/>
    </row>
    <row r="75" spans="1:9" ht="91.5" customHeight="1" thickBot="1" x14ac:dyDescent="0.3">
      <c r="A75" s="995" t="s">
        <v>84</v>
      </c>
      <c r="B75" s="996"/>
      <c r="C75" s="442"/>
      <c r="D75" s="442"/>
      <c r="E75" s="442"/>
      <c r="F75" s="394"/>
      <c r="G75" s="394"/>
      <c r="H75" s="394"/>
      <c r="I75" s="394"/>
    </row>
    <row r="76" spans="1:9" x14ac:dyDescent="0.25">
      <c r="A76" s="998" t="s">
        <v>66</v>
      </c>
      <c r="B76" s="999"/>
      <c r="C76" s="999"/>
      <c r="D76" s="999"/>
      <c r="E76" s="999"/>
      <c r="F76" s="999"/>
      <c r="G76" s="999"/>
      <c r="H76" s="999"/>
      <c r="I76" s="1000"/>
    </row>
    <row r="77" spans="1:9" ht="15.75" customHeight="1" thickBot="1" x14ac:dyDescent="0.35">
      <c r="A77" s="872" t="s">
        <v>683</v>
      </c>
      <c r="B77" s="873"/>
      <c r="C77" s="873"/>
      <c r="D77" s="873"/>
      <c r="E77" s="873"/>
      <c r="F77" s="873"/>
      <c r="G77" s="873"/>
      <c r="H77" s="873"/>
      <c r="I77" s="899"/>
    </row>
    <row r="78" spans="1:9" ht="25.5" customHeight="1" x14ac:dyDescent="0.25">
      <c r="A78" s="998" t="s">
        <v>67</v>
      </c>
      <c r="B78" s="999"/>
      <c r="C78" s="999"/>
      <c r="D78" s="999"/>
      <c r="E78" s="999"/>
      <c r="F78" s="999"/>
      <c r="G78" s="999"/>
      <c r="H78" s="999"/>
      <c r="I78" s="1000"/>
    </row>
    <row r="79" spans="1:9" ht="27" customHeight="1" thickBot="1" x14ac:dyDescent="0.35">
      <c r="A79" s="872" t="s">
        <v>684</v>
      </c>
      <c r="B79" s="873"/>
      <c r="C79" s="873"/>
      <c r="D79" s="873"/>
      <c r="E79" s="873"/>
      <c r="F79" s="873"/>
      <c r="G79" s="873"/>
      <c r="H79" s="873"/>
      <c r="I79" s="899"/>
    </row>
  </sheetData>
  <mergeCells count="81">
    <mergeCell ref="A75:B75"/>
    <mergeCell ref="A76:I76"/>
    <mergeCell ref="A77:I77"/>
    <mergeCell ref="A78:I78"/>
    <mergeCell ref="A79:I79"/>
    <mergeCell ref="A73:C73"/>
    <mergeCell ref="A74:B74"/>
    <mergeCell ref="A41:I41"/>
    <mergeCell ref="A42:I42"/>
    <mergeCell ref="A43:I43"/>
    <mergeCell ref="A45:I45"/>
    <mergeCell ref="C67:I67"/>
    <mergeCell ref="C68:I68"/>
    <mergeCell ref="C69:I69"/>
    <mergeCell ref="C70:I70"/>
    <mergeCell ref="A71:B71"/>
    <mergeCell ref="A72:B72"/>
    <mergeCell ref="A51:B53"/>
    <mergeCell ref="C51:I51"/>
    <mergeCell ref="C52:I52"/>
    <mergeCell ref="C53:I53"/>
    <mergeCell ref="A64:I64"/>
    <mergeCell ref="A65:I65"/>
    <mergeCell ref="A66:I66"/>
    <mergeCell ref="A67:B69"/>
    <mergeCell ref="C54:I54"/>
    <mergeCell ref="A59:B59"/>
    <mergeCell ref="A60:C60"/>
    <mergeCell ref="A61:B61"/>
    <mergeCell ref="A62:B62"/>
    <mergeCell ref="A55:B58"/>
    <mergeCell ref="A48:C50"/>
    <mergeCell ref="D48:I48"/>
    <mergeCell ref="D49:F49"/>
    <mergeCell ref="G49:I49"/>
    <mergeCell ref="A63:I63"/>
    <mergeCell ref="G28:I28"/>
    <mergeCell ref="A30:B31"/>
    <mergeCell ref="C30:I30"/>
    <mergeCell ref="C31:I31"/>
    <mergeCell ref="A47:I47"/>
    <mergeCell ref="A37:I37"/>
    <mergeCell ref="C38:I38"/>
    <mergeCell ref="A32:A33"/>
    <mergeCell ref="B32:B33"/>
    <mergeCell ref="C32:I32"/>
    <mergeCell ref="C33:I33"/>
    <mergeCell ref="A34:B34"/>
    <mergeCell ref="A35:I35"/>
    <mergeCell ref="A36:I36"/>
    <mergeCell ref="A18:I18"/>
    <mergeCell ref="A15:B15"/>
    <mergeCell ref="A16:B16"/>
    <mergeCell ref="A17:C17"/>
    <mergeCell ref="A40:I40"/>
    <mergeCell ref="A19:I19"/>
    <mergeCell ref="A20:I20"/>
    <mergeCell ref="A21:I21"/>
    <mergeCell ref="A22:I22"/>
    <mergeCell ref="A23:I23"/>
    <mergeCell ref="A25:I25"/>
    <mergeCell ref="A38:B38"/>
    <mergeCell ref="A39:B39"/>
    <mergeCell ref="A27:C29"/>
    <mergeCell ref="D27:I27"/>
    <mergeCell ref="D28:F28"/>
    <mergeCell ref="A11:B12"/>
    <mergeCell ref="C11:I11"/>
    <mergeCell ref="C12:I12"/>
    <mergeCell ref="A13:A14"/>
    <mergeCell ref="A1:I1"/>
    <mergeCell ref="A3:I3"/>
    <mergeCell ref="A4:I4"/>
    <mergeCell ref="A6:I6"/>
    <mergeCell ref="A8:C10"/>
    <mergeCell ref="D8:I8"/>
    <mergeCell ref="D9:F9"/>
    <mergeCell ref="G9:I9"/>
    <mergeCell ref="B13:B14"/>
    <mergeCell ref="C13:I13"/>
    <mergeCell ref="C14:I14"/>
  </mergeCells>
  <pageMargins left="0.23622047244094499" right="0.23622047244094499" top="0.15748031496063" bottom="0.196850393700787" header="0.196850393700787" footer="0.31496062992126"/>
  <pageSetup paperSize="9"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opLeftCell="A124" workbookViewId="0">
      <selection activeCell="G129" sqref="G1:G1048576"/>
    </sheetView>
  </sheetViews>
  <sheetFormatPr defaultRowHeight="15" x14ac:dyDescent="0.25"/>
  <cols>
    <col min="1" max="1" width="23" style="174" customWidth="1"/>
    <col min="2" max="2" width="20" style="174" customWidth="1"/>
    <col min="3" max="3" width="27.85546875" style="174" customWidth="1"/>
    <col min="4" max="4" width="12.7109375" style="174" customWidth="1"/>
    <col min="5" max="5" width="15.140625" style="174" customWidth="1"/>
    <col min="6" max="6" width="9.140625" style="174"/>
    <col min="7" max="7" width="13.7109375" style="174" customWidth="1"/>
    <col min="8" max="8" width="10.42578125" style="174" bestFit="1" customWidth="1"/>
    <col min="9" max="9" width="10.5703125" style="174" bestFit="1" customWidth="1"/>
    <col min="10" max="16384" width="9.140625" style="174"/>
  </cols>
  <sheetData>
    <row r="1" spans="1:9" ht="16.5" x14ac:dyDescent="0.25">
      <c r="A1" s="854" t="s">
        <v>221</v>
      </c>
      <c r="B1" s="854"/>
      <c r="C1" s="854"/>
      <c r="D1" s="854"/>
      <c r="E1" s="854"/>
      <c r="F1" s="854"/>
      <c r="G1" s="854"/>
      <c r="H1" s="854"/>
      <c r="I1" s="854"/>
    </row>
    <row r="2" spans="1:9" ht="16.5" x14ac:dyDescent="0.25">
      <c r="A2" s="172"/>
      <c r="B2" s="172"/>
      <c r="C2" s="172"/>
      <c r="D2" s="172"/>
      <c r="E2" s="172"/>
      <c r="F2" s="122"/>
      <c r="G2" s="122"/>
      <c r="H2" s="122"/>
      <c r="I2" s="122"/>
    </row>
    <row r="3" spans="1:9" ht="57.75" customHeight="1" x14ac:dyDescent="0.25">
      <c r="A3" s="856" t="s">
        <v>222</v>
      </c>
      <c r="B3" s="856"/>
      <c r="C3" s="856"/>
      <c r="D3" s="856"/>
      <c r="E3" s="856"/>
      <c r="F3" s="856"/>
      <c r="G3" s="856"/>
      <c r="H3" s="856"/>
      <c r="I3" s="856"/>
    </row>
    <row r="4" spans="1:9" ht="48.75" customHeight="1" x14ac:dyDescent="0.25">
      <c r="A4" s="616" t="s">
        <v>49</v>
      </c>
      <c r="B4" s="616"/>
      <c r="C4" s="616"/>
      <c r="D4" s="616"/>
      <c r="E4" s="616"/>
      <c r="F4" s="616"/>
      <c r="G4" s="616"/>
      <c r="H4" s="616"/>
      <c r="I4" s="616"/>
    </row>
    <row r="5" spans="1:9" ht="16.5" x14ac:dyDescent="0.25">
      <c r="A5" s="627" t="s">
        <v>50</v>
      </c>
      <c r="B5" s="627"/>
      <c r="C5" s="627"/>
      <c r="D5" s="627"/>
      <c r="E5" s="627"/>
      <c r="F5" s="627"/>
      <c r="G5" s="627"/>
      <c r="H5" s="627"/>
      <c r="I5" s="627"/>
    </row>
    <row r="6" spans="1:9" ht="17.25" thickBot="1" x14ac:dyDescent="0.3">
      <c r="A6" s="152"/>
      <c r="B6" s="152"/>
      <c r="C6" s="152"/>
      <c r="D6" s="152"/>
      <c r="E6" s="152"/>
      <c r="F6" s="152"/>
      <c r="G6" s="152"/>
      <c r="H6" s="152"/>
      <c r="I6" s="152"/>
    </row>
    <row r="7" spans="1:9" ht="31.5" customHeight="1" x14ac:dyDescent="0.25">
      <c r="A7" s="628" t="s">
        <v>51</v>
      </c>
      <c r="B7" s="629"/>
      <c r="C7" s="630"/>
      <c r="D7" s="637" t="s">
        <v>27</v>
      </c>
      <c r="E7" s="637"/>
      <c r="F7" s="637"/>
      <c r="G7" s="637"/>
      <c r="H7" s="637"/>
      <c r="I7" s="637"/>
    </row>
    <row r="8" spans="1:9" ht="16.5" x14ac:dyDescent="0.25">
      <c r="A8" s="631"/>
      <c r="B8" s="632"/>
      <c r="C8" s="633"/>
      <c r="D8" s="638" t="s">
        <v>52</v>
      </c>
      <c r="E8" s="638"/>
      <c r="F8" s="638"/>
      <c r="G8" s="638" t="s">
        <v>53</v>
      </c>
      <c r="H8" s="638"/>
      <c r="I8" s="638"/>
    </row>
    <row r="9" spans="1:9" ht="33.75" thickBot="1" x14ac:dyDescent="0.3">
      <c r="A9" s="634"/>
      <c r="B9" s="635"/>
      <c r="C9" s="636"/>
      <c r="D9" s="22" t="s">
        <v>15</v>
      </c>
      <c r="E9" s="22" t="s">
        <v>16</v>
      </c>
      <c r="F9" s="23" t="s">
        <v>7</v>
      </c>
      <c r="G9" s="22" t="s">
        <v>15</v>
      </c>
      <c r="H9" s="22" t="s">
        <v>16</v>
      </c>
      <c r="I9" s="24" t="s">
        <v>7</v>
      </c>
    </row>
    <row r="10" spans="1:9" ht="16.5" x14ac:dyDescent="0.25">
      <c r="A10" s="639" t="s">
        <v>54</v>
      </c>
      <c r="B10" s="640"/>
      <c r="C10" s="643" t="s">
        <v>24</v>
      </c>
      <c r="D10" s="644"/>
      <c r="E10" s="644"/>
      <c r="F10" s="644"/>
      <c r="G10" s="644"/>
      <c r="H10" s="644"/>
      <c r="I10" s="645"/>
    </row>
    <row r="11" spans="1:9" ht="16.5" x14ac:dyDescent="0.25">
      <c r="A11" s="641"/>
      <c r="B11" s="642"/>
      <c r="C11" s="729" t="s">
        <v>55</v>
      </c>
      <c r="D11" s="730"/>
      <c r="E11" s="730"/>
      <c r="F11" s="730"/>
      <c r="G11" s="730"/>
      <c r="H11" s="730"/>
      <c r="I11" s="731"/>
    </row>
    <row r="12" spans="1:9" ht="16.5" x14ac:dyDescent="0.25">
      <c r="A12" s="649" t="s">
        <v>56</v>
      </c>
      <c r="B12" s="650" t="s">
        <v>57</v>
      </c>
      <c r="C12" s="25" t="s">
        <v>58</v>
      </c>
      <c r="D12" s="26"/>
      <c r="E12" s="26"/>
      <c r="F12" s="27"/>
      <c r="G12" s="27"/>
      <c r="H12" s="27"/>
      <c r="I12" s="28"/>
    </row>
    <row r="13" spans="1:9" ht="42" customHeight="1" x14ac:dyDescent="0.25">
      <c r="A13" s="649"/>
      <c r="B13" s="650"/>
      <c r="C13" s="651" t="s">
        <v>356</v>
      </c>
      <c r="D13" s="652"/>
      <c r="E13" s="652"/>
      <c r="F13" s="652"/>
      <c r="G13" s="652"/>
      <c r="H13" s="652"/>
      <c r="I13" s="653"/>
    </row>
    <row r="14" spans="1:9" ht="17.25" thickBot="1" x14ac:dyDescent="0.3">
      <c r="A14" s="654" t="s">
        <v>59</v>
      </c>
      <c r="B14" s="655"/>
      <c r="C14" s="29"/>
      <c r="D14" s="153" t="s">
        <v>60</v>
      </c>
      <c r="E14" s="153" t="s">
        <v>60</v>
      </c>
      <c r="F14" s="153" t="s">
        <v>60</v>
      </c>
      <c r="G14" s="31" t="e">
        <f>SUM(#REF!)</f>
        <v>#REF!</v>
      </c>
      <c r="H14" s="31" t="e">
        <f>SUM(#REF!)</f>
        <v>#REF!</v>
      </c>
      <c r="I14" s="31" t="e">
        <f>SUM(#REF!)</f>
        <v>#REF!</v>
      </c>
    </row>
    <row r="15" spans="1:9" ht="16.5" x14ac:dyDescent="0.25">
      <c r="A15" s="656" t="s">
        <v>61</v>
      </c>
      <c r="B15" s="657"/>
      <c r="C15" s="657"/>
      <c r="D15" s="657"/>
      <c r="E15" s="657"/>
      <c r="F15" s="657"/>
      <c r="G15" s="657"/>
      <c r="H15" s="658"/>
      <c r="I15" s="659"/>
    </row>
    <row r="16" spans="1:9" ht="17.25" thickBot="1" x14ac:dyDescent="0.3">
      <c r="A16" s="624" t="s">
        <v>357</v>
      </c>
      <c r="B16" s="625"/>
      <c r="C16" s="625"/>
      <c r="D16" s="625"/>
      <c r="E16" s="625"/>
      <c r="F16" s="625"/>
      <c r="G16" s="625"/>
      <c r="H16" s="625"/>
      <c r="I16" s="626"/>
    </row>
    <row r="17" spans="1:9" ht="17.25" thickBot="1" x14ac:dyDescent="0.3">
      <c r="A17" s="666" t="s">
        <v>62</v>
      </c>
      <c r="B17" s="667"/>
      <c r="C17" s="667"/>
      <c r="D17" s="667"/>
      <c r="E17" s="667"/>
      <c r="F17" s="667"/>
      <c r="G17" s="667"/>
      <c r="H17" s="667"/>
      <c r="I17" s="668"/>
    </row>
    <row r="18" spans="1:9" ht="56.25" customHeight="1" thickBot="1" x14ac:dyDescent="0.3">
      <c r="A18" s="669" t="s">
        <v>63</v>
      </c>
      <c r="B18" s="670"/>
      <c r="C18" s="671" t="s">
        <v>64</v>
      </c>
      <c r="D18" s="672"/>
      <c r="E18" s="672"/>
      <c r="F18" s="672"/>
      <c r="G18" s="672"/>
      <c r="H18" s="672"/>
      <c r="I18" s="673"/>
    </row>
    <row r="19" spans="1:9" ht="33.75" customHeight="1" thickBot="1" x14ac:dyDescent="0.3">
      <c r="A19" s="674" t="s">
        <v>65</v>
      </c>
      <c r="B19" s="675"/>
      <c r="C19" s="32"/>
      <c r="D19" s="32"/>
      <c r="E19" s="32"/>
      <c r="F19" s="32"/>
      <c r="G19" s="32"/>
      <c r="H19" s="32"/>
      <c r="I19" s="33"/>
    </row>
    <row r="20" spans="1:9" ht="16.5" x14ac:dyDescent="0.25">
      <c r="A20" s="676" t="s">
        <v>66</v>
      </c>
      <c r="B20" s="677"/>
      <c r="C20" s="677"/>
      <c r="D20" s="677"/>
      <c r="E20" s="677"/>
      <c r="F20" s="677"/>
      <c r="G20" s="678"/>
      <c r="H20" s="678"/>
      <c r="I20" s="679"/>
    </row>
    <row r="21" spans="1:9" ht="17.25" thickBot="1" x14ac:dyDescent="0.3">
      <c r="A21" s="620" t="s">
        <v>358</v>
      </c>
      <c r="B21" s="621"/>
      <c r="C21" s="621"/>
      <c r="D21" s="621"/>
      <c r="E21" s="621"/>
      <c r="F21" s="621"/>
      <c r="G21" s="622"/>
      <c r="H21" s="622"/>
      <c r="I21" s="623"/>
    </row>
    <row r="22" spans="1:9" ht="16.5" x14ac:dyDescent="0.25">
      <c r="A22" s="676" t="s">
        <v>67</v>
      </c>
      <c r="B22" s="677"/>
      <c r="C22" s="677"/>
      <c r="D22" s="677"/>
      <c r="E22" s="677"/>
      <c r="F22" s="677"/>
      <c r="G22" s="678"/>
      <c r="H22" s="678"/>
      <c r="I22" s="679"/>
    </row>
    <row r="23" spans="1:9" ht="17.25" thickBot="1" x14ac:dyDescent="0.3">
      <c r="A23" s="620" t="s">
        <v>86</v>
      </c>
      <c r="B23" s="621"/>
      <c r="C23" s="621"/>
      <c r="D23" s="621"/>
      <c r="E23" s="621"/>
      <c r="F23" s="621"/>
      <c r="G23" s="622"/>
      <c r="H23" s="622"/>
      <c r="I23" s="623"/>
    </row>
    <row r="24" spans="1:9" ht="16.5" x14ac:dyDescent="0.25">
      <c r="A24" s="680" t="s">
        <v>54</v>
      </c>
      <c r="B24" s="681"/>
      <c r="C24" s="684" t="s">
        <v>24</v>
      </c>
      <c r="D24" s="685"/>
      <c r="E24" s="685"/>
      <c r="F24" s="685"/>
      <c r="G24" s="685"/>
      <c r="H24" s="685"/>
      <c r="I24" s="686"/>
    </row>
    <row r="25" spans="1:9" ht="18" customHeight="1" x14ac:dyDescent="0.25">
      <c r="A25" s="682"/>
      <c r="B25" s="683"/>
      <c r="C25" s="599" t="s">
        <v>68</v>
      </c>
      <c r="D25" s="600"/>
      <c r="E25" s="600"/>
      <c r="F25" s="600"/>
      <c r="G25" s="600"/>
      <c r="H25" s="600"/>
      <c r="I25" s="601"/>
    </row>
    <row r="26" spans="1:9" ht="16.5" x14ac:dyDescent="0.25">
      <c r="A26" s="732" t="s">
        <v>69</v>
      </c>
      <c r="B26" s="733" t="s">
        <v>70</v>
      </c>
      <c r="C26" s="660" t="s">
        <v>58</v>
      </c>
      <c r="D26" s="661"/>
      <c r="E26" s="661"/>
      <c r="F26" s="661"/>
      <c r="G26" s="661"/>
      <c r="H26" s="661"/>
      <c r="I26" s="662"/>
    </row>
    <row r="27" spans="1:9" ht="16.5" x14ac:dyDescent="0.25">
      <c r="A27" s="732"/>
      <c r="B27" s="733"/>
      <c r="C27" s="663" t="s">
        <v>359</v>
      </c>
      <c r="D27" s="664"/>
      <c r="E27" s="664"/>
      <c r="F27" s="664"/>
      <c r="G27" s="664"/>
      <c r="H27" s="664"/>
      <c r="I27" s="665"/>
    </row>
    <row r="28" spans="1:9" ht="17.25" thickBot="1" x14ac:dyDescent="0.3">
      <c r="A28" s="757" t="s">
        <v>59</v>
      </c>
      <c r="B28" s="758"/>
      <c r="C28" s="34"/>
      <c r="D28" s="156" t="s">
        <v>60</v>
      </c>
      <c r="E28" s="156" t="s">
        <v>60</v>
      </c>
      <c r="F28" s="156" t="s">
        <v>60</v>
      </c>
      <c r="G28" s="36" t="e">
        <f>SUM(#REF!)</f>
        <v>#REF!</v>
      </c>
      <c r="H28" s="36" t="e">
        <f>SUM(#REF!)</f>
        <v>#REF!</v>
      </c>
      <c r="I28" s="36" t="e">
        <f>SUM(#REF!)</f>
        <v>#REF!</v>
      </c>
    </row>
    <row r="29" spans="1:9" ht="16.5" x14ac:dyDescent="0.25">
      <c r="A29" s="759" t="s">
        <v>61</v>
      </c>
      <c r="B29" s="760"/>
      <c r="C29" s="760"/>
      <c r="D29" s="760"/>
      <c r="E29" s="760"/>
      <c r="F29" s="760"/>
      <c r="G29" s="760"/>
      <c r="H29" s="760"/>
      <c r="I29" s="761"/>
    </row>
    <row r="30" spans="1:9" ht="17.25" thickBot="1" x14ac:dyDescent="0.3">
      <c r="A30" s="762" t="s">
        <v>334</v>
      </c>
      <c r="B30" s="763"/>
      <c r="C30" s="763"/>
      <c r="D30" s="763"/>
      <c r="E30" s="763"/>
      <c r="F30" s="763"/>
      <c r="G30" s="763"/>
      <c r="H30" s="763"/>
      <c r="I30" s="764"/>
    </row>
    <row r="31" spans="1:9" ht="17.25" thickBot="1" x14ac:dyDescent="0.3">
      <c r="A31" s="765" t="s">
        <v>62</v>
      </c>
      <c r="B31" s="766"/>
      <c r="C31" s="766"/>
      <c r="D31" s="766"/>
      <c r="E31" s="766"/>
      <c r="F31" s="766"/>
      <c r="G31" s="766"/>
      <c r="H31" s="766"/>
      <c r="I31" s="767"/>
    </row>
    <row r="32" spans="1:9" ht="60" customHeight="1" thickBot="1" x14ac:dyDescent="0.3">
      <c r="A32" s="768" t="s">
        <v>63</v>
      </c>
      <c r="B32" s="769"/>
      <c r="C32" s="770" t="s">
        <v>71</v>
      </c>
      <c r="D32" s="771"/>
      <c r="E32" s="771"/>
      <c r="F32" s="771"/>
      <c r="G32" s="771"/>
      <c r="H32" s="771"/>
      <c r="I32" s="772"/>
    </row>
    <row r="33" spans="1:9" ht="42" customHeight="1" thickBot="1" x14ac:dyDescent="0.3">
      <c r="A33" s="773" t="s">
        <v>65</v>
      </c>
      <c r="B33" s="774"/>
      <c r="C33" s="37"/>
      <c r="D33" s="37"/>
      <c r="E33" s="37"/>
      <c r="F33" s="37"/>
      <c r="G33" s="37"/>
      <c r="H33" s="37"/>
      <c r="I33" s="38"/>
    </row>
    <row r="34" spans="1:9" ht="16.5" x14ac:dyDescent="0.25">
      <c r="A34" s="775" t="s">
        <v>66</v>
      </c>
      <c r="B34" s="776"/>
      <c r="C34" s="776"/>
      <c r="D34" s="776"/>
      <c r="E34" s="776"/>
      <c r="F34" s="776"/>
      <c r="G34" s="777"/>
      <c r="H34" s="777"/>
      <c r="I34" s="778"/>
    </row>
    <row r="35" spans="1:9" ht="17.25" thickBot="1" x14ac:dyDescent="0.3">
      <c r="A35" s="779" t="s">
        <v>349</v>
      </c>
      <c r="B35" s="780"/>
      <c r="C35" s="780"/>
      <c r="D35" s="780"/>
      <c r="E35" s="780"/>
      <c r="F35" s="780"/>
      <c r="G35" s="781"/>
      <c r="H35" s="781"/>
      <c r="I35" s="782"/>
    </row>
    <row r="36" spans="1:9" ht="16.5" x14ac:dyDescent="0.25">
      <c r="A36" s="775" t="s">
        <v>67</v>
      </c>
      <c r="B36" s="776"/>
      <c r="C36" s="776"/>
      <c r="D36" s="776"/>
      <c r="E36" s="776"/>
      <c r="F36" s="776"/>
      <c r="G36" s="777"/>
      <c r="H36" s="777"/>
      <c r="I36" s="778"/>
    </row>
    <row r="37" spans="1:9" ht="17.25" thickBot="1" x14ac:dyDescent="0.3">
      <c r="A37" s="779" t="s">
        <v>87</v>
      </c>
      <c r="B37" s="780"/>
      <c r="C37" s="780"/>
      <c r="D37" s="780"/>
      <c r="E37" s="780"/>
      <c r="F37" s="780"/>
      <c r="G37" s="781"/>
      <c r="H37" s="781"/>
      <c r="I37" s="782"/>
    </row>
    <row r="38" spans="1:9" ht="16.5" x14ac:dyDescent="0.25">
      <c r="A38" s="39"/>
      <c r="B38" s="39"/>
      <c r="C38" s="39"/>
      <c r="D38" s="39"/>
      <c r="E38" s="39"/>
      <c r="F38" s="39"/>
      <c r="G38" s="39"/>
      <c r="H38" s="39"/>
      <c r="I38" s="39"/>
    </row>
    <row r="39" spans="1:9" ht="16.5" x14ac:dyDescent="0.25">
      <c r="A39" s="616" t="s">
        <v>72</v>
      </c>
      <c r="B39" s="616"/>
      <c r="C39" s="616"/>
      <c r="D39" s="616"/>
      <c r="E39" s="616"/>
      <c r="F39" s="616"/>
      <c r="G39" s="616"/>
      <c r="H39" s="616"/>
      <c r="I39" s="616"/>
    </row>
    <row r="40" spans="1:9" ht="16.5" x14ac:dyDescent="0.25">
      <c r="A40" s="39"/>
      <c r="B40" s="39"/>
      <c r="C40" s="39"/>
      <c r="D40" s="39"/>
      <c r="E40" s="39"/>
      <c r="F40" s="39"/>
      <c r="G40" s="39"/>
      <c r="H40" s="39"/>
      <c r="I40" s="39"/>
    </row>
    <row r="41" spans="1:9" ht="16.5" x14ac:dyDescent="0.25">
      <c r="A41" s="616" t="s">
        <v>73</v>
      </c>
      <c r="B41" s="616"/>
      <c r="C41" s="616"/>
      <c r="D41" s="616"/>
      <c r="E41" s="616"/>
      <c r="F41" s="616"/>
      <c r="G41" s="616"/>
      <c r="H41" s="616"/>
      <c r="I41" s="616"/>
    </row>
    <row r="42" spans="1:9" ht="17.25" thickBot="1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9" ht="16.5" x14ac:dyDescent="0.25">
      <c r="A43" s="692" t="s">
        <v>51</v>
      </c>
      <c r="B43" s="693"/>
      <c r="C43" s="693"/>
      <c r="D43" s="698" t="s">
        <v>27</v>
      </c>
      <c r="E43" s="699"/>
      <c r="F43" s="699"/>
      <c r="G43" s="699"/>
      <c r="H43" s="699"/>
      <c r="I43" s="700"/>
    </row>
    <row r="44" spans="1:9" ht="19.5" customHeight="1" x14ac:dyDescent="0.25">
      <c r="A44" s="694"/>
      <c r="B44" s="695"/>
      <c r="C44" s="695"/>
      <c r="D44" s="701" t="s">
        <v>52</v>
      </c>
      <c r="E44" s="702"/>
      <c r="F44" s="604"/>
      <c r="G44" s="701" t="s">
        <v>53</v>
      </c>
      <c r="H44" s="702"/>
      <c r="I44" s="604"/>
    </row>
    <row r="45" spans="1:9" ht="33.75" thickBot="1" x14ac:dyDescent="0.3">
      <c r="A45" s="696"/>
      <c r="B45" s="697"/>
      <c r="C45" s="697"/>
      <c r="D45" s="22" t="s">
        <v>15</v>
      </c>
      <c r="E45" s="22" t="s">
        <v>16</v>
      </c>
      <c r="F45" s="155" t="s">
        <v>7</v>
      </c>
      <c r="G45" s="22" t="s">
        <v>15</v>
      </c>
      <c r="H45" s="22" t="s">
        <v>16</v>
      </c>
      <c r="I45" s="41" t="s">
        <v>7</v>
      </c>
    </row>
    <row r="46" spans="1:9" ht="16.5" x14ac:dyDescent="0.25">
      <c r="A46" s="1089" t="s">
        <v>54</v>
      </c>
      <c r="B46" s="1090"/>
      <c r="C46" s="1095" t="s">
        <v>24</v>
      </c>
      <c r="D46" s="1096"/>
      <c r="E46" s="1096"/>
      <c r="F46" s="1096"/>
      <c r="G46" s="1096"/>
      <c r="H46" s="1096"/>
      <c r="I46" s="1097"/>
    </row>
    <row r="47" spans="1:9" ht="16.5" x14ac:dyDescent="0.25">
      <c r="A47" s="1091"/>
      <c r="B47" s="1092"/>
      <c r="C47" s="1098" t="s">
        <v>74</v>
      </c>
      <c r="D47" s="1099"/>
      <c r="E47" s="1099"/>
      <c r="F47" s="1100"/>
      <c r="G47" s="1100"/>
      <c r="H47" s="1100"/>
      <c r="I47" s="1101"/>
    </row>
    <row r="48" spans="1:9" ht="17.25" thickBot="1" x14ac:dyDescent="0.3">
      <c r="A48" s="1093"/>
      <c r="B48" s="1094"/>
      <c r="C48" s="1109" t="s">
        <v>75</v>
      </c>
      <c r="D48" s="1108"/>
      <c r="E48" s="1108"/>
      <c r="F48" s="1110"/>
      <c r="G48" s="1110"/>
      <c r="H48" s="1110"/>
      <c r="I48" s="1111"/>
    </row>
    <row r="49" spans="1:9" ht="17.25" thickBot="1" x14ac:dyDescent="0.3">
      <c r="A49" s="115" t="s">
        <v>76</v>
      </c>
      <c r="B49" s="194" t="s">
        <v>77</v>
      </c>
      <c r="C49" s="1086" t="s">
        <v>351</v>
      </c>
      <c r="D49" s="1087"/>
      <c r="E49" s="1087"/>
      <c r="F49" s="1087"/>
      <c r="G49" s="1087"/>
      <c r="H49" s="1087"/>
      <c r="I49" s="1088"/>
    </row>
    <row r="50" spans="1:9" ht="55.5" customHeight="1" thickBot="1" x14ac:dyDescent="0.3">
      <c r="A50" s="1147" t="s">
        <v>78</v>
      </c>
      <c r="B50" s="1149"/>
      <c r="C50" s="169" t="s">
        <v>79</v>
      </c>
      <c r="D50" s="171">
        <v>0</v>
      </c>
      <c r="E50" s="171">
        <v>7</v>
      </c>
      <c r="F50" s="171">
        <v>7</v>
      </c>
      <c r="G50" s="171"/>
      <c r="H50" s="171"/>
      <c r="I50" s="171"/>
    </row>
    <row r="51" spans="1:9" ht="51.75" customHeight="1" thickBot="1" x14ac:dyDescent="0.3">
      <c r="A51" s="1086"/>
      <c r="B51" s="1088"/>
      <c r="C51" s="169" t="s">
        <v>80</v>
      </c>
      <c r="D51" s="211">
        <v>0</v>
      </c>
      <c r="E51" s="211">
        <v>4382</v>
      </c>
      <c r="F51" s="211">
        <v>4382</v>
      </c>
      <c r="G51" s="171"/>
      <c r="H51" s="171"/>
      <c r="I51" s="171"/>
    </row>
    <row r="52" spans="1:9" ht="17.25" thickBot="1" x14ac:dyDescent="0.3">
      <c r="A52" s="1048" t="s">
        <v>81</v>
      </c>
      <c r="B52" s="1050"/>
      <c r="C52" s="169"/>
      <c r="D52" s="169"/>
      <c r="E52" s="169"/>
      <c r="F52" s="171"/>
      <c r="G52" s="171"/>
      <c r="H52" s="171"/>
      <c r="I52" s="171"/>
    </row>
    <row r="53" spans="1:9" ht="38.25" customHeight="1" thickBot="1" x14ac:dyDescent="0.3">
      <c r="A53" s="1048" t="s">
        <v>82</v>
      </c>
      <c r="B53" s="1049"/>
      <c r="C53" s="1050"/>
      <c r="D53" s="169"/>
      <c r="E53" s="169"/>
      <c r="F53" s="171"/>
      <c r="G53" s="173" t="e">
        <f>SUM(#REF!)</f>
        <v>#REF!</v>
      </c>
      <c r="H53" s="173" t="e">
        <f>SUM(#REF!)</f>
        <v>#REF!</v>
      </c>
      <c r="I53" s="173" t="e">
        <f>SUM(#REF!)</f>
        <v>#REF!</v>
      </c>
    </row>
    <row r="54" spans="1:9" ht="17.25" thickBot="1" x14ac:dyDescent="0.3">
      <c r="A54" s="1048" t="s">
        <v>335</v>
      </c>
      <c r="B54" s="1050"/>
      <c r="C54" s="117" t="e">
        <f>I53</f>
        <v>#REF!</v>
      </c>
      <c r="D54" s="178"/>
      <c r="E54" s="178"/>
      <c r="F54" s="171"/>
      <c r="G54" s="171"/>
      <c r="H54" s="171"/>
      <c r="I54" s="171"/>
    </row>
    <row r="55" spans="1:9" ht="66" customHeight="1" thickBot="1" x14ac:dyDescent="0.3">
      <c r="A55" s="1048" t="s">
        <v>84</v>
      </c>
      <c r="B55" s="1050"/>
      <c r="C55" s="169"/>
      <c r="D55" s="169"/>
      <c r="E55" s="169"/>
      <c r="F55" s="171"/>
      <c r="G55" s="171"/>
      <c r="H55" s="171"/>
      <c r="I55" s="171"/>
    </row>
    <row r="56" spans="1:9" ht="17.25" thickBot="1" x14ac:dyDescent="0.3">
      <c r="A56" s="1045" t="s">
        <v>66</v>
      </c>
      <c r="B56" s="1046"/>
      <c r="C56" s="1046"/>
      <c r="D56" s="1046"/>
      <c r="E56" s="1046"/>
      <c r="F56" s="1046"/>
      <c r="G56" s="1046"/>
      <c r="H56" s="1046"/>
      <c r="I56" s="1047"/>
    </row>
    <row r="57" spans="1:9" ht="17.25" thickBot="1" x14ac:dyDescent="0.3">
      <c r="A57" s="1048" t="s">
        <v>352</v>
      </c>
      <c r="B57" s="1049"/>
      <c r="C57" s="1049"/>
      <c r="D57" s="1049"/>
      <c r="E57" s="1049"/>
      <c r="F57" s="1049"/>
      <c r="G57" s="1049"/>
      <c r="H57" s="1049"/>
      <c r="I57" s="1050"/>
    </row>
    <row r="58" spans="1:9" ht="17.25" thickBot="1" x14ac:dyDescent="0.3">
      <c r="A58" s="1045" t="s">
        <v>67</v>
      </c>
      <c r="B58" s="1046"/>
      <c r="C58" s="1046"/>
      <c r="D58" s="1046"/>
      <c r="E58" s="1046"/>
      <c r="F58" s="1046"/>
      <c r="G58" s="1046"/>
      <c r="H58" s="1046"/>
      <c r="I58" s="1047"/>
    </row>
    <row r="59" spans="1:9" ht="17.25" thickBot="1" x14ac:dyDescent="0.3">
      <c r="A59" s="1048" t="s">
        <v>85</v>
      </c>
      <c r="B59" s="1049"/>
      <c r="C59" s="1049"/>
      <c r="D59" s="1049"/>
      <c r="E59" s="1049"/>
      <c r="F59" s="1049"/>
      <c r="G59" s="1049"/>
      <c r="H59" s="1049"/>
      <c r="I59" s="1050"/>
    </row>
    <row r="60" spans="1:9" ht="16.5" x14ac:dyDescent="0.25">
      <c r="A60" s="1089" t="s">
        <v>54</v>
      </c>
      <c r="B60" s="1090"/>
      <c r="C60" s="1095" t="s">
        <v>24</v>
      </c>
      <c r="D60" s="1096"/>
      <c r="E60" s="1096"/>
      <c r="F60" s="1096"/>
      <c r="G60" s="1096"/>
      <c r="H60" s="1096"/>
      <c r="I60" s="1097"/>
    </row>
    <row r="61" spans="1:9" ht="16.5" x14ac:dyDescent="0.25">
      <c r="A61" s="1091"/>
      <c r="B61" s="1092"/>
      <c r="C61" s="1098" t="s">
        <v>123</v>
      </c>
      <c r="D61" s="1099"/>
      <c r="E61" s="1099"/>
      <c r="F61" s="1100"/>
      <c r="G61" s="1100"/>
      <c r="H61" s="1100"/>
      <c r="I61" s="1101"/>
    </row>
    <row r="62" spans="1:9" ht="17.25" thickBot="1" x14ac:dyDescent="0.3">
      <c r="A62" s="1093"/>
      <c r="B62" s="1094"/>
      <c r="C62" s="1109" t="s">
        <v>75</v>
      </c>
      <c r="D62" s="1108"/>
      <c r="E62" s="1108"/>
      <c r="F62" s="1110"/>
      <c r="G62" s="1110"/>
      <c r="H62" s="1110"/>
      <c r="I62" s="1111"/>
    </row>
    <row r="63" spans="1:9" ht="17.25" thickBot="1" x14ac:dyDescent="0.3">
      <c r="A63" s="115" t="s">
        <v>113</v>
      </c>
      <c r="B63" s="194" t="s">
        <v>77</v>
      </c>
      <c r="C63" s="1086" t="s">
        <v>123</v>
      </c>
      <c r="D63" s="1087"/>
      <c r="E63" s="1087"/>
      <c r="F63" s="1087"/>
      <c r="G63" s="1087"/>
      <c r="H63" s="1087"/>
      <c r="I63" s="1088"/>
    </row>
    <row r="64" spans="1:9" ht="36.75" customHeight="1" thickBot="1" x14ac:dyDescent="0.3">
      <c r="A64" s="1048" t="s">
        <v>78</v>
      </c>
      <c r="B64" s="1050"/>
      <c r="C64" s="211" t="s">
        <v>124</v>
      </c>
      <c r="D64" s="211">
        <v>0</v>
      </c>
      <c r="E64" s="211">
        <v>1</v>
      </c>
      <c r="F64" s="171">
        <v>2</v>
      </c>
      <c r="G64" s="171"/>
      <c r="H64" s="171"/>
      <c r="I64" s="171"/>
    </row>
    <row r="65" spans="1:9" ht="17.25" thickBot="1" x14ac:dyDescent="0.3">
      <c r="A65" s="1048" t="s">
        <v>81</v>
      </c>
      <c r="B65" s="1050"/>
      <c r="C65" s="169"/>
      <c r="D65" s="169"/>
      <c r="E65" s="169"/>
      <c r="F65" s="171"/>
      <c r="G65" s="171"/>
      <c r="H65" s="171"/>
      <c r="I65" s="171"/>
    </row>
    <row r="66" spans="1:9" ht="40.5" customHeight="1" thickBot="1" x14ac:dyDescent="0.3">
      <c r="A66" s="1048" t="s">
        <v>82</v>
      </c>
      <c r="B66" s="1049"/>
      <c r="C66" s="1050"/>
      <c r="D66" s="169"/>
      <c r="E66" s="169"/>
      <c r="F66" s="171"/>
      <c r="G66" s="173" t="e">
        <f>SUM(#REF!)</f>
        <v>#REF!</v>
      </c>
      <c r="H66" s="173" t="e">
        <f>SUM(#REF!)</f>
        <v>#REF!</v>
      </c>
      <c r="I66" s="173" t="e">
        <f>SUM(#REF!)</f>
        <v>#REF!</v>
      </c>
    </row>
    <row r="67" spans="1:9" ht="17.25" thickBot="1" x14ac:dyDescent="0.3">
      <c r="A67" s="1048" t="s">
        <v>83</v>
      </c>
      <c r="B67" s="1050"/>
      <c r="C67" s="117" t="e">
        <f>I66</f>
        <v>#REF!</v>
      </c>
      <c r="D67" s="117"/>
      <c r="E67" s="117"/>
      <c r="F67" s="171"/>
      <c r="G67" s="171"/>
      <c r="H67" s="171"/>
      <c r="I67" s="171"/>
    </row>
    <row r="68" spans="1:9" ht="68.25" customHeight="1" thickBot="1" x14ac:dyDescent="0.3">
      <c r="A68" s="1048" t="s">
        <v>84</v>
      </c>
      <c r="B68" s="1050"/>
      <c r="C68" s="169"/>
      <c r="D68" s="169"/>
      <c r="E68" s="169"/>
      <c r="F68" s="171"/>
      <c r="G68" s="171"/>
      <c r="H68" s="171"/>
      <c r="I68" s="171"/>
    </row>
    <row r="69" spans="1:9" ht="16.5" x14ac:dyDescent="0.25">
      <c r="A69" s="1157" t="s">
        <v>66</v>
      </c>
      <c r="B69" s="1158"/>
      <c r="C69" s="1158"/>
      <c r="D69" s="1158"/>
      <c r="E69" s="1158"/>
      <c r="F69" s="1158"/>
      <c r="G69" s="1158"/>
      <c r="H69" s="1158"/>
      <c r="I69" s="1159"/>
    </row>
    <row r="70" spans="1:9" ht="17.25" thickBot="1" x14ac:dyDescent="0.3">
      <c r="A70" s="1086" t="s">
        <v>353</v>
      </c>
      <c r="B70" s="1087"/>
      <c r="C70" s="1087"/>
      <c r="D70" s="1087"/>
      <c r="E70" s="1087"/>
      <c r="F70" s="1087"/>
      <c r="G70" s="1087"/>
      <c r="H70" s="1087"/>
      <c r="I70" s="1088"/>
    </row>
    <row r="71" spans="1:9" ht="16.5" x14ac:dyDescent="0.25">
      <c r="A71" s="1157" t="s">
        <v>67</v>
      </c>
      <c r="B71" s="1158"/>
      <c r="C71" s="1158"/>
      <c r="D71" s="1158"/>
      <c r="E71" s="1158"/>
      <c r="F71" s="1158"/>
      <c r="G71" s="1158"/>
      <c r="H71" s="1158"/>
      <c r="I71" s="1159"/>
    </row>
    <row r="72" spans="1:9" ht="17.25" thickBot="1" x14ac:dyDescent="0.3">
      <c r="A72" s="1086" t="s">
        <v>85</v>
      </c>
      <c r="B72" s="1087"/>
      <c r="C72" s="1087"/>
      <c r="D72" s="1087"/>
      <c r="E72" s="1087"/>
      <c r="F72" s="1087"/>
      <c r="G72" s="1087"/>
      <c r="H72" s="1087"/>
      <c r="I72" s="1088"/>
    </row>
    <row r="73" spans="1:9" ht="16.5" x14ac:dyDescent="0.25">
      <c r="A73" s="592" t="s">
        <v>54</v>
      </c>
      <c r="B73" s="593"/>
      <c r="C73" s="596" t="s">
        <v>24</v>
      </c>
      <c r="D73" s="597"/>
      <c r="E73" s="597"/>
      <c r="F73" s="597"/>
      <c r="G73" s="597"/>
      <c r="H73" s="597"/>
      <c r="I73" s="598"/>
    </row>
    <row r="74" spans="1:9" ht="16.5" x14ac:dyDescent="0.25">
      <c r="A74" s="594"/>
      <c r="B74" s="595"/>
      <c r="C74" s="599" t="s">
        <v>125</v>
      </c>
      <c r="D74" s="600"/>
      <c r="E74" s="600"/>
      <c r="F74" s="600"/>
      <c r="G74" s="600"/>
      <c r="H74" s="600"/>
      <c r="I74" s="601"/>
    </row>
    <row r="75" spans="1:9" ht="16.5" x14ac:dyDescent="0.25">
      <c r="A75" s="602" t="s">
        <v>112</v>
      </c>
      <c r="B75" s="604" t="s">
        <v>77</v>
      </c>
      <c r="C75" s="606" t="s">
        <v>58</v>
      </c>
      <c r="D75" s="607"/>
      <c r="E75" s="607"/>
      <c r="F75" s="607"/>
      <c r="G75" s="607"/>
      <c r="H75" s="607"/>
      <c r="I75" s="608"/>
    </row>
    <row r="76" spans="1:9" ht="17.25" thickBot="1" x14ac:dyDescent="0.3">
      <c r="A76" s="603"/>
      <c r="B76" s="605"/>
      <c r="C76" s="609" t="s">
        <v>126</v>
      </c>
      <c r="D76" s="610"/>
      <c r="E76" s="610"/>
      <c r="F76" s="610"/>
      <c r="G76" s="610"/>
      <c r="H76" s="610"/>
      <c r="I76" s="611"/>
    </row>
    <row r="77" spans="1:9" ht="42" customHeight="1" x14ac:dyDescent="0.25">
      <c r="A77" s="612" t="s">
        <v>78</v>
      </c>
      <c r="B77" s="613"/>
      <c r="C77" s="102" t="s">
        <v>127</v>
      </c>
      <c r="D77" s="103">
        <v>0</v>
      </c>
      <c r="E77" s="103">
        <v>1</v>
      </c>
      <c r="F77" s="103">
        <v>1</v>
      </c>
      <c r="G77" s="104"/>
      <c r="H77" s="104"/>
      <c r="I77" s="105"/>
    </row>
    <row r="78" spans="1:9" ht="17.25" thickBot="1" x14ac:dyDescent="0.3">
      <c r="A78" s="614" t="s">
        <v>81</v>
      </c>
      <c r="B78" s="615"/>
      <c r="C78" s="106"/>
      <c r="D78" s="106"/>
      <c r="E78" s="106"/>
      <c r="F78" s="155"/>
      <c r="G78" s="107"/>
      <c r="H78" s="107"/>
      <c r="I78" s="41"/>
    </row>
    <row r="79" spans="1:9" ht="42" customHeight="1" thickBot="1" x14ac:dyDescent="0.3">
      <c r="A79" s="580" t="s">
        <v>93</v>
      </c>
      <c r="B79" s="581"/>
      <c r="C79" s="581"/>
      <c r="D79" s="167"/>
      <c r="E79" s="167"/>
      <c r="F79" s="75"/>
      <c r="G79" s="108" t="e">
        <f>SUM(#REF!)</f>
        <v>#REF!</v>
      </c>
      <c r="H79" s="108" t="e">
        <f>SUM(#REF!)</f>
        <v>#REF!</v>
      </c>
      <c r="I79" s="108" t="e">
        <f>SUM(#REF!)</f>
        <v>#REF!</v>
      </c>
    </row>
    <row r="80" spans="1:9" ht="36" customHeight="1" thickBot="1" x14ac:dyDescent="0.3">
      <c r="A80" s="582" t="s">
        <v>94</v>
      </c>
      <c r="B80" s="583"/>
      <c r="C80" s="109" t="e">
        <f>I79</f>
        <v>#REF!</v>
      </c>
      <c r="D80" s="109"/>
      <c r="E80" s="109"/>
      <c r="F80" s="75"/>
      <c r="G80" s="78"/>
      <c r="H80" s="78"/>
      <c r="I80" s="74"/>
    </row>
    <row r="81" spans="1:9" ht="77.25" customHeight="1" thickBot="1" x14ac:dyDescent="0.3">
      <c r="A81" s="582" t="s">
        <v>95</v>
      </c>
      <c r="B81" s="583"/>
      <c r="C81" s="159"/>
      <c r="D81" s="159"/>
      <c r="E81" s="159"/>
      <c r="F81" s="75"/>
      <c r="G81" s="78"/>
      <c r="H81" s="78"/>
      <c r="I81" s="74"/>
    </row>
    <row r="82" spans="1:9" ht="16.5" x14ac:dyDescent="0.25">
      <c r="A82" s="584" t="s">
        <v>66</v>
      </c>
      <c r="B82" s="585"/>
      <c r="C82" s="585"/>
      <c r="D82" s="585"/>
      <c r="E82" s="585"/>
      <c r="F82" s="585"/>
      <c r="G82" s="586"/>
      <c r="H82" s="586"/>
      <c r="I82" s="587"/>
    </row>
    <row r="83" spans="1:9" ht="17.25" thickBot="1" x14ac:dyDescent="0.3">
      <c r="A83" s="588" t="s">
        <v>354</v>
      </c>
      <c r="B83" s="589"/>
      <c r="C83" s="589"/>
      <c r="D83" s="589"/>
      <c r="E83" s="589"/>
      <c r="F83" s="589"/>
      <c r="G83" s="590"/>
      <c r="H83" s="590"/>
      <c r="I83" s="591"/>
    </row>
    <row r="84" spans="1:9" ht="16.5" x14ac:dyDescent="0.25">
      <c r="A84" s="584" t="s">
        <v>67</v>
      </c>
      <c r="B84" s="585"/>
      <c r="C84" s="585"/>
      <c r="D84" s="585"/>
      <c r="E84" s="585"/>
      <c r="F84" s="585"/>
      <c r="G84" s="586"/>
      <c r="H84" s="586"/>
      <c r="I84" s="587"/>
    </row>
    <row r="85" spans="1:9" ht="17.25" thickBot="1" x14ac:dyDescent="0.3">
      <c r="A85" s="588" t="s">
        <v>85</v>
      </c>
      <c r="B85" s="589"/>
      <c r="C85" s="589"/>
      <c r="D85" s="589"/>
      <c r="E85" s="589"/>
      <c r="F85" s="589"/>
      <c r="G85" s="590"/>
      <c r="H85" s="590"/>
      <c r="I85" s="591"/>
    </row>
    <row r="86" spans="1:9" ht="16.5" x14ac:dyDescent="0.25">
      <c r="A86" s="1089" t="s">
        <v>54</v>
      </c>
      <c r="B86" s="1090"/>
      <c r="C86" s="1095" t="s">
        <v>24</v>
      </c>
      <c r="D86" s="1096"/>
      <c r="E86" s="1096"/>
      <c r="F86" s="1096"/>
      <c r="G86" s="1096"/>
      <c r="H86" s="1096"/>
      <c r="I86" s="1097"/>
    </row>
    <row r="87" spans="1:9" ht="16.5" x14ac:dyDescent="0.25">
      <c r="A87" s="1091"/>
      <c r="B87" s="1092"/>
      <c r="C87" s="1098" t="s">
        <v>120</v>
      </c>
      <c r="D87" s="1099"/>
      <c r="E87" s="1099"/>
      <c r="F87" s="1100"/>
      <c r="G87" s="1100"/>
      <c r="H87" s="1100"/>
      <c r="I87" s="1101"/>
    </row>
    <row r="88" spans="1:9" ht="17.25" thickBot="1" x14ac:dyDescent="0.3">
      <c r="A88" s="1093"/>
      <c r="B88" s="1094"/>
      <c r="C88" s="1109" t="s">
        <v>75</v>
      </c>
      <c r="D88" s="1108"/>
      <c r="E88" s="1108"/>
      <c r="F88" s="1110"/>
      <c r="G88" s="1110"/>
      <c r="H88" s="1110"/>
      <c r="I88" s="1111"/>
    </row>
    <row r="89" spans="1:9" ht="17.25" thickBot="1" x14ac:dyDescent="0.3">
      <c r="A89" s="115" t="s">
        <v>89</v>
      </c>
      <c r="B89" s="194" t="s">
        <v>77</v>
      </c>
      <c r="C89" s="1086" t="s">
        <v>121</v>
      </c>
      <c r="D89" s="1087"/>
      <c r="E89" s="1087"/>
      <c r="F89" s="1087"/>
      <c r="G89" s="1087"/>
      <c r="H89" s="1087"/>
      <c r="I89" s="1088"/>
    </row>
    <row r="90" spans="1:9" ht="50.25" thickBot="1" x14ac:dyDescent="0.3">
      <c r="A90" s="1048" t="s">
        <v>78</v>
      </c>
      <c r="B90" s="1050"/>
      <c r="C90" s="169" t="s">
        <v>122</v>
      </c>
      <c r="D90" s="116">
        <v>0</v>
      </c>
      <c r="E90" s="116">
        <v>0.1</v>
      </c>
      <c r="F90" s="116">
        <v>0.5</v>
      </c>
      <c r="G90" s="171"/>
      <c r="H90" s="171"/>
      <c r="I90" s="171"/>
    </row>
    <row r="91" spans="1:9" ht="17.25" thickBot="1" x14ac:dyDescent="0.3">
      <c r="A91" s="1048" t="s">
        <v>81</v>
      </c>
      <c r="B91" s="1050"/>
      <c r="C91" s="169"/>
      <c r="D91" s="169"/>
      <c r="E91" s="169"/>
      <c r="F91" s="171"/>
      <c r="G91" s="171"/>
      <c r="H91" s="171"/>
      <c r="I91" s="171"/>
    </row>
    <row r="92" spans="1:9" ht="37.5" customHeight="1" thickBot="1" x14ac:dyDescent="0.3">
      <c r="A92" s="1048" t="s">
        <v>82</v>
      </c>
      <c r="B92" s="1049"/>
      <c r="C92" s="1050"/>
      <c r="D92" s="169"/>
      <c r="E92" s="169"/>
      <c r="F92" s="171"/>
      <c r="G92" s="116" t="e">
        <f>SUM(#REF!)</f>
        <v>#REF!</v>
      </c>
      <c r="H92" s="116" t="e">
        <f>SUM(#REF!)</f>
        <v>#REF!</v>
      </c>
      <c r="I92" s="116" t="e">
        <f>SUM(#REF!)</f>
        <v>#REF!</v>
      </c>
    </row>
    <row r="93" spans="1:9" ht="17.25" thickBot="1" x14ac:dyDescent="0.3">
      <c r="A93" s="1048" t="s">
        <v>83</v>
      </c>
      <c r="B93" s="1050"/>
      <c r="C93" s="179" t="e">
        <f>I92</f>
        <v>#REF!</v>
      </c>
      <c r="D93" s="179"/>
      <c r="E93" s="179"/>
      <c r="F93" s="171"/>
      <c r="G93" s="171"/>
      <c r="H93" s="171"/>
      <c r="I93" s="171"/>
    </row>
    <row r="94" spans="1:9" ht="68.25" customHeight="1" thickBot="1" x14ac:dyDescent="0.3">
      <c r="A94" s="1048" t="s">
        <v>84</v>
      </c>
      <c r="B94" s="1050"/>
      <c r="C94" s="169"/>
      <c r="D94" s="169"/>
      <c r="E94" s="169"/>
      <c r="F94" s="171"/>
      <c r="G94" s="171"/>
      <c r="H94" s="171"/>
      <c r="I94" s="171"/>
    </row>
    <row r="95" spans="1:9" ht="16.5" x14ac:dyDescent="0.25">
      <c r="A95" s="1157" t="s">
        <v>66</v>
      </c>
      <c r="B95" s="1158"/>
      <c r="C95" s="1158"/>
      <c r="D95" s="1158"/>
      <c r="E95" s="1158"/>
      <c r="F95" s="1158"/>
      <c r="G95" s="1158"/>
      <c r="H95" s="1158"/>
      <c r="I95" s="1159"/>
    </row>
    <row r="96" spans="1:9" ht="17.25" thickBot="1" x14ac:dyDescent="0.3">
      <c r="A96" s="1086" t="s">
        <v>355</v>
      </c>
      <c r="B96" s="1087"/>
      <c r="C96" s="1087"/>
      <c r="D96" s="1087"/>
      <c r="E96" s="1087"/>
      <c r="F96" s="1087"/>
      <c r="G96" s="1087"/>
      <c r="H96" s="1087"/>
      <c r="I96" s="1088"/>
    </row>
    <row r="97" spans="1:9" ht="16.5" x14ac:dyDescent="0.25">
      <c r="A97" s="1157" t="s">
        <v>67</v>
      </c>
      <c r="B97" s="1158"/>
      <c r="C97" s="1158"/>
      <c r="D97" s="1158"/>
      <c r="E97" s="1158"/>
      <c r="F97" s="1158"/>
      <c r="G97" s="1158"/>
      <c r="H97" s="1158"/>
      <c r="I97" s="1159"/>
    </row>
    <row r="98" spans="1:9" ht="17.25" thickBot="1" x14ac:dyDescent="0.3">
      <c r="A98" s="1086" t="s">
        <v>85</v>
      </c>
      <c r="B98" s="1087"/>
      <c r="C98" s="1087"/>
      <c r="D98" s="1087"/>
      <c r="E98" s="1087"/>
      <c r="F98" s="1087"/>
      <c r="G98" s="1087"/>
      <c r="H98" s="1087"/>
      <c r="I98" s="1088"/>
    </row>
    <row r="99" spans="1:9" s="39" customFormat="1" ht="16.5" x14ac:dyDescent="0.25">
      <c r="A99" s="592" t="s">
        <v>54</v>
      </c>
      <c r="B99" s="593"/>
      <c r="C99" s="606" t="s">
        <v>24</v>
      </c>
      <c r="D99" s="607"/>
      <c r="E99" s="607"/>
      <c r="F99" s="607"/>
      <c r="G99" s="607"/>
      <c r="H99" s="607"/>
      <c r="I99" s="608"/>
    </row>
    <row r="100" spans="1:9" s="39" customFormat="1" ht="16.5" x14ac:dyDescent="0.25">
      <c r="A100" s="594"/>
      <c r="B100" s="595"/>
      <c r="C100" s="1038" t="s">
        <v>379</v>
      </c>
      <c r="D100" s="1039"/>
      <c r="E100" s="1039"/>
      <c r="F100" s="1040"/>
      <c r="G100" s="1040"/>
      <c r="H100" s="1040"/>
      <c r="I100" s="1041"/>
    </row>
    <row r="101" spans="1:9" s="39" customFormat="1" ht="16.5" x14ac:dyDescent="0.25">
      <c r="A101" s="602" t="s">
        <v>153</v>
      </c>
      <c r="B101" s="604" t="s">
        <v>98</v>
      </c>
      <c r="C101" s="606" t="s">
        <v>58</v>
      </c>
      <c r="D101" s="607"/>
      <c r="E101" s="607"/>
      <c r="F101" s="607"/>
      <c r="G101" s="607"/>
      <c r="H101" s="607"/>
      <c r="I101" s="608"/>
    </row>
    <row r="102" spans="1:9" s="39" customFormat="1" ht="33.75" customHeight="1" thickBot="1" x14ac:dyDescent="0.3">
      <c r="A102" s="602"/>
      <c r="B102" s="604"/>
      <c r="C102" s="742" t="s">
        <v>337</v>
      </c>
      <c r="D102" s="743"/>
      <c r="E102" s="743"/>
      <c r="F102" s="743"/>
      <c r="G102" s="743"/>
      <c r="H102" s="743"/>
      <c r="I102" s="744"/>
    </row>
    <row r="103" spans="1:9" s="229" customFormat="1" ht="50.25" customHeight="1" thickBot="1" x14ac:dyDescent="0.3">
      <c r="A103" s="1291" t="s">
        <v>100</v>
      </c>
      <c r="B103" s="1292"/>
      <c r="C103" s="188" t="s">
        <v>101</v>
      </c>
      <c r="D103" s="189">
        <v>0</v>
      </c>
      <c r="E103" s="189">
        <v>0</v>
      </c>
      <c r="F103" s="190">
        <v>1</v>
      </c>
      <c r="G103" s="191"/>
      <c r="H103" s="191"/>
      <c r="I103" s="192"/>
    </row>
    <row r="104" spans="1:9" s="39" customFormat="1" ht="18.75" thickBot="1" x14ac:dyDescent="0.3">
      <c r="A104" s="582" t="s">
        <v>102</v>
      </c>
      <c r="B104" s="583"/>
      <c r="C104" s="166"/>
      <c r="D104" s="75" t="s">
        <v>60</v>
      </c>
      <c r="E104" s="75" t="s">
        <v>60</v>
      </c>
      <c r="F104" s="75" t="s">
        <v>60</v>
      </c>
      <c r="G104" s="1" t="e">
        <f>SUM(#REF!)</f>
        <v>#REF!</v>
      </c>
      <c r="H104" s="1" t="e">
        <f>SUM(#REF!)</f>
        <v>#REF!</v>
      </c>
      <c r="I104" s="1" t="e">
        <f>SUM(#REF!)</f>
        <v>#REF!</v>
      </c>
    </row>
    <row r="105" spans="1:9" s="39" customFormat="1" ht="17.25" thickBot="1" x14ac:dyDescent="0.3">
      <c r="A105" s="582" t="s">
        <v>103</v>
      </c>
      <c r="B105" s="790"/>
      <c r="C105" s="583"/>
      <c r="D105" s="158"/>
      <c r="E105" s="158"/>
      <c r="F105" s="75"/>
      <c r="G105" s="78"/>
      <c r="H105" s="78"/>
      <c r="I105" s="74"/>
    </row>
    <row r="106" spans="1:9" s="39" customFormat="1" ht="16.5" x14ac:dyDescent="0.25">
      <c r="A106" s="791" t="s">
        <v>104</v>
      </c>
      <c r="B106" s="792"/>
      <c r="C106" s="792"/>
      <c r="D106" s="792"/>
      <c r="E106" s="792"/>
      <c r="F106" s="792"/>
      <c r="G106" s="792"/>
      <c r="H106" s="792"/>
      <c r="I106" s="793"/>
    </row>
    <row r="107" spans="1:9" s="39" customFormat="1" ht="17.25" thickBot="1" x14ac:dyDescent="0.3">
      <c r="A107" s="794" t="s">
        <v>213</v>
      </c>
      <c r="B107" s="795"/>
      <c r="C107" s="795"/>
      <c r="D107" s="795"/>
      <c r="E107" s="795"/>
      <c r="F107" s="795"/>
      <c r="G107" s="795"/>
      <c r="H107" s="795"/>
      <c r="I107" s="796"/>
    </row>
    <row r="108" spans="1:9" s="39" customFormat="1" ht="16.5" x14ac:dyDescent="0.25">
      <c r="A108" s="584" t="s">
        <v>66</v>
      </c>
      <c r="B108" s="585"/>
      <c r="C108" s="585"/>
      <c r="D108" s="585"/>
      <c r="E108" s="585"/>
      <c r="F108" s="585"/>
      <c r="G108" s="586"/>
      <c r="H108" s="586"/>
      <c r="I108" s="587"/>
    </row>
    <row r="109" spans="1:9" s="39" customFormat="1" ht="17.25" thickBot="1" x14ac:dyDescent="0.3">
      <c r="A109" s="588" t="s">
        <v>106</v>
      </c>
      <c r="B109" s="589"/>
      <c r="C109" s="589"/>
      <c r="D109" s="589"/>
      <c r="E109" s="589"/>
      <c r="F109" s="589"/>
      <c r="G109" s="590"/>
      <c r="H109" s="590"/>
      <c r="I109" s="591"/>
    </row>
    <row r="110" spans="1:9" s="39" customFormat="1" ht="16.5" x14ac:dyDescent="0.25">
      <c r="A110" s="584" t="s">
        <v>67</v>
      </c>
      <c r="B110" s="585"/>
      <c r="C110" s="585"/>
      <c r="D110" s="585"/>
      <c r="E110" s="585"/>
      <c r="F110" s="585"/>
      <c r="G110" s="586"/>
      <c r="H110" s="586"/>
      <c r="I110" s="587"/>
    </row>
    <row r="111" spans="1:9" s="39" customFormat="1" ht="33.75" customHeight="1" thickBot="1" x14ac:dyDescent="0.3">
      <c r="A111" s="588" t="s">
        <v>107</v>
      </c>
      <c r="B111" s="589"/>
      <c r="C111" s="589"/>
      <c r="D111" s="589"/>
      <c r="E111" s="589"/>
      <c r="F111" s="589"/>
      <c r="G111" s="590"/>
      <c r="H111" s="590"/>
      <c r="I111" s="591"/>
    </row>
    <row r="112" spans="1:9" s="39" customFormat="1" ht="16.5" x14ac:dyDescent="0.25">
      <c r="A112" s="639" t="s">
        <v>54</v>
      </c>
      <c r="B112" s="640"/>
      <c r="C112" s="643" t="s">
        <v>24</v>
      </c>
      <c r="D112" s="644"/>
      <c r="E112" s="644"/>
      <c r="F112" s="644"/>
      <c r="G112" s="644"/>
      <c r="H112" s="644"/>
      <c r="I112" s="645"/>
    </row>
    <row r="113" spans="1:9" s="39" customFormat="1" ht="16.5" x14ac:dyDescent="0.25">
      <c r="A113" s="641"/>
      <c r="B113" s="642"/>
      <c r="C113" s="729" t="s">
        <v>88</v>
      </c>
      <c r="D113" s="730"/>
      <c r="E113" s="730"/>
      <c r="F113" s="730"/>
      <c r="G113" s="730"/>
      <c r="H113" s="730"/>
      <c r="I113" s="731"/>
    </row>
    <row r="114" spans="1:9" s="39" customFormat="1" ht="16.5" x14ac:dyDescent="0.25">
      <c r="A114" s="649" t="s">
        <v>138</v>
      </c>
      <c r="B114" s="650" t="s">
        <v>350</v>
      </c>
      <c r="C114" s="751" t="s">
        <v>58</v>
      </c>
      <c r="D114" s="752"/>
      <c r="E114" s="752"/>
      <c r="F114" s="752"/>
      <c r="G114" s="752"/>
      <c r="H114" s="752"/>
      <c r="I114" s="753"/>
    </row>
    <row r="115" spans="1:9" s="39" customFormat="1" ht="17.25" thickBot="1" x14ac:dyDescent="0.3">
      <c r="A115" s="749"/>
      <c r="B115" s="750"/>
      <c r="C115" s="754" t="s">
        <v>90</v>
      </c>
      <c r="D115" s="755"/>
      <c r="E115" s="755"/>
      <c r="F115" s="755"/>
      <c r="G115" s="755"/>
      <c r="H115" s="755"/>
      <c r="I115" s="756"/>
    </row>
    <row r="116" spans="1:9" s="39" customFormat="1" ht="66" x14ac:dyDescent="0.25">
      <c r="A116" s="734" t="s">
        <v>78</v>
      </c>
      <c r="B116" s="735"/>
      <c r="C116" s="50" t="s">
        <v>91</v>
      </c>
      <c r="D116" s="84">
        <v>12</v>
      </c>
      <c r="E116" s="84">
        <v>12</v>
      </c>
      <c r="F116" s="84">
        <v>12</v>
      </c>
      <c r="G116" s="52"/>
      <c r="H116" s="52"/>
      <c r="I116" s="53"/>
    </row>
    <row r="117" spans="1:9" s="39" customFormat="1" ht="83.25" thickBot="1" x14ac:dyDescent="0.3">
      <c r="A117" s="736" t="s">
        <v>81</v>
      </c>
      <c r="B117" s="737"/>
      <c r="C117" s="54" t="s">
        <v>92</v>
      </c>
      <c r="D117" s="54"/>
      <c r="E117" s="54"/>
      <c r="F117" s="55">
        <v>100</v>
      </c>
      <c r="G117" s="56"/>
      <c r="H117" s="56"/>
      <c r="I117" s="57"/>
    </row>
    <row r="118" spans="1:9" s="39" customFormat="1" ht="35.25" customHeight="1" thickBot="1" x14ac:dyDescent="0.3">
      <c r="A118" s="738" t="s">
        <v>93</v>
      </c>
      <c r="B118" s="739"/>
      <c r="C118" s="739"/>
      <c r="D118" s="157"/>
      <c r="E118" s="157"/>
      <c r="F118" s="59"/>
      <c r="G118" s="60" t="e">
        <f>#REF!</f>
        <v>#REF!</v>
      </c>
      <c r="H118" s="60" t="e">
        <f>#REF!</f>
        <v>#REF!</v>
      </c>
      <c r="I118" s="60" t="e">
        <f>#REF!</f>
        <v>#REF!</v>
      </c>
    </row>
    <row r="119" spans="1:9" s="39" customFormat="1" ht="35.25" customHeight="1" thickBot="1" x14ac:dyDescent="0.3">
      <c r="A119" s="740" t="s">
        <v>94</v>
      </c>
      <c r="B119" s="741"/>
      <c r="C119" s="60" t="e">
        <f>I118</f>
        <v>#REF!</v>
      </c>
      <c r="D119" s="61"/>
      <c r="E119" s="61"/>
      <c r="F119" s="59"/>
      <c r="G119" s="62"/>
      <c r="H119" s="62"/>
      <c r="I119" s="63"/>
    </row>
    <row r="120" spans="1:9" s="39" customFormat="1" ht="80.25" customHeight="1" thickBot="1" x14ac:dyDescent="0.3">
      <c r="A120" s="740" t="s">
        <v>95</v>
      </c>
      <c r="B120" s="741"/>
      <c r="C120" s="154"/>
      <c r="D120" s="154"/>
      <c r="E120" s="154"/>
      <c r="F120" s="59"/>
      <c r="G120" s="62"/>
      <c r="H120" s="62"/>
      <c r="I120" s="63"/>
    </row>
    <row r="121" spans="1:9" s="39" customFormat="1" ht="23.25" customHeight="1" x14ac:dyDescent="0.25">
      <c r="A121" s="676" t="s">
        <v>66</v>
      </c>
      <c r="B121" s="677"/>
      <c r="C121" s="677"/>
      <c r="D121" s="677"/>
      <c r="E121" s="677"/>
      <c r="F121" s="677"/>
      <c r="G121" s="678"/>
      <c r="H121" s="678"/>
      <c r="I121" s="679"/>
    </row>
    <row r="122" spans="1:9" s="39" customFormat="1" ht="17.25" thickBot="1" x14ac:dyDescent="0.3">
      <c r="A122" s="620" t="s">
        <v>354</v>
      </c>
      <c r="B122" s="621"/>
      <c r="C122" s="621"/>
      <c r="D122" s="621"/>
      <c r="E122" s="621"/>
      <c r="F122" s="621"/>
      <c r="G122" s="622"/>
      <c r="H122" s="622"/>
      <c r="I122" s="623"/>
    </row>
    <row r="123" spans="1:9" s="39" customFormat="1" ht="16.5" x14ac:dyDescent="0.25">
      <c r="A123" s="676" t="s">
        <v>67</v>
      </c>
      <c r="B123" s="677"/>
      <c r="C123" s="677"/>
      <c r="D123" s="677"/>
      <c r="E123" s="677"/>
      <c r="F123" s="677"/>
      <c r="G123" s="678"/>
      <c r="H123" s="678"/>
      <c r="I123" s="679"/>
    </row>
    <row r="124" spans="1:9" s="39" customFormat="1" ht="17.25" thickBot="1" x14ac:dyDescent="0.3">
      <c r="A124" s="620" t="s">
        <v>85</v>
      </c>
      <c r="B124" s="621"/>
      <c r="C124" s="621"/>
      <c r="D124" s="621"/>
      <c r="E124" s="621"/>
      <c r="F124" s="621"/>
      <c r="G124" s="622"/>
      <c r="H124" s="622"/>
      <c r="I124" s="623"/>
    </row>
    <row r="125" spans="1:9" s="229" customFormat="1" ht="16.5" x14ac:dyDescent="0.25">
      <c r="A125" s="1124" t="s">
        <v>54</v>
      </c>
      <c r="B125" s="1125"/>
      <c r="C125" s="946" t="s">
        <v>24</v>
      </c>
      <c r="D125" s="947"/>
      <c r="E125" s="947"/>
      <c r="F125" s="947"/>
      <c r="G125" s="947"/>
      <c r="H125" s="947"/>
      <c r="I125" s="948"/>
    </row>
    <row r="126" spans="1:9" s="229" customFormat="1" ht="16.5" x14ac:dyDescent="0.3">
      <c r="A126" s="1126"/>
      <c r="B126" s="1127"/>
      <c r="C126" s="1350" t="s">
        <v>336</v>
      </c>
      <c r="D126" s="1351"/>
      <c r="E126" s="1351"/>
      <c r="F126" s="1352"/>
      <c r="G126" s="1352"/>
      <c r="H126" s="1352"/>
      <c r="I126" s="1353"/>
    </row>
    <row r="127" spans="1:9" s="229" customFormat="1" ht="16.5" x14ac:dyDescent="0.25">
      <c r="A127" s="1131" t="s">
        <v>153</v>
      </c>
      <c r="B127" s="1132" t="s">
        <v>98</v>
      </c>
      <c r="C127" s="946" t="s">
        <v>58</v>
      </c>
      <c r="D127" s="947"/>
      <c r="E127" s="947"/>
      <c r="F127" s="947"/>
      <c r="G127" s="947"/>
      <c r="H127" s="947"/>
      <c r="I127" s="948"/>
    </row>
    <row r="128" spans="1:9" s="229" customFormat="1" ht="33.75" customHeight="1" thickBot="1" x14ac:dyDescent="0.3">
      <c r="A128" s="1131"/>
      <c r="B128" s="1132"/>
      <c r="C128" s="742" t="s">
        <v>368</v>
      </c>
      <c r="D128" s="743"/>
      <c r="E128" s="743"/>
      <c r="F128" s="743"/>
      <c r="G128" s="743"/>
      <c r="H128" s="743"/>
      <c r="I128" s="744"/>
    </row>
    <row r="129" spans="1:9" s="229" customFormat="1" ht="50.25" customHeight="1" thickBot="1" x14ac:dyDescent="0.3">
      <c r="A129" s="1291" t="s">
        <v>100</v>
      </c>
      <c r="B129" s="1292"/>
      <c r="C129" s="188" t="s">
        <v>101</v>
      </c>
      <c r="D129" s="189">
        <v>12</v>
      </c>
      <c r="E129" s="189">
        <v>12</v>
      </c>
      <c r="F129" s="190">
        <v>12</v>
      </c>
      <c r="G129" s="191"/>
      <c r="H129" s="191"/>
      <c r="I129" s="192"/>
    </row>
    <row r="130" spans="1:9" s="229" customFormat="1" ht="17.25" thickBot="1" x14ac:dyDescent="0.3">
      <c r="A130" s="1291" t="s">
        <v>102</v>
      </c>
      <c r="B130" s="1292"/>
      <c r="C130" s="188"/>
      <c r="D130" s="230" t="s">
        <v>60</v>
      </c>
      <c r="E130" s="230" t="s">
        <v>60</v>
      </c>
      <c r="F130" s="230" t="s">
        <v>60</v>
      </c>
      <c r="G130" s="231" t="e">
        <f>SUM(#REF!)</f>
        <v>#REF!</v>
      </c>
      <c r="H130" s="231" t="e">
        <f>SUM(#REF!)</f>
        <v>#REF!</v>
      </c>
      <c r="I130" s="231" t="e">
        <f>SUM(#REF!)</f>
        <v>#REF!</v>
      </c>
    </row>
    <row r="131" spans="1:9" s="229" customFormat="1" ht="17.25" thickBot="1" x14ac:dyDescent="0.3">
      <c r="A131" s="1291" t="s">
        <v>103</v>
      </c>
      <c r="B131" s="1230"/>
      <c r="C131" s="1292"/>
      <c r="D131" s="232"/>
      <c r="E131" s="232"/>
      <c r="F131" s="230"/>
      <c r="G131" s="191"/>
      <c r="H131" s="191"/>
      <c r="I131" s="192"/>
    </row>
    <row r="132" spans="1:9" s="229" customFormat="1" ht="16.5" x14ac:dyDescent="0.25">
      <c r="A132" s="1343" t="s">
        <v>104</v>
      </c>
      <c r="B132" s="1344"/>
      <c r="C132" s="1344"/>
      <c r="D132" s="1344"/>
      <c r="E132" s="1344"/>
      <c r="F132" s="1344"/>
      <c r="G132" s="1344"/>
      <c r="H132" s="1344"/>
      <c r="I132" s="1345"/>
    </row>
    <row r="133" spans="1:9" s="229" customFormat="1" ht="17.25" thickBot="1" x14ac:dyDescent="0.3">
      <c r="A133" s="1141" t="s">
        <v>304</v>
      </c>
      <c r="B133" s="1142"/>
      <c r="C133" s="1142"/>
      <c r="D133" s="1142"/>
      <c r="E133" s="1142"/>
      <c r="F133" s="1142"/>
      <c r="G133" s="1142"/>
      <c r="H133" s="1142"/>
      <c r="I133" s="1143"/>
    </row>
    <row r="134" spans="1:9" s="229" customFormat="1" ht="16.5" x14ac:dyDescent="0.25">
      <c r="A134" s="1225" t="s">
        <v>66</v>
      </c>
      <c r="B134" s="1226"/>
      <c r="C134" s="1226"/>
      <c r="D134" s="1226"/>
      <c r="E134" s="1226"/>
      <c r="F134" s="1226"/>
      <c r="G134" s="1227"/>
      <c r="H134" s="1227"/>
      <c r="I134" s="1228"/>
    </row>
    <row r="135" spans="1:9" s="229" customFormat="1" ht="15" customHeight="1" thickBot="1" x14ac:dyDescent="0.3">
      <c r="A135" s="1346" t="s">
        <v>106</v>
      </c>
      <c r="B135" s="1347"/>
      <c r="C135" s="1347"/>
      <c r="D135" s="1347"/>
      <c r="E135" s="1347"/>
      <c r="F135" s="1347"/>
      <c r="G135" s="1348"/>
      <c r="H135" s="1348"/>
      <c r="I135" s="1349"/>
    </row>
    <row r="136" spans="1:9" s="229" customFormat="1" ht="16.5" x14ac:dyDescent="0.25">
      <c r="A136" s="1225" t="s">
        <v>67</v>
      </c>
      <c r="B136" s="1226"/>
      <c r="C136" s="1226"/>
      <c r="D136" s="1226"/>
      <c r="E136" s="1226"/>
      <c r="F136" s="1226"/>
      <c r="G136" s="1227"/>
      <c r="H136" s="1227"/>
      <c r="I136" s="1228"/>
    </row>
    <row r="137" spans="1:9" s="229" customFormat="1" ht="33.75" customHeight="1" thickBot="1" x14ac:dyDescent="0.3">
      <c r="A137" s="1346" t="s">
        <v>107</v>
      </c>
      <c r="B137" s="1347"/>
      <c r="C137" s="1347"/>
      <c r="D137" s="1347"/>
      <c r="E137" s="1347"/>
      <c r="F137" s="1347"/>
      <c r="G137" s="1348"/>
      <c r="H137" s="1348"/>
      <c r="I137" s="1349"/>
    </row>
    <row r="138" spans="1:9" s="200" customFormat="1" x14ac:dyDescent="0.25"/>
    <row r="139" spans="1:9" x14ac:dyDescent="0.25">
      <c r="I139" s="184"/>
    </row>
  </sheetData>
  <mergeCells count="155">
    <mergeCell ref="A5:I5"/>
    <mergeCell ref="A7:C9"/>
    <mergeCell ref="D7:I7"/>
    <mergeCell ref="D8:F8"/>
    <mergeCell ref="G8:I8"/>
    <mergeCell ref="A10:B11"/>
    <mergeCell ref="C10:I10"/>
    <mergeCell ref="C11:I11"/>
    <mergeCell ref="A1:I1"/>
    <mergeCell ref="A3:I3"/>
    <mergeCell ref="A4:I4"/>
    <mergeCell ref="A17:I17"/>
    <mergeCell ref="A18:B18"/>
    <mergeCell ref="C18:I18"/>
    <mergeCell ref="A19:B19"/>
    <mergeCell ref="A20:I20"/>
    <mergeCell ref="A21:I21"/>
    <mergeCell ref="A12:A13"/>
    <mergeCell ref="B12:B13"/>
    <mergeCell ref="C13:I13"/>
    <mergeCell ref="A14:B14"/>
    <mergeCell ref="A15:I15"/>
    <mergeCell ref="A16:I16"/>
    <mergeCell ref="A22:I22"/>
    <mergeCell ref="A23:I23"/>
    <mergeCell ref="A24:B25"/>
    <mergeCell ref="C24:I24"/>
    <mergeCell ref="C25:I25"/>
    <mergeCell ref="A26:A27"/>
    <mergeCell ref="B26:B27"/>
    <mergeCell ref="C26:I26"/>
    <mergeCell ref="C27:I27"/>
    <mergeCell ref="A33:B33"/>
    <mergeCell ref="A34:I34"/>
    <mergeCell ref="A35:I35"/>
    <mergeCell ref="A36:I36"/>
    <mergeCell ref="A37:I37"/>
    <mergeCell ref="A39:I39"/>
    <mergeCell ref="A28:B28"/>
    <mergeCell ref="A29:I29"/>
    <mergeCell ref="A30:I30"/>
    <mergeCell ref="A31:I31"/>
    <mergeCell ref="A32:B32"/>
    <mergeCell ref="C32:I32"/>
    <mergeCell ref="A41:I41"/>
    <mergeCell ref="A43:C45"/>
    <mergeCell ref="D43:I43"/>
    <mergeCell ref="D44:F44"/>
    <mergeCell ref="G44:I44"/>
    <mergeCell ref="A46:B48"/>
    <mergeCell ref="C46:I46"/>
    <mergeCell ref="C47:I47"/>
    <mergeCell ref="C48:I48"/>
    <mergeCell ref="A56:I56"/>
    <mergeCell ref="A57:I57"/>
    <mergeCell ref="A58:I58"/>
    <mergeCell ref="A59:I59"/>
    <mergeCell ref="C49:I49"/>
    <mergeCell ref="A50:B51"/>
    <mergeCell ref="A52:B52"/>
    <mergeCell ref="A53:C53"/>
    <mergeCell ref="A54:B54"/>
    <mergeCell ref="A55:B55"/>
    <mergeCell ref="A72:I72"/>
    <mergeCell ref="A60:B62"/>
    <mergeCell ref="C60:I60"/>
    <mergeCell ref="C61:I61"/>
    <mergeCell ref="A73:B74"/>
    <mergeCell ref="C73:I73"/>
    <mergeCell ref="C74:I74"/>
    <mergeCell ref="A66:C66"/>
    <mergeCell ref="A67:B67"/>
    <mergeCell ref="A68:B68"/>
    <mergeCell ref="A69:I69"/>
    <mergeCell ref="A70:I70"/>
    <mergeCell ref="A71:I71"/>
    <mergeCell ref="C62:I62"/>
    <mergeCell ref="C63:I63"/>
    <mergeCell ref="A64:B64"/>
    <mergeCell ref="A65:B65"/>
    <mergeCell ref="A85:I85"/>
    <mergeCell ref="A79:C79"/>
    <mergeCell ref="A80:B80"/>
    <mergeCell ref="A81:B81"/>
    <mergeCell ref="A82:I82"/>
    <mergeCell ref="A83:I83"/>
    <mergeCell ref="A84:I84"/>
    <mergeCell ref="A75:A76"/>
    <mergeCell ref="B75:B76"/>
    <mergeCell ref="C75:I75"/>
    <mergeCell ref="C76:I76"/>
    <mergeCell ref="A77:B77"/>
    <mergeCell ref="A78:B78"/>
    <mergeCell ref="A96:I96"/>
    <mergeCell ref="A97:I97"/>
    <mergeCell ref="A98:I98"/>
    <mergeCell ref="A86:B88"/>
    <mergeCell ref="C86:I86"/>
    <mergeCell ref="C87:I87"/>
    <mergeCell ref="C88:I88"/>
    <mergeCell ref="C89:I89"/>
    <mergeCell ref="A90:B90"/>
    <mergeCell ref="A91:B91"/>
    <mergeCell ref="A92:C92"/>
    <mergeCell ref="A93:B93"/>
    <mergeCell ref="A94:B94"/>
    <mergeCell ref="A95:I95"/>
    <mergeCell ref="A99:B100"/>
    <mergeCell ref="C99:I99"/>
    <mergeCell ref="C100:I100"/>
    <mergeCell ref="A101:A102"/>
    <mergeCell ref="B101:B102"/>
    <mergeCell ref="C101:I101"/>
    <mergeCell ref="C102:I102"/>
    <mergeCell ref="A103:B103"/>
    <mergeCell ref="A104:B104"/>
    <mergeCell ref="A105:C105"/>
    <mergeCell ref="A106:I106"/>
    <mergeCell ref="A107:I107"/>
    <mergeCell ref="A108:I108"/>
    <mergeCell ref="A109:I109"/>
    <mergeCell ref="A110:I110"/>
    <mergeCell ref="A111:I111"/>
    <mergeCell ref="A112:B113"/>
    <mergeCell ref="C112:I112"/>
    <mergeCell ref="C113:I113"/>
    <mergeCell ref="A121:I121"/>
    <mergeCell ref="A122:I122"/>
    <mergeCell ref="A123:I123"/>
    <mergeCell ref="A124:I124"/>
    <mergeCell ref="A114:A115"/>
    <mergeCell ref="B114:B115"/>
    <mergeCell ref="C114:I114"/>
    <mergeCell ref="C115:I115"/>
    <mergeCell ref="A116:B116"/>
    <mergeCell ref="A117:B117"/>
    <mergeCell ref="A118:C118"/>
    <mergeCell ref="A119:B119"/>
    <mergeCell ref="A120:B120"/>
    <mergeCell ref="A131:C131"/>
    <mergeCell ref="A132:I132"/>
    <mergeCell ref="A133:I133"/>
    <mergeCell ref="A134:I134"/>
    <mergeCell ref="A135:I135"/>
    <mergeCell ref="A136:I136"/>
    <mergeCell ref="A137:I137"/>
    <mergeCell ref="A125:B126"/>
    <mergeCell ref="C125:I125"/>
    <mergeCell ref="C126:I126"/>
    <mergeCell ref="A127:A128"/>
    <mergeCell ref="B127:B128"/>
    <mergeCell ref="C127:I127"/>
    <mergeCell ref="C128:I128"/>
    <mergeCell ref="A129:B129"/>
    <mergeCell ref="A130:B130"/>
  </mergeCells>
  <pageMargins left="0.2" right="0.19" top="0.17" bottom="0.17" header="0.17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H26" sqref="H26"/>
    </sheetView>
  </sheetViews>
  <sheetFormatPr defaultRowHeight="15" x14ac:dyDescent="0.25"/>
  <cols>
    <col min="1" max="1" width="6.85546875" style="200" customWidth="1"/>
    <col min="2" max="2" width="59" style="566" customWidth="1"/>
    <col min="3" max="3" width="17.42578125" style="4" customWidth="1"/>
    <col min="4" max="4" width="15.85546875" style="4" customWidth="1"/>
    <col min="5" max="5" width="14.5703125" style="4" customWidth="1"/>
    <col min="6" max="16384" width="9.140625" style="4"/>
  </cols>
  <sheetData>
    <row r="1" spans="1:5" ht="17.25" customHeight="1" x14ac:dyDescent="0.25">
      <c r="A1" s="577" t="s">
        <v>791</v>
      </c>
      <c r="B1" s="577"/>
      <c r="C1" s="577"/>
      <c r="D1" s="577"/>
      <c r="E1" s="577"/>
    </row>
    <row r="2" spans="1:5" ht="46.5" customHeight="1" x14ac:dyDescent="0.25">
      <c r="A2" s="577" t="s">
        <v>433</v>
      </c>
      <c r="B2" s="577"/>
      <c r="C2" s="577"/>
      <c r="D2" s="577"/>
      <c r="E2" s="577"/>
    </row>
    <row r="3" spans="1:5" ht="17.25" x14ac:dyDescent="0.25">
      <c r="A3" s="542"/>
      <c r="B3" s="125"/>
      <c r="C3" s="542"/>
      <c r="D3" s="125"/>
    </row>
    <row r="4" spans="1:5" ht="61.5" customHeight="1" x14ac:dyDescent="0.25">
      <c r="A4" s="578" t="s">
        <v>830</v>
      </c>
      <c r="B4" s="578"/>
      <c r="C4" s="578"/>
      <c r="D4" s="578"/>
      <c r="E4" s="578"/>
    </row>
    <row r="5" spans="1:5" ht="18" customHeight="1" x14ac:dyDescent="0.25">
      <c r="A5" s="579" t="s">
        <v>5</v>
      </c>
      <c r="B5" s="579"/>
      <c r="C5" s="579"/>
      <c r="D5" s="579"/>
      <c r="E5" s="579"/>
    </row>
    <row r="6" spans="1:5" ht="81" customHeight="1" x14ac:dyDescent="0.25">
      <c r="A6" s="1365" t="s">
        <v>1</v>
      </c>
      <c r="B6" s="1366" t="s">
        <v>6</v>
      </c>
      <c r="C6" s="1340" t="s">
        <v>705</v>
      </c>
      <c r="D6" s="1341"/>
      <c r="E6" s="1342"/>
    </row>
    <row r="7" spans="1:5" ht="46.5" customHeight="1" x14ac:dyDescent="0.25">
      <c r="A7" s="1365"/>
      <c r="B7" s="1367"/>
      <c r="C7" s="127" t="s">
        <v>15</v>
      </c>
      <c r="D7" s="127" t="s">
        <v>16</v>
      </c>
      <c r="E7" s="3" t="s">
        <v>7</v>
      </c>
    </row>
    <row r="8" spans="1:5" ht="26.25" customHeight="1" x14ac:dyDescent="0.25">
      <c r="A8" s="128"/>
      <c r="B8" s="3" t="s">
        <v>0</v>
      </c>
      <c r="C8" s="3">
        <f>C10+C14+C24+C27</f>
        <v>0</v>
      </c>
      <c r="D8" s="573">
        <f t="shared" ref="D8:E8" si="0">D10+D14+D24+D27</f>
        <v>0</v>
      </c>
      <c r="E8" s="573">
        <f t="shared" si="0"/>
        <v>0</v>
      </c>
    </row>
    <row r="9" spans="1:5" ht="31.5" customHeight="1" x14ac:dyDescent="0.25">
      <c r="A9" s="128"/>
      <c r="B9" s="128" t="s">
        <v>8</v>
      </c>
      <c r="C9" s="128"/>
      <c r="D9" s="128"/>
      <c r="E9" s="128"/>
    </row>
    <row r="10" spans="1:5" ht="17.25" x14ac:dyDescent="0.25">
      <c r="A10" s="130">
        <v>1</v>
      </c>
      <c r="B10" s="3" t="s">
        <v>11</v>
      </c>
      <c r="C10" s="3">
        <f t="shared" ref="C10:E10" si="1">SUM(C12:C13)</f>
        <v>-146.1</v>
      </c>
      <c r="D10" s="3">
        <f t="shared" si="1"/>
        <v>-146.1</v>
      </c>
      <c r="E10" s="3">
        <f t="shared" si="1"/>
        <v>-146.1</v>
      </c>
    </row>
    <row r="11" spans="1:5" ht="17.25" x14ac:dyDescent="0.25">
      <c r="A11" s="130"/>
      <c r="B11" s="560" t="s">
        <v>9</v>
      </c>
      <c r="C11" s="7"/>
      <c r="D11" s="7"/>
      <c r="E11" s="7"/>
    </row>
    <row r="12" spans="1:5" s="562" customFormat="1" ht="36" x14ac:dyDescent="0.35">
      <c r="A12" s="561" t="s">
        <v>252</v>
      </c>
      <c r="B12" s="218" t="s">
        <v>819</v>
      </c>
      <c r="C12" s="504">
        <v>-38.1</v>
      </c>
      <c r="D12" s="504">
        <v>-38.1</v>
      </c>
      <c r="E12" s="504">
        <v>-38.1</v>
      </c>
    </row>
    <row r="13" spans="1:5" s="562" customFormat="1" ht="36" x14ac:dyDescent="0.35">
      <c r="A13" s="561" t="s">
        <v>253</v>
      </c>
      <c r="B13" s="218" t="s">
        <v>820</v>
      </c>
      <c r="C13" s="504">
        <v>-108</v>
      </c>
      <c r="D13" s="504">
        <v>-108</v>
      </c>
      <c r="E13" s="504">
        <v>-108</v>
      </c>
    </row>
    <row r="14" spans="1:5" ht="34.5" x14ac:dyDescent="0.25">
      <c r="A14" s="563" t="s">
        <v>241</v>
      </c>
      <c r="B14" s="564" t="s">
        <v>10</v>
      </c>
      <c r="C14" s="129">
        <f>SUM(C16:C23)</f>
        <v>-693.90000000000009</v>
      </c>
      <c r="D14" s="129">
        <f>SUM(D16:D23)</f>
        <v>-693.90000000000009</v>
      </c>
      <c r="E14" s="129">
        <f>SUM(E16:E23)</f>
        <v>-693.90000000000009</v>
      </c>
    </row>
    <row r="15" spans="1:5" ht="17.25" x14ac:dyDescent="0.25">
      <c r="A15" s="565"/>
      <c r="B15" s="560" t="s">
        <v>9</v>
      </c>
      <c r="C15" s="560"/>
      <c r="D15" s="560"/>
      <c r="E15" s="560"/>
    </row>
    <row r="16" spans="1:5" s="562" customFormat="1" ht="54" x14ac:dyDescent="0.35">
      <c r="A16" s="561" t="s">
        <v>255</v>
      </c>
      <c r="B16" s="218" t="s">
        <v>821</v>
      </c>
      <c r="C16" s="504">
        <v>-116.4</v>
      </c>
      <c r="D16" s="504">
        <v>-116.4</v>
      </c>
      <c r="E16" s="504">
        <v>-116.4</v>
      </c>
    </row>
    <row r="17" spans="1:5" s="562" customFormat="1" ht="54" x14ac:dyDescent="0.35">
      <c r="A17" s="561" t="s">
        <v>256</v>
      </c>
      <c r="B17" s="218" t="s">
        <v>822</v>
      </c>
      <c r="C17" s="504">
        <v>-113.1</v>
      </c>
      <c r="D17" s="504">
        <v>-113.1</v>
      </c>
      <c r="E17" s="504">
        <v>-113.1</v>
      </c>
    </row>
    <row r="18" spans="1:5" s="562" customFormat="1" ht="54" x14ac:dyDescent="0.35">
      <c r="A18" s="561" t="s">
        <v>257</v>
      </c>
      <c r="B18" s="218" t="s">
        <v>823</v>
      </c>
      <c r="C18" s="504">
        <v>-114.7</v>
      </c>
      <c r="D18" s="504">
        <v>-114.7</v>
      </c>
      <c r="E18" s="504">
        <v>-114.7</v>
      </c>
    </row>
    <row r="19" spans="1:5" s="562" customFormat="1" ht="36" x14ac:dyDescent="0.35">
      <c r="A19" s="561" t="s">
        <v>258</v>
      </c>
      <c r="B19" s="218" t="s">
        <v>824</v>
      </c>
      <c r="C19" s="504">
        <v>-59</v>
      </c>
      <c r="D19" s="504">
        <v>-59</v>
      </c>
      <c r="E19" s="504">
        <v>-59</v>
      </c>
    </row>
    <row r="20" spans="1:5" s="562" customFormat="1" ht="36" x14ac:dyDescent="0.35">
      <c r="A20" s="561" t="s">
        <v>259</v>
      </c>
      <c r="B20" s="218" t="s">
        <v>825</v>
      </c>
      <c r="C20" s="504">
        <v>-66.900000000000006</v>
      </c>
      <c r="D20" s="504">
        <v>-66.900000000000006</v>
      </c>
      <c r="E20" s="504">
        <v>-66.900000000000006</v>
      </c>
    </row>
    <row r="21" spans="1:5" s="562" customFormat="1" ht="36" x14ac:dyDescent="0.35">
      <c r="A21" s="561" t="s">
        <v>260</v>
      </c>
      <c r="B21" s="218" t="s">
        <v>826</v>
      </c>
      <c r="C21" s="504">
        <v>-26</v>
      </c>
      <c r="D21" s="504">
        <v>-26</v>
      </c>
      <c r="E21" s="504">
        <v>-26</v>
      </c>
    </row>
    <row r="22" spans="1:5" s="562" customFormat="1" ht="18" x14ac:dyDescent="0.35">
      <c r="A22" s="561" t="s">
        <v>261</v>
      </c>
      <c r="B22" s="218" t="s">
        <v>827</v>
      </c>
      <c r="C22" s="504">
        <v>-10.3</v>
      </c>
      <c r="D22" s="504">
        <v>-10.3</v>
      </c>
      <c r="E22" s="504">
        <v>-10.3</v>
      </c>
    </row>
    <row r="23" spans="1:5" s="562" customFormat="1" ht="36" x14ac:dyDescent="0.35">
      <c r="A23" s="561" t="s">
        <v>262</v>
      </c>
      <c r="B23" s="218" t="s">
        <v>828</v>
      </c>
      <c r="C23" s="504">
        <v>-187.5</v>
      </c>
      <c r="D23" s="504">
        <v>-187.5</v>
      </c>
      <c r="E23" s="504">
        <v>-187.5</v>
      </c>
    </row>
    <row r="24" spans="1:5" ht="51.75" x14ac:dyDescent="0.25">
      <c r="A24" s="329">
        <v>5</v>
      </c>
      <c r="B24" s="330" t="s">
        <v>695</v>
      </c>
      <c r="C24" s="548">
        <f>C26</f>
        <v>480</v>
      </c>
      <c r="D24" s="572">
        <f t="shared" ref="D24:E24" si="2">D26</f>
        <v>480</v>
      </c>
      <c r="E24" s="572">
        <f t="shared" si="2"/>
        <v>480</v>
      </c>
    </row>
    <row r="25" spans="1:5" ht="18" x14ac:dyDescent="0.25">
      <c r="A25" s="331"/>
      <c r="B25" s="548" t="s">
        <v>9</v>
      </c>
      <c r="C25" s="571"/>
      <c r="D25" s="557"/>
      <c r="E25" s="557"/>
    </row>
    <row r="26" spans="1:5" ht="191.25" customHeight="1" x14ac:dyDescent="0.25">
      <c r="A26" s="331" t="s">
        <v>542</v>
      </c>
      <c r="B26" s="131" t="s">
        <v>689</v>
      </c>
      <c r="C26" s="1">
        <v>480</v>
      </c>
      <c r="D26" s="1">
        <v>480</v>
      </c>
      <c r="E26" s="1">
        <v>480</v>
      </c>
    </row>
    <row r="27" spans="1:5" ht="24.75" customHeight="1" x14ac:dyDescent="0.25">
      <c r="A27" s="329">
        <v>6</v>
      </c>
      <c r="B27" s="330" t="s">
        <v>841</v>
      </c>
      <c r="C27" s="572">
        <f>C29</f>
        <v>360</v>
      </c>
      <c r="D27" s="572">
        <f t="shared" ref="D27:E27" si="3">D29</f>
        <v>360</v>
      </c>
      <c r="E27" s="572">
        <f t="shared" si="3"/>
        <v>360</v>
      </c>
    </row>
    <row r="28" spans="1:5" ht="28.5" customHeight="1" x14ac:dyDescent="0.25">
      <c r="A28" s="331"/>
      <c r="B28" s="572" t="s">
        <v>9</v>
      </c>
      <c r="C28" s="1"/>
      <c r="D28" s="1"/>
      <c r="E28" s="1"/>
    </row>
    <row r="29" spans="1:5" ht="79.5" customHeight="1" x14ac:dyDescent="0.25">
      <c r="A29" s="331" t="s">
        <v>741</v>
      </c>
      <c r="B29" s="131" t="s">
        <v>840</v>
      </c>
      <c r="C29" s="1">
        <v>360</v>
      </c>
      <c r="D29" s="1">
        <v>360</v>
      </c>
      <c r="E29" s="1">
        <v>360</v>
      </c>
    </row>
    <row r="30" spans="1:5" ht="24" customHeight="1" x14ac:dyDescent="0.25"/>
  </sheetData>
  <mergeCells count="7">
    <mergeCell ref="A1:E1"/>
    <mergeCell ref="A2:E2"/>
    <mergeCell ref="A4:E4"/>
    <mergeCell ref="A5:E5"/>
    <mergeCell ref="A6:A7"/>
    <mergeCell ref="B6:B7"/>
    <mergeCell ref="C6:E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10" workbookViewId="0">
      <selection activeCell="A25" sqref="A25:I25"/>
    </sheetView>
  </sheetViews>
  <sheetFormatPr defaultRowHeight="15" x14ac:dyDescent="0.25"/>
  <cols>
    <col min="1" max="1" width="23" style="200" customWidth="1"/>
    <col min="2" max="2" width="20" style="200" customWidth="1"/>
    <col min="3" max="3" width="27.85546875" style="200" customWidth="1"/>
    <col min="4" max="4" width="12.7109375" style="200" customWidth="1"/>
    <col min="5" max="5" width="15.140625" style="200" customWidth="1"/>
    <col min="6" max="6" width="9.140625" style="200"/>
    <col min="7" max="7" width="13.7109375" style="200" customWidth="1"/>
    <col min="8" max="8" width="10.42578125" style="200" bestFit="1" customWidth="1"/>
    <col min="9" max="9" width="10.5703125" style="200" bestFit="1" customWidth="1"/>
    <col min="10" max="16384" width="9.140625" style="200"/>
  </cols>
  <sheetData>
    <row r="1" spans="1:9" ht="16.5" x14ac:dyDescent="0.25">
      <c r="A1" s="1172" t="s">
        <v>199</v>
      </c>
      <c r="B1" s="1172"/>
      <c r="C1" s="1172"/>
      <c r="D1" s="1172"/>
      <c r="E1" s="1172"/>
      <c r="F1" s="1172"/>
      <c r="G1" s="1172"/>
      <c r="H1" s="1172"/>
      <c r="I1" s="1172"/>
    </row>
    <row r="2" spans="1:9" ht="16.5" x14ac:dyDescent="0.25">
      <c r="A2" s="555"/>
      <c r="B2" s="555"/>
      <c r="C2" s="555"/>
      <c r="D2" s="555"/>
      <c r="E2" s="555"/>
      <c r="F2" s="229"/>
      <c r="G2" s="229"/>
      <c r="H2" s="229"/>
      <c r="I2" s="229"/>
    </row>
    <row r="3" spans="1:9" ht="57.75" customHeight="1" x14ac:dyDescent="0.25">
      <c r="A3" s="619" t="s">
        <v>839</v>
      </c>
      <c r="B3" s="619"/>
      <c r="C3" s="619"/>
      <c r="D3" s="619"/>
      <c r="E3" s="619"/>
      <c r="F3" s="619"/>
      <c r="G3" s="619"/>
      <c r="H3" s="619"/>
      <c r="I3" s="619"/>
    </row>
    <row r="4" spans="1:9" ht="52.5" customHeight="1" x14ac:dyDescent="0.25">
      <c r="A4" s="616" t="s">
        <v>49</v>
      </c>
      <c r="B4" s="616"/>
      <c r="C4" s="616"/>
      <c r="D4" s="616"/>
      <c r="E4" s="616"/>
      <c r="F4" s="616"/>
      <c r="G4" s="616"/>
      <c r="H4" s="616"/>
      <c r="I4" s="616"/>
    </row>
    <row r="5" spans="1:9" ht="18" customHeight="1" x14ac:dyDescent="0.25">
      <c r="A5" s="544"/>
      <c r="B5" s="544"/>
      <c r="C5" s="544"/>
      <c r="D5" s="544"/>
      <c r="E5" s="544"/>
      <c r="F5" s="544"/>
      <c r="G5" s="544"/>
      <c r="H5" s="544"/>
      <c r="I5" s="544"/>
    </row>
    <row r="6" spans="1:9" ht="19.5" customHeight="1" x14ac:dyDescent="0.25">
      <c r="A6" s="857" t="s">
        <v>96</v>
      </c>
      <c r="B6" s="857"/>
      <c r="C6" s="857"/>
      <c r="D6" s="857"/>
      <c r="E6" s="857"/>
      <c r="F6" s="857"/>
      <c r="G6" s="857"/>
      <c r="H6" s="857"/>
      <c r="I6" s="857"/>
    </row>
    <row r="7" spans="1:9" ht="33" customHeight="1" thickBot="1" x14ac:dyDescent="0.3">
      <c r="A7" s="122"/>
      <c r="B7" s="122"/>
      <c r="C7" s="122"/>
      <c r="D7" s="122"/>
      <c r="E7" s="122"/>
      <c r="F7" s="122"/>
      <c r="G7" s="122"/>
      <c r="H7" s="122"/>
      <c r="I7" s="122"/>
    </row>
    <row r="8" spans="1:9" ht="30.75" customHeight="1" x14ac:dyDescent="0.25">
      <c r="A8" s="1002" t="s">
        <v>51</v>
      </c>
      <c r="B8" s="1003"/>
      <c r="C8" s="1003"/>
      <c r="D8" s="698" t="s">
        <v>705</v>
      </c>
      <c r="E8" s="699"/>
      <c r="F8" s="699"/>
      <c r="G8" s="699"/>
      <c r="H8" s="699"/>
      <c r="I8" s="700"/>
    </row>
    <row r="9" spans="1:9" ht="39.75" customHeight="1" x14ac:dyDescent="0.25">
      <c r="A9" s="1004"/>
      <c r="B9" s="953"/>
      <c r="C9" s="953"/>
      <c r="D9" s="969" t="s">
        <v>52</v>
      </c>
      <c r="E9" s="970"/>
      <c r="F9" s="733"/>
      <c r="G9" s="969" t="s">
        <v>53</v>
      </c>
      <c r="H9" s="970"/>
      <c r="I9" s="733"/>
    </row>
    <row r="10" spans="1:9" ht="36.75" customHeight="1" thickBot="1" x14ac:dyDescent="0.3">
      <c r="A10" s="1005"/>
      <c r="B10" s="1006"/>
      <c r="C10" s="1006"/>
      <c r="D10" s="22" t="s">
        <v>15</v>
      </c>
      <c r="E10" s="22" t="s">
        <v>16</v>
      </c>
      <c r="F10" s="550" t="s">
        <v>7</v>
      </c>
      <c r="G10" s="22" t="s">
        <v>15</v>
      </c>
      <c r="H10" s="22" t="s">
        <v>16</v>
      </c>
      <c r="I10" s="363" t="s">
        <v>7</v>
      </c>
    </row>
    <row r="11" spans="1:9" ht="29.25" customHeight="1" x14ac:dyDescent="0.25">
      <c r="A11" s="680" t="s">
        <v>54</v>
      </c>
      <c r="B11" s="681"/>
      <c r="C11" s="684" t="s">
        <v>24</v>
      </c>
      <c r="D11" s="685"/>
      <c r="E11" s="685"/>
      <c r="F11" s="685"/>
      <c r="G11" s="685"/>
      <c r="H11" s="685"/>
      <c r="I11" s="686"/>
    </row>
    <row r="12" spans="1:9" ht="35.25" customHeight="1" x14ac:dyDescent="0.25">
      <c r="A12" s="682"/>
      <c r="B12" s="683"/>
      <c r="C12" s="830" t="s">
        <v>843</v>
      </c>
      <c r="D12" s="831"/>
      <c r="E12" s="831"/>
      <c r="F12" s="831"/>
      <c r="G12" s="831"/>
      <c r="H12" s="831"/>
      <c r="I12" s="832"/>
    </row>
    <row r="13" spans="1:9" ht="20.25" customHeight="1" x14ac:dyDescent="0.25">
      <c r="A13" s="1368">
        <v>1134</v>
      </c>
      <c r="B13" s="953" t="s">
        <v>623</v>
      </c>
      <c r="C13" s="660" t="s">
        <v>58</v>
      </c>
      <c r="D13" s="661"/>
      <c r="E13" s="661"/>
      <c r="F13" s="661"/>
      <c r="G13" s="661"/>
      <c r="H13" s="661"/>
      <c r="I13" s="662"/>
    </row>
    <row r="14" spans="1:9" ht="51.75" customHeight="1" thickBot="1" x14ac:dyDescent="0.3">
      <c r="A14" s="1368"/>
      <c r="B14" s="953"/>
      <c r="C14" s="950" t="s">
        <v>842</v>
      </c>
      <c r="D14" s="951"/>
      <c r="E14" s="951"/>
      <c r="F14" s="951"/>
      <c r="G14" s="951"/>
      <c r="H14" s="951"/>
      <c r="I14" s="952"/>
    </row>
    <row r="15" spans="1:9" ht="44.25" customHeight="1" thickBot="1" x14ac:dyDescent="0.3">
      <c r="A15" s="762" t="s">
        <v>100</v>
      </c>
      <c r="B15" s="1193"/>
      <c r="C15" s="543" t="s">
        <v>101</v>
      </c>
      <c r="D15" s="364">
        <v>1</v>
      </c>
      <c r="E15" s="364">
        <v>1</v>
      </c>
      <c r="F15" s="364">
        <v>1</v>
      </c>
      <c r="G15" s="365"/>
      <c r="H15" s="365"/>
      <c r="I15" s="366"/>
    </row>
    <row r="16" spans="1:9" ht="27.75" customHeight="1" thickBot="1" x14ac:dyDescent="0.3">
      <c r="A16" s="954" t="s">
        <v>102</v>
      </c>
      <c r="B16" s="955"/>
      <c r="C16" s="543"/>
      <c r="D16" s="367" t="s">
        <v>60</v>
      </c>
      <c r="E16" s="367" t="s">
        <v>60</v>
      </c>
      <c r="F16" s="367" t="s">
        <v>60</v>
      </c>
      <c r="G16" s="93">
        <f>VayocDzor!C26+VayocDzor!C29</f>
        <v>840</v>
      </c>
      <c r="H16" s="93">
        <f>VayocDzor!D26+VayocDzor!D29</f>
        <v>840</v>
      </c>
      <c r="I16" s="93">
        <f>VayocDzor!E26+VayocDzor!E29</f>
        <v>840</v>
      </c>
    </row>
    <row r="17" spans="1:9" ht="27.75" customHeight="1" thickBot="1" x14ac:dyDescent="0.3">
      <c r="A17" s="954" t="s">
        <v>103</v>
      </c>
      <c r="B17" s="771"/>
      <c r="C17" s="955"/>
      <c r="D17" s="549"/>
      <c r="E17" s="549"/>
      <c r="F17" s="367"/>
      <c r="G17" s="368"/>
      <c r="H17" s="368"/>
      <c r="I17" s="366"/>
    </row>
    <row r="18" spans="1:9" ht="27.75" customHeight="1" x14ac:dyDescent="0.25">
      <c r="A18" s="956" t="s">
        <v>104</v>
      </c>
      <c r="B18" s="957"/>
      <c r="C18" s="957"/>
      <c r="D18" s="957"/>
      <c r="E18" s="957"/>
      <c r="F18" s="957"/>
      <c r="G18" s="957"/>
      <c r="H18" s="957"/>
      <c r="I18" s="958"/>
    </row>
    <row r="19" spans="1:9" ht="27.75" customHeight="1" thickBot="1" x14ac:dyDescent="0.3">
      <c r="A19" s="762" t="s">
        <v>304</v>
      </c>
      <c r="B19" s="763"/>
      <c r="C19" s="763"/>
      <c r="D19" s="763"/>
      <c r="E19" s="763"/>
      <c r="F19" s="763"/>
      <c r="G19" s="763"/>
      <c r="H19" s="763"/>
      <c r="I19" s="764"/>
    </row>
    <row r="20" spans="1:9" ht="27.75" customHeight="1" x14ac:dyDescent="0.25">
      <c r="A20" s="775" t="s">
        <v>66</v>
      </c>
      <c r="B20" s="776"/>
      <c r="C20" s="776"/>
      <c r="D20" s="776"/>
      <c r="E20" s="776"/>
      <c r="F20" s="776"/>
      <c r="G20" s="777"/>
      <c r="H20" s="777"/>
      <c r="I20" s="778"/>
    </row>
    <row r="21" spans="1:9" ht="27.75" customHeight="1" thickBot="1" x14ac:dyDescent="0.3">
      <c r="A21" s="779" t="s">
        <v>677</v>
      </c>
      <c r="B21" s="780"/>
      <c r="C21" s="780"/>
      <c r="D21" s="780"/>
      <c r="E21" s="780"/>
      <c r="F21" s="780"/>
      <c r="G21" s="781"/>
      <c r="H21" s="781"/>
      <c r="I21" s="782"/>
    </row>
    <row r="22" spans="1:9" ht="21" customHeight="1" x14ac:dyDescent="0.25">
      <c r="A22" s="775" t="s">
        <v>67</v>
      </c>
      <c r="B22" s="776"/>
      <c r="C22" s="776"/>
      <c r="D22" s="776"/>
      <c r="E22" s="776"/>
      <c r="F22" s="776"/>
      <c r="G22" s="777"/>
      <c r="H22" s="777"/>
      <c r="I22" s="778"/>
    </row>
    <row r="23" spans="1:9" ht="19.5" customHeight="1" thickBot="1" x14ac:dyDescent="0.3">
      <c r="A23" s="779" t="s">
        <v>678</v>
      </c>
      <c r="B23" s="780"/>
      <c r="C23" s="780"/>
      <c r="D23" s="780"/>
      <c r="E23" s="780"/>
      <c r="F23" s="780"/>
      <c r="G23" s="781"/>
      <c r="H23" s="781"/>
      <c r="I23" s="782"/>
    </row>
    <row r="24" spans="1:9" ht="20.25" customHeight="1" x14ac:dyDescent="0.25">
      <c r="A24" s="544"/>
      <c r="B24" s="544"/>
      <c r="C24" s="544"/>
      <c r="D24" s="544"/>
      <c r="E24" s="544"/>
      <c r="F24" s="544"/>
      <c r="G24" s="544"/>
      <c r="H24" s="544"/>
      <c r="I24" s="544"/>
    </row>
    <row r="25" spans="1:9" ht="30.75" customHeight="1" x14ac:dyDescent="0.25">
      <c r="A25" s="627" t="s">
        <v>50</v>
      </c>
      <c r="B25" s="627"/>
      <c r="C25" s="627"/>
      <c r="D25" s="627"/>
      <c r="E25" s="627"/>
      <c r="F25" s="627"/>
      <c r="G25" s="627"/>
      <c r="H25" s="627"/>
      <c r="I25" s="627"/>
    </row>
    <row r="26" spans="1:9" ht="17.25" thickBot="1" x14ac:dyDescent="0.3">
      <c r="A26" s="545"/>
      <c r="B26" s="545"/>
      <c r="C26" s="545"/>
      <c r="D26" s="545"/>
      <c r="E26" s="545"/>
      <c r="F26" s="545"/>
      <c r="G26" s="545"/>
      <c r="H26" s="545"/>
      <c r="I26" s="545"/>
    </row>
    <row r="27" spans="1:9" ht="37.5" customHeight="1" x14ac:dyDescent="0.25">
      <c r="A27" s="628" t="s">
        <v>51</v>
      </c>
      <c r="B27" s="629"/>
      <c r="C27" s="630"/>
      <c r="D27" s="1370" t="s">
        <v>27</v>
      </c>
      <c r="E27" s="1370"/>
      <c r="F27" s="1370"/>
      <c r="G27" s="1370"/>
      <c r="H27" s="1370"/>
      <c r="I27" s="1370"/>
    </row>
    <row r="28" spans="1:9" ht="30" customHeight="1" x14ac:dyDescent="0.25">
      <c r="A28" s="631"/>
      <c r="B28" s="632"/>
      <c r="C28" s="633"/>
      <c r="D28" s="638" t="s">
        <v>52</v>
      </c>
      <c r="E28" s="638"/>
      <c r="F28" s="638"/>
      <c r="G28" s="638" t="s">
        <v>53</v>
      </c>
      <c r="H28" s="638"/>
      <c r="I28" s="638"/>
    </row>
    <row r="29" spans="1:9" ht="33.75" thickBot="1" x14ac:dyDescent="0.3">
      <c r="A29" s="634"/>
      <c r="B29" s="635"/>
      <c r="C29" s="636"/>
      <c r="D29" s="567" t="s">
        <v>385</v>
      </c>
      <c r="E29" s="567" t="s">
        <v>16</v>
      </c>
      <c r="F29" s="23" t="s">
        <v>7</v>
      </c>
      <c r="G29" s="567" t="s">
        <v>385</v>
      </c>
      <c r="H29" s="567" t="s">
        <v>16</v>
      </c>
      <c r="I29" s="24" t="s">
        <v>7</v>
      </c>
    </row>
    <row r="30" spans="1:9" ht="16.5" x14ac:dyDescent="0.25">
      <c r="A30" s="639" t="s">
        <v>54</v>
      </c>
      <c r="B30" s="640"/>
      <c r="C30" s="643" t="s">
        <v>24</v>
      </c>
      <c r="D30" s="644"/>
      <c r="E30" s="644"/>
      <c r="F30" s="644"/>
      <c r="G30" s="644"/>
      <c r="H30" s="644"/>
      <c r="I30" s="645"/>
    </row>
    <row r="31" spans="1:9" ht="16.5" x14ac:dyDescent="0.25">
      <c r="A31" s="641"/>
      <c r="B31" s="642"/>
      <c r="C31" s="729" t="s">
        <v>55</v>
      </c>
      <c r="D31" s="730"/>
      <c r="E31" s="730"/>
      <c r="F31" s="730"/>
      <c r="G31" s="730"/>
      <c r="H31" s="730"/>
      <c r="I31" s="731"/>
    </row>
    <row r="32" spans="1:9" ht="16.5" x14ac:dyDescent="0.25">
      <c r="A32" s="1369">
        <v>1146</v>
      </c>
      <c r="B32" s="650" t="s">
        <v>831</v>
      </c>
      <c r="C32" s="25" t="s">
        <v>58</v>
      </c>
      <c r="D32" s="26"/>
      <c r="E32" s="26"/>
      <c r="F32" s="27"/>
      <c r="G32" s="27"/>
      <c r="H32" s="27"/>
      <c r="I32" s="28"/>
    </row>
    <row r="33" spans="1:9" ht="42" customHeight="1" x14ac:dyDescent="0.25">
      <c r="A33" s="1369"/>
      <c r="B33" s="650"/>
      <c r="C33" s="651" t="s">
        <v>356</v>
      </c>
      <c r="D33" s="652"/>
      <c r="E33" s="652"/>
      <c r="F33" s="652"/>
      <c r="G33" s="652"/>
      <c r="H33" s="652"/>
      <c r="I33" s="653"/>
    </row>
    <row r="34" spans="1:9" ht="36.75" customHeight="1" thickBot="1" x14ac:dyDescent="0.3">
      <c r="A34" s="654" t="s">
        <v>59</v>
      </c>
      <c r="B34" s="655"/>
      <c r="C34" s="29"/>
      <c r="D34" s="546" t="s">
        <v>60</v>
      </c>
      <c r="E34" s="546" t="s">
        <v>60</v>
      </c>
      <c r="F34" s="546" t="s">
        <v>60</v>
      </c>
      <c r="G34" s="568">
        <f>SUM(VayocDzor!C13,VayocDzor!C19)</f>
        <v>-167</v>
      </c>
      <c r="H34" s="568">
        <f>SUM(VayocDzor!D13,VayocDzor!D19)</f>
        <v>-167</v>
      </c>
      <c r="I34" s="568">
        <f>SUM(VayocDzor!E13,VayocDzor!E19)</f>
        <v>-167</v>
      </c>
    </row>
    <row r="35" spans="1:9" ht="31.5" customHeight="1" x14ac:dyDescent="0.25">
      <c r="A35" s="656" t="s">
        <v>61</v>
      </c>
      <c r="B35" s="657"/>
      <c r="C35" s="657"/>
      <c r="D35" s="657"/>
      <c r="E35" s="657"/>
      <c r="F35" s="657"/>
      <c r="G35" s="657"/>
      <c r="H35" s="658"/>
      <c r="I35" s="659"/>
    </row>
    <row r="36" spans="1:9" ht="34.5" customHeight="1" thickBot="1" x14ac:dyDescent="0.3">
      <c r="A36" s="624" t="s">
        <v>832</v>
      </c>
      <c r="B36" s="625"/>
      <c r="C36" s="625"/>
      <c r="D36" s="625"/>
      <c r="E36" s="625"/>
      <c r="F36" s="625"/>
      <c r="G36" s="625"/>
      <c r="H36" s="625"/>
      <c r="I36" s="626"/>
    </row>
    <row r="37" spans="1:9" ht="36" customHeight="1" thickBot="1" x14ac:dyDescent="0.3">
      <c r="A37" s="666" t="s">
        <v>62</v>
      </c>
      <c r="B37" s="667"/>
      <c r="C37" s="667"/>
      <c r="D37" s="667"/>
      <c r="E37" s="667"/>
      <c r="F37" s="667"/>
      <c r="G37" s="667"/>
      <c r="H37" s="667"/>
      <c r="I37" s="668"/>
    </row>
    <row r="38" spans="1:9" ht="56.25" customHeight="1" thickBot="1" x14ac:dyDescent="0.3">
      <c r="A38" s="669" t="s">
        <v>63</v>
      </c>
      <c r="B38" s="670"/>
      <c r="C38" s="671" t="s">
        <v>64</v>
      </c>
      <c r="D38" s="672"/>
      <c r="E38" s="672"/>
      <c r="F38" s="672"/>
      <c r="G38" s="672"/>
      <c r="H38" s="672"/>
      <c r="I38" s="673"/>
    </row>
    <row r="39" spans="1:9" ht="33.75" customHeight="1" thickBot="1" x14ac:dyDescent="0.3">
      <c r="A39" s="674" t="s">
        <v>65</v>
      </c>
      <c r="B39" s="675"/>
      <c r="C39" s="32"/>
      <c r="D39" s="32"/>
      <c r="E39" s="32"/>
      <c r="F39" s="32"/>
      <c r="G39" s="32"/>
      <c r="H39" s="32"/>
      <c r="I39" s="33"/>
    </row>
    <row r="40" spans="1:9" ht="16.5" x14ac:dyDescent="0.25">
      <c r="A40" s="676" t="s">
        <v>66</v>
      </c>
      <c r="B40" s="677"/>
      <c r="C40" s="677"/>
      <c r="D40" s="677"/>
      <c r="E40" s="677"/>
      <c r="F40" s="677"/>
      <c r="G40" s="678"/>
      <c r="H40" s="678"/>
      <c r="I40" s="679"/>
    </row>
    <row r="41" spans="1:9" ht="15.75" customHeight="1" thickBot="1" x14ac:dyDescent="0.3">
      <c r="A41" s="620" t="s">
        <v>679</v>
      </c>
      <c r="B41" s="621"/>
      <c r="C41" s="621"/>
      <c r="D41" s="621"/>
      <c r="E41" s="621"/>
      <c r="F41" s="621"/>
      <c r="G41" s="622"/>
      <c r="H41" s="622"/>
      <c r="I41" s="623"/>
    </row>
    <row r="42" spans="1:9" ht="16.5" x14ac:dyDescent="0.25">
      <c r="A42" s="676" t="s">
        <v>67</v>
      </c>
      <c r="B42" s="677"/>
      <c r="C42" s="677"/>
      <c r="D42" s="677"/>
      <c r="E42" s="677"/>
      <c r="F42" s="677"/>
      <c r="G42" s="678"/>
      <c r="H42" s="678"/>
      <c r="I42" s="679"/>
    </row>
    <row r="43" spans="1:9" ht="15.75" customHeight="1" thickBot="1" x14ac:dyDescent="0.3">
      <c r="A43" s="620" t="s">
        <v>680</v>
      </c>
      <c r="B43" s="621"/>
      <c r="C43" s="621"/>
      <c r="D43" s="621"/>
      <c r="E43" s="621"/>
      <c r="F43" s="621"/>
      <c r="G43" s="622"/>
      <c r="H43" s="622"/>
      <c r="I43" s="623"/>
    </row>
    <row r="44" spans="1:9" ht="16.5" x14ac:dyDescent="0.25">
      <c r="A44" s="1124" t="s">
        <v>54</v>
      </c>
      <c r="B44" s="1125"/>
      <c r="C44" s="1128" t="s">
        <v>24</v>
      </c>
      <c r="D44" s="1129"/>
      <c r="E44" s="1129"/>
      <c r="F44" s="1129"/>
      <c r="G44" s="1129"/>
      <c r="H44" s="1129"/>
      <c r="I44" s="1130"/>
    </row>
    <row r="45" spans="1:9" ht="18" customHeight="1" x14ac:dyDescent="0.25">
      <c r="A45" s="1126"/>
      <c r="B45" s="1127"/>
      <c r="C45" s="599" t="s">
        <v>68</v>
      </c>
      <c r="D45" s="600"/>
      <c r="E45" s="600"/>
      <c r="F45" s="600"/>
      <c r="G45" s="600"/>
      <c r="H45" s="600"/>
      <c r="I45" s="601"/>
    </row>
    <row r="46" spans="1:9" ht="16.5" x14ac:dyDescent="0.25">
      <c r="A46" s="1369">
        <v>1168</v>
      </c>
      <c r="B46" s="1132" t="s">
        <v>833</v>
      </c>
      <c r="C46" s="946" t="s">
        <v>58</v>
      </c>
      <c r="D46" s="947"/>
      <c r="E46" s="947"/>
      <c r="F46" s="947"/>
      <c r="G46" s="947"/>
      <c r="H46" s="947"/>
      <c r="I46" s="948"/>
    </row>
    <row r="47" spans="1:9" ht="16.5" x14ac:dyDescent="0.25">
      <c r="A47" s="1369"/>
      <c r="B47" s="1132"/>
      <c r="C47" s="1133" t="s">
        <v>834</v>
      </c>
      <c r="D47" s="1134"/>
      <c r="E47" s="1134"/>
      <c r="F47" s="1134"/>
      <c r="G47" s="1134"/>
      <c r="H47" s="1134"/>
      <c r="I47" s="1135"/>
    </row>
    <row r="48" spans="1:9" ht="17.25" thickBot="1" x14ac:dyDescent="0.3">
      <c r="A48" s="1136" t="s">
        <v>59</v>
      </c>
      <c r="B48" s="1137"/>
      <c r="C48" s="215"/>
      <c r="D48" s="552" t="s">
        <v>60</v>
      </c>
      <c r="E48" s="552" t="s">
        <v>60</v>
      </c>
      <c r="F48" s="552" t="s">
        <v>60</v>
      </c>
      <c r="G48" s="217">
        <f>SUM(VayocDzor!C20:C21,VayocDzor!C12)</f>
        <v>-131</v>
      </c>
      <c r="H48" s="217">
        <f>SUM(VayocDzor!D20:D21,VayocDzor!D12)</f>
        <v>-131</v>
      </c>
      <c r="I48" s="217">
        <f>SUM(VayocDzor!E20:E21,VayocDzor!E12)</f>
        <v>-131</v>
      </c>
    </row>
    <row r="49" spans="1:9" ht="26.25" customHeight="1" x14ac:dyDescent="0.25">
      <c r="A49" s="1138" t="s">
        <v>61</v>
      </c>
      <c r="B49" s="1139"/>
      <c r="C49" s="1139"/>
      <c r="D49" s="1139"/>
      <c r="E49" s="1139"/>
      <c r="F49" s="1139"/>
      <c r="G49" s="1139"/>
      <c r="H49" s="1139"/>
      <c r="I49" s="1140"/>
    </row>
    <row r="50" spans="1:9" ht="23.25" customHeight="1" thickBot="1" x14ac:dyDescent="0.3">
      <c r="A50" s="1141" t="s">
        <v>334</v>
      </c>
      <c r="B50" s="1142"/>
      <c r="C50" s="1142"/>
      <c r="D50" s="1142"/>
      <c r="E50" s="1142"/>
      <c r="F50" s="1142"/>
      <c r="G50" s="1142"/>
      <c r="H50" s="1142"/>
      <c r="I50" s="1143"/>
    </row>
    <row r="51" spans="1:9" ht="25.5" customHeight="1" thickBot="1" x14ac:dyDescent="0.3">
      <c r="A51" s="1144" t="s">
        <v>62</v>
      </c>
      <c r="B51" s="1145"/>
      <c r="C51" s="1145"/>
      <c r="D51" s="1145"/>
      <c r="E51" s="1145"/>
      <c r="F51" s="1145"/>
      <c r="G51" s="1145"/>
      <c r="H51" s="1145"/>
      <c r="I51" s="1146"/>
    </row>
    <row r="52" spans="1:9" ht="60" customHeight="1" thickBot="1" x14ac:dyDescent="0.3">
      <c r="A52" s="1213" t="s">
        <v>63</v>
      </c>
      <c r="B52" s="1214"/>
      <c r="C52" s="1229" t="s">
        <v>71</v>
      </c>
      <c r="D52" s="1230"/>
      <c r="E52" s="1230"/>
      <c r="F52" s="1230"/>
      <c r="G52" s="1230"/>
      <c r="H52" s="1230"/>
      <c r="I52" s="1231"/>
    </row>
    <row r="53" spans="1:9" ht="42" customHeight="1" thickBot="1" x14ac:dyDescent="0.3">
      <c r="A53" s="1232" t="s">
        <v>65</v>
      </c>
      <c r="B53" s="1233"/>
      <c r="C53" s="245"/>
      <c r="D53" s="245"/>
      <c r="E53" s="245"/>
      <c r="F53" s="245"/>
      <c r="G53" s="245"/>
      <c r="H53" s="245"/>
      <c r="I53" s="246"/>
    </row>
    <row r="54" spans="1:9" ht="16.5" x14ac:dyDescent="0.25">
      <c r="A54" s="1225" t="s">
        <v>66</v>
      </c>
      <c r="B54" s="1226"/>
      <c r="C54" s="1226"/>
      <c r="D54" s="1226"/>
      <c r="E54" s="1226"/>
      <c r="F54" s="1226"/>
      <c r="G54" s="1227"/>
      <c r="H54" s="1227"/>
      <c r="I54" s="1228"/>
    </row>
    <row r="55" spans="1:9" ht="15.75" customHeight="1" thickBot="1" x14ac:dyDescent="0.3">
      <c r="A55" s="779" t="s">
        <v>681</v>
      </c>
      <c r="B55" s="780"/>
      <c r="C55" s="780"/>
      <c r="D55" s="780"/>
      <c r="E55" s="780"/>
      <c r="F55" s="780"/>
      <c r="G55" s="781"/>
      <c r="H55" s="781"/>
      <c r="I55" s="782"/>
    </row>
    <row r="56" spans="1:9" ht="16.5" x14ac:dyDescent="0.25">
      <c r="A56" s="1225" t="s">
        <v>67</v>
      </c>
      <c r="B56" s="1226"/>
      <c r="C56" s="1226"/>
      <c r="D56" s="1226"/>
      <c r="E56" s="1226"/>
      <c r="F56" s="1226"/>
      <c r="G56" s="1227"/>
      <c r="H56" s="1227"/>
      <c r="I56" s="1228"/>
    </row>
    <row r="57" spans="1:9" ht="15.75" customHeight="1" thickBot="1" x14ac:dyDescent="0.3">
      <c r="A57" s="779" t="s">
        <v>682</v>
      </c>
      <c r="B57" s="780"/>
      <c r="C57" s="780"/>
      <c r="D57" s="780"/>
      <c r="E57" s="780"/>
      <c r="F57" s="780"/>
      <c r="G57" s="781"/>
      <c r="H57" s="781"/>
      <c r="I57" s="782"/>
    </row>
    <row r="58" spans="1:9" ht="16.5" x14ac:dyDescent="0.25">
      <c r="A58" s="229"/>
      <c r="B58" s="229"/>
      <c r="C58" s="229"/>
      <c r="D58" s="229"/>
      <c r="E58" s="229"/>
      <c r="F58" s="229"/>
      <c r="G58" s="229"/>
      <c r="H58" s="229"/>
      <c r="I58" s="229"/>
    </row>
    <row r="59" spans="1:9" ht="16.5" x14ac:dyDescent="0.25">
      <c r="A59" s="616" t="s">
        <v>72</v>
      </c>
      <c r="B59" s="616"/>
      <c r="C59" s="616"/>
      <c r="D59" s="616"/>
      <c r="E59" s="616"/>
      <c r="F59" s="616"/>
      <c r="G59" s="616"/>
      <c r="H59" s="616"/>
      <c r="I59" s="616"/>
    </row>
    <row r="60" spans="1:9" ht="16.5" x14ac:dyDescent="0.25">
      <c r="A60" s="229"/>
      <c r="B60" s="229"/>
      <c r="C60" s="229"/>
      <c r="D60" s="229"/>
      <c r="E60" s="229"/>
      <c r="F60" s="229"/>
      <c r="G60" s="229"/>
      <c r="H60" s="229"/>
      <c r="I60" s="229"/>
    </row>
    <row r="61" spans="1:9" ht="16.5" x14ac:dyDescent="0.25">
      <c r="A61" s="616" t="s">
        <v>73</v>
      </c>
      <c r="B61" s="616"/>
      <c r="C61" s="616"/>
      <c r="D61" s="616"/>
      <c r="E61" s="616"/>
      <c r="F61" s="616"/>
      <c r="G61" s="616"/>
      <c r="H61" s="616"/>
      <c r="I61" s="616"/>
    </row>
    <row r="62" spans="1:9" ht="17.25" thickBot="1" x14ac:dyDescent="0.3">
      <c r="A62" s="229"/>
      <c r="B62" s="229"/>
      <c r="C62" s="229"/>
      <c r="D62" s="229"/>
      <c r="E62" s="229"/>
      <c r="F62" s="229"/>
      <c r="G62" s="229"/>
      <c r="H62" s="229"/>
      <c r="I62" s="229"/>
    </row>
    <row r="63" spans="1:9" ht="16.5" x14ac:dyDescent="0.25">
      <c r="A63" s="1205" t="s">
        <v>51</v>
      </c>
      <c r="B63" s="1206"/>
      <c r="C63" s="1206"/>
      <c r="D63" s="1371" t="s">
        <v>27</v>
      </c>
      <c r="E63" s="1372"/>
      <c r="F63" s="1372"/>
      <c r="G63" s="1372"/>
      <c r="H63" s="1372"/>
      <c r="I63" s="1373"/>
    </row>
    <row r="64" spans="1:9" ht="19.5" customHeight="1" x14ac:dyDescent="0.25">
      <c r="A64" s="1207"/>
      <c r="B64" s="1208"/>
      <c r="C64" s="1208"/>
      <c r="D64" s="1211" t="s">
        <v>52</v>
      </c>
      <c r="E64" s="1212"/>
      <c r="F64" s="1132"/>
      <c r="G64" s="1211" t="s">
        <v>53</v>
      </c>
      <c r="H64" s="1212"/>
      <c r="I64" s="1132"/>
    </row>
    <row r="65" spans="1:9" ht="33.75" thickBot="1" x14ac:dyDescent="0.3">
      <c r="A65" s="1209"/>
      <c r="B65" s="1210"/>
      <c r="C65" s="1210"/>
      <c r="D65" s="567" t="s">
        <v>385</v>
      </c>
      <c r="E65" s="567" t="s">
        <v>16</v>
      </c>
      <c r="F65" s="554" t="s">
        <v>7</v>
      </c>
      <c r="G65" s="567" t="s">
        <v>385</v>
      </c>
      <c r="H65" s="567" t="s">
        <v>16</v>
      </c>
      <c r="I65" s="243" t="s">
        <v>7</v>
      </c>
    </row>
    <row r="66" spans="1:9" ht="16.5" x14ac:dyDescent="0.25">
      <c r="A66" s="1253" t="s">
        <v>54</v>
      </c>
      <c r="B66" s="1254"/>
      <c r="C66" s="1259" t="s">
        <v>24</v>
      </c>
      <c r="D66" s="1260"/>
      <c r="E66" s="1260"/>
      <c r="F66" s="1260"/>
      <c r="G66" s="1260"/>
      <c r="H66" s="1260"/>
      <c r="I66" s="1261"/>
    </row>
    <row r="67" spans="1:9" ht="16.5" x14ac:dyDescent="0.25">
      <c r="A67" s="1255"/>
      <c r="B67" s="1256"/>
      <c r="C67" s="1098" t="s">
        <v>74</v>
      </c>
      <c r="D67" s="1099"/>
      <c r="E67" s="1099"/>
      <c r="F67" s="1100"/>
      <c r="G67" s="1100"/>
      <c r="H67" s="1100"/>
      <c r="I67" s="1101"/>
    </row>
    <row r="68" spans="1:9" ht="17.25" thickBot="1" x14ac:dyDescent="0.3">
      <c r="A68" s="1257"/>
      <c r="B68" s="1258"/>
      <c r="C68" s="1262" t="s">
        <v>75</v>
      </c>
      <c r="D68" s="1263"/>
      <c r="E68" s="1263"/>
      <c r="F68" s="1264"/>
      <c r="G68" s="1264"/>
      <c r="H68" s="1264"/>
      <c r="I68" s="1265"/>
    </row>
    <row r="69" spans="1:9" ht="39" customHeight="1" thickBot="1" x14ac:dyDescent="0.3">
      <c r="A69" s="284">
        <v>1047</v>
      </c>
      <c r="B69" s="553" t="s">
        <v>835</v>
      </c>
      <c r="C69" s="1152" t="s">
        <v>836</v>
      </c>
      <c r="D69" s="1153"/>
      <c r="E69" s="1153"/>
      <c r="F69" s="1153"/>
      <c r="G69" s="1153"/>
      <c r="H69" s="1153"/>
      <c r="I69" s="1154"/>
    </row>
    <row r="70" spans="1:9" ht="55.5" customHeight="1" thickBot="1" x14ac:dyDescent="0.3">
      <c r="A70" s="1201" t="s">
        <v>78</v>
      </c>
      <c r="B70" s="1203"/>
      <c r="C70" s="551" t="s">
        <v>79</v>
      </c>
      <c r="D70" s="228"/>
      <c r="E70" s="228"/>
      <c r="F70" s="228"/>
      <c r="G70" s="553"/>
      <c r="H70" s="553"/>
      <c r="I70" s="553"/>
    </row>
    <row r="71" spans="1:9" ht="51.75" customHeight="1" thickBot="1" x14ac:dyDescent="0.3">
      <c r="A71" s="1152"/>
      <c r="B71" s="1154"/>
      <c r="C71" s="551" t="s">
        <v>80</v>
      </c>
      <c r="D71" s="228"/>
      <c r="E71" s="228"/>
      <c r="F71" s="228"/>
      <c r="G71" s="553"/>
      <c r="H71" s="553"/>
      <c r="I71" s="553"/>
    </row>
    <row r="72" spans="1:9" ht="17.25" thickBot="1" x14ac:dyDescent="0.3">
      <c r="A72" s="1247" t="s">
        <v>81</v>
      </c>
      <c r="B72" s="1248"/>
      <c r="C72" s="551"/>
      <c r="D72" s="551"/>
      <c r="E72" s="551"/>
      <c r="F72" s="553"/>
      <c r="G72" s="553"/>
      <c r="H72" s="553"/>
      <c r="I72" s="553"/>
    </row>
    <row r="73" spans="1:9" ht="38.25" customHeight="1" thickBot="1" x14ac:dyDescent="0.3">
      <c r="A73" s="1247" t="s">
        <v>82</v>
      </c>
      <c r="B73" s="1249"/>
      <c r="C73" s="1248"/>
      <c r="D73" s="551"/>
      <c r="E73" s="551"/>
      <c r="F73" s="553"/>
      <c r="G73" s="288">
        <f>SUM(VayocDzor!C16:C18)</f>
        <v>-344.2</v>
      </c>
      <c r="H73" s="288">
        <f>SUM(VayocDzor!D16:D18)</f>
        <v>-344.2</v>
      </c>
      <c r="I73" s="288">
        <f>SUM(VayocDzor!E16:E18)</f>
        <v>-344.2</v>
      </c>
    </row>
    <row r="74" spans="1:9" ht="17.25" thickBot="1" x14ac:dyDescent="0.3">
      <c r="A74" s="1247" t="s">
        <v>335</v>
      </c>
      <c r="B74" s="1248"/>
      <c r="C74" s="288">
        <f>I73</f>
        <v>-344.2</v>
      </c>
      <c r="D74" s="287"/>
      <c r="E74" s="287"/>
      <c r="F74" s="553"/>
      <c r="G74" s="553"/>
      <c r="H74" s="553"/>
      <c r="I74" s="553"/>
    </row>
    <row r="75" spans="1:9" ht="66" customHeight="1" thickBot="1" x14ac:dyDescent="0.3">
      <c r="A75" s="1247" t="s">
        <v>84</v>
      </c>
      <c r="B75" s="1248"/>
      <c r="C75" s="551"/>
      <c r="D75" s="551"/>
      <c r="E75" s="551"/>
      <c r="F75" s="553"/>
      <c r="G75" s="553"/>
      <c r="H75" s="553"/>
      <c r="I75" s="553"/>
    </row>
    <row r="76" spans="1:9" ht="30.75" customHeight="1" thickBot="1" x14ac:dyDescent="0.3">
      <c r="A76" s="1250" t="s">
        <v>66</v>
      </c>
      <c r="B76" s="1251"/>
      <c r="C76" s="1251"/>
      <c r="D76" s="1251"/>
      <c r="E76" s="1251"/>
      <c r="F76" s="1251"/>
      <c r="G76" s="1251"/>
      <c r="H76" s="1251"/>
      <c r="I76" s="1252"/>
    </row>
    <row r="77" spans="1:9" ht="36.75" customHeight="1" thickBot="1" x14ac:dyDescent="0.35">
      <c r="A77" s="687" t="s">
        <v>683</v>
      </c>
      <c r="B77" s="688"/>
      <c r="C77" s="688"/>
      <c r="D77" s="688"/>
      <c r="E77" s="688"/>
      <c r="F77" s="688"/>
      <c r="G77" s="688"/>
      <c r="H77" s="688"/>
      <c r="I77" s="689"/>
    </row>
    <row r="78" spans="1:9" ht="36" customHeight="1" thickBot="1" x14ac:dyDescent="0.3">
      <c r="A78" s="1250" t="s">
        <v>67</v>
      </c>
      <c r="B78" s="1251"/>
      <c r="C78" s="1251"/>
      <c r="D78" s="1251"/>
      <c r="E78" s="1251"/>
      <c r="F78" s="1251"/>
      <c r="G78" s="1251"/>
      <c r="H78" s="1251"/>
      <c r="I78" s="1252"/>
    </row>
    <row r="79" spans="1:9" ht="15.75" customHeight="1" thickBot="1" x14ac:dyDescent="0.35">
      <c r="A79" s="687" t="s">
        <v>684</v>
      </c>
      <c r="B79" s="688"/>
      <c r="C79" s="688"/>
      <c r="D79" s="688"/>
      <c r="E79" s="688"/>
      <c r="F79" s="688"/>
      <c r="G79" s="688"/>
      <c r="H79" s="688"/>
      <c r="I79" s="689"/>
    </row>
    <row r="80" spans="1:9" ht="16.5" x14ac:dyDescent="0.25">
      <c r="A80" s="1253" t="s">
        <v>54</v>
      </c>
      <c r="B80" s="1254"/>
      <c r="C80" s="1259" t="s">
        <v>24</v>
      </c>
      <c r="D80" s="1260"/>
      <c r="E80" s="1260"/>
      <c r="F80" s="1260"/>
      <c r="G80" s="1260"/>
      <c r="H80" s="1260"/>
      <c r="I80" s="1261"/>
    </row>
    <row r="81" spans="1:9" ht="16.5" x14ac:dyDescent="0.25">
      <c r="A81" s="1255"/>
      <c r="B81" s="1256"/>
      <c r="C81" s="1098" t="s">
        <v>123</v>
      </c>
      <c r="D81" s="1099"/>
      <c r="E81" s="1099"/>
      <c r="F81" s="1100"/>
      <c r="G81" s="1100"/>
      <c r="H81" s="1100"/>
      <c r="I81" s="1101"/>
    </row>
    <row r="82" spans="1:9" ht="17.25" thickBot="1" x14ac:dyDescent="0.3">
      <c r="A82" s="1257"/>
      <c r="B82" s="1258"/>
      <c r="C82" s="1262" t="s">
        <v>75</v>
      </c>
      <c r="D82" s="1263"/>
      <c r="E82" s="1263"/>
      <c r="F82" s="1264"/>
      <c r="G82" s="1264"/>
      <c r="H82" s="1264"/>
      <c r="I82" s="1265"/>
    </row>
    <row r="83" spans="1:9" ht="17.25" thickBot="1" x14ac:dyDescent="0.3">
      <c r="A83" s="284">
        <v>1047</v>
      </c>
      <c r="B83" s="553" t="s">
        <v>837</v>
      </c>
      <c r="C83" s="1152" t="s">
        <v>123</v>
      </c>
      <c r="D83" s="1153"/>
      <c r="E83" s="1153"/>
      <c r="F83" s="1153"/>
      <c r="G83" s="1153"/>
      <c r="H83" s="1153"/>
      <c r="I83" s="1154"/>
    </row>
    <row r="84" spans="1:9" ht="36.75" customHeight="1" thickBot="1" x14ac:dyDescent="0.3">
      <c r="A84" s="1247" t="s">
        <v>78</v>
      </c>
      <c r="B84" s="1248"/>
      <c r="C84" s="553" t="s">
        <v>124</v>
      </c>
      <c r="D84" s="228"/>
      <c r="E84" s="228"/>
      <c r="F84" s="228"/>
      <c r="G84" s="553"/>
      <c r="H84" s="553"/>
      <c r="I84" s="553"/>
    </row>
    <row r="85" spans="1:9" ht="17.25" thickBot="1" x14ac:dyDescent="0.3">
      <c r="A85" s="1247" t="s">
        <v>81</v>
      </c>
      <c r="B85" s="1248"/>
      <c r="C85" s="551"/>
      <c r="D85" s="551"/>
      <c r="E85" s="551"/>
      <c r="F85" s="553"/>
      <c r="G85" s="553"/>
      <c r="H85" s="553"/>
      <c r="I85" s="553"/>
    </row>
    <row r="86" spans="1:9" ht="40.5" customHeight="1" thickBot="1" x14ac:dyDescent="0.3">
      <c r="A86" s="1247" t="s">
        <v>82</v>
      </c>
      <c r="B86" s="1249"/>
      <c r="C86" s="1248"/>
      <c r="D86" s="551"/>
      <c r="E86" s="551"/>
      <c r="F86" s="553"/>
      <c r="G86" s="288">
        <f>VayocDzor!C22</f>
        <v>-10.3</v>
      </c>
      <c r="H86" s="288">
        <f>VayocDzor!D22</f>
        <v>-10.3</v>
      </c>
      <c r="I86" s="288">
        <f>VayocDzor!E22</f>
        <v>-10.3</v>
      </c>
    </row>
    <row r="87" spans="1:9" ht="17.25" thickBot="1" x14ac:dyDescent="0.3">
      <c r="A87" s="1247" t="s">
        <v>83</v>
      </c>
      <c r="B87" s="1248"/>
      <c r="C87" s="288">
        <f>I86</f>
        <v>-10.3</v>
      </c>
      <c r="D87" s="285"/>
      <c r="E87" s="285"/>
      <c r="F87" s="553"/>
      <c r="G87" s="553"/>
      <c r="H87" s="553"/>
      <c r="I87" s="553"/>
    </row>
    <row r="88" spans="1:9" ht="68.25" customHeight="1" thickBot="1" x14ac:dyDescent="0.3">
      <c r="A88" s="1247" t="s">
        <v>84</v>
      </c>
      <c r="B88" s="1248"/>
      <c r="C88" s="551"/>
      <c r="D88" s="551"/>
      <c r="E88" s="551"/>
      <c r="F88" s="553"/>
      <c r="G88" s="553"/>
      <c r="H88" s="553"/>
      <c r="I88" s="553"/>
    </row>
    <row r="89" spans="1:9" ht="16.5" x14ac:dyDescent="0.25">
      <c r="A89" s="1280" t="s">
        <v>66</v>
      </c>
      <c r="B89" s="1281"/>
      <c r="C89" s="1281"/>
      <c r="D89" s="1281"/>
      <c r="E89" s="1281"/>
      <c r="F89" s="1281"/>
      <c r="G89" s="1281"/>
      <c r="H89" s="1281"/>
      <c r="I89" s="1282"/>
    </row>
    <row r="90" spans="1:9" ht="15.75" customHeight="1" thickBot="1" x14ac:dyDescent="0.35">
      <c r="A90" s="687" t="s">
        <v>683</v>
      </c>
      <c r="B90" s="688"/>
      <c r="C90" s="688"/>
      <c r="D90" s="688"/>
      <c r="E90" s="688"/>
      <c r="F90" s="688"/>
      <c r="G90" s="688"/>
      <c r="H90" s="688"/>
      <c r="I90" s="689"/>
    </row>
    <row r="91" spans="1:9" ht="16.5" x14ac:dyDescent="0.25">
      <c r="A91" s="1280" t="s">
        <v>67</v>
      </c>
      <c r="B91" s="1281"/>
      <c r="C91" s="1281"/>
      <c r="D91" s="1281"/>
      <c r="E91" s="1281"/>
      <c r="F91" s="1281"/>
      <c r="G91" s="1281"/>
      <c r="H91" s="1281"/>
      <c r="I91" s="1282"/>
    </row>
    <row r="92" spans="1:9" ht="15.75" customHeight="1" thickBot="1" x14ac:dyDescent="0.35">
      <c r="A92" s="687" t="s">
        <v>684</v>
      </c>
      <c r="B92" s="688"/>
      <c r="C92" s="688"/>
      <c r="D92" s="688"/>
      <c r="E92" s="688"/>
      <c r="F92" s="688"/>
      <c r="G92" s="688"/>
      <c r="H92" s="688"/>
      <c r="I92" s="689"/>
    </row>
    <row r="93" spans="1:9" ht="16.5" x14ac:dyDescent="0.25">
      <c r="A93" s="1253" t="s">
        <v>54</v>
      </c>
      <c r="B93" s="1254"/>
      <c r="C93" s="1259" t="s">
        <v>24</v>
      </c>
      <c r="D93" s="1260"/>
      <c r="E93" s="1260"/>
      <c r="F93" s="1260"/>
      <c r="G93" s="1260"/>
      <c r="H93" s="1260"/>
      <c r="I93" s="1261"/>
    </row>
    <row r="94" spans="1:9" ht="16.5" x14ac:dyDescent="0.25">
      <c r="A94" s="1255"/>
      <c r="B94" s="1256"/>
      <c r="C94" s="1098" t="s">
        <v>120</v>
      </c>
      <c r="D94" s="1099"/>
      <c r="E94" s="1099"/>
      <c r="F94" s="1100"/>
      <c r="G94" s="1100"/>
      <c r="H94" s="1100"/>
      <c r="I94" s="1101"/>
    </row>
    <row r="95" spans="1:9" ht="17.25" thickBot="1" x14ac:dyDescent="0.3">
      <c r="A95" s="1257"/>
      <c r="B95" s="1258"/>
      <c r="C95" s="1262" t="s">
        <v>75</v>
      </c>
      <c r="D95" s="1263"/>
      <c r="E95" s="1263"/>
      <c r="F95" s="1264"/>
      <c r="G95" s="1264"/>
      <c r="H95" s="1264"/>
      <c r="I95" s="1265"/>
    </row>
    <row r="96" spans="1:9" ht="34.5" customHeight="1" thickBot="1" x14ac:dyDescent="0.3">
      <c r="A96" s="284">
        <v>1047</v>
      </c>
      <c r="B96" s="553" t="s">
        <v>838</v>
      </c>
      <c r="C96" s="1152" t="s">
        <v>121</v>
      </c>
      <c r="D96" s="1153"/>
      <c r="E96" s="1153"/>
      <c r="F96" s="1153"/>
      <c r="G96" s="1153"/>
      <c r="H96" s="1153"/>
      <c r="I96" s="1154"/>
    </row>
    <row r="97" spans="1:9" ht="50.25" thickBot="1" x14ac:dyDescent="0.3">
      <c r="A97" s="1247" t="s">
        <v>78</v>
      </c>
      <c r="B97" s="1248"/>
      <c r="C97" s="569" t="s">
        <v>122</v>
      </c>
      <c r="D97" s="570"/>
      <c r="E97" s="570"/>
      <c r="F97" s="570"/>
      <c r="G97" s="553"/>
      <c r="H97" s="553"/>
      <c r="I97" s="553"/>
    </row>
    <row r="98" spans="1:9" ht="27" customHeight="1" thickBot="1" x14ac:dyDescent="0.3">
      <c r="A98" s="1247" t="s">
        <v>81</v>
      </c>
      <c r="B98" s="1248"/>
      <c r="C98" s="551"/>
      <c r="D98" s="551"/>
      <c r="E98" s="551"/>
      <c r="F98" s="553"/>
      <c r="G98" s="553"/>
      <c r="H98" s="553"/>
      <c r="I98" s="553"/>
    </row>
    <row r="99" spans="1:9" ht="42.75" customHeight="1" thickBot="1" x14ac:dyDescent="0.3">
      <c r="A99" s="1247" t="s">
        <v>82</v>
      </c>
      <c r="B99" s="1249"/>
      <c r="C99" s="1248"/>
      <c r="D99" s="551"/>
      <c r="E99" s="551"/>
      <c r="F99" s="553"/>
      <c r="G99" s="288">
        <f>VayocDzor!C23</f>
        <v>-187.5</v>
      </c>
      <c r="H99" s="288">
        <f>VayocDzor!D23</f>
        <v>-187.5</v>
      </c>
      <c r="I99" s="288">
        <f>VayocDzor!E23</f>
        <v>-187.5</v>
      </c>
    </row>
    <row r="100" spans="1:9" ht="42" customHeight="1" thickBot="1" x14ac:dyDescent="0.3">
      <c r="A100" s="1247" t="s">
        <v>83</v>
      </c>
      <c r="B100" s="1248"/>
      <c r="C100" s="288">
        <f>I99</f>
        <v>-187.5</v>
      </c>
      <c r="D100" s="288"/>
      <c r="E100" s="288"/>
      <c r="F100" s="553"/>
      <c r="G100" s="553"/>
      <c r="H100" s="553"/>
      <c r="I100" s="553"/>
    </row>
    <row r="101" spans="1:9" ht="68.25" customHeight="1" thickBot="1" x14ac:dyDescent="0.3">
      <c r="A101" s="1247" t="s">
        <v>84</v>
      </c>
      <c r="B101" s="1248"/>
      <c r="C101" s="551"/>
      <c r="D101" s="551"/>
      <c r="E101" s="551"/>
      <c r="F101" s="553"/>
      <c r="G101" s="553"/>
      <c r="H101" s="553"/>
      <c r="I101" s="553"/>
    </row>
    <row r="102" spans="1:9" ht="16.5" x14ac:dyDescent="0.25">
      <c r="A102" s="1280" t="s">
        <v>66</v>
      </c>
      <c r="B102" s="1281"/>
      <c r="C102" s="1281"/>
      <c r="D102" s="1281"/>
      <c r="E102" s="1281"/>
      <c r="F102" s="1281"/>
      <c r="G102" s="1281"/>
      <c r="H102" s="1281"/>
      <c r="I102" s="1282"/>
    </row>
    <row r="103" spans="1:9" ht="15.75" customHeight="1" thickBot="1" x14ac:dyDescent="0.35">
      <c r="A103" s="687" t="s">
        <v>683</v>
      </c>
      <c r="B103" s="688"/>
      <c r="C103" s="688"/>
      <c r="D103" s="688"/>
      <c r="E103" s="688"/>
      <c r="F103" s="688"/>
      <c r="G103" s="688"/>
      <c r="H103" s="688"/>
      <c r="I103" s="689"/>
    </row>
    <row r="104" spans="1:9" ht="16.5" x14ac:dyDescent="0.25">
      <c r="A104" s="1280" t="s">
        <v>67</v>
      </c>
      <c r="B104" s="1281"/>
      <c r="C104" s="1281"/>
      <c r="D104" s="1281"/>
      <c r="E104" s="1281"/>
      <c r="F104" s="1281"/>
      <c r="G104" s="1281"/>
      <c r="H104" s="1281"/>
      <c r="I104" s="1282"/>
    </row>
    <row r="105" spans="1:9" ht="15.75" customHeight="1" thickBot="1" x14ac:dyDescent="0.35">
      <c r="A105" s="687" t="s">
        <v>684</v>
      </c>
      <c r="B105" s="688"/>
      <c r="C105" s="688"/>
      <c r="D105" s="688"/>
      <c r="E105" s="688"/>
      <c r="F105" s="688"/>
      <c r="G105" s="688"/>
      <c r="H105" s="688"/>
      <c r="I105" s="689"/>
    </row>
  </sheetData>
  <mergeCells count="112">
    <mergeCell ref="C83:I83"/>
    <mergeCell ref="A84:B84"/>
    <mergeCell ref="A85:B85"/>
    <mergeCell ref="A86:C86"/>
    <mergeCell ref="A87:B87"/>
    <mergeCell ref="A88:B88"/>
    <mergeCell ref="A78:I78"/>
    <mergeCell ref="A79:I79"/>
    <mergeCell ref="A80:B82"/>
    <mergeCell ref="C80:I80"/>
    <mergeCell ref="C81:I81"/>
    <mergeCell ref="C82:I82"/>
    <mergeCell ref="A105:I105"/>
    <mergeCell ref="C96:I96"/>
    <mergeCell ref="A97:B97"/>
    <mergeCell ref="A98:B98"/>
    <mergeCell ref="A99:C99"/>
    <mergeCell ref="A100:B100"/>
    <mergeCell ref="A101:B101"/>
    <mergeCell ref="A89:I89"/>
    <mergeCell ref="A90:I90"/>
    <mergeCell ref="A91:I91"/>
    <mergeCell ref="A92:I92"/>
    <mergeCell ref="A93:B95"/>
    <mergeCell ref="C93:I93"/>
    <mergeCell ref="C94:I94"/>
    <mergeCell ref="C95:I95"/>
    <mergeCell ref="A102:I102"/>
    <mergeCell ref="A103:I103"/>
    <mergeCell ref="A104:I104"/>
    <mergeCell ref="A75:B75"/>
    <mergeCell ref="A76:I76"/>
    <mergeCell ref="A77:I77"/>
    <mergeCell ref="A66:B68"/>
    <mergeCell ref="C66:I66"/>
    <mergeCell ref="C67:I67"/>
    <mergeCell ref="C68:I68"/>
    <mergeCell ref="C69:I69"/>
    <mergeCell ref="A70:B71"/>
    <mergeCell ref="A72:B72"/>
    <mergeCell ref="A73:C73"/>
    <mergeCell ref="A74:B74"/>
    <mergeCell ref="A55:I55"/>
    <mergeCell ref="A56:I56"/>
    <mergeCell ref="A57:I57"/>
    <mergeCell ref="A59:I59"/>
    <mergeCell ref="A61:I61"/>
    <mergeCell ref="A63:C65"/>
    <mergeCell ref="D63:I63"/>
    <mergeCell ref="D64:F64"/>
    <mergeCell ref="G64:I64"/>
    <mergeCell ref="A50:I50"/>
    <mergeCell ref="A51:I51"/>
    <mergeCell ref="A52:B52"/>
    <mergeCell ref="C52:I52"/>
    <mergeCell ref="A53:B53"/>
    <mergeCell ref="A54:I54"/>
    <mergeCell ref="A46:A47"/>
    <mergeCell ref="B46:B47"/>
    <mergeCell ref="C46:I46"/>
    <mergeCell ref="C47:I47"/>
    <mergeCell ref="A48:B48"/>
    <mergeCell ref="A49:I49"/>
    <mergeCell ref="A39:B39"/>
    <mergeCell ref="A40:I40"/>
    <mergeCell ref="A41:I41"/>
    <mergeCell ref="A42:I42"/>
    <mergeCell ref="A43:I43"/>
    <mergeCell ref="A44:B45"/>
    <mergeCell ref="C44:I44"/>
    <mergeCell ref="C45:I45"/>
    <mergeCell ref="A34:B34"/>
    <mergeCell ref="A35:I35"/>
    <mergeCell ref="A36:I36"/>
    <mergeCell ref="A37:I37"/>
    <mergeCell ref="A38:B38"/>
    <mergeCell ref="C38:I38"/>
    <mergeCell ref="A30:B31"/>
    <mergeCell ref="C30:I30"/>
    <mergeCell ref="C31:I31"/>
    <mergeCell ref="A32:A33"/>
    <mergeCell ref="B32:B33"/>
    <mergeCell ref="C33:I33"/>
    <mergeCell ref="A25:I25"/>
    <mergeCell ref="A27:C29"/>
    <mergeCell ref="D27:I27"/>
    <mergeCell ref="D28:F28"/>
    <mergeCell ref="G28:I28"/>
    <mergeCell ref="A22:I22"/>
    <mergeCell ref="A23:I23"/>
    <mergeCell ref="A15:B15"/>
    <mergeCell ref="A18:I18"/>
    <mergeCell ref="A19:I19"/>
    <mergeCell ref="A17:C17"/>
    <mergeCell ref="C11:I11"/>
    <mergeCell ref="C12:I12"/>
    <mergeCell ref="C13:I13"/>
    <mergeCell ref="A11:B12"/>
    <mergeCell ref="A13:A14"/>
    <mergeCell ref="B13:B14"/>
    <mergeCell ref="C14:I14"/>
    <mergeCell ref="A16:B16"/>
    <mergeCell ref="A1:I1"/>
    <mergeCell ref="A3:I3"/>
    <mergeCell ref="A4:I4"/>
    <mergeCell ref="A6:I6"/>
    <mergeCell ref="A8:C10"/>
    <mergeCell ref="D8:I8"/>
    <mergeCell ref="D9:F9"/>
    <mergeCell ref="A20:I20"/>
    <mergeCell ref="A21:I21"/>
    <mergeCell ref="G9:I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25" zoomScale="85" zoomScaleNormal="85" workbookViewId="0">
      <selection activeCell="E31" sqref="E31"/>
    </sheetView>
  </sheetViews>
  <sheetFormatPr defaultRowHeight="15" x14ac:dyDescent="0.25"/>
  <cols>
    <col min="1" max="1" width="6.85546875" style="235" customWidth="1"/>
    <col min="2" max="2" width="46.28515625" style="236" customWidth="1"/>
    <col min="3" max="3" width="16.5703125" style="235" customWidth="1"/>
    <col min="4" max="4" width="17.5703125" style="235" customWidth="1"/>
    <col min="5" max="5" width="16.42578125" style="235" customWidth="1"/>
    <col min="6" max="6" width="9.7109375" style="235" bestFit="1" customWidth="1"/>
    <col min="7" max="16384" width="9.140625" style="235"/>
  </cols>
  <sheetData>
    <row r="1" spans="1:6" ht="17.25" customHeight="1" x14ac:dyDescent="0.25">
      <c r="A1" s="797" t="s">
        <v>829</v>
      </c>
      <c r="B1" s="797"/>
      <c r="C1" s="797"/>
      <c r="D1" s="797"/>
      <c r="E1" s="797"/>
    </row>
    <row r="2" spans="1:6" ht="34.5" customHeight="1" x14ac:dyDescent="0.25">
      <c r="A2" s="797" t="s">
        <v>433</v>
      </c>
      <c r="B2" s="797"/>
      <c r="C2" s="797"/>
      <c r="D2" s="797"/>
      <c r="E2" s="797"/>
    </row>
    <row r="3" spans="1:6" ht="17.25" x14ac:dyDescent="0.25">
      <c r="A3" s="325"/>
      <c r="B3" s="326"/>
      <c r="C3" s="325"/>
      <c r="D3" s="326"/>
    </row>
    <row r="4" spans="1:6" ht="60.75" customHeight="1" x14ac:dyDescent="0.25">
      <c r="A4" s="1301" t="s">
        <v>753</v>
      </c>
      <c r="B4" s="1301"/>
      <c r="C4" s="1301"/>
      <c r="D4" s="1301"/>
      <c r="E4" s="1301"/>
    </row>
    <row r="5" spans="1:6" ht="30.75" customHeight="1" x14ac:dyDescent="0.25">
      <c r="A5" s="90"/>
      <c r="B5" s="90"/>
      <c r="C5" s="90"/>
      <c r="D5" s="90"/>
    </row>
    <row r="6" spans="1:6" ht="18" customHeight="1" x14ac:dyDescent="0.25">
      <c r="A6" s="928" t="s">
        <v>5</v>
      </c>
      <c r="B6" s="928"/>
      <c r="C6" s="928"/>
      <c r="D6" s="928"/>
      <c r="E6" s="928"/>
    </row>
    <row r="7" spans="1:6" ht="87" customHeight="1" x14ac:dyDescent="0.25">
      <c r="A7" s="799" t="s">
        <v>1</v>
      </c>
      <c r="B7" s="801" t="s">
        <v>6</v>
      </c>
      <c r="C7" s="804" t="s">
        <v>705</v>
      </c>
      <c r="D7" s="805"/>
      <c r="E7" s="806"/>
    </row>
    <row r="8" spans="1:6" ht="75" customHeight="1" x14ac:dyDescent="0.25">
      <c r="A8" s="800"/>
      <c r="B8" s="802"/>
      <c r="C8" s="66" t="s">
        <v>15</v>
      </c>
      <c r="D8" s="66" t="s">
        <v>16</v>
      </c>
      <c r="E8" s="65" t="s">
        <v>7</v>
      </c>
    </row>
    <row r="9" spans="1:6" ht="17.25" x14ac:dyDescent="0.25">
      <c r="A9" s="67"/>
      <c r="B9" s="65" t="s">
        <v>0</v>
      </c>
      <c r="C9" s="8">
        <f>C11+C36+C39+C42</f>
        <v>0</v>
      </c>
      <c r="D9" s="8">
        <f t="shared" ref="D9:E9" si="0">D11+D36+D39+D42</f>
        <v>0</v>
      </c>
      <c r="E9" s="8">
        <f t="shared" si="0"/>
        <v>0</v>
      </c>
      <c r="F9" s="361"/>
    </row>
    <row r="10" spans="1:6" ht="17.25" x14ac:dyDescent="0.25">
      <c r="A10" s="67"/>
      <c r="B10" s="67" t="s">
        <v>8</v>
      </c>
      <c r="C10" s="67"/>
      <c r="D10" s="67"/>
      <c r="E10" s="67"/>
    </row>
    <row r="11" spans="1:6" ht="34.5" x14ac:dyDescent="0.3">
      <c r="A11" s="354" t="s">
        <v>485</v>
      </c>
      <c r="B11" s="355" t="s">
        <v>10</v>
      </c>
      <c r="C11" s="359">
        <f>SUM(C13:C35)</f>
        <v>-8678.9</v>
      </c>
      <c r="D11" s="359">
        <f>SUM(D13:D35)</f>
        <v>-8678.9</v>
      </c>
      <c r="E11" s="359">
        <f>SUM(E13:E35)</f>
        <v>-8678.9</v>
      </c>
    </row>
    <row r="12" spans="1:6" ht="17.25" x14ac:dyDescent="0.25">
      <c r="A12" s="360"/>
      <c r="B12" s="65" t="s">
        <v>9</v>
      </c>
      <c r="C12" s="65"/>
      <c r="D12" s="65"/>
      <c r="E12" s="65"/>
    </row>
    <row r="13" spans="1:6" s="334" customFormat="1" ht="36" x14ac:dyDescent="0.35">
      <c r="A13" s="362" t="s">
        <v>252</v>
      </c>
      <c r="B13" s="302" t="s">
        <v>478</v>
      </c>
      <c r="C13" s="451">
        <v>-370.8</v>
      </c>
      <c r="D13" s="451">
        <v>-370.8</v>
      </c>
      <c r="E13" s="451">
        <v>-370.8</v>
      </c>
      <c r="F13" s="327"/>
    </row>
    <row r="14" spans="1:6" s="334" customFormat="1" ht="36" x14ac:dyDescent="0.35">
      <c r="A14" s="362" t="s">
        <v>253</v>
      </c>
      <c r="B14" s="302" t="s">
        <v>479</v>
      </c>
      <c r="C14" s="451">
        <v>-243.4</v>
      </c>
      <c r="D14" s="451">
        <v>-243.4</v>
      </c>
      <c r="E14" s="451">
        <v>-243.4</v>
      </c>
      <c r="F14" s="327"/>
    </row>
    <row r="15" spans="1:6" s="334" customFormat="1" ht="39" customHeight="1" x14ac:dyDescent="0.35">
      <c r="A15" s="362" t="s">
        <v>254</v>
      </c>
      <c r="B15" s="302" t="s">
        <v>245</v>
      </c>
      <c r="C15" s="451">
        <v>-198.9</v>
      </c>
      <c r="D15" s="451">
        <v>-198.9</v>
      </c>
      <c r="E15" s="451">
        <v>-198.9</v>
      </c>
      <c r="F15" s="327"/>
    </row>
    <row r="16" spans="1:6" s="334" customFormat="1" ht="36" x14ac:dyDescent="0.35">
      <c r="A16" s="362" t="s">
        <v>287</v>
      </c>
      <c r="B16" s="302" t="s">
        <v>573</v>
      </c>
      <c r="C16" s="451">
        <v>-197.1</v>
      </c>
      <c r="D16" s="451">
        <v>-197.1</v>
      </c>
      <c r="E16" s="451">
        <v>-197.1</v>
      </c>
      <c r="F16" s="327"/>
    </row>
    <row r="17" spans="1:6" s="334" customFormat="1" ht="36" x14ac:dyDescent="0.35">
      <c r="A17" s="362" t="s">
        <v>288</v>
      </c>
      <c r="B17" s="302" t="s">
        <v>554</v>
      </c>
      <c r="C17" s="451">
        <v>-311.8</v>
      </c>
      <c r="D17" s="451">
        <v>-311.8</v>
      </c>
      <c r="E17" s="451">
        <v>-311.8</v>
      </c>
      <c r="F17" s="327"/>
    </row>
    <row r="18" spans="1:6" s="334" customFormat="1" ht="48.75" customHeight="1" x14ac:dyDescent="0.35">
      <c r="A18" s="362" t="s">
        <v>289</v>
      </c>
      <c r="B18" s="302" t="s">
        <v>480</v>
      </c>
      <c r="C18" s="451">
        <v>-330</v>
      </c>
      <c r="D18" s="451">
        <v>-330</v>
      </c>
      <c r="E18" s="451">
        <v>-330</v>
      </c>
      <c r="F18" s="327"/>
    </row>
    <row r="19" spans="1:6" s="334" customFormat="1" ht="36" x14ac:dyDescent="0.35">
      <c r="A19" s="362" t="s">
        <v>290</v>
      </c>
      <c r="B19" s="302" t="s">
        <v>495</v>
      </c>
      <c r="C19" s="451">
        <v>-444.2</v>
      </c>
      <c r="D19" s="451">
        <v>-444.2</v>
      </c>
      <c r="E19" s="451">
        <v>-444.2</v>
      </c>
      <c r="F19" s="327"/>
    </row>
    <row r="20" spans="1:6" s="334" customFormat="1" ht="36" x14ac:dyDescent="0.35">
      <c r="A20" s="362" t="s">
        <v>291</v>
      </c>
      <c r="B20" s="302" t="s">
        <v>244</v>
      </c>
      <c r="C20" s="451">
        <v>-395</v>
      </c>
      <c r="D20" s="451">
        <v>-395</v>
      </c>
      <c r="E20" s="451">
        <v>-395</v>
      </c>
      <c r="F20" s="327"/>
    </row>
    <row r="21" spans="1:6" s="334" customFormat="1" ht="36" x14ac:dyDescent="0.35">
      <c r="A21" s="362" t="s">
        <v>292</v>
      </c>
      <c r="B21" s="302" t="s">
        <v>496</v>
      </c>
      <c r="C21" s="451">
        <v>-148.6</v>
      </c>
      <c r="D21" s="451">
        <v>-148.6</v>
      </c>
      <c r="E21" s="451">
        <v>-148.6</v>
      </c>
      <c r="F21" s="327"/>
    </row>
    <row r="22" spans="1:6" s="334" customFormat="1" ht="36" x14ac:dyDescent="0.35">
      <c r="A22" s="362" t="s">
        <v>293</v>
      </c>
      <c r="B22" s="302" t="s">
        <v>497</v>
      </c>
      <c r="C22" s="451">
        <v>-335.1</v>
      </c>
      <c r="D22" s="451">
        <v>-335.1</v>
      </c>
      <c r="E22" s="451">
        <v>-335.1</v>
      </c>
      <c r="F22" s="327"/>
    </row>
    <row r="23" spans="1:6" s="334" customFormat="1" ht="36" x14ac:dyDescent="0.35">
      <c r="A23" s="362" t="s">
        <v>294</v>
      </c>
      <c r="B23" s="302" t="s">
        <v>498</v>
      </c>
      <c r="C23" s="451">
        <v>-250.6</v>
      </c>
      <c r="D23" s="451">
        <v>-250.6</v>
      </c>
      <c r="E23" s="451">
        <v>-250.6</v>
      </c>
      <c r="F23" s="327"/>
    </row>
    <row r="24" spans="1:6" s="334" customFormat="1" ht="36" x14ac:dyDescent="0.35">
      <c r="A24" s="362" t="s">
        <v>295</v>
      </c>
      <c r="B24" s="302" t="s">
        <v>500</v>
      </c>
      <c r="C24" s="451">
        <v>-270</v>
      </c>
      <c r="D24" s="451">
        <v>-270</v>
      </c>
      <c r="E24" s="451">
        <v>-270</v>
      </c>
      <c r="F24" s="327"/>
    </row>
    <row r="25" spans="1:6" s="334" customFormat="1" ht="36" x14ac:dyDescent="0.35">
      <c r="A25" s="362" t="s">
        <v>296</v>
      </c>
      <c r="B25" s="302" t="s">
        <v>502</v>
      </c>
      <c r="C25" s="451">
        <v>-276</v>
      </c>
      <c r="D25" s="451">
        <v>-276</v>
      </c>
      <c r="E25" s="451">
        <v>-276</v>
      </c>
      <c r="F25" s="327"/>
    </row>
    <row r="26" spans="1:6" s="334" customFormat="1" ht="36" x14ac:dyDescent="0.35">
      <c r="A26" s="362" t="s">
        <v>297</v>
      </c>
      <c r="B26" s="302" t="s">
        <v>484</v>
      </c>
      <c r="C26" s="451">
        <v>-730.5</v>
      </c>
      <c r="D26" s="451">
        <v>-730.5</v>
      </c>
      <c r="E26" s="451">
        <v>-730.5</v>
      </c>
      <c r="F26" s="327"/>
    </row>
    <row r="27" spans="1:6" s="334" customFormat="1" ht="36" x14ac:dyDescent="0.35">
      <c r="A27" s="362" t="s">
        <v>298</v>
      </c>
      <c r="B27" s="302" t="s">
        <v>501</v>
      </c>
      <c r="C27" s="451">
        <v>-230</v>
      </c>
      <c r="D27" s="451">
        <v>-230</v>
      </c>
      <c r="E27" s="451">
        <v>-230</v>
      </c>
      <c r="F27" s="327"/>
    </row>
    <row r="28" spans="1:6" s="334" customFormat="1" ht="54" x14ac:dyDescent="0.35">
      <c r="A28" s="362" t="s">
        <v>299</v>
      </c>
      <c r="B28" s="302" t="s">
        <v>242</v>
      </c>
      <c r="C28" s="451">
        <v>-880</v>
      </c>
      <c r="D28" s="451">
        <v>-880</v>
      </c>
      <c r="E28" s="451">
        <v>-880</v>
      </c>
      <c r="F28" s="327"/>
    </row>
    <row r="29" spans="1:6" s="334" customFormat="1" ht="36" x14ac:dyDescent="0.35">
      <c r="A29" s="362" t="s">
        <v>486</v>
      </c>
      <c r="B29" s="302" t="s">
        <v>243</v>
      </c>
      <c r="C29" s="451">
        <v>-1040</v>
      </c>
      <c r="D29" s="451">
        <v>-1040</v>
      </c>
      <c r="E29" s="451">
        <v>-1040</v>
      </c>
      <c r="F29" s="327"/>
    </row>
    <row r="30" spans="1:6" s="334" customFormat="1" ht="54" x14ac:dyDescent="0.35">
      <c r="A30" s="362" t="s">
        <v>487</v>
      </c>
      <c r="B30" s="302" t="s">
        <v>246</v>
      </c>
      <c r="C30" s="451">
        <v>-315</v>
      </c>
      <c r="D30" s="451">
        <v>-315</v>
      </c>
      <c r="E30" s="451">
        <v>-315</v>
      </c>
      <c r="F30" s="327"/>
    </row>
    <row r="31" spans="1:6" s="334" customFormat="1" ht="36" x14ac:dyDescent="0.35">
      <c r="A31" s="362" t="s">
        <v>490</v>
      </c>
      <c r="B31" s="302" t="s">
        <v>482</v>
      </c>
      <c r="C31" s="451">
        <v>-310</v>
      </c>
      <c r="D31" s="451">
        <v>-310</v>
      </c>
      <c r="E31" s="451">
        <v>-310</v>
      </c>
      <c r="F31" s="333"/>
    </row>
    <row r="32" spans="1:6" s="334" customFormat="1" ht="36" x14ac:dyDescent="0.35">
      <c r="A32" s="362" t="s">
        <v>491</v>
      </c>
      <c r="B32" s="302" t="s">
        <v>483</v>
      </c>
      <c r="C32" s="451">
        <v>-299.3</v>
      </c>
      <c r="D32" s="451">
        <v>-299.3</v>
      </c>
      <c r="E32" s="451">
        <v>-299.3</v>
      </c>
      <c r="F32" s="327"/>
    </row>
    <row r="33" spans="1:6" s="334" customFormat="1" ht="54" x14ac:dyDescent="0.35">
      <c r="A33" s="362" t="s">
        <v>492</v>
      </c>
      <c r="B33" s="302" t="s">
        <v>506</v>
      </c>
      <c r="C33" s="451">
        <v>-180.7</v>
      </c>
      <c r="D33" s="451">
        <v>-180.7</v>
      </c>
      <c r="E33" s="451">
        <v>-180.7</v>
      </c>
      <c r="F33" s="327"/>
    </row>
    <row r="34" spans="1:6" s="334" customFormat="1" ht="36" x14ac:dyDescent="0.35">
      <c r="A34" s="362" t="s">
        <v>493</v>
      </c>
      <c r="B34" s="302" t="s">
        <v>499</v>
      </c>
      <c r="C34" s="451">
        <v>-190</v>
      </c>
      <c r="D34" s="451">
        <v>-190</v>
      </c>
      <c r="E34" s="451">
        <v>-190</v>
      </c>
      <c r="F34" s="327"/>
    </row>
    <row r="35" spans="1:6" s="334" customFormat="1" ht="36" x14ac:dyDescent="0.35">
      <c r="A35" s="362" t="s">
        <v>494</v>
      </c>
      <c r="B35" s="302" t="s">
        <v>481</v>
      </c>
      <c r="C35" s="451">
        <v>-731.9</v>
      </c>
      <c r="D35" s="451">
        <v>-731.9</v>
      </c>
      <c r="E35" s="451">
        <v>-731.9</v>
      </c>
      <c r="F35" s="327"/>
    </row>
    <row r="36" spans="1:6" s="334" customFormat="1" ht="51.75" x14ac:dyDescent="0.35">
      <c r="A36" s="10">
        <v>2</v>
      </c>
      <c r="B36" s="314" t="s">
        <v>810</v>
      </c>
      <c r="C36" s="482">
        <f>C38</f>
        <v>-894.6</v>
      </c>
      <c r="D36" s="482">
        <f t="shared" ref="D36:E36" si="1">D38</f>
        <v>-894.6</v>
      </c>
      <c r="E36" s="482">
        <f t="shared" si="1"/>
        <v>-894.6</v>
      </c>
      <c r="F36" s="327"/>
    </row>
    <row r="37" spans="1:6" s="334" customFormat="1" ht="18" x14ac:dyDescent="0.35">
      <c r="A37" s="69"/>
      <c r="B37" s="548" t="s">
        <v>9</v>
      </c>
      <c r="C37" s="259"/>
      <c r="D37" s="557"/>
      <c r="E37" s="557"/>
      <c r="F37" s="327"/>
    </row>
    <row r="38" spans="1:6" s="334" customFormat="1" ht="36" x14ac:dyDescent="0.35">
      <c r="A38" s="558" t="s">
        <v>255</v>
      </c>
      <c r="B38" s="258" t="s">
        <v>811</v>
      </c>
      <c r="C38" s="468">
        <v>-894.6</v>
      </c>
      <c r="D38" s="468">
        <v>-894.6</v>
      </c>
      <c r="E38" s="468">
        <v>-894.6</v>
      </c>
      <c r="F38" s="327"/>
    </row>
    <row r="39" spans="1:6" s="334" customFormat="1" ht="34.5" x14ac:dyDescent="0.35">
      <c r="A39" s="559">
        <v>6</v>
      </c>
      <c r="B39" s="124" t="s">
        <v>812</v>
      </c>
      <c r="C39" s="272">
        <f>C41</f>
        <v>894.6</v>
      </c>
      <c r="D39" s="272">
        <f t="shared" ref="D39:E39" si="2">D41</f>
        <v>894.6</v>
      </c>
      <c r="E39" s="272">
        <f t="shared" si="2"/>
        <v>894.6</v>
      </c>
      <c r="F39" s="327"/>
    </row>
    <row r="40" spans="1:6" s="334" customFormat="1" ht="18" x14ac:dyDescent="0.35">
      <c r="A40" s="558"/>
      <c r="B40" s="124" t="s">
        <v>9</v>
      </c>
      <c r="C40" s="259"/>
      <c r="D40" s="259"/>
      <c r="E40" s="259"/>
      <c r="F40" s="327"/>
    </row>
    <row r="41" spans="1:6" s="334" customFormat="1" ht="54" x14ac:dyDescent="0.35">
      <c r="A41" s="558" t="s">
        <v>741</v>
      </c>
      <c r="B41" s="258" t="s">
        <v>813</v>
      </c>
      <c r="C41" s="259">
        <v>894.6</v>
      </c>
      <c r="D41" s="259">
        <v>894.6</v>
      </c>
      <c r="E41" s="259">
        <v>894.6</v>
      </c>
      <c r="F41" s="327"/>
    </row>
    <row r="42" spans="1:6" ht="25.5" customHeight="1" x14ac:dyDescent="0.25">
      <c r="A42" s="329">
        <v>7</v>
      </c>
      <c r="B42" s="330" t="s">
        <v>740</v>
      </c>
      <c r="C42" s="65">
        <f>C44</f>
        <v>8678.9</v>
      </c>
      <c r="D42" s="65">
        <f>D44</f>
        <v>8678.9</v>
      </c>
      <c r="E42" s="65">
        <f>E44</f>
        <v>8678.9</v>
      </c>
    </row>
    <row r="43" spans="1:6" ht="17.25" x14ac:dyDescent="0.25">
      <c r="B43" s="65" t="s">
        <v>9</v>
      </c>
      <c r="C43" s="277"/>
      <c r="D43" s="277"/>
      <c r="E43" s="277"/>
    </row>
    <row r="44" spans="1:6" ht="18" x14ac:dyDescent="0.25">
      <c r="A44" s="331" t="s">
        <v>602</v>
      </c>
      <c r="B44" s="131" t="s">
        <v>742</v>
      </c>
      <c r="C44" s="1">
        <v>8678.9</v>
      </c>
      <c r="D44" s="1">
        <v>8678.9</v>
      </c>
      <c r="E44" s="1">
        <v>8678.9</v>
      </c>
      <c r="F44" s="361"/>
    </row>
  </sheetData>
  <mergeCells count="7">
    <mergeCell ref="A1:E1"/>
    <mergeCell ref="A2:E2"/>
    <mergeCell ref="A4:E4"/>
    <mergeCell ref="A6:E6"/>
    <mergeCell ref="A7:A8"/>
    <mergeCell ref="B7:B8"/>
    <mergeCell ref="C7:E7"/>
  </mergeCells>
  <pageMargins left="0.23622047244094499" right="0.23622047244094499" top="0.196850393700787" bottom="0.196850393700787" header="0.31496062992126" footer="0.31496062992126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opLeftCell="A97" workbookViewId="0">
      <selection activeCell="G97" sqref="G1:G1048576"/>
    </sheetView>
  </sheetViews>
  <sheetFormatPr defaultRowHeight="16.5" x14ac:dyDescent="0.25"/>
  <cols>
    <col min="1" max="1" width="17.140625" style="122" customWidth="1"/>
    <col min="2" max="2" width="15.140625" style="122" customWidth="1"/>
    <col min="3" max="3" width="21.7109375" style="122" customWidth="1"/>
    <col min="4" max="4" width="14.7109375" style="122" customWidth="1"/>
    <col min="5" max="5" width="11.28515625" style="122" customWidth="1"/>
    <col min="6" max="6" width="9.7109375" style="122" customWidth="1"/>
    <col min="7" max="7" width="12.28515625" style="122" customWidth="1"/>
    <col min="8" max="8" width="11.28515625" style="122" bestFit="1" customWidth="1"/>
    <col min="9" max="9" width="11.42578125" style="122" bestFit="1" customWidth="1"/>
    <col min="10" max="10" width="9.140625" style="122"/>
    <col min="11" max="11" width="10" style="122" bestFit="1" customWidth="1"/>
    <col min="12" max="12" width="9.5703125" style="122" bestFit="1" customWidth="1"/>
    <col min="13" max="256" width="9.140625" style="122"/>
    <col min="257" max="257" width="17.140625" style="122" customWidth="1"/>
    <col min="258" max="258" width="15.140625" style="122" customWidth="1"/>
    <col min="259" max="259" width="21.7109375" style="122" customWidth="1"/>
    <col min="260" max="260" width="14.7109375" style="122" customWidth="1"/>
    <col min="261" max="261" width="18.140625" style="122" customWidth="1"/>
    <col min="262" max="262" width="17.5703125" style="122" customWidth="1"/>
    <col min="263" max="263" width="14.85546875" style="122" customWidth="1"/>
    <col min="264" max="264" width="13.42578125" style="122" customWidth="1"/>
    <col min="265" max="265" width="20.5703125" style="122" customWidth="1"/>
    <col min="266" max="266" width="9.140625" style="122"/>
    <col min="267" max="267" width="9.42578125" style="122" bestFit="1" customWidth="1"/>
    <col min="268" max="268" width="9.5703125" style="122" bestFit="1" customWidth="1"/>
    <col min="269" max="512" width="9.140625" style="122"/>
    <col min="513" max="513" width="17.140625" style="122" customWidth="1"/>
    <col min="514" max="514" width="15.140625" style="122" customWidth="1"/>
    <col min="515" max="515" width="21.7109375" style="122" customWidth="1"/>
    <col min="516" max="516" width="14.7109375" style="122" customWidth="1"/>
    <col min="517" max="517" width="18.140625" style="122" customWidth="1"/>
    <col min="518" max="518" width="17.5703125" style="122" customWidth="1"/>
    <col min="519" max="519" width="14.85546875" style="122" customWidth="1"/>
    <col min="520" max="520" width="13.42578125" style="122" customWidth="1"/>
    <col min="521" max="521" width="20.5703125" style="122" customWidth="1"/>
    <col min="522" max="522" width="9.140625" style="122"/>
    <col min="523" max="523" width="9.42578125" style="122" bestFit="1" customWidth="1"/>
    <col min="524" max="524" width="9.5703125" style="122" bestFit="1" customWidth="1"/>
    <col min="525" max="768" width="9.140625" style="122"/>
    <col min="769" max="769" width="17.140625" style="122" customWidth="1"/>
    <col min="770" max="770" width="15.140625" style="122" customWidth="1"/>
    <col min="771" max="771" width="21.7109375" style="122" customWidth="1"/>
    <col min="772" max="772" width="14.7109375" style="122" customWidth="1"/>
    <col min="773" max="773" width="18.140625" style="122" customWidth="1"/>
    <col min="774" max="774" width="17.5703125" style="122" customWidth="1"/>
    <col min="775" max="775" width="14.85546875" style="122" customWidth="1"/>
    <col min="776" max="776" width="13.42578125" style="122" customWidth="1"/>
    <col min="777" max="777" width="20.5703125" style="122" customWidth="1"/>
    <col min="778" max="778" width="9.140625" style="122"/>
    <col min="779" max="779" width="9.42578125" style="122" bestFit="1" customWidth="1"/>
    <col min="780" max="780" width="9.5703125" style="122" bestFit="1" customWidth="1"/>
    <col min="781" max="1024" width="9.140625" style="122"/>
    <col min="1025" max="1025" width="17.140625" style="122" customWidth="1"/>
    <col min="1026" max="1026" width="15.140625" style="122" customWidth="1"/>
    <col min="1027" max="1027" width="21.7109375" style="122" customWidth="1"/>
    <col min="1028" max="1028" width="14.7109375" style="122" customWidth="1"/>
    <col min="1029" max="1029" width="18.140625" style="122" customWidth="1"/>
    <col min="1030" max="1030" width="17.5703125" style="122" customWidth="1"/>
    <col min="1031" max="1031" width="14.85546875" style="122" customWidth="1"/>
    <col min="1032" max="1032" width="13.42578125" style="122" customWidth="1"/>
    <col min="1033" max="1033" width="20.5703125" style="122" customWidth="1"/>
    <col min="1034" max="1034" width="9.140625" style="122"/>
    <col min="1035" max="1035" width="9.42578125" style="122" bestFit="1" customWidth="1"/>
    <col min="1036" max="1036" width="9.5703125" style="122" bestFit="1" customWidth="1"/>
    <col min="1037" max="1280" width="9.140625" style="122"/>
    <col min="1281" max="1281" width="17.140625" style="122" customWidth="1"/>
    <col min="1282" max="1282" width="15.140625" style="122" customWidth="1"/>
    <col min="1283" max="1283" width="21.7109375" style="122" customWidth="1"/>
    <col min="1284" max="1284" width="14.7109375" style="122" customWidth="1"/>
    <col min="1285" max="1285" width="18.140625" style="122" customWidth="1"/>
    <col min="1286" max="1286" width="17.5703125" style="122" customWidth="1"/>
    <col min="1287" max="1287" width="14.85546875" style="122" customWidth="1"/>
    <col min="1288" max="1288" width="13.42578125" style="122" customWidth="1"/>
    <col min="1289" max="1289" width="20.5703125" style="122" customWidth="1"/>
    <col min="1290" max="1290" width="9.140625" style="122"/>
    <col min="1291" max="1291" width="9.42578125" style="122" bestFit="1" customWidth="1"/>
    <col min="1292" max="1292" width="9.5703125" style="122" bestFit="1" customWidth="1"/>
    <col min="1293" max="1536" width="9.140625" style="122"/>
    <col min="1537" max="1537" width="17.140625" style="122" customWidth="1"/>
    <col min="1538" max="1538" width="15.140625" style="122" customWidth="1"/>
    <col min="1539" max="1539" width="21.7109375" style="122" customWidth="1"/>
    <col min="1540" max="1540" width="14.7109375" style="122" customWidth="1"/>
    <col min="1541" max="1541" width="18.140625" style="122" customWidth="1"/>
    <col min="1542" max="1542" width="17.5703125" style="122" customWidth="1"/>
    <col min="1543" max="1543" width="14.85546875" style="122" customWidth="1"/>
    <col min="1544" max="1544" width="13.42578125" style="122" customWidth="1"/>
    <col min="1545" max="1545" width="20.5703125" style="122" customWidth="1"/>
    <col min="1546" max="1546" width="9.140625" style="122"/>
    <col min="1547" max="1547" width="9.42578125" style="122" bestFit="1" customWidth="1"/>
    <col min="1548" max="1548" width="9.5703125" style="122" bestFit="1" customWidth="1"/>
    <col min="1549" max="1792" width="9.140625" style="122"/>
    <col min="1793" max="1793" width="17.140625" style="122" customWidth="1"/>
    <col min="1794" max="1794" width="15.140625" style="122" customWidth="1"/>
    <col min="1795" max="1795" width="21.7109375" style="122" customWidth="1"/>
    <col min="1796" max="1796" width="14.7109375" style="122" customWidth="1"/>
    <col min="1797" max="1797" width="18.140625" style="122" customWidth="1"/>
    <col min="1798" max="1798" width="17.5703125" style="122" customWidth="1"/>
    <col min="1799" max="1799" width="14.85546875" style="122" customWidth="1"/>
    <col min="1800" max="1800" width="13.42578125" style="122" customWidth="1"/>
    <col min="1801" max="1801" width="20.5703125" style="122" customWidth="1"/>
    <col min="1802" max="1802" width="9.140625" style="122"/>
    <col min="1803" max="1803" width="9.42578125" style="122" bestFit="1" customWidth="1"/>
    <col min="1804" max="1804" width="9.5703125" style="122" bestFit="1" customWidth="1"/>
    <col min="1805" max="2048" width="9.140625" style="122"/>
    <col min="2049" max="2049" width="17.140625" style="122" customWidth="1"/>
    <col min="2050" max="2050" width="15.140625" style="122" customWidth="1"/>
    <col min="2051" max="2051" width="21.7109375" style="122" customWidth="1"/>
    <col min="2052" max="2052" width="14.7109375" style="122" customWidth="1"/>
    <col min="2053" max="2053" width="18.140625" style="122" customWidth="1"/>
    <col min="2054" max="2054" width="17.5703125" style="122" customWidth="1"/>
    <col min="2055" max="2055" width="14.85546875" style="122" customWidth="1"/>
    <col min="2056" max="2056" width="13.42578125" style="122" customWidth="1"/>
    <col min="2057" max="2057" width="20.5703125" style="122" customWidth="1"/>
    <col min="2058" max="2058" width="9.140625" style="122"/>
    <col min="2059" max="2059" width="9.42578125" style="122" bestFit="1" customWidth="1"/>
    <col min="2060" max="2060" width="9.5703125" style="122" bestFit="1" customWidth="1"/>
    <col min="2061" max="2304" width="9.140625" style="122"/>
    <col min="2305" max="2305" width="17.140625" style="122" customWidth="1"/>
    <col min="2306" max="2306" width="15.140625" style="122" customWidth="1"/>
    <col min="2307" max="2307" width="21.7109375" style="122" customWidth="1"/>
    <col min="2308" max="2308" width="14.7109375" style="122" customWidth="1"/>
    <col min="2309" max="2309" width="18.140625" style="122" customWidth="1"/>
    <col min="2310" max="2310" width="17.5703125" style="122" customWidth="1"/>
    <col min="2311" max="2311" width="14.85546875" style="122" customWidth="1"/>
    <col min="2312" max="2312" width="13.42578125" style="122" customWidth="1"/>
    <col min="2313" max="2313" width="20.5703125" style="122" customWidth="1"/>
    <col min="2314" max="2314" width="9.140625" style="122"/>
    <col min="2315" max="2315" width="9.42578125" style="122" bestFit="1" customWidth="1"/>
    <col min="2316" max="2316" width="9.5703125" style="122" bestFit="1" customWidth="1"/>
    <col min="2317" max="2560" width="9.140625" style="122"/>
    <col min="2561" max="2561" width="17.140625" style="122" customWidth="1"/>
    <col min="2562" max="2562" width="15.140625" style="122" customWidth="1"/>
    <col min="2563" max="2563" width="21.7109375" style="122" customWidth="1"/>
    <col min="2564" max="2564" width="14.7109375" style="122" customWidth="1"/>
    <col min="2565" max="2565" width="18.140625" style="122" customWidth="1"/>
    <col min="2566" max="2566" width="17.5703125" style="122" customWidth="1"/>
    <col min="2567" max="2567" width="14.85546875" style="122" customWidth="1"/>
    <col min="2568" max="2568" width="13.42578125" style="122" customWidth="1"/>
    <col min="2569" max="2569" width="20.5703125" style="122" customWidth="1"/>
    <col min="2570" max="2570" width="9.140625" style="122"/>
    <col min="2571" max="2571" width="9.42578125" style="122" bestFit="1" customWidth="1"/>
    <col min="2572" max="2572" width="9.5703125" style="122" bestFit="1" customWidth="1"/>
    <col min="2573" max="2816" width="9.140625" style="122"/>
    <col min="2817" max="2817" width="17.140625" style="122" customWidth="1"/>
    <col min="2818" max="2818" width="15.140625" style="122" customWidth="1"/>
    <col min="2819" max="2819" width="21.7109375" style="122" customWidth="1"/>
    <col min="2820" max="2820" width="14.7109375" style="122" customWidth="1"/>
    <col min="2821" max="2821" width="18.140625" style="122" customWidth="1"/>
    <col min="2822" max="2822" width="17.5703125" style="122" customWidth="1"/>
    <col min="2823" max="2823" width="14.85546875" style="122" customWidth="1"/>
    <col min="2824" max="2824" width="13.42578125" style="122" customWidth="1"/>
    <col min="2825" max="2825" width="20.5703125" style="122" customWidth="1"/>
    <col min="2826" max="2826" width="9.140625" style="122"/>
    <col min="2827" max="2827" width="9.42578125" style="122" bestFit="1" customWidth="1"/>
    <col min="2828" max="2828" width="9.5703125" style="122" bestFit="1" customWidth="1"/>
    <col min="2829" max="3072" width="9.140625" style="122"/>
    <col min="3073" max="3073" width="17.140625" style="122" customWidth="1"/>
    <col min="3074" max="3074" width="15.140625" style="122" customWidth="1"/>
    <col min="3075" max="3075" width="21.7109375" style="122" customWidth="1"/>
    <col min="3076" max="3076" width="14.7109375" style="122" customWidth="1"/>
    <col min="3077" max="3077" width="18.140625" style="122" customWidth="1"/>
    <col min="3078" max="3078" width="17.5703125" style="122" customWidth="1"/>
    <col min="3079" max="3079" width="14.85546875" style="122" customWidth="1"/>
    <col min="3080" max="3080" width="13.42578125" style="122" customWidth="1"/>
    <col min="3081" max="3081" width="20.5703125" style="122" customWidth="1"/>
    <col min="3082" max="3082" width="9.140625" style="122"/>
    <col min="3083" max="3083" width="9.42578125" style="122" bestFit="1" customWidth="1"/>
    <col min="3084" max="3084" width="9.5703125" style="122" bestFit="1" customWidth="1"/>
    <col min="3085" max="3328" width="9.140625" style="122"/>
    <col min="3329" max="3329" width="17.140625" style="122" customWidth="1"/>
    <col min="3330" max="3330" width="15.140625" style="122" customWidth="1"/>
    <col min="3331" max="3331" width="21.7109375" style="122" customWidth="1"/>
    <col min="3332" max="3332" width="14.7109375" style="122" customWidth="1"/>
    <col min="3333" max="3333" width="18.140625" style="122" customWidth="1"/>
    <col min="3334" max="3334" width="17.5703125" style="122" customWidth="1"/>
    <col min="3335" max="3335" width="14.85546875" style="122" customWidth="1"/>
    <col min="3336" max="3336" width="13.42578125" style="122" customWidth="1"/>
    <col min="3337" max="3337" width="20.5703125" style="122" customWidth="1"/>
    <col min="3338" max="3338" width="9.140625" style="122"/>
    <col min="3339" max="3339" width="9.42578125" style="122" bestFit="1" customWidth="1"/>
    <col min="3340" max="3340" width="9.5703125" style="122" bestFit="1" customWidth="1"/>
    <col min="3341" max="3584" width="9.140625" style="122"/>
    <col min="3585" max="3585" width="17.140625" style="122" customWidth="1"/>
    <col min="3586" max="3586" width="15.140625" style="122" customWidth="1"/>
    <col min="3587" max="3587" width="21.7109375" style="122" customWidth="1"/>
    <col min="3588" max="3588" width="14.7109375" style="122" customWidth="1"/>
    <col min="3589" max="3589" width="18.140625" style="122" customWidth="1"/>
    <col min="3590" max="3590" width="17.5703125" style="122" customWidth="1"/>
    <col min="3591" max="3591" width="14.85546875" style="122" customWidth="1"/>
    <col min="3592" max="3592" width="13.42578125" style="122" customWidth="1"/>
    <col min="3593" max="3593" width="20.5703125" style="122" customWidth="1"/>
    <col min="3594" max="3594" width="9.140625" style="122"/>
    <col min="3595" max="3595" width="9.42578125" style="122" bestFit="1" customWidth="1"/>
    <col min="3596" max="3596" width="9.5703125" style="122" bestFit="1" customWidth="1"/>
    <col min="3597" max="3840" width="9.140625" style="122"/>
    <col min="3841" max="3841" width="17.140625" style="122" customWidth="1"/>
    <col min="3842" max="3842" width="15.140625" style="122" customWidth="1"/>
    <col min="3843" max="3843" width="21.7109375" style="122" customWidth="1"/>
    <col min="3844" max="3844" width="14.7109375" style="122" customWidth="1"/>
    <col min="3845" max="3845" width="18.140625" style="122" customWidth="1"/>
    <col min="3846" max="3846" width="17.5703125" style="122" customWidth="1"/>
    <col min="3847" max="3847" width="14.85546875" style="122" customWidth="1"/>
    <col min="3848" max="3848" width="13.42578125" style="122" customWidth="1"/>
    <col min="3849" max="3849" width="20.5703125" style="122" customWidth="1"/>
    <col min="3850" max="3850" width="9.140625" style="122"/>
    <col min="3851" max="3851" width="9.42578125" style="122" bestFit="1" customWidth="1"/>
    <col min="3852" max="3852" width="9.5703125" style="122" bestFit="1" customWidth="1"/>
    <col min="3853" max="4096" width="9.140625" style="122"/>
    <col min="4097" max="4097" width="17.140625" style="122" customWidth="1"/>
    <col min="4098" max="4098" width="15.140625" style="122" customWidth="1"/>
    <col min="4099" max="4099" width="21.7109375" style="122" customWidth="1"/>
    <col min="4100" max="4100" width="14.7109375" style="122" customWidth="1"/>
    <col min="4101" max="4101" width="18.140625" style="122" customWidth="1"/>
    <col min="4102" max="4102" width="17.5703125" style="122" customWidth="1"/>
    <col min="4103" max="4103" width="14.85546875" style="122" customWidth="1"/>
    <col min="4104" max="4104" width="13.42578125" style="122" customWidth="1"/>
    <col min="4105" max="4105" width="20.5703125" style="122" customWidth="1"/>
    <col min="4106" max="4106" width="9.140625" style="122"/>
    <col min="4107" max="4107" width="9.42578125" style="122" bestFit="1" customWidth="1"/>
    <col min="4108" max="4108" width="9.5703125" style="122" bestFit="1" customWidth="1"/>
    <col min="4109" max="4352" width="9.140625" style="122"/>
    <col min="4353" max="4353" width="17.140625" style="122" customWidth="1"/>
    <col min="4354" max="4354" width="15.140625" style="122" customWidth="1"/>
    <col min="4355" max="4355" width="21.7109375" style="122" customWidth="1"/>
    <col min="4356" max="4356" width="14.7109375" style="122" customWidth="1"/>
    <col min="4357" max="4357" width="18.140625" style="122" customWidth="1"/>
    <col min="4358" max="4358" width="17.5703125" style="122" customWidth="1"/>
    <col min="4359" max="4359" width="14.85546875" style="122" customWidth="1"/>
    <col min="4360" max="4360" width="13.42578125" style="122" customWidth="1"/>
    <col min="4361" max="4361" width="20.5703125" style="122" customWidth="1"/>
    <col min="4362" max="4362" width="9.140625" style="122"/>
    <col min="4363" max="4363" width="9.42578125" style="122" bestFit="1" customWidth="1"/>
    <col min="4364" max="4364" width="9.5703125" style="122" bestFit="1" customWidth="1"/>
    <col min="4365" max="4608" width="9.140625" style="122"/>
    <col min="4609" max="4609" width="17.140625" style="122" customWidth="1"/>
    <col min="4610" max="4610" width="15.140625" style="122" customWidth="1"/>
    <col min="4611" max="4611" width="21.7109375" style="122" customWidth="1"/>
    <col min="4612" max="4612" width="14.7109375" style="122" customWidth="1"/>
    <col min="4613" max="4613" width="18.140625" style="122" customWidth="1"/>
    <col min="4614" max="4614" width="17.5703125" style="122" customWidth="1"/>
    <col min="4615" max="4615" width="14.85546875" style="122" customWidth="1"/>
    <col min="4616" max="4616" width="13.42578125" style="122" customWidth="1"/>
    <col min="4617" max="4617" width="20.5703125" style="122" customWidth="1"/>
    <col min="4618" max="4618" width="9.140625" style="122"/>
    <col min="4619" max="4619" width="9.42578125" style="122" bestFit="1" customWidth="1"/>
    <col min="4620" max="4620" width="9.5703125" style="122" bestFit="1" customWidth="1"/>
    <col min="4621" max="4864" width="9.140625" style="122"/>
    <col min="4865" max="4865" width="17.140625" style="122" customWidth="1"/>
    <col min="4866" max="4866" width="15.140625" style="122" customWidth="1"/>
    <col min="4867" max="4867" width="21.7109375" style="122" customWidth="1"/>
    <col min="4868" max="4868" width="14.7109375" style="122" customWidth="1"/>
    <col min="4869" max="4869" width="18.140625" style="122" customWidth="1"/>
    <col min="4870" max="4870" width="17.5703125" style="122" customWidth="1"/>
    <col min="4871" max="4871" width="14.85546875" style="122" customWidth="1"/>
    <col min="4872" max="4872" width="13.42578125" style="122" customWidth="1"/>
    <col min="4873" max="4873" width="20.5703125" style="122" customWidth="1"/>
    <col min="4874" max="4874" width="9.140625" style="122"/>
    <col min="4875" max="4875" width="9.42578125" style="122" bestFit="1" customWidth="1"/>
    <col min="4876" max="4876" width="9.5703125" style="122" bestFit="1" customWidth="1"/>
    <col min="4877" max="5120" width="9.140625" style="122"/>
    <col min="5121" max="5121" width="17.140625" style="122" customWidth="1"/>
    <col min="5122" max="5122" width="15.140625" style="122" customWidth="1"/>
    <col min="5123" max="5123" width="21.7109375" style="122" customWidth="1"/>
    <col min="5124" max="5124" width="14.7109375" style="122" customWidth="1"/>
    <col min="5125" max="5125" width="18.140625" style="122" customWidth="1"/>
    <col min="5126" max="5126" width="17.5703125" style="122" customWidth="1"/>
    <col min="5127" max="5127" width="14.85546875" style="122" customWidth="1"/>
    <col min="5128" max="5128" width="13.42578125" style="122" customWidth="1"/>
    <col min="5129" max="5129" width="20.5703125" style="122" customWidth="1"/>
    <col min="5130" max="5130" width="9.140625" style="122"/>
    <col min="5131" max="5131" width="9.42578125" style="122" bestFit="1" customWidth="1"/>
    <col min="5132" max="5132" width="9.5703125" style="122" bestFit="1" customWidth="1"/>
    <col min="5133" max="5376" width="9.140625" style="122"/>
    <col min="5377" max="5377" width="17.140625" style="122" customWidth="1"/>
    <col min="5378" max="5378" width="15.140625" style="122" customWidth="1"/>
    <col min="5379" max="5379" width="21.7109375" style="122" customWidth="1"/>
    <col min="5380" max="5380" width="14.7109375" style="122" customWidth="1"/>
    <col min="5381" max="5381" width="18.140625" style="122" customWidth="1"/>
    <col min="5382" max="5382" width="17.5703125" style="122" customWidth="1"/>
    <col min="5383" max="5383" width="14.85546875" style="122" customWidth="1"/>
    <col min="5384" max="5384" width="13.42578125" style="122" customWidth="1"/>
    <col min="5385" max="5385" width="20.5703125" style="122" customWidth="1"/>
    <col min="5386" max="5386" width="9.140625" style="122"/>
    <col min="5387" max="5387" width="9.42578125" style="122" bestFit="1" customWidth="1"/>
    <col min="5388" max="5388" width="9.5703125" style="122" bestFit="1" customWidth="1"/>
    <col min="5389" max="5632" width="9.140625" style="122"/>
    <col min="5633" max="5633" width="17.140625" style="122" customWidth="1"/>
    <col min="5634" max="5634" width="15.140625" style="122" customWidth="1"/>
    <col min="5635" max="5635" width="21.7109375" style="122" customWidth="1"/>
    <col min="5636" max="5636" width="14.7109375" style="122" customWidth="1"/>
    <col min="5637" max="5637" width="18.140625" style="122" customWidth="1"/>
    <col min="5638" max="5638" width="17.5703125" style="122" customWidth="1"/>
    <col min="5639" max="5639" width="14.85546875" style="122" customWidth="1"/>
    <col min="5640" max="5640" width="13.42578125" style="122" customWidth="1"/>
    <col min="5641" max="5641" width="20.5703125" style="122" customWidth="1"/>
    <col min="5642" max="5642" width="9.140625" style="122"/>
    <col min="5643" max="5643" width="9.42578125" style="122" bestFit="1" customWidth="1"/>
    <col min="5644" max="5644" width="9.5703125" style="122" bestFit="1" customWidth="1"/>
    <col min="5645" max="5888" width="9.140625" style="122"/>
    <col min="5889" max="5889" width="17.140625" style="122" customWidth="1"/>
    <col min="5890" max="5890" width="15.140625" style="122" customWidth="1"/>
    <col min="5891" max="5891" width="21.7109375" style="122" customWidth="1"/>
    <col min="5892" max="5892" width="14.7109375" style="122" customWidth="1"/>
    <col min="5893" max="5893" width="18.140625" style="122" customWidth="1"/>
    <col min="5894" max="5894" width="17.5703125" style="122" customWidth="1"/>
    <col min="5895" max="5895" width="14.85546875" style="122" customWidth="1"/>
    <col min="5896" max="5896" width="13.42578125" style="122" customWidth="1"/>
    <col min="5897" max="5897" width="20.5703125" style="122" customWidth="1"/>
    <col min="5898" max="5898" width="9.140625" style="122"/>
    <col min="5899" max="5899" width="9.42578125" style="122" bestFit="1" customWidth="1"/>
    <col min="5900" max="5900" width="9.5703125" style="122" bestFit="1" customWidth="1"/>
    <col min="5901" max="6144" width="9.140625" style="122"/>
    <col min="6145" max="6145" width="17.140625" style="122" customWidth="1"/>
    <col min="6146" max="6146" width="15.140625" style="122" customWidth="1"/>
    <col min="6147" max="6147" width="21.7109375" style="122" customWidth="1"/>
    <col min="6148" max="6148" width="14.7109375" style="122" customWidth="1"/>
    <col min="6149" max="6149" width="18.140625" style="122" customWidth="1"/>
    <col min="6150" max="6150" width="17.5703125" style="122" customWidth="1"/>
    <col min="6151" max="6151" width="14.85546875" style="122" customWidth="1"/>
    <col min="6152" max="6152" width="13.42578125" style="122" customWidth="1"/>
    <col min="6153" max="6153" width="20.5703125" style="122" customWidth="1"/>
    <col min="6154" max="6154" width="9.140625" style="122"/>
    <col min="6155" max="6155" width="9.42578125" style="122" bestFit="1" customWidth="1"/>
    <col min="6156" max="6156" width="9.5703125" style="122" bestFit="1" customWidth="1"/>
    <col min="6157" max="6400" width="9.140625" style="122"/>
    <col min="6401" max="6401" width="17.140625" style="122" customWidth="1"/>
    <col min="6402" max="6402" width="15.140625" style="122" customWidth="1"/>
    <col min="6403" max="6403" width="21.7109375" style="122" customWidth="1"/>
    <col min="6404" max="6404" width="14.7109375" style="122" customWidth="1"/>
    <col min="6405" max="6405" width="18.140625" style="122" customWidth="1"/>
    <col min="6406" max="6406" width="17.5703125" style="122" customWidth="1"/>
    <col min="6407" max="6407" width="14.85546875" style="122" customWidth="1"/>
    <col min="6408" max="6408" width="13.42578125" style="122" customWidth="1"/>
    <col min="6409" max="6409" width="20.5703125" style="122" customWidth="1"/>
    <col min="6410" max="6410" width="9.140625" style="122"/>
    <col min="6411" max="6411" width="9.42578125" style="122" bestFit="1" customWidth="1"/>
    <col min="6412" max="6412" width="9.5703125" style="122" bestFit="1" customWidth="1"/>
    <col min="6413" max="6656" width="9.140625" style="122"/>
    <col min="6657" max="6657" width="17.140625" style="122" customWidth="1"/>
    <col min="6658" max="6658" width="15.140625" style="122" customWidth="1"/>
    <col min="6659" max="6659" width="21.7109375" style="122" customWidth="1"/>
    <col min="6660" max="6660" width="14.7109375" style="122" customWidth="1"/>
    <col min="6661" max="6661" width="18.140625" style="122" customWidth="1"/>
    <col min="6662" max="6662" width="17.5703125" style="122" customWidth="1"/>
    <col min="6663" max="6663" width="14.85546875" style="122" customWidth="1"/>
    <col min="6664" max="6664" width="13.42578125" style="122" customWidth="1"/>
    <col min="6665" max="6665" width="20.5703125" style="122" customWidth="1"/>
    <col min="6666" max="6666" width="9.140625" style="122"/>
    <col min="6667" max="6667" width="9.42578125" style="122" bestFit="1" customWidth="1"/>
    <col min="6668" max="6668" width="9.5703125" style="122" bestFit="1" customWidth="1"/>
    <col min="6669" max="6912" width="9.140625" style="122"/>
    <col min="6913" max="6913" width="17.140625" style="122" customWidth="1"/>
    <col min="6914" max="6914" width="15.140625" style="122" customWidth="1"/>
    <col min="6915" max="6915" width="21.7109375" style="122" customWidth="1"/>
    <col min="6916" max="6916" width="14.7109375" style="122" customWidth="1"/>
    <col min="6917" max="6917" width="18.140625" style="122" customWidth="1"/>
    <col min="6918" max="6918" width="17.5703125" style="122" customWidth="1"/>
    <col min="6919" max="6919" width="14.85546875" style="122" customWidth="1"/>
    <col min="6920" max="6920" width="13.42578125" style="122" customWidth="1"/>
    <col min="6921" max="6921" width="20.5703125" style="122" customWidth="1"/>
    <col min="6922" max="6922" width="9.140625" style="122"/>
    <col min="6923" max="6923" width="9.42578125" style="122" bestFit="1" customWidth="1"/>
    <col min="6924" max="6924" width="9.5703125" style="122" bestFit="1" customWidth="1"/>
    <col min="6925" max="7168" width="9.140625" style="122"/>
    <col min="7169" max="7169" width="17.140625" style="122" customWidth="1"/>
    <col min="7170" max="7170" width="15.140625" style="122" customWidth="1"/>
    <col min="7171" max="7171" width="21.7109375" style="122" customWidth="1"/>
    <col min="7172" max="7172" width="14.7109375" style="122" customWidth="1"/>
    <col min="7173" max="7173" width="18.140625" style="122" customWidth="1"/>
    <col min="7174" max="7174" width="17.5703125" style="122" customWidth="1"/>
    <col min="7175" max="7175" width="14.85546875" style="122" customWidth="1"/>
    <col min="7176" max="7176" width="13.42578125" style="122" customWidth="1"/>
    <col min="7177" max="7177" width="20.5703125" style="122" customWidth="1"/>
    <col min="7178" max="7178" width="9.140625" style="122"/>
    <col min="7179" max="7179" width="9.42578125" style="122" bestFit="1" customWidth="1"/>
    <col min="7180" max="7180" width="9.5703125" style="122" bestFit="1" customWidth="1"/>
    <col min="7181" max="7424" width="9.140625" style="122"/>
    <col min="7425" max="7425" width="17.140625" style="122" customWidth="1"/>
    <col min="7426" max="7426" width="15.140625" style="122" customWidth="1"/>
    <col min="7427" max="7427" width="21.7109375" style="122" customWidth="1"/>
    <col min="7428" max="7428" width="14.7109375" style="122" customWidth="1"/>
    <col min="7429" max="7429" width="18.140625" style="122" customWidth="1"/>
    <col min="7430" max="7430" width="17.5703125" style="122" customWidth="1"/>
    <col min="7431" max="7431" width="14.85546875" style="122" customWidth="1"/>
    <col min="7432" max="7432" width="13.42578125" style="122" customWidth="1"/>
    <col min="7433" max="7433" width="20.5703125" style="122" customWidth="1"/>
    <col min="7434" max="7434" width="9.140625" style="122"/>
    <col min="7435" max="7435" width="9.42578125" style="122" bestFit="1" customWidth="1"/>
    <col min="7436" max="7436" width="9.5703125" style="122" bestFit="1" customWidth="1"/>
    <col min="7437" max="7680" width="9.140625" style="122"/>
    <col min="7681" max="7681" width="17.140625" style="122" customWidth="1"/>
    <col min="7682" max="7682" width="15.140625" style="122" customWidth="1"/>
    <col min="7683" max="7683" width="21.7109375" style="122" customWidth="1"/>
    <col min="7684" max="7684" width="14.7109375" style="122" customWidth="1"/>
    <col min="7685" max="7685" width="18.140625" style="122" customWidth="1"/>
    <col min="7686" max="7686" width="17.5703125" style="122" customWidth="1"/>
    <col min="7687" max="7687" width="14.85546875" style="122" customWidth="1"/>
    <col min="7688" max="7688" width="13.42578125" style="122" customWidth="1"/>
    <col min="7689" max="7689" width="20.5703125" style="122" customWidth="1"/>
    <col min="7690" max="7690" width="9.140625" style="122"/>
    <col min="7691" max="7691" width="9.42578125" style="122" bestFit="1" customWidth="1"/>
    <col min="7692" max="7692" width="9.5703125" style="122" bestFit="1" customWidth="1"/>
    <col min="7693" max="7936" width="9.140625" style="122"/>
    <col min="7937" max="7937" width="17.140625" style="122" customWidth="1"/>
    <col min="7938" max="7938" width="15.140625" style="122" customWidth="1"/>
    <col min="7939" max="7939" width="21.7109375" style="122" customWidth="1"/>
    <col min="7940" max="7940" width="14.7109375" style="122" customWidth="1"/>
    <col min="7941" max="7941" width="18.140625" style="122" customWidth="1"/>
    <col min="7942" max="7942" width="17.5703125" style="122" customWidth="1"/>
    <col min="7943" max="7943" width="14.85546875" style="122" customWidth="1"/>
    <col min="7944" max="7944" width="13.42578125" style="122" customWidth="1"/>
    <col min="7945" max="7945" width="20.5703125" style="122" customWidth="1"/>
    <col min="7946" max="7946" width="9.140625" style="122"/>
    <col min="7947" max="7947" width="9.42578125" style="122" bestFit="1" customWidth="1"/>
    <col min="7948" max="7948" width="9.5703125" style="122" bestFit="1" customWidth="1"/>
    <col min="7949" max="8192" width="9.140625" style="122"/>
    <col min="8193" max="8193" width="17.140625" style="122" customWidth="1"/>
    <col min="8194" max="8194" width="15.140625" style="122" customWidth="1"/>
    <col min="8195" max="8195" width="21.7109375" style="122" customWidth="1"/>
    <col min="8196" max="8196" width="14.7109375" style="122" customWidth="1"/>
    <col min="8197" max="8197" width="18.140625" style="122" customWidth="1"/>
    <col min="8198" max="8198" width="17.5703125" style="122" customWidth="1"/>
    <col min="8199" max="8199" width="14.85546875" style="122" customWidth="1"/>
    <col min="8200" max="8200" width="13.42578125" style="122" customWidth="1"/>
    <col min="8201" max="8201" width="20.5703125" style="122" customWidth="1"/>
    <col min="8202" max="8202" width="9.140625" style="122"/>
    <col min="8203" max="8203" width="9.42578125" style="122" bestFit="1" customWidth="1"/>
    <col min="8204" max="8204" width="9.5703125" style="122" bestFit="1" customWidth="1"/>
    <col min="8205" max="8448" width="9.140625" style="122"/>
    <col min="8449" max="8449" width="17.140625" style="122" customWidth="1"/>
    <col min="8450" max="8450" width="15.140625" style="122" customWidth="1"/>
    <col min="8451" max="8451" width="21.7109375" style="122" customWidth="1"/>
    <col min="8452" max="8452" width="14.7109375" style="122" customWidth="1"/>
    <col min="8453" max="8453" width="18.140625" style="122" customWidth="1"/>
    <col min="8454" max="8454" width="17.5703125" style="122" customWidth="1"/>
    <col min="8455" max="8455" width="14.85546875" style="122" customWidth="1"/>
    <col min="8456" max="8456" width="13.42578125" style="122" customWidth="1"/>
    <col min="8457" max="8457" width="20.5703125" style="122" customWidth="1"/>
    <col min="8458" max="8458" width="9.140625" style="122"/>
    <col min="8459" max="8459" width="9.42578125" style="122" bestFit="1" customWidth="1"/>
    <col min="8460" max="8460" width="9.5703125" style="122" bestFit="1" customWidth="1"/>
    <col min="8461" max="8704" width="9.140625" style="122"/>
    <col min="8705" max="8705" width="17.140625" style="122" customWidth="1"/>
    <col min="8706" max="8706" width="15.140625" style="122" customWidth="1"/>
    <col min="8707" max="8707" width="21.7109375" style="122" customWidth="1"/>
    <col min="8708" max="8708" width="14.7109375" style="122" customWidth="1"/>
    <col min="8709" max="8709" width="18.140625" style="122" customWidth="1"/>
    <col min="8710" max="8710" width="17.5703125" style="122" customWidth="1"/>
    <col min="8711" max="8711" width="14.85546875" style="122" customWidth="1"/>
    <col min="8712" max="8712" width="13.42578125" style="122" customWidth="1"/>
    <col min="8713" max="8713" width="20.5703125" style="122" customWidth="1"/>
    <col min="8714" max="8714" width="9.140625" style="122"/>
    <col min="8715" max="8715" width="9.42578125" style="122" bestFit="1" customWidth="1"/>
    <col min="8716" max="8716" width="9.5703125" style="122" bestFit="1" customWidth="1"/>
    <col min="8717" max="8960" width="9.140625" style="122"/>
    <col min="8961" max="8961" width="17.140625" style="122" customWidth="1"/>
    <col min="8962" max="8962" width="15.140625" style="122" customWidth="1"/>
    <col min="8963" max="8963" width="21.7109375" style="122" customWidth="1"/>
    <col min="8964" max="8964" width="14.7109375" style="122" customWidth="1"/>
    <col min="8965" max="8965" width="18.140625" style="122" customWidth="1"/>
    <col min="8966" max="8966" width="17.5703125" style="122" customWidth="1"/>
    <col min="8967" max="8967" width="14.85546875" style="122" customWidth="1"/>
    <col min="8968" max="8968" width="13.42578125" style="122" customWidth="1"/>
    <col min="8969" max="8969" width="20.5703125" style="122" customWidth="1"/>
    <col min="8970" max="8970" width="9.140625" style="122"/>
    <col min="8971" max="8971" width="9.42578125" style="122" bestFit="1" customWidth="1"/>
    <col min="8972" max="8972" width="9.5703125" style="122" bestFit="1" customWidth="1"/>
    <col min="8973" max="9216" width="9.140625" style="122"/>
    <col min="9217" max="9217" width="17.140625" style="122" customWidth="1"/>
    <col min="9218" max="9218" width="15.140625" style="122" customWidth="1"/>
    <col min="9219" max="9219" width="21.7109375" style="122" customWidth="1"/>
    <col min="9220" max="9220" width="14.7109375" style="122" customWidth="1"/>
    <col min="9221" max="9221" width="18.140625" style="122" customWidth="1"/>
    <col min="9222" max="9222" width="17.5703125" style="122" customWidth="1"/>
    <col min="9223" max="9223" width="14.85546875" style="122" customWidth="1"/>
    <col min="9224" max="9224" width="13.42578125" style="122" customWidth="1"/>
    <col min="9225" max="9225" width="20.5703125" style="122" customWidth="1"/>
    <col min="9226" max="9226" width="9.140625" style="122"/>
    <col min="9227" max="9227" width="9.42578125" style="122" bestFit="1" customWidth="1"/>
    <col min="9228" max="9228" width="9.5703125" style="122" bestFit="1" customWidth="1"/>
    <col min="9229" max="9472" width="9.140625" style="122"/>
    <col min="9473" max="9473" width="17.140625" style="122" customWidth="1"/>
    <col min="9474" max="9474" width="15.140625" style="122" customWidth="1"/>
    <col min="9475" max="9475" width="21.7109375" style="122" customWidth="1"/>
    <col min="9476" max="9476" width="14.7109375" style="122" customWidth="1"/>
    <col min="9477" max="9477" width="18.140625" style="122" customWidth="1"/>
    <col min="9478" max="9478" width="17.5703125" style="122" customWidth="1"/>
    <col min="9479" max="9479" width="14.85546875" style="122" customWidth="1"/>
    <col min="9480" max="9480" width="13.42578125" style="122" customWidth="1"/>
    <col min="9481" max="9481" width="20.5703125" style="122" customWidth="1"/>
    <col min="9482" max="9482" width="9.140625" style="122"/>
    <col min="9483" max="9483" width="9.42578125" style="122" bestFit="1" customWidth="1"/>
    <col min="9484" max="9484" width="9.5703125" style="122" bestFit="1" customWidth="1"/>
    <col min="9485" max="9728" width="9.140625" style="122"/>
    <col min="9729" max="9729" width="17.140625" style="122" customWidth="1"/>
    <col min="9730" max="9730" width="15.140625" style="122" customWidth="1"/>
    <col min="9731" max="9731" width="21.7109375" style="122" customWidth="1"/>
    <col min="9732" max="9732" width="14.7109375" style="122" customWidth="1"/>
    <col min="9733" max="9733" width="18.140625" style="122" customWidth="1"/>
    <col min="9734" max="9734" width="17.5703125" style="122" customWidth="1"/>
    <col min="9735" max="9735" width="14.85546875" style="122" customWidth="1"/>
    <col min="9736" max="9736" width="13.42578125" style="122" customWidth="1"/>
    <col min="9737" max="9737" width="20.5703125" style="122" customWidth="1"/>
    <col min="9738" max="9738" width="9.140625" style="122"/>
    <col min="9739" max="9739" width="9.42578125" style="122" bestFit="1" customWidth="1"/>
    <col min="9740" max="9740" width="9.5703125" style="122" bestFit="1" customWidth="1"/>
    <col min="9741" max="9984" width="9.140625" style="122"/>
    <col min="9985" max="9985" width="17.140625" style="122" customWidth="1"/>
    <col min="9986" max="9986" width="15.140625" style="122" customWidth="1"/>
    <col min="9987" max="9987" width="21.7109375" style="122" customWidth="1"/>
    <col min="9988" max="9988" width="14.7109375" style="122" customWidth="1"/>
    <col min="9989" max="9989" width="18.140625" style="122" customWidth="1"/>
    <col min="9990" max="9990" width="17.5703125" style="122" customWidth="1"/>
    <col min="9991" max="9991" width="14.85546875" style="122" customWidth="1"/>
    <col min="9992" max="9992" width="13.42578125" style="122" customWidth="1"/>
    <col min="9993" max="9993" width="20.5703125" style="122" customWidth="1"/>
    <col min="9994" max="9994" width="9.140625" style="122"/>
    <col min="9995" max="9995" width="9.42578125" style="122" bestFit="1" customWidth="1"/>
    <col min="9996" max="9996" width="9.5703125" style="122" bestFit="1" customWidth="1"/>
    <col min="9997" max="10240" width="9.140625" style="122"/>
    <col min="10241" max="10241" width="17.140625" style="122" customWidth="1"/>
    <col min="10242" max="10242" width="15.140625" style="122" customWidth="1"/>
    <col min="10243" max="10243" width="21.7109375" style="122" customWidth="1"/>
    <col min="10244" max="10244" width="14.7109375" style="122" customWidth="1"/>
    <col min="10245" max="10245" width="18.140625" style="122" customWidth="1"/>
    <col min="10246" max="10246" width="17.5703125" style="122" customWidth="1"/>
    <col min="10247" max="10247" width="14.85546875" style="122" customWidth="1"/>
    <col min="10248" max="10248" width="13.42578125" style="122" customWidth="1"/>
    <col min="10249" max="10249" width="20.5703125" style="122" customWidth="1"/>
    <col min="10250" max="10250" width="9.140625" style="122"/>
    <col min="10251" max="10251" width="9.42578125" style="122" bestFit="1" customWidth="1"/>
    <col min="10252" max="10252" width="9.5703125" style="122" bestFit="1" customWidth="1"/>
    <col min="10253" max="10496" width="9.140625" style="122"/>
    <col min="10497" max="10497" width="17.140625" style="122" customWidth="1"/>
    <col min="10498" max="10498" width="15.140625" style="122" customWidth="1"/>
    <col min="10499" max="10499" width="21.7109375" style="122" customWidth="1"/>
    <col min="10500" max="10500" width="14.7109375" style="122" customWidth="1"/>
    <col min="10501" max="10501" width="18.140625" style="122" customWidth="1"/>
    <col min="10502" max="10502" width="17.5703125" style="122" customWidth="1"/>
    <col min="10503" max="10503" width="14.85546875" style="122" customWidth="1"/>
    <col min="10504" max="10504" width="13.42578125" style="122" customWidth="1"/>
    <col min="10505" max="10505" width="20.5703125" style="122" customWidth="1"/>
    <col min="10506" max="10506" width="9.140625" style="122"/>
    <col min="10507" max="10507" width="9.42578125" style="122" bestFit="1" customWidth="1"/>
    <col min="10508" max="10508" width="9.5703125" style="122" bestFit="1" customWidth="1"/>
    <col min="10509" max="10752" width="9.140625" style="122"/>
    <col min="10753" max="10753" width="17.140625" style="122" customWidth="1"/>
    <col min="10754" max="10754" width="15.140625" style="122" customWidth="1"/>
    <col min="10755" max="10755" width="21.7109375" style="122" customWidth="1"/>
    <col min="10756" max="10756" width="14.7109375" style="122" customWidth="1"/>
    <col min="10757" max="10757" width="18.140625" style="122" customWidth="1"/>
    <col min="10758" max="10758" width="17.5703125" style="122" customWidth="1"/>
    <col min="10759" max="10759" width="14.85546875" style="122" customWidth="1"/>
    <col min="10760" max="10760" width="13.42578125" style="122" customWidth="1"/>
    <col min="10761" max="10761" width="20.5703125" style="122" customWidth="1"/>
    <col min="10762" max="10762" width="9.140625" style="122"/>
    <col min="10763" max="10763" width="9.42578125" style="122" bestFit="1" customWidth="1"/>
    <col min="10764" max="10764" width="9.5703125" style="122" bestFit="1" customWidth="1"/>
    <col min="10765" max="11008" width="9.140625" style="122"/>
    <col min="11009" max="11009" width="17.140625" style="122" customWidth="1"/>
    <col min="11010" max="11010" width="15.140625" style="122" customWidth="1"/>
    <col min="11011" max="11011" width="21.7109375" style="122" customWidth="1"/>
    <col min="11012" max="11012" width="14.7109375" style="122" customWidth="1"/>
    <col min="11013" max="11013" width="18.140625" style="122" customWidth="1"/>
    <col min="11014" max="11014" width="17.5703125" style="122" customWidth="1"/>
    <col min="11015" max="11015" width="14.85546875" style="122" customWidth="1"/>
    <col min="11016" max="11016" width="13.42578125" style="122" customWidth="1"/>
    <col min="11017" max="11017" width="20.5703125" style="122" customWidth="1"/>
    <col min="11018" max="11018" width="9.140625" style="122"/>
    <col min="11019" max="11019" width="9.42578125" style="122" bestFit="1" customWidth="1"/>
    <col min="11020" max="11020" width="9.5703125" style="122" bestFit="1" customWidth="1"/>
    <col min="11021" max="11264" width="9.140625" style="122"/>
    <col min="11265" max="11265" width="17.140625" style="122" customWidth="1"/>
    <col min="11266" max="11266" width="15.140625" style="122" customWidth="1"/>
    <col min="11267" max="11267" width="21.7109375" style="122" customWidth="1"/>
    <col min="11268" max="11268" width="14.7109375" style="122" customWidth="1"/>
    <col min="11269" max="11269" width="18.140625" style="122" customWidth="1"/>
    <col min="11270" max="11270" width="17.5703125" style="122" customWidth="1"/>
    <col min="11271" max="11271" width="14.85546875" style="122" customWidth="1"/>
    <col min="11272" max="11272" width="13.42578125" style="122" customWidth="1"/>
    <col min="11273" max="11273" width="20.5703125" style="122" customWidth="1"/>
    <col min="11274" max="11274" width="9.140625" style="122"/>
    <col min="11275" max="11275" width="9.42578125" style="122" bestFit="1" customWidth="1"/>
    <col min="11276" max="11276" width="9.5703125" style="122" bestFit="1" customWidth="1"/>
    <col min="11277" max="11520" width="9.140625" style="122"/>
    <col min="11521" max="11521" width="17.140625" style="122" customWidth="1"/>
    <col min="11522" max="11522" width="15.140625" style="122" customWidth="1"/>
    <col min="11523" max="11523" width="21.7109375" style="122" customWidth="1"/>
    <col min="11524" max="11524" width="14.7109375" style="122" customWidth="1"/>
    <col min="11525" max="11525" width="18.140625" style="122" customWidth="1"/>
    <col min="11526" max="11526" width="17.5703125" style="122" customWidth="1"/>
    <col min="11527" max="11527" width="14.85546875" style="122" customWidth="1"/>
    <col min="11528" max="11528" width="13.42578125" style="122" customWidth="1"/>
    <col min="11529" max="11529" width="20.5703125" style="122" customWidth="1"/>
    <col min="11530" max="11530" width="9.140625" style="122"/>
    <col min="11531" max="11531" width="9.42578125" style="122" bestFit="1" customWidth="1"/>
    <col min="11532" max="11532" width="9.5703125" style="122" bestFit="1" customWidth="1"/>
    <col min="11533" max="11776" width="9.140625" style="122"/>
    <col min="11777" max="11777" width="17.140625" style="122" customWidth="1"/>
    <col min="11778" max="11778" width="15.140625" style="122" customWidth="1"/>
    <col min="11779" max="11779" width="21.7109375" style="122" customWidth="1"/>
    <col min="11780" max="11780" width="14.7109375" style="122" customWidth="1"/>
    <col min="11781" max="11781" width="18.140625" style="122" customWidth="1"/>
    <col min="11782" max="11782" width="17.5703125" style="122" customWidth="1"/>
    <col min="11783" max="11783" width="14.85546875" style="122" customWidth="1"/>
    <col min="11784" max="11784" width="13.42578125" style="122" customWidth="1"/>
    <col min="11785" max="11785" width="20.5703125" style="122" customWidth="1"/>
    <col min="11786" max="11786" width="9.140625" style="122"/>
    <col min="11787" max="11787" width="9.42578125" style="122" bestFit="1" customWidth="1"/>
    <col min="11788" max="11788" width="9.5703125" style="122" bestFit="1" customWidth="1"/>
    <col min="11789" max="12032" width="9.140625" style="122"/>
    <col min="12033" max="12033" width="17.140625" style="122" customWidth="1"/>
    <col min="12034" max="12034" width="15.140625" style="122" customWidth="1"/>
    <col min="12035" max="12035" width="21.7109375" style="122" customWidth="1"/>
    <col min="12036" max="12036" width="14.7109375" style="122" customWidth="1"/>
    <col min="12037" max="12037" width="18.140625" style="122" customWidth="1"/>
    <col min="12038" max="12038" width="17.5703125" style="122" customWidth="1"/>
    <col min="12039" max="12039" width="14.85546875" style="122" customWidth="1"/>
    <col min="12040" max="12040" width="13.42578125" style="122" customWidth="1"/>
    <col min="12041" max="12041" width="20.5703125" style="122" customWidth="1"/>
    <col min="12042" max="12042" width="9.140625" style="122"/>
    <col min="12043" max="12043" width="9.42578125" style="122" bestFit="1" customWidth="1"/>
    <col min="12044" max="12044" width="9.5703125" style="122" bestFit="1" customWidth="1"/>
    <col min="12045" max="12288" width="9.140625" style="122"/>
    <col min="12289" max="12289" width="17.140625" style="122" customWidth="1"/>
    <col min="12290" max="12290" width="15.140625" style="122" customWidth="1"/>
    <col min="12291" max="12291" width="21.7109375" style="122" customWidth="1"/>
    <col min="12292" max="12292" width="14.7109375" style="122" customWidth="1"/>
    <col min="12293" max="12293" width="18.140625" style="122" customWidth="1"/>
    <col min="12294" max="12294" width="17.5703125" style="122" customWidth="1"/>
    <col min="12295" max="12295" width="14.85546875" style="122" customWidth="1"/>
    <col min="12296" max="12296" width="13.42578125" style="122" customWidth="1"/>
    <col min="12297" max="12297" width="20.5703125" style="122" customWidth="1"/>
    <col min="12298" max="12298" width="9.140625" style="122"/>
    <col min="12299" max="12299" width="9.42578125" style="122" bestFit="1" customWidth="1"/>
    <col min="12300" max="12300" width="9.5703125" style="122" bestFit="1" customWidth="1"/>
    <col min="12301" max="12544" width="9.140625" style="122"/>
    <col min="12545" max="12545" width="17.140625" style="122" customWidth="1"/>
    <col min="12546" max="12546" width="15.140625" style="122" customWidth="1"/>
    <col min="12547" max="12547" width="21.7109375" style="122" customWidth="1"/>
    <col min="12548" max="12548" width="14.7109375" style="122" customWidth="1"/>
    <col min="12549" max="12549" width="18.140625" style="122" customWidth="1"/>
    <col min="12550" max="12550" width="17.5703125" style="122" customWidth="1"/>
    <col min="12551" max="12551" width="14.85546875" style="122" customWidth="1"/>
    <col min="12552" max="12552" width="13.42578125" style="122" customWidth="1"/>
    <col min="12553" max="12553" width="20.5703125" style="122" customWidth="1"/>
    <col min="12554" max="12554" width="9.140625" style="122"/>
    <col min="12555" max="12555" width="9.42578125" style="122" bestFit="1" customWidth="1"/>
    <col min="12556" max="12556" width="9.5703125" style="122" bestFit="1" customWidth="1"/>
    <col min="12557" max="12800" width="9.140625" style="122"/>
    <col min="12801" max="12801" width="17.140625" style="122" customWidth="1"/>
    <col min="12802" max="12802" width="15.140625" style="122" customWidth="1"/>
    <col min="12803" max="12803" width="21.7109375" style="122" customWidth="1"/>
    <col min="12804" max="12804" width="14.7109375" style="122" customWidth="1"/>
    <col min="12805" max="12805" width="18.140625" style="122" customWidth="1"/>
    <col min="12806" max="12806" width="17.5703125" style="122" customWidth="1"/>
    <col min="12807" max="12807" width="14.85546875" style="122" customWidth="1"/>
    <col min="12808" max="12808" width="13.42578125" style="122" customWidth="1"/>
    <col min="12809" max="12809" width="20.5703125" style="122" customWidth="1"/>
    <col min="12810" max="12810" width="9.140625" style="122"/>
    <col min="12811" max="12811" width="9.42578125" style="122" bestFit="1" customWidth="1"/>
    <col min="12812" max="12812" width="9.5703125" style="122" bestFit="1" customWidth="1"/>
    <col min="12813" max="13056" width="9.140625" style="122"/>
    <col min="13057" max="13057" width="17.140625" style="122" customWidth="1"/>
    <col min="13058" max="13058" width="15.140625" style="122" customWidth="1"/>
    <col min="13059" max="13059" width="21.7109375" style="122" customWidth="1"/>
    <col min="13060" max="13060" width="14.7109375" style="122" customWidth="1"/>
    <col min="13061" max="13061" width="18.140625" style="122" customWidth="1"/>
    <col min="13062" max="13062" width="17.5703125" style="122" customWidth="1"/>
    <col min="13063" max="13063" width="14.85546875" style="122" customWidth="1"/>
    <col min="13064" max="13064" width="13.42578125" style="122" customWidth="1"/>
    <col min="13065" max="13065" width="20.5703125" style="122" customWidth="1"/>
    <col min="13066" max="13066" width="9.140625" style="122"/>
    <col min="13067" max="13067" width="9.42578125" style="122" bestFit="1" customWidth="1"/>
    <col min="13068" max="13068" width="9.5703125" style="122" bestFit="1" customWidth="1"/>
    <col min="13069" max="13312" width="9.140625" style="122"/>
    <col min="13313" max="13313" width="17.140625" style="122" customWidth="1"/>
    <col min="13314" max="13314" width="15.140625" style="122" customWidth="1"/>
    <col min="13315" max="13315" width="21.7109375" style="122" customWidth="1"/>
    <col min="13316" max="13316" width="14.7109375" style="122" customWidth="1"/>
    <col min="13317" max="13317" width="18.140625" style="122" customWidth="1"/>
    <col min="13318" max="13318" width="17.5703125" style="122" customWidth="1"/>
    <col min="13319" max="13319" width="14.85546875" style="122" customWidth="1"/>
    <col min="13320" max="13320" width="13.42578125" style="122" customWidth="1"/>
    <col min="13321" max="13321" width="20.5703125" style="122" customWidth="1"/>
    <col min="13322" max="13322" width="9.140625" style="122"/>
    <col min="13323" max="13323" width="9.42578125" style="122" bestFit="1" customWidth="1"/>
    <col min="13324" max="13324" width="9.5703125" style="122" bestFit="1" customWidth="1"/>
    <col min="13325" max="13568" width="9.140625" style="122"/>
    <col min="13569" max="13569" width="17.140625" style="122" customWidth="1"/>
    <col min="13570" max="13570" width="15.140625" style="122" customWidth="1"/>
    <col min="13571" max="13571" width="21.7109375" style="122" customWidth="1"/>
    <col min="13572" max="13572" width="14.7109375" style="122" customWidth="1"/>
    <col min="13573" max="13573" width="18.140625" style="122" customWidth="1"/>
    <col min="13574" max="13574" width="17.5703125" style="122" customWidth="1"/>
    <col min="13575" max="13575" width="14.85546875" style="122" customWidth="1"/>
    <col min="13576" max="13576" width="13.42578125" style="122" customWidth="1"/>
    <col min="13577" max="13577" width="20.5703125" style="122" customWidth="1"/>
    <col min="13578" max="13578" width="9.140625" style="122"/>
    <col min="13579" max="13579" width="9.42578125" style="122" bestFit="1" customWidth="1"/>
    <col min="13580" max="13580" width="9.5703125" style="122" bestFit="1" customWidth="1"/>
    <col min="13581" max="13824" width="9.140625" style="122"/>
    <col min="13825" max="13825" width="17.140625" style="122" customWidth="1"/>
    <col min="13826" max="13826" width="15.140625" style="122" customWidth="1"/>
    <col min="13827" max="13827" width="21.7109375" style="122" customWidth="1"/>
    <col min="13828" max="13828" width="14.7109375" style="122" customWidth="1"/>
    <col min="13829" max="13829" width="18.140625" style="122" customWidth="1"/>
    <col min="13830" max="13830" width="17.5703125" style="122" customWidth="1"/>
    <col min="13831" max="13831" width="14.85546875" style="122" customWidth="1"/>
    <col min="13832" max="13832" width="13.42578125" style="122" customWidth="1"/>
    <col min="13833" max="13833" width="20.5703125" style="122" customWidth="1"/>
    <col min="13834" max="13834" width="9.140625" style="122"/>
    <col min="13835" max="13835" width="9.42578125" style="122" bestFit="1" customWidth="1"/>
    <col min="13836" max="13836" width="9.5703125" style="122" bestFit="1" customWidth="1"/>
    <col min="13837" max="14080" width="9.140625" style="122"/>
    <col min="14081" max="14081" width="17.140625" style="122" customWidth="1"/>
    <col min="14082" max="14082" width="15.140625" style="122" customWidth="1"/>
    <col min="14083" max="14083" width="21.7109375" style="122" customWidth="1"/>
    <col min="14084" max="14084" width="14.7109375" style="122" customWidth="1"/>
    <col min="14085" max="14085" width="18.140625" style="122" customWidth="1"/>
    <col min="14086" max="14086" width="17.5703125" style="122" customWidth="1"/>
    <col min="14087" max="14087" width="14.85546875" style="122" customWidth="1"/>
    <col min="14088" max="14088" width="13.42578125" style="122" customWidth="1"/>
    <col min="14089" max="14089" width="20.5703125" style="122" customWidth="1"/>
    <col min="14090" max="14090" width="9.140625" style="122"/>
    <col min="14091" max="14091" width="9.42578125" style="122" bestFit="1" customWidth="1"/>
    <col min="14092" max="14092" width="9.5703125" style="122" bestFit="1" customWidth="1"/>
    <col min="14093" max="14336" width="9.140625" style="122"/>
    <col min="14337" max="14337" width="17.140625" style="122" customWidth="1"/>
    <col min="14338" max="14338" width="15.140625" style="122" customWidth="1"/>
    <col min="14339" max="14339" width="21.7109375" style="122" customWidth="1"/>
    <col min="14340" max="14340" width="14.7109375" style="122" customWidth="1"/>
    <col min="14341" max="14341" width="18.140625" style="122" customWidth="1"/>
    <col min="14342" max="14342" width="17.5703125" style="122" customWidth="1"/>
    <col min="14343" max="14343" width="14.85546875" style="122" customWidth="1"/>
    <col min="14344" max="14344" width="13.42578125" style="122" customWidth="1"/>
    <col min="14345" max="14345" width="20.5703125" style="122" customWidth="1"/>
    <col min="14346" max="14346" width="9.140625" style="122"/>
    <col min="14347" max="14347" width="9.42578125" style="122" bestFit="1" customWidth="1"/>
    <col min="14348" max="14348" width="9.5703125" style="122" bestFit="1" customWidth="1"/>
    <col min="14349" max="14592" width="9.140625" style="122"/>
    <col min="14593" max="14593" width="17.140625" style="122" customWidth="1"/>
    <col min="14594" max="14594" width="15.140625" style="122" customWidth="1"/>
    <col min="14595" max="14595" width="21.7109375" style="122" customWidth="1"/>
    <col min="14596" max="14596" width="14.7109375" style="122" customWidth="1"/>
    <col min="14597" max="14597" width="18.140625" style="122" customWidth="1"/>
    <col min="14598" max="14598" width="17.5703125" style="122" customWidth="1"/>
    <col min="14599" max="14599" width="14.85546875" style="122" customWidth="1"/>
    <col min="14600" max="14600" width="13.42578125" style="122" customWidth="1"/>
    <col min="14601" max="14601" width="20.5703125" style="122" customWidth="1"/>
    <col min="14602" max="14602" width="9.140625" style="122"/>
    <col min="14603" max="14603" width="9.42578125" style="122" bestFit="1" customWidth="1"/>
    <col min="14604" max="14604" width="9.5703125" style="122" bestFit="1" customWidth="1"/>
    <col min="14605" max="14848" width="9.140625" style="122"/>
    <col min="14849" max="14849" width="17.140625" style="122" customWidth="1"/>
    <col min="14850" max="14850" width="15.140625" style="122" customWidth="1"/>
    <col min="14851" max="14851" width="21.7109375" style="122" customWidth="1"/>
    <col min="14852" max="14852" width="14.7109375" style="122" customWidth="1"/>
    <col min="14853" max="14853" width="18.140625" style="122" customWidth="1"/>
    <col min="14854" max="14854" width="17.5703125" style="122" customWidth="1"/>
    <col min="14855" max="14855" width="14.85546875" style="122" customWidth="1"/>
    <col min="14856" max="14856" width="13.42578125" style="122" customWidth="1"/>
    <col min="14857" max="14857" width="20.5703125" style="122" customWidth="1"/>
    <col min="14858" max="14858" width="9.140625" style="122"/>
    <col min="14859" max="14859" width="9.42578125" style="122" bestFit="1" customWidth="1"/>
    <col min="14860" max="14860" width="9.5703125" style="122" bestFit="1" customWidth="1"/>
    <col min="14861" max="15104" width="9.140625" style="122"/>
    <col min="15105" max="15105" width="17.140625" style="122" customWidth="1"/>
    <col min="15106" max="15106" width="15.140625" style="122" customWidth="1"/>
    <col min="15107" max="15107" width="21.7109375" style="122" customWidth="1"/>
    <col min="15108" max="15108" width="14.7109375" style="122" customWidth="1"/>
    <col min="15109" max="15109" width="18.140625" style="122" customWidth="1"/>
    <col min="15110" max="15110" width="17.5703125" style="122" customWidth="1"/>
    <col min="15111" max="15111" width="14.85546875" style="122" customWidth="1"/>
    <col min="15112" max="15112" width="13.42578125" style="122" customWidth="1"/>
    <col min="15113" max="15113" width="20.5703125" style="122" customWidth="1"/>
    <col min="15114" max="15114" width="9.140625" style="122"/>
    <col min="15115" max="15115" width="9.42578125" style="122" bestFit="1" customWidth="1"/>
    <col min="15116" max="15116" width="9.5703125" style="122" bestFit="1" customWidth="1"/>
    <col min="15117" max="15360" width="9.140625" style="122"/>
    <col min="15361" max="15361" width="17.140625" style="122" customWidth="1"/>
    <col min="15362" max="15362" width="15.140625" style="122" customWidth="1"/>
    <col min="15363" max="15363" width="21.7109375" style="122" customWidth="1"/>
    <col min="15364" max="15364" width="14.7109375" style="122" customWidth="1"/>
    <col min="15365" max="15365" width="18.140625" style="122" customWidth="1"/>
    <col min="15366" max="15366" width="17.5703125" style="122" customWidth="1"/>
    <col min="15367" max="15367" width="14.85546875" style="122" customWidth="1"/>
    <col min="15368" max="15368" width="13.42578125" style="122" customWidth="1"/>
    <col min="15369" max="15369" width="20.5703125" style="122" customWidth="1"/>
    <col min="15370" max="15370" width="9.140625" style="122"/>
    <col min="15371" max="15371" width="9.42578125" style="122" bestFit="1" customWidth="1"/>
    <col min="15372" max="15372" width="9.5703125" style="122" bestFit="1" customWidth="1"/>
    <col min="15373" max="15616" width="9.140625" style="122"/>
    <col min="15617" max="15617" width="17.140625" style="122" customWidth="1"/>
    <col min="15618" max="15618" width="15.140625" style="122" customWidth="1"/>
    <col min="15619" max="15619" width="21.7109375" style="122" customWidth="1"/>
    <col min="15620" max="15620" width="14.7109375" style="122" customWidth="1"/>
    <col min="15621" max="15621" width="18.140625" style="122" customWidth="1"/>
    <col min="15622" max="15622" width="17.5703125" style="122" customWidth="1"/>
    <col min="15623" max="15623" width="14.85546875" style="122" customWidth="1"/>
    <col min="15624" max="15624" width="13.42578125" style="122" customWidth="1"/>
    <col min="15625" max="15625" width="20.5703125" style="122" customWidth="1"/>
    <col min="15626" max="15626" width="9.140625" style="122"/>
    <col min="15627" max="15627" width="9.42578125" style="122" bestFit="1" customWidth="1"/>
    <col min="15628" max="15628" width="9.5703125" style="122" bestFit="1" customWidth="1"/>
    <col min="15629" max="15872" width="9.140625" style="122"/>
    <col min="15873" max="15873" width="17.140625" style="122" customWidth="1"/>
    <col min="15874" max="15874" width="15.140625" style="122" customWidth="1"/>
    <col min="15875" max="15875" width="21.7109375" style="122" customWidth="1"/>
    <col min="15876" max="15876" width="14.7109375" style="122" customWidth="1"/>
    <col min="15877" max="15877" width="18.140625" style="122" customWidth="1"/>
    <col min="15878" max="15878" width="17.5703125" style="122" customWidth="1"/>
    <col min="15879" max="15879" width="14.85546875" style="122" customWidth="1"/>
    <col min="15880" max="15880" width="13.42578125" style="122" customWidth="1"/>
    <col min="15881" max="15881" width="20.5703125" style="122" customWidth="1"/>
    <col min="15882" max="15882" width="9.140625" style="122"/>
    <col min="15883" max="15883" width="9.42578125" style="122" bestFit="1" customWidth="1"/>
    <col min="15884" max="15884" width="9.5703125" style="122" bestFit="1" customWidth="1"/>
    <col min="15885" max="16128" width="9.140625" style="122"/>
    <col min="16129" max="16129" width="17.140625" style="122" customWidth="1"/>
    <col min="16130" max="16130" width="15.140625" style="122" customWidth="1"/>
    <col min="16131" max="16131" width="21.7109375" style="122" customWidth="1"/>
    <col min="16132" max="16132" width="14.7109375" style="122" customWidth="1"/>
    <col min="16133" max="16133" width="18.140625" style="122" customWidth="1"/>
    <col min="16134" max="16134" width="17.5703125" style="122" customWidth="1"/>
    <col min="16135" max="16135" width="14.85546875" style="122" customWidth="1"/>
    <col min="16136" max="16136" width="13.42578125" style="122" customWidth="1"/>
    <col min="16137" max="16137" width="20.5703125" style="122" customWidth="1"/>
    <col min="16138" max="16138" width="9.140625" style="122"/>
    <col min="16139" max="16139" width="9.42578125" style="122" bestFit="1" customWidth="1"/>
    <col min="16140" max="16140" width="9.5703125" style="122" bestFit="1" customWidth="1"/>
    <col min="16141" max="16384" width="9.140625" style="122"/>
  </cols>
  <sheetData>
    <row r="1" spans="1:9" x14ac:dyDescent="0.25">
      <c r="A1" s="854" t="s">
        <v>211</v>
      </c>
      <c r="B1" s="854"/>
      <c r="C1" s="854"/>
      <c r="D1" s="854"/>
      <c r="E1" s="854"/>
      <c r="F1" s="854"/>
      <c r="G1" s="854"/>
      <c r="H1" s="854"/>
      <c r="I1" s="854"/>
    </row>
    <row r="2" spans="1:9" x14ac:dyDescent="0.25">
      <c r="A2" s="375"/>
      <c r="B2" s="375"/>
      <c r="C2" s="375"/>
      <c r="D2" s="375"/>
      <c r="E2" s="375"/>
      <c r="F2" s="375"/>
      <c r="G2" s="375"/>
      <c r="H2" s="375"/>
      <c r="I2" s="375"/>
    </row>
    <row r="3" spans="1:9" ht="36.75" customHeight="1" x14ac:dyDescent="0.25">
      <c r="A3" s="856" t="s">
        <v>743</v>
      </c>
      <c r="B3" s="856"/>
      <c r="C3" s="856"/>
      <c r="D3" s="856"/>
      <c r="E3" s="856"/>
      <c r="F3" s="856"/>
      <c r="G3" s="856"/>
      <c r="H3" s="856"/>
      <c r="I3" s="856"/>
    </row>
    <row r="6" spans="1:9" s="377" customFormat="1" ht="34.5" customHeight="1" x14ac:dyDescent="0.25">
      <c r="A6" s="857" t="s">
        <v>49</v>
      </c>
      <c r="B6" s="857"/>
      <c r="C6" s="857"/>
      <c r="D6" s="857"/>
      <c r="E6" s="857"/>
      <c r="F6" s="857"/>
      <c r="G6" s="857"/>
      <c r="H6" s="857"/>
      <c r="I6" s="857"/>
    </row>
    <row r="7" spans="1:9" s="377" customFormat="1" ht="34.5" customHeight="1" x14ac:dyDescent="0.25">
      <c r="A7" s="1374" t="s">
        <v>96</v>
      </c>
      <c r="B7" s="1374"/>
      <c r="C7" s="1374"/>
      <c r="D7" s="1374"/>
      <c r="E7" s="1374"/>
      <c r="F7" s="1374"/>
      <c r="G7" s="1374"/>
      <c r="H7" s="1374"/>
      <c r="I7" s="1374"/>
    </row>
    <row r="8" spans="1:9" s="377" customFormat="1" ht="34.5" customHeight="1" thickBot="1" x14ac:dyDescent="0.3">
      <c r="A8" s="448"/>
      <c r="B8" s="448"/>
      <c r="C8" s="448"/>
      <c r="D8" s="448"/>
      <c r="E8" s="448"/>
      <c r="F8" s="448"/>
      <c r="G8" s="448"/>
      <c r="H8" s="448"/>
      <c r="I8" s="448"/>
    </row>
    <row r="9" spans="1:9" s="377" customFormat="1" ht="34.5" customHeight="1" x14ac:dyDescent="0.25">
      <c r="A9" s="1174" t="s">
        <v>51</v>
      </c>
      <c r="B9" s="1175"/>
      <c r="C9" s="1175"/>
      <c r="D9" s="698" t="s">
        <v>705</v>
      </c>
      <c r="E9" s="699"/>
      <c r="F9" s="699"/>
      <c r="G9" s="699"/>
      <c r="H9" s="699"/>
      <c r="I9" s="700"/>
    </row>
    <row r="10" spans="1:9" ht="29.25" customHeight="1" x14ac:dyDescent="0.25">
      <c r="A10" s="1176"/>
      <c r="B10" s="1177"/>
      <c r="C10" s="1177"/>
      <c r="D10" s="969" t="s">
        <v>52</v>
      </c>
      <c r="E10" s="970"/>
      <c r="F10" s="733"/>
      <c r="G10" s="969" t="s">
        <v>53</v>
      </c>
      <c r="H10" s="970"/>
      <c r="I10" s="733"/>
    </row>
    <row r="11" spans="1:9" ht="39.75" customHeight="1" thickBot="1" x14ac:dyDescent="0.3">
      <c r="A11" s="1178"/>
      <c r="B11" s="1179"/>
      <c r="C11" s="1180"/>
      <c r="D11" s="22" t="s">
        <v>15</v>
      </c>
      <c r="E11" s="22" t="s">
        <v>16</v>
      </c>
      <c r="F11" s="477" t="s">
        <v>7</v>
      </c>
      <c r="G11" s="22" t="s">
        <v>15</v>
      </c>
      <c r="H11" s="22" t="s">
        <v>16</v>
      </c>
      <c r="I11" s="363" t="s">
        <v>7</v>
      </c>
    </row>
    <row r="12" spans="1:9" ht="24" customHeight="1" x14ac:dyDescent="0.25">
      <c r="A12" s="680" t="s">
        <v>54</v>
      </c>
      <c r="B12" s="681"/>
      <c r="C12" s="660" t="s">
        <v>24</v>
      </c>
      <c r="D12" s="661"/>
      <c r="E12" s="661"/>
      <c r="F12" s="661"/>
      <c r="G12" s="661"/>
      <c r="H12" s="661"/>
      <c r="I12" s="662"/>
    </row>
    <row r="13" spans="1:9" ht="35.25" customHeight="1" x14ac:dyDescent="0.25">
      <c r="A13" s="682"/>
      <c r="B13" s="683"/>
      <c r="C13" s="1024" t="s">
        <v>341</v>
      </c>
      <c r="D13" s="1025"/>
      <c r="E13" s="1025"/>
      <c r="F13" s="1026"/>
      <c r="G13" s="1026"/>
      <c r="H13" s="1026"/>
      <c r="I13" s="1027"/>
    </row>
    <row r="14" spans="1:9" ht="26.25" customHeight="1" x14ac:dyDescent="0.25">
      <c r="A14" s="949">
        <v>1047</v>
      </c>
      <c r="B14" s="733" t="s">
        <v>672</v>
      </c>
      <c r="C14" s="660" t="s">
        <v>58</v>
      </c>
      <c r="D14" s="661"/>
      <c r="E14" s="661"/>
      <c r="F14" s="661"/>
      <c r="G14" s="661"/>
      <c r="H14" s="661"/>
      <c r="I14" s="662"/>
    </row>
    <row r="15" spans="1:9" ht="30.75" customHeight="1" thickBot="1" x14ac:dyDescent="0.3">
      <c r="A15" s="949"/>
      <c r="B15" s="733"/>
      <c r="C15" s="950" t="s">
        <v>151</v>
      </c>
      <c r="D15" s="951"/>
      <c r="E15" s="951"/>
      <c r="F15" s="951"/>
      <c r="G15" s="951"/>
      <c r="H15" s="951"/>
      <c r="I15" s="952"/>
    </row>
    <row r="16" spans="1:9" ht="60" customHeight="1" thickBot="1" x14ac:dyDescent="0.3">
      <c r="A16" s="954" t="s">
        <v>100</v>
      </c>
      <c r="B16" s="955"/>
      <c r="C16" s="370" t="s">
        <v>101</v>
      </c>
      <c r="D16" s="365">
        <v>-2</v>
      </c>
      <c r="E16" s="365">
        <v>-2</v>
      </c>
      <c r="F16" s="365">
        <v>-2</v>
      </c>
      <c r="G16" s="368"/>
      <c r="H16" s="368"/>
      <c r="I16" s="366"/>
    </row>
    <row r="17" spans="1:9" ht="25.5" customHeight="1" thickBot="1" x14ac:dyDescent="0.3">
      <c r="A17" s="954" t="s">
        <v>102</v>
      </c>
      <c r="B17" s="955"/>
      <c r="C17" s="370"/>
      <c r="D17" s="367" t="s">
        <v>60</v>
      </c>
      <c r="E17" s="367" t="s">
        <v>60</v>
      </c>
      <c r="F17" s="367" t="s">
        <v>60</v>
      </c>
      <c r="G17" s="93">
        <f>SUM(Tavush!C34:C35)</f>
        <v>-921.9</v>
      </c>
      <c r="H17" s="93">
        <f>SUM(Tavush!D34:D35)</f>
        <v>-921.9</v>
      </c>
      <c r="I17" s="93">
        <f>SUM(Tavush!E34:E35)</f>
        <v>-921.9</v>
      </c>
    </row>
    <row r="18" spans="1:9" ht="36" customHeight="1" thickBot="1" x14ac:dyDescent="0.3">
      <c r="A18" s="954" t="s">
        <v>103</v>
      </c>
      <c r="B18" s="771"/>
      <c r="C18" s="955"/>
      <c r="D18" s="372"/>
      <c r="E18" s="372"/>
      <c r="F18" s="367"/>
      <c r="G18" s="368"/>
      <c r="H18" s="368"/>
      <c r="I18" s="366"/>
    </row>
    <row r="19" spans="1:9" ht="25.5" customHeight="1" x14ac:dyDescent="0.25">
      <c r="A19" s="956" t="s">
        <v>104</v>
      </c>
      <c r="B19" s="957"/>
      <c r="C19" s="957"/>
      <c r="D19" s="957"/>
      <c r="E19" s="957"/>
      <c r="F19" s="957"/>
      <c r="G19" s="957"/>
      <c r="H19" s="957"/>
      <c r="I19" s="958"/>
    </row>
    <row r="20" spans="1:9" ht="25.5" customHeight="1" thickBot="1" x14ac:dyDescent="0.3">
      <c r="A20" s="762" t="s">
        <v>164</v>
      </c>
      <c r="B20" s="763"/>
      <c r="C20" s="763"/>
      <c r="D20" s="763"/>
      <c r="E20" s="763"/>
      <c r="F20" s="763"/>
      <c r="G20" s="763"/>
      <c r="H20" s="763"/>
      <c r="I20" s="764"/>
    </row>
    <row r="21" spans="1:9" ht="28.5" customHeight="1" x14ac:dyDescent="0.25">
      <c r="A21" s="775" t="s">
        <v>66</v>
      </c>
      <c r="B21" s="776"/>
      <c r="C21" s="776"/>
      <c r="D21" s="776"/>
      <c r="E21" s="776"/>
      <c r="F21" s="776"/>
      <c r="G21" s="777"/>
      <c r="H21" s="777"/>
      <c r="I21" s="778"/>
    </row>
    <row r="22" spans="1:9" ht="42.75" customHeight="1" thickBot="1" x14ac:dyDescent="0.35">
      <c r="A22" s="872" t="s">
        <v>683</v>
      </c>
      <c r="B22" s="873"/>
      <c r="C22" s="873"/>
      <c r="D22" s="873"/>
      <c r="E22" s="873"/>
      <c r="F22" s="873"/>
      <c r="G22" s="873"/>
      <c r="H22" s="873"/>
      <c r="I22" s="899"/>
    </row>
    <row r="23" spans="1:9" ht="16.5" customHeight="1" x14ac:dyDescent="0.25">
      <c r="A23" s="1181" t="s">
        <v>67</v>
      </c>
      <c r="B23" s="1181"/>
      <c r="C23" s="1181"/>
      <c r="D23" s="1181"/>
      <c r="E23" s="1181"/>
      <c r="F23" s="1181"/>
      <c r="G23" s="1182"/>
      <c r="H23" s="1182"/>
      <c r="I23" s="1181"/>
    </row>
    <row r="24" spans="1:9" ht="25.5" customHeight="1" thickBot="1" x14ac:dyDescent="0.35">
      <c r="A24" s="872" t="s">
        <v>684</v>
      </c>
      <c r="B24" s="873"/>
      <c r="C24" s="873"/>
      <c r="D24" s="873"/>
      <c r="E24" s="873"/>
      <c r="F24" s="873"/>
      <c r="G24" s="873"/>
      <c r="H24" s="873"/>
      <c r="I24" s="899"/>
    </row>
    <row r="25" spans="1:9" ht="25.5" customHeight="1" x14ac:dyDescent="0.25">
      <c r="A25" s="680" t="s">
        <v>54</v>
      </c>
      <c r="B25" s="681"/>
      <c r="C25" s="660" t="s">
        <v>24</v>
      </c>
      <c r="D25" s="661"/>
      <c r="E25" s="661"/>
      <c r="F25" s="661"/>
      <c r="G25" s="661"/>
      <c r="H25" s="661"/>
      <c r="I25" s="662"/>
    </row>
    <row r="26" spans="1:9" ht="39" customHeight="1" x14ac:dyDescent="0.25">
      <c r="A26" s="682"/>
      <c r="B26" s="683"/>
      <c r="C26" s="1024" t="s">
        <v>815</v>
      </c>
      <c r="D26" s="1025"/>
      <c r="E26" s="1025"/>
      <c r="F26" s="1026"/>
      <c r="G26" s="1026"/>
      <c r="H26" s="1026"/>
      <c r="I26" s="1027"/>
    </row>
    <row r="27" spans="1:9" ht="30.75" customHeight="1" x14ac:dyDescent="0.25">
      <c r="A27" s="949">
        <v>1047</v>
      </c>
      <c r="B27" s="733" t="s">
        <v>814</v>
      </c>
      <c r="C27" s="660" t="s">
        <v>58</v>
      </c>
      <c r="D27" s="661"/>
      <c r="E27" s="661"/>
      <c r="F27" s="661"/>
      <c r="G27" s="661"/>
      <c r="H27" s="661"/>
      <c r="I27" s="662"/>
    </row>
    <row r="28" spans="1:9" ht="48.75" customHeight="1" thickBot="1" x14ac:dyDescent="0.3">
      <c r="A28" s="949"/>
      <c r="B28" s="733"/>
      <c r="C28" s="950" t="s">
        <v>816</v>
      </c>
      <c r="D28" s="951"/>
      <c r="E28" s="951"/>
      <c r="F28" s="951"/>
      <c r="G28" s="951"/>
      <c r="H28" s="951"/>
      <c r="I28" s="952"/>
    </row>
    <row r="29" spans="1:9" ht="48.75" customHeight="1" thickBot="1" x14ac:dyDescent="0.3">
      <c r="A29" s="954" t="s">
        <v>100</v>
      </c>
      <c r="B29" s="955"/>
      <c r="C29" s="543" t="s">
        <v>101</v>
      </c>
      <c r="D29" s="365">
        <v>-1</v>
      </c>
      <c r="E29" s="365">
        <v>-1</v>
      </c>
      <c r="F29" s="365">
        <v>-1</v>
      </c>
      <c r="G29" s="368"/>
      <c r="H29" s="368"/>
      <c r="I29" s="366"/>
    </row>
    <row r="30" spans="1:9" ht="25.5" customHeight="1" thickBot="1" x14ac:dyDescent="0.3">
      <c r="A30" s="954" t="s">
        <v>102</v>
      </c>
      <c r="B30" s="955"/>
      <c r="C30" s="543"/>
      <c r="D30" s="367" t="s">
        <v>60</v>
      </c>
      <c r="E30" s="367" t="s">
        <v>60</v>
      </c>
      <c r="F30" s="367" t="s">
        <v>60</v>
      </c>
      <c r="G30" s="93">
        <f>SUM(Tavush!C36)</f>
        <v>-894.6</v>
      </c>
      <c r="H30" s="93">
        <f>SUM(Tavush!D36)</f>
        <v>-894.6</v>
      </c>
      <c r="I30" s="93">
        <f>SUM(Tavush!E36)</f>
        <v>-894.6</v>
      </c>
    </row>
    <row r="31" spans="1:9" ht="25.5" customHeight="1" thickBot="1" x14ac:dyDescent="0.3">
      <c r="A31" s="954" t="s">
        <v>103</v>
      </c>
      <c r="B31" s="771"/>
      <c r="C31" s="955"/>
      <c r="D31" s="549"/>
      <c r="E31" s="549"/>
      <c r="F31" s="367"/>
      <c r="G31" s="368"/>
      <c r="H31" s="368"/>
      <c r="I31" s="366"/>
    </row>
    <row r="32" spans="1:9" ht="25.5" customHeight="1" x14ac:dyDescent="0.25">
      <c r="A32" s="956" t="s">
        <v>104</v>
      </c>
      <c r="B32" s="957"/>
      <c r="C32" s="957"/>
      <c r="D32" s="957"/>
      <c r="E32" s="957"/>
      <c r="F32" s="957"/>
      <c r="G32" s="957"/>
      <c r="H32" s="957"/>
      <c r="I32" s="958"/>
    </row>
    <row r="33" spans="1:9" ht="25.5" customHeight="1" thickBot="1" x14ac:dyDescent="0.3">
      <c r="A33" s="762" t="s">
        <v>304</v>
      </c>
      <c r="B33" s="763"/>
      <c r="C33" s="763"/>
      <c r="D33" s="763"/>
      <c r="E33" s="763"/>
      <c r="F33" s="763"/>
      <c r="G33" s="763"/>
      <c r="H33" s="763"/>
      <c r="I33" s="764"/>
    </row>
    <row r="34" spans="1:9" ht="25.5" customHeight="1" x14ac:dyDescent="0.25">
      <c r="A34" s="775" t="s">
        <v>66</v>
      </c>
      <c r="B34" s="776"/>
      <c r="C34" s="776"/>
      <c r="D34" s="776"/>
      <c r="E34" s="776"/>
      <c r="F34" s="776"/>
      <c r="G34" s="777"/>
      <c r="H34" s="777"/>
      <c r="I34" s="778"/>
    </row>
    <row r="35" spans="1:9" ht="42.75" customHeight="1" thickBot="1" x14ac:dyDescent="0.35">
      <c r="A35" s="872" t="s">
        <v>683</v>
      </c>
      <c r="B35" s="873"/>
      <c r="C35" s="873"/>
      <c r="D35" s="873"/>
      <c r="E35" s="873"/>
      <c r="F35" s="873"/>
      <c r="G35" s="873"/>
      <c r="H35" s="873"/>
      <c r="I35" s="899"/>
    </row>
    <row r="36" spans="1:9" ht="19.5" customHeight="1" x14ac:dyDescent="0.25">
      <c r="A36" s="1181" t="s">
        <v>67</v>
      </c>
      <c r="B36" s="1181"/>
      <c r="C36" s="1181"/>
      <c r="D36" s="1181"/>
      <c r="E36" s="1181"/>
      <c r="F36" s="1181"/>
      <c r="G36" s="1182"/>
      <c r="H36" s="1182"/>
      <c r="I36" s="1181"/>
    </row>
    <row r="37" spans="1:9" ht="25.5" customHeight="1" thickBot="1" x14ac:dyDescent="0.35">
      <c r="A37" s="872" t="s">
        <v>684</v>
      </c>
      <c r="B37" s="873"/>
      <c r="C37" s="873"/>
      <c r="D37" s="873"/>
      <c r="E37" s="873"/>
      <c r="F37" s="873"/>
      <c r="G37" s="873"/>
      <c r="H37" s="873"/>
      <c r="I37" s="899"/>
    </row>
    <row r="38" spans="1:9" ht="25.5" customHeight="1" x14ac:dyDescent="0.25">
      <c r="A38" s="680" t="s">
        <v>54</v>
      </c>
      <c r="B38" s="681"/>
      <c r="C38" s="660" t="s">
        <v>24</v>
      </c>
      <c r="D38" s="661"/>
      <c r="E38" s="661"/>
      <c r="F38" s="661"/>
      <c r="G38" s="661"/>
      <c r="H38" s="661"/>
      <c r="I38" s="662"/>
    </row>
    <row r="39" spans="1:9" ht="25.5" customHeight="1" x14ac:dyDescent="0.25">
      <c r="A39" s="682"/>
      <c r="B39" s="683"/>
      <c r="C39" s="1024" t="s">
        <v>815</v>
      </c>
      <c r="D39" s="1025"/>
      <c r="E39" s="1025"/>
      <c r="F39" s="1026"/>
      <c r="G39" s="1026"/>
      <c r="H39" s="1026"/>
      <c r="I39" s="1027"/>
    </row>
    <row r="40" spans="1:9" ht="25.5" customHeight="1" x14ac:dyDescent="0.25">
      <c r="A40" s="949">
        <v>1047</v>
      </c>
      <c r="B40" s="733" t="s">
        <v>817</v>
      </c>
      <c r="C40" s="660" t="s">
        <v>58</v>
      </c>
      <c r="D40" s="661"/>
      <c r="E40" s="661"/>
      <c r="F40" s="661"/>
      <c r="G40" s="661"/>
      <c r="H40" s="661"/>
      <c r="I40" s="662"/>
    </row>
    <row r="41" spans="1:9" ht="33.75" customHeight="1" thickBot="1" x14ac:dyDescent="0.3">
      <c r="A41" s="949"/>
      <c r="B41" s="733"/>
      <c r="C41" s="1024" t="s">
        <v>818</v>
      </c>
      <c r="D41" s="1025"/>
      <c r="E41" s="1025"/>
      <c r="F41" s="1026"/>
      <c r="G41" s="1026"/>
      <c r="H41" s="1026"/>
      <c r="I41" s="1027"/>
    </row>
    <row r="42" spans="1:9" ht="53.25" customHeight="1" thickBot="1" x14ac:dyDescent="0.3">
      <c r="A42" s="954" t="s">
        <v>100</v>
      </c>
      <c r="B42" s="955"/>
      <c r="C42" s="543" t="s">
        <v>101</v>
      </c>
      <c r="D42" s="365">
        <v>1</v>
      </c>
      <c r="E42" s="365">
        <v>1</v>
      </c>
      <c r="F42" s="365">
        <v>1</v>
      </c>
      <c r="G42" s="368"/>
      <c r="H42" s="368"/>
      <c r="I42" s="366"/>
    </row>
    <row r="43" spans="1:9" ht="25.5" customHeight="1" thickBot="1" x14ac:dyDescent="0.3">
      <c r="A43" s="954" t="s">
        <v>102</v>
      </c>
      <c r="B43" s="955"/>
      <c r="C43" s="543"/>
      <c r="D43" s="367" t="s">
        <v>60</v>
      </c>
      <c r="E43" s="367" t="s">
        <v>60</v>
      </c>
      <c r="F43" s="367" t="s">
        <v>60</v>
      </c>
      <c r="G43" s="93">
        <f>SUM(Tavush!C41)</f>
        <v>894.6</v>
      </c>
      <c r="H43" s="93">
        <f>SUM(Tavush!D41)</f>
        <v>894.6</v>
      </c>
      <c r="I43" s="93">
        <f>SUM(Tavush!E41)</f>
        <v>894.6</v>
      </c>
    </row>
    <row r="44" spans="1:9" ht="25.5" customHeight="1" thickBot="1" x14ac:dyDescent="0.3">
      <c r="A44" s="954" t="s">
        <v>103</v>
      </c>
      <c r="B44" s="771"/>
      <c r="C44" s="955"/>
      <c r="D44" s="549"/>
      <c r="E44" s="549"/>
      <c r="F44" s="367"/>
      <c r="G44" s="368"/>
      <c r="H44" s="368"/>
      <c r="I44" s="366"/>
    </row>
    <row r="45" spans="1:9" ht="25.5" customHeight="1" x14ac:dyDescent="0.25">
      <c r="A45" s="956" t="s">
        <v>104</v>
      </c>
      <c r="B45" s="957"/>
      <c r="C45" s="957"/>
      <c r="D45" s="957"/>
      <c r="E45" s="957"/>
      <c r="F45" s="957"/>
      <c r="G45" s="957"/>
      <c r="H45" s="957"/>
      <c r="I45" s="958"/>
    </row>
    <row r="46" spans="1:9" ht="25.5" customHeight="1" thickBot="1" x14ac:dyDescent="0.3">
      <c r="A46" s="762" t="s">
        <v>304</v>
      </c>
      <c r="B46" s="763"/>
      <c r="C46" s="763"/>
      <c r="D46" s="763"/>
      <c r="E46" s="763"/>
      <c r="F46" s="763"/>
      <c r="G46" s="763"/>
      <c r="H46" s="763"/>
      <c r="I46" s="764"/>
    </row>
    <row r="47" spans="1:9" ht="25.5" customHeight="1" x14ac:dyDescent="0.25">
      <c r="A47" s="775" t="s">
        <v>66</v>
      </c>
      <c r="B47" s="776"/>
      <c r="C47" s="776"/>
      <c r="D47" s="776"/>
      <c r="E47" s="776"/>
      <c r="F47" s="776"/>
      <c r="G47" s="777"/>
      <c r="H47" s="777"/>
      <c r="I47" s="778"/>
    </row>
    <row r="48" spans="1:9" ht="41.25" customHeight="1" thickBot="1" x14ac:dyDescent="0.35">
      <c r="A48" s="872" t="s">
        <v>683</v>
      </c>
      <c r="B48" s="873"/>
      <c r="C48" s="873"/>
      <c r="D48" s="873"/>
      <c r="E48" s="873"/>
      <c r="F48" s="873"/>
      <c r="G48" s="873"/>
      <c r="H48" s="873"/>
      <c r="I48" s="899"/>
    </row>
    <row r="49" spans="1:11" ht="25.5" customHeight="1" x14ac:dyDescent="0.25">
      <c r="A49" s="1181" t="s">
        <v>67</v>
      </c>
      <c r="B49" s="1181"/>
      <c r="C49" s="1181"/>
      <c r="D49" s="1181"/>
      <c r="E49" s="1181"/>
      <c r="F49" s="1181"/>
      <c r="G49" s="1182"/>
      <c r="H49" s="1182"/>
      <c r="I49" s="1181"/>
    </row>
    <row r="50" spans="1:11" ht="25.5" customHeight="1" thickBot="1" x14ac:dyDescent="0.35">
      <c r="A50" s="872" t="s">
        <v>684</v>
      </c>
      <c r="B50" s="873"/>
      <c r="C50" s="873"/>
      <c r="D50" s="873"/>
      <c r="E50" s="873"/>
      <c r="F50" s="873"/>
      <c r="G50" s="873"/>
      <c r="H50" s="873"/>
      <c r="I50" s="899"/>
    </row>
    <row r="51" spans="1:11" ht="25.5" customHeight="1" x14ac:dyDescent="0.3">
      <c r="A51" s="547"/>
      <c r="B51" s="547"/>
      <c r="C51" s="547"/>
      <c r="D51" s="547"/>
      <c r="E51" s="547"/>
      <c r="F51" s="547"/>
      <c r="G51" s="547"/>
      <c r="H51" s="547"/>
      <c r="I51" s="547"/>
    </row>
    <row r="52" spans="1:11" ht="18" customHeight="1" x14ac:dyDescent="0.25">
      <c r="A52" s="118"/>
      <c r="B52" s="118"/>
      <c r="C52" s="118"/>
      <c r="D52" s="118"/>
      <c r="E52" s="118"/>
      <c r="F52" s="118"/>
      <c r="G52" s="118"/>
      <c r="H52" s="118"/>
      <c r="I52" s="118"/>
    </row>
    <row r="53" spans="1:11" x14ac:dyDescent="0.25">
      <c r="A53" s="857" t="s">
        <v>50</v>
      </c>
      <c r="B53" s="857"/>
      <c r="C53" s="857"/>
      <c r="D53" s="857"/>
      <c r="E53" s="857"/>
      <c r="F53" s="857"/>
      <c r="G53" s="857"/>
      <c r="H53" s="857"/>
      <c r="I53" s="857"/>
    </row>
    <row r="54" spans="1:11" ht="17.25" thickBot="1" x14ac:dyDescent="0.3">
      <c r="A54" s="377"/>
      <c r="B54" s="377"/>
      <c r="C54" s="377"/>
      <c r="D54" s="377"/>
      <c r="E54" s="377"/>
      <c r="F54" s="377"/>
      <c r="G54" s="377"/>
      <c r="H54" s="377"/>
      <c r="I54" s="377"/>
    </row>
    <row r="55" spans="1:11" ht="43.5" customHeight="1" x14ac:dyDescent="0.25">
      <c r="A55" s="1002" t="s">
        <v>51</v>
      </c>
      <c r="B55" s="1003"/>
      <c r="C55" s="1003"/>
      <c r="D55" s="698" t="s">
        <v>705</v>
      </c>
      <c r="E55" s="699"/>
      <c r="F55" s="699"/>
      <c r="G55" s="699"/>
      <c r="H55" s="699"/>
      <c r="I55" s="700"/>
    </row>
    <row r="56" spans="1:11" ht="25.5" customHeight="1" x14ac:dyDescent="0.25">
      <c r="A56" s="1004"/>
      <c r="B56" s="953"/>
      <c r="C56" s="953"/>
      <c r="D56" s="969" t="s">
        <v>52</v>
      </c>
      <c r="E56" s="970"/>
      <c r="F56" s="733"/>
      <c r="G56" s="969" t="s">
        <v>53</v>
      </c>
      <c r="H56" s="970"/>
      <c r="I56" s="733"/>
    </row>
    <row r="57" spans="1:11" ht="33.75" thickBot="1" x14ac:dyDescent="0.3">
      <c r="A57" s="1005"/>
      <c r="B57" s="1006"/>
      <c r="C57" s="1006"/>
      <c r="D57" s="22" t="s">
        <v>15</v>
      </c>
      <c r="E57" s="22" t="s">
        <v>16</v>
      </c>
      <c r="F57" s="477" t="s">
        <v>7</v>
      </c>
      <c r="G57" s="22" t="s">
        <v>15</v>
      </c>
      <c r="H57" s="22" t="s">
        <v>16</v>
      </c>
      <c r="I57" s="363" t="s">
        <v>7</v>
      </c>
    </row>
    <row r="58" spans="1:11" ht="18.75" customHeight="1" x14ac:dyDescent="0.25">
      <c r="A58" s="680" t="s">
        <v>54</v>
      </c>
      <c r="B58" s="681"/>
      <c r="C58" s="684" t="s">
        <v>24</v>
      </c>
      <c r="D58" s="685"/>
      <c r="E58" s="685"/>
      <c r="F58" s="685"/>
      <c r="G58" s="685"/>
      <c r="H58" s="685"/>
      <c r="I58" s="686"/>
    </row>
    <row r="59" spans="1:11" x14ac:dyDescent="0.25">
      <c r="A59" s="682"/>
      <c r="B59" s="683"/>
      <c r="C59" s="830" t="s">
        <v>55</v>
      </c>
      <c r="D59" s="831"/>
      <c r="E59" s="831"/>
      <c r="F59" s="831"/>
      <c r="G59" s="831"/>
      <c r="H59" s="831"/>
      <c r="I59" s="832"/>
    </row>
    <row r="60" spans="1:11" x14ac:dyDescent="0.25">
      <c r="A60" s="949">
        <v>1146</v>
      </c>
      <c r="B60" s="733" t="s">
        <v>673</v>
      </c>
      <c r="C60" s="660" t="s">
        <v>58</v>
      </c>
      <c r="D60" s="661"/>
      <c r="E60" s="661"/>
      <c r="F60" s="661"/>
      <c r="G60" s="661"/>
      <c r="H60" s="661"/>
      <c r="I60" s="662"/>
    </row>
    <row r="61" spans="1:11" ht="35.25" customHeight="1" x14ac:dyDescent="0.25">
      <c r="A61" s="949"/>
      <c r="B61" s="733"/>
      <c r="C61" s="663" t="s">
        <v>225</v>
      </c>
      <c r="D61" s="664"/>
      <c r="E61" s="664"/>
      <c r="F61" s="664"/>
      <c r="G61" s="664"/>
      <c r="H61" s="664"/>
      <c r="I61" s="665"/>
      <c r="K61" s="449"/>
    </row>
    <row r="62" spans="1:11" ht="22.5" customHeight="1" thickBot="1" x14ac:dyDescent="0.3">
      <c r="A62" s="757" t="s">
        <v>59</v>
      </c>
      <c r="B62" s="758"/>
      <c r="C62" s="34"/>
      <c r="D62" s="369" t="s">
        <v>60</v>
      </c>
      <c r="E62" s="369" t="s">
        <v>60</v>
      </c>
      <c r="F62" s="369" t="s">
        <v>60</v>
      </c>
      <c r="G62" s="36">
        <f>SUM(Tavush!C13:C27)</f>
        <v>-4732</v>
      </c>
      <c r="H62" s="36">
        <f>SUM(Tavush!D13:D27)</f>
        <v>-4732</v>
      </c>
      <c r="I62" s="36">
        <f>SUM(Tavush!E13:E27)</f>
        <v>-4732</v>
      </c>
      <c r="K62" s="449"/>
    </row>
    <row r="63" spans="1:11" x14ac:dyDescent="0.25">
      <c r="A63" s="759" t="s">
        <v>61</v>
      </c>
      <c r="B63" s="760"/>
      <c r="C63" s="760"/>
      <c r="D63" s="760"/>
      <c r="E63" s="760"/>
      <c r="F63" s="760"/>
      <c r="G63" s="760"/>
      <c r="H63" s="760"/>
      <c r="I63" s="761"/>
      <c r="K63" s="449"/>
    </row>
    <row r="64" spans="1:11" ht="17.25" thickBot="1" x14ac:dyDescent="0.3">
      <c r="A64" s="762" t="s">
        <v>744</v>
      </c>
      <c r="B64" s="763"/>
      <c r="C64" s="763"/>
      <c r="D64" s="763"/>
      <c r="E64" s="763"/>
      <c r="F64" s="763"/>
      <c r="G64" s="763"/>
      <c r="H64" s="763"/>
      <c r="I64" s="764"/>
      <c r="K64" s="449"/>
    </row>
    <row r="65" spans="1:11" ht="17.25" thickBot="1" x14ac:dyDescent="0.3">
      <c r="A65" s="765" t="s">
        <v>62</v>
      </c>
      <c r="B65" s="766"/>
      <c r="C65" s="766"/>
      <c r="D65" s="766"/>
      <c r="E65" s="766"/>
      <c r="F65" s="766"/>
      <c r="G65" s="766"/>
      <c r="H65" s="766"/>
      <c r="I65" s="767"/>
      <c r="K65" s="449"/>
    </row>
    <row r="66" spans="1:11" ht="69.75" customHeight="1" thickBot="1" x14ac:dyDescent="0.3">
      <c r="A66" s="768" t="s">
        <v>63</v>
      </c>
      <c r="B66" s="769"/>
      <c r="C66" s="770" t="s">
        <v>64</v>
      </c>
      <c r="D66" s="771"/>
      <c r="E66" s="771"/>
      <c r="F66" s="771"/>
      <c r="G66" s="771"/>
      <c r="H66" s="771"/>
      <c r="I66" s="772"/>
      <c r="K66" s="449"/>
    </row>
    <row r="67" spans="1:11" ht="65.25" customHeight="1" thickBot="1" x14ac:dyDescent="0.3">
      <c r="A67" s="773" t="s">
        <v>65</v>
      </c>
      <c r="B67" s="774"/>
      <c r="C67" s="37"/>
      <c r="D67" s="37"/>
      <c r="E67" s="37"/>
      <c r="F67" s="37"/>
      <c r="G67" s="37"/>
      <c r="H67" s="37"/>
      <c r="I67" s="38"/>
    </row>
    <row r="68" spans="1:11" x14ac:dyDescent="0.25">
      <c r="A68" s="775" t="s">
        <v>66</v>
      </c>
      <c r="B68" s="776"/>
      <c r="C68" s="776"/>
      <c r="D68" s="776"/>
      <c r="E68" s="776"/>
      <c r="F68" s="776"/>
      <c r="G68" s="777"/>
      <c r="H68" s="777"/>
      <c r="I68" s="778"/>
    </row>
    <row r="69" spans="1:11" ht="26.25" customHeight="1" thickBot="1" x14ac:dyDescent="0.3">
      <c r="A69" s="826" t="s">
        <v>679</v>
      </c>
      <c r="B69" s="827"/>
      <c r="C69" s="827"/>
      <c r="D69" s="827"/>
      <c r="E69" s="827"/>
      <c r="F69" s="827"/>
      <c r="G69" s="828"/>
      <c r="H69" s="828"/>
      <c r="I69" s="829"/>
    </row>
    <row r="70" spans="1:11" ht="30" customHeight="1" x14ac:dyDescent="0.25">
      <c r="A70" s="775" t="s">
        <v>67</v>
      </c>
      <c r="B70" s="776"/>
      <c r="C70" s="776"/>
      <c r="D70" s="776"/>
      <c r="E70" s="776"/>
      <c r="F70" s="776"/>
      <c r="G70" s="777"/>
      <c r="H70" s="777"/>
      <c r="I70" s="778"/>
    </row>
    <row r="71" spans="1:11" ht="47.25" customHeight="1" thickBot="1" x14ac:dyDescent="0.3">
      <c r="A71" s="826" t="s">
        <v>680</v>
      </c>
      <c r="B71" s="827"/>
      <c r="C71" s="827"/>
      <c r="D71" s="827"/>
      <c r="E71" s="827"/>
      <c r="F71" s="827"/>
      <c r="G71" s="828"/>
      <c r="H71" s="828"/>
      <c r="I71" s="829"/>
    </row>
    <row r="72" spans="1:11" x14ac:dyDescent="0.25">
      <c r="A72" s="680" t="s">
        <v>54</v>
      </c>
      <c r="B72" s="681"/>
      <c r="C72" s="684" t="s">
        <v>24</v>
      </c>
      <c r="D72" s="685"/>
      <c r="E72" s="685"/>
      <c r="F72" s="685"/>
      <c r="G72" s="685"/>
      <c r="H72" s="685"/>
      <c r="I72" s="686"/>
    </row>
    <row r="73" spans="1:11" x14ac:dyDescent="0.25">
      <c r="A73" s="682"/>
      <c r="B73" s="683"/>
      <c r="C73" s="830" t="s">
        <v>114</v>
      </c>
      <c r="D73" s="831"/>
      <c r="E73" s="831"/>
      <c r="F73" s="831"/>
      <c r="G73" s="831"/>
      <c r="H73" s="831"/>
      <c r="I73" s="832"/>
    </row>
    <row r="74" spans="1:11" x14ac:dyDescent="0.25">
      <c r="A74" s="949">
        <v>1150</v>
      </c>
      <c r="B74" s="733" t="s">
        <v>628</v>
      </c>
      <c r="C74" s="660" t="s">
        <v>58</v>
      </c>
      <c r="D74" s="661"/>
      <c r="E74" s="661"/>
      <c r="F74" s="661"/>
      <c r="G74" s="661"/>
      <c r="H74" s="661"/>
      <c r="I74" s="662"/>
    </row>
    <row r="75" spans="1:11" x14ac:dyDescent="0.25">
      <c r="A75" s="949"/>
      <c r="B75" s="733"/>
      <c r="C75" s="663" t="s">
        <v>555</v>
      </c>
      <c r="D75" s="664"/>
      <c r="E75" s="664"/>
      <c r="F75" s="664"/>
      <c r="G75" s="664"/>
      <c r="H75" s="664"/>
      <c r="I75" s="665"/>
    </row>
    <row r="76" spans="1:11" ht="17.25" thickBot="1" x14ac:dyDescent="0.3">
      <c r="A76" s="757" t="s">
        <v>59</v>
      </c>
      <c r="B76" s="758"/>
      <c r="C76" s="34"/>
      <c r="D76" s="369" t="s">
        <v>60</v>
      </c>
      <c r="E76" s="369" t="s">
        <v>60</v>
      </c>
      <c r="F76" s="369" t="s">
        <v>60</v>
      </c>
      <c r="G76" s="36">
        <f>SUM(Tavush!C32:C33)</f>
        <v>-480</v>
      </c>
      <c r="H76" s="36">
        <f>SUM(Tavush!D32:D33)</f>
        <v>-480</v>
      </c>
      <c r="I76" s="36">
        <f>SUM(Tavush!E32:E33)</f>
        <v>-480</v>
      </c>
    </row>
    <row r="77" spans="1:11" x14ac:dyDescent="0.25">
      <c r="A77" s="759" t="s">
        <v>61</v>
      </c>
      <c r="B77" s="760"/>
      <c r="C77" s="760"/>
      <c r="D77" s="760"/>
      <c r="E77" s="760"/>
      <c r="F77" s="760"/>
      <c r="G77" s="760"/>
      <c r="H77" s="760"/>
      <c r="I77" s="761"/>
    </row>
    <row r="78" spans="1:11" ht="17.25" thickBot="1" x14ac:dyDescent="0.3">
      <c r="A78" s="762" t="s">
        <v>745</v>
      </c>
      <c r="B78" s="763"/>
      <c r="C78" s="763"/>
      <c r="D78" s="763"/>
      <c r="E78" s="763"/>
      <c r="F78" s="763"/>
      <c r="G78" s="763"/>
      <c r="H78" s="763"/>
      <c r="I78" s="764"/>
    </row>
    <row r="79" spans="1:11" ht="17.25" thickBot="1" x14ac:dyDescent="0.3">
      <c r="A79" s="765" t="s">
        <v>62</v>
      </c>
      <c r="B79" s="766"/>
      <c r="C79" s="766"/>
      <c r="D79" s="766"/>
      <c r="E79" s="766"/>
      <c r="F79" s="766"/>
      <c r="G79" s="766"/>
      <c r="H79" s="766"/>
      <c r="I79" s="767"/>
    </row>
    <row r="80" spans="1:11" ht="72.75" customHeight="1" thickBot="1" x14ac:dyDescent="0.3">
      <c r="A80" s="768" t="s">
        <v>63</v>
      </c>
      <c r="B80" s="769"/>
      <c r="C80" s="770" t="s">
        <v>71</v>
      </c>
      <c r="D80" s="771"/>
      <c r="E80" s="771"/>
      <c r="F80" s="771"/>
      <c r="G80" s="771"/>
      <c r="H80" s="771"/>
      <c r="I80" s="772"/>
    </row>
    <row r="81" spans="1:9" ht="71.25" customHeight="1" thickBot="1" x14ac:dyDescent="0.3">
      <c r="A81" s="773" t="s">
        <v>65</v>
      </c>
      <c r="B81" s="774"/>
      <c r="C81" s="37"/>
      <c r="D81" s="37"/>
      <c r="E81" s="37"/>
      <c r="F81" s="37"/>
      <c r="G81" s="37"/>
      <c r="H81" s="37"/>
      <c r="I81" s="38"/>
    </row>
    <row r="82" spans="1:9" x14ac:dyDescent="0.25">
      <c r="A82" s="775" t="s">
        <v>66</v>
      </c>
      <c r="B82" s="776"/>
      <c r="C82" s="776"/>
      <c r="D82" s="776"/>
      <c r="E82" s="776"/>
      <c r="F82" s="776"/>
      <c r="G82" s="777"/>
      <c r="H82" s="777"/>
      <c r="I82" s="778"/>
    </row>
    <row r="83" spans="1:9" ht="15.75" customHeight="1" thickBot="1" x14ac:dyDescent="0.3">
      <c r="A83" s="779" t="s">
        <v>687</v>
      </c>
      <c r="B83" s="780"/>
      <c r="C83" s="780"/>
      <c r="D83" s="780"/>
      <c r="E83" s="780"/>
      <c r="F83" s="780"/>
      <c r="G83" s="781"/>
      <c r="H83" s="781"/>
      <c r="I83" s="782"/>
    </row>
    <row r="84" spans="1:9" ht="15.75" customHeight="1" thickBot="1" x14ac:dyDescent="0.35">
      <c r="A84" s="959" t="s">
        <v>67</v>
      </c>
      <c r="B84" s="961"/>
      <c r="C84" s="961"/>
      <c r="D84" s="961"/>
      <c r="E84" s="961"/>
      <c r="F84" s="961"/>
      <c r="G84" s="961"/>
      <c r="H84" s="961"/>
      <c r="I84" s="960"/>
    </row>
    <row r="85" spans="1:9" ht="15.75" customHeight="1" thickBot="1" x14ac:dyDescent="0.35">
      <c r="A85" s="822" t="s">
        <v>688</v>
      </c>
      <c r="B85" s="900"/>
      <c r="C85" s="900"/>
      <c r="D85" s="900"/>
      <c r="E85" s="900"/>
      <c r="F85" s="900"/>
      <c r="G85" s="900"/>
      <c r="H85" s="900"/>
      <c r="I85" s="823"/>
    </row>
    <row r="86" spans="1:9" x14ac:dyDescent="0.25">
      <c r="A86" s="118"/>
      <c r="B86" s="118"/>
      <c r="C86" s="118"/>
      <c r="D86" s="118"/>
      <c r="E86" s="118"/>
      <c r="F86" s="118"/>
      <c r="G86" s="118"/>
      <c r="H86" s="118"/>
      <c r="I86" s="118"/>
    </row>
    <row r="87" spans="1:9" x14ac:dyDescent="0.25">
      <c r="A87" s="857" t="s">
        <v>72</v>
      </c>
      <c r="B87" s="857"/>
      <c r="C87" s="857"/>
      <c r="D87" s="857"/>
      <c r="E87" s="857"/>
      <c r="F87" s="857"/>
      <c r="G87" s="857"/>
      <c r="H87" s="857"/>
      <c r="I87" s="857"/>
    </row>
    <row r="89" spans="1:9" ht="25.5" customHeight="1" thickBot="1" x14ac:dyDescent="0.3">
      <c r="A89" s="857" t="s">
        <v>73</v>
      </c>
      <c r="B89" s="857"/>
      <c r="C89" s="857"/>
      <c r="D89" s="857"/>
      <c r="E89" s="857"/>
      <c r="F89" s="857"/>
      <c r="G89" s="857"/>
      <c r="H89" s="857"/>
      <c r="I89" s="857"/>
    </row>
    <row r="90" spans="1:9" ht="39.75" customHeight="1" x14ac:dyDescent="0.25">
      <c r="A90" s="1002" t="s">
        <v>51</v>
      </c>
      <c r="B90" s="1003"/>
      <c r="C90" s="1003"/>
      <c r="D90" s="698" t="s">
        <v>705</v>
      </c>
      <c r="E90" s="699"/>
      <c r="F90" s="699"/>
      <c r="G90" s="699"/>
      <c r="H90" s="699"/>
      <c r="I90" s="700"/>
    </row>
    <row r="91" spans="1:9" ht="16.5" customHeight="1" x14ac:dyDescent="0.25">
      <c r="A91" s="1004"/>
      <c r="B91" s="953"/>
      <c r="C91" s="953"/>
      <c r="D91" s="969" t="s">
        <v>52</v>
      </c>
      <c r="E91" s="970"/>
      <c r="F91" s="733"/>
      <c r="G91" s="969" t="s">
        <v>53</v>
      </c>
      <c r="H91" s="970"/>
      <c r="I91" s="733"/>
    </row>
    <row r="92" spans="1:9" ht="33.75" thickBot="1" x14ac:dyDescent="0.3">
      <c r="A92" s="1005"/>
      <c r="B92" s="1006"/>
      <c r="C92" s="1006"/>
      <c r="D92" s="22" t="s">
        <v>15</v>
      </c>
      <c r="E92" s="22" t="s">
        <v>16</v>
      </c>
      <c r="F92" s="477" t="s">
        <v>7</v>
      </c>
      <c r="G92" s="22" t="s">
        <v>15</v>
      </c>
      <c r="H92" s="22" t="s">
        <v>16</v>
      </c>
      <c r="I92" s="363" t="s">
        <v>7</v>
      </c>
    </row>
    <row r="93" spans="1:9" x14ac:dyDescent="0.25">
      <c r="A93" s="977" t="s">
        <v>54</v>
      </c>
      <c r="B93" s="978"/>
      <c r="C93" s="983" t="s">
        <v>24</v>
      </c>
      <c r="D93" s="984"/>
      <c r="E93" s="984"/>
      <c r="F93" s="984"/>
      <c r="G93" s="984"/>
      <c r="H93" s="984"/>
      <c r="I93" s="985"/>
    </row>
    <row r="94" spans="1:9" ht="29.25" customHeight="1" x14ac:dyDescent="0.25">
      <c r="A94" s="979"/>
      <c r="B94" s="980"/>
      <c r="C94" s="986" t="s">
        <v>74</v>
      </c>
      <c r="D94" s="987"/>
      <c r="E94" s="987"/>
      <c r="F94" s="1331"/>
      <c r="G94" s="1331"/>
      <c r="H94" s="1331"/>
      <c r="I94" s="988"/>
    </row>
    <row r="95" spans="1:9" ht="26.25" customHeight="1" thickBot="1" x14ac:dyDescent="0.3">
      <c r="A95" s="981"/>
      <c r="B95" s="982"/>
      <c r="C95" s="989" t="s">
        <v>75</v>
      </c>
      <c r="D95" s="990"/>
      <c r="E95" s="990"/>
      <c r="F95" s="1332"/>
      <c r="G95" s="1332"/>
      <c r="H95" s="1332"/>
      <c r="I95" s="991"/>
    </row>
    <row r="96" spans="1:9" ht="53.25" customHeight="1" thickBot="1" x14ac:dyDescent="0.3">
      <c r="A96" s="441">
        <v>1047</v>
      </c>
      <c r="B96" s="394" t="s">
        <v>674</v>
      </c>
      <c r="C96" s="992" t="s">
        <v>338</v>
      </c>
      <c r="D96" s="993"/>
      <c r="E96" s="993"/>
      <c r="F96" s="993"/>
      <c r="G96" s="993"/>
      <c r="H96" s="993"/>
      <c r="I96" s="994"/>
    </row>
    <row r="97" spans="1:9" ht="65.25" customHeight="1" thickBot="1" x14ac:dyDescent="0.3">
      <c r="A97" s="1328" t="s">
        <v>78</v>
      </c>
      <c r="B97" s="1330"/>
      <c r="C97" s="442" t="s">
        <v>79</v>
      </c>
      <c r="D97" s="394"/>
      <c r="E97" s="394"/>
      <c r="F97" s="394"/>
      <c r="G97" s="394"/>
      <c r="H97" s="394"/>
      <c r="I97" s="394"/>
    </row>
    <row r="98" spans="1:9" ht="50.25" thickBot="1" x14ac:dyDescent="0.3">
      <c r="A98" s="992"/>
      <c r="B98" s="994"/>
      <c r="C98" s="442" t="s">
        <v>80</v>
      </c>
      <c r="D98" s="394"/>
      <c r="E98" s="394"/>
      <c r="F98" s="394"/>
      <c r="G98" s="394"/>
      <c r="H98" s="394"/>
      <c r="I98" s="394"/>
    </row>
    <row r="99" spans="1:9" ht="17.25" thickBot="1" x14ac:dyDescent="0.3">
      <c r="A99" s="995" t="s">
        <v>81</v>
      </c>
      <c r="B99" s="996"/>
      <c r="C99" s="442"/>
      <c r="D99" s="442"/>
      <c r="E99" s="442"/>
      <c r="F99" s="394"/>
      <c r="G99" s="394"/>
      <c r="H99" s="394"/>
      <c r="I99" s="394"/>
    </row>
    <row r="100" spans="1:9" ht="57" customHeight="1" thickBot="1" x14ac:dyDescent="0.3">
      <c r="A100" s="995" t="s">
        <v>82</v>
      </c>
      <c r="B100" s="997"/>
      <c r="C100" s="996"/>
      <c r="D100" s="442"/>
      <c r="E100" s="442"/>
      <c r="F100" s="394"/>
      <c r="G100" s="116">
        <f>SUM(Tavush!C28:C30)</f>
        <v>-2235</v>
      </c>
      <c r="H100" s="116">
        <f>SUM(Tavush!D28:D30)</f>
        <v>-2235</v>
      </c>
      <c r="I100" s="116">
        <f>SUM(Tavush!E28:E30)</f>
        <v>-2235</v>
      </c>
    </row>
    <row r="101" spans="1:9" ht="38.25" customHeight="1" thickBot="1" x14ac:dyDescent="0.3">
      <c r="A101" s="995" t="s">
        <v>83</v>
      </c>
      <c r="B101" s="996"/>
      <c r="C101" s="116">
        <f>I100</f>
        <v>-2235</v>
      </c>
      <c r="D101" s="444"/>
      <c r="E101" s="444"/>
      <c r="F101" s="394"/>
      <c r="G101" s="394"/>
      <c r="H101" s="394"/>
      <c r="I101" s="394"/>
    </row>
    <row r="102" spans="1:9" ht="84" customHeight="1" thickBot="1" x14ac:dyDescent="0.3">
      <c r="A102" s="995" t="s">
        <v>84</v>
      </c>
      <c r="B102" s="996"/>
      <c r="C102" s="442"/>
      <c r="D102" s="442"/>
      <c r="E102" s="442"/>
      <c r="F102" s="394"/>
      <c r="G102" s="394"/>
      <c r="H102" s="394"/>
      <c r="I102" s="394"/>
    </row>
    <row r="103" spans="1:9" ht="22.5" customHeight="1" thickBot="1" x14ac:dyDescent="0.3">
      <c r="A103" s="1327" t="s">
        <v>66</v>
      </c>
      <c r="B103" s="1322"/>
      <c r="C103" s="1322"/>
      <c r="D103" s="1322"/>
      <c r="E103" s="1322"/>
      <c r="F103" s="1322"/>
      <c r="G103" s="1322"/>
      <c r="H103" s="1322"/>
      <c r="I103" s="1323"/>
    </row>
    <row r="104" spans="1:9" ht="40.5" customHeight="1" thickBot="1" x14ac:dyDescent="0.35">
      <c r="A104" s="872" t="s">
        <v>683</v>
      </c>
      <c r="B104" s="873"/>
      <c r="C104" s="873"/>
      <c r="D104" s="873"/>
      <c r="E104" s="873"/>
      <c r="F104" s="873"/>
      <c r="G104" s="873"/>
      <c r="H104" s="873"/>
      <c r="I104" s="899"/>
    </row>
    <row r="105" spans="1:9" ht="25.5" customHeight="1" thickBot="1" x14ac:dyDescent="0.3">
      <c r="A105" s="1327" t="s">
        <v>67</v>
      </c>
      <c r="B105" s="1322"/>
      <c r="C105" s="1322"/>
      <c r="D105" s="1322"/>
      <c r="E105" s="1322"/>
      <c r="F105" s="1322"/>
      <c r="G105" s="1322"/>
      <c r="H105" s="1322"/>
      <c r="I105" s="1323"/>
    </row>
    <row r="106" spans="1:9" ht="28.5" customHeight="1" thickBot="1" x14ac:dyDescent="0.35">
      <c r="A106" s="872" t="s">
        <v>684</v>
      </c>
      <c r="B106" s="873"/>
      <c r="C106" s="873"/>
      <c r="D106" s="873"/>
      <c r="E106" s="873"/>
      <c r="F106" s="873"/>
      <c r="G106" s="873"/>
      <c r="H106" s="873"/>
      <c r="I106" s="899"/>
    </row>
    <row r="107" spans="1:9" x14ac:dyDescent="0.25">
      <c r="A107" s="680" t="s">
        <v>54</v>
      </c>
      <c r="B107" s="681"/>
      <c r="C107" s="684" t="s">
        <v>24</v>
      </c>
      <c r="D107" s="685"/>
      <c r="E107" s="685"/>
      <c r="F107" s="685"/>
      <c r="G107" s="685"/>
      <c r="H107" s="685"/>
      <c r="I107" s="686"/>
    </row>
    <row r="108" spans="1:9" x14ac:dyDescent="0.25">
      <c r="A108" s="682"/>
      <c r="B108" s="683"/>
      <c r="C108" s="830" t="s">
        <v>125</v>
      </c>
      <c r="D108" s="831"/>
      <c r="E108" s="831"/>
      <c r="F108" s="831"/>
      <c r="G108" s="831"/>
      <c r="H108" s="831"/>
      <c r="I108" s="832"/>
    </row>
    <row r="109" spans="1:9" x14ac:dyDescent="0.25">
      <c r="A109" s="949">
        <v>1047</v>
      </c>
      <c r="B109" s="733" t="s">
        <v>675</v>
      </c>
      <c r="C109" s="660" t="s">
        <v>58</v>
      </c>
      <c r="D109" s="661"/>
      <c r="E109" s="661"/>
      <c r="F109" s="661"/>
      <c r="G109" s="661"/>
      <c r="H109" s="661"/>
      <c r="I109" s="662"/>
    </row>
    <row r="110" spans="1:9" ht="17.25" thickBot="1" x14ac:dyDescent="0.3">
      <c r="A110" s="1011"/>
      <c r="B110" s="1013"/>
      <c r="C110" s="950" t="s">
        <v>126</v>
      </c>
      <c r="D110" s="951"/>
      <c r="E110" s="951"/>
      <c r="F110" s="951"/>
      <c r="G110" s="951"/>
      <c r="H110" s="951"/>
      <c r="I110" s="952"/>
    </row>
    <row r="111" spans="1:9" ht="49.5" x14ac:dyDescent="0.25">
      <c r="A111" s="1014" t="s">
        <v>78</v>
      </c>
      <c r="B111" s="1015"/>
      <c r="C111" s="421" t="s">
        <v>127</v>
      </c>
      <c r="D111" s="480">
        <v>-1</v>
      </c>
      <c r="E111" s="480">
        <v>-1</v>
      </c>
      <c r="F111" s="480">
        <v>-1</v>
      </c>
      <c r="G111" s="423"/>
      <c r="H111" s="423"/>
      <c r="I111" s="424"/>
    </row>
    <row r="112" spans="1:9" ht="30" customHeight="1" thickBot="1" x14ac:dyDescent="0.3">
      <c r="A112" s="1009" t="s">
        <v>81</v>
      </c>
      <c r="B112" s="1010"/>
      <c r="C112" s="425"/>
      <c r="D112" s="425"/>
      <c r="E112" s="425"/>
      <c r="F112" s="374"/>
      <c r="G112" s="426"/>
      <c r="H112" s="426"/>
      <c r="I112" s="363"/>
    </row>
    <row r="113" spans="1:9" ht="56.25" customHeight="1" thickBot="1" x14ac:dyDescent="0.3">
      <c r="A113" s="1007" t="s">
        <v>93</v>
      </c>
      <c r="B113" s="1008"/>
      <c r="C113" s="1008"/>
      <c r="D113" s="427"/>
      <c r="E113" s="427"/>
      <c r="F113" s="367"/>
      <c r="G113" s="93">
        <f>Tavush!C31</f>
        <v>-310</v>
      </c>
      <c r="H113" s="93">
        <f>Tavush!D31</f>
        <v>-310</v>
      </c>
      <c r="I113" s="93">
        <f>Tavush!E31</f>
        <v>-310</v>
      </c>
    </row>
    <row r="114" spans="1:9" ht="40.5" customHeight="1" thickBot="1" x14ac:dyDescent="0.3">
      <c r="A114" s="954" t="s">
        <v>94</v>
      </c>
      <c r="B114" s="955"/>
      <c r="C114" s="481">
        <f>I113</f>
        <v>-310</v>
      </c>
      <c r="D114" s="428"/>
      <c r="E114" s="428"/>
      <c r="F114" s="367"/>
      <c r="G114" s="368"/>
      <c r="H114" s="368"/>
      <c r="I114" s="366"/>
    </row>
    <row r="115" spans="1:9" ht="90" customHeight="1" thickBot="1" x14ac:dyDescent="0.3">
      <c r="A115" s="954" t="s">
        <v>95</v>
      </c>
      <c r="B115" s="955"/>
      <c r="C115" s="371"/>
      <c r="D115" s="371"/>
      <c r="E115" s="371"/>
      <c r="F115" s="367"/>
      <c r="G115" s="368"/>
      <c r="H115" s="368"/>
      <c r="I115" s="366"/>
    </row>
    <row r="116" spans="1:9" x14ac:dyDescent="0.25">
      <c r="A116" s="775" t="s">
        <v>66</v>
      </c>
      <c r="B116" s="776"/>
      <c r="C116" s="776"/>
      <c r="D116" s="776"/>
      <c r="E116" s="776"/>
      <c r="F116" s="776"/>
      <c r="G116" s="777"/>
      <c r="H116" s="777"/>
      <c r="I116" s="778"/>
    </row>
    <row r="117" spans="1:9" ht="15.75" customHeight="1" thickBot="1" x14ac:dyDescent="0.35">
      <c r="A117" s="872" t="s">
        <v>683</v>
      </c>
      <c r="B117" s="873"/>
      <c r="C117" s="873"/>
      <c r="D117" s="873"/>
      <c r="E117" s="873"/>
      <c r="F117" s="873"/>
      <c r="G117" s="873"/>
      <c r="H117" s="873"/>
      <c r="I117" s="899"/>
    </row>
    <row r="118" spans="1:9" x14ac:dyDescent="0.25">
      <c r="A118" s="775" t="s">
        <v>67</v>
      </c>
      <c r="B118" s="776"/>
      <c r="C118" s="776"/>
      <c r="D118" s="776"/>
      <c r="E118" s="776"/>
      <c r="F118" s="776"/>
      <c r="G118" s="777"/>
      <c r="H118" s="777"/>
      <c r="I118" s="778"/>
    </row>
    <row r="119" spans="1:9" ht="15.75" customHeight="1" thickBot="1" x14ac:dyDescent="0.35">
      <c r="A119" s="872" t="s">
        <v>684</v>
      </c>
      <c r="B119" s="873"/>
      <c r="C119" s="873"/>
      <c r="D119" s="873"/>
      <c r="E119" s="873"/>
      <c r="F119" s="873"/>
      <c r="G119" s="873"/>
      <c r="H119" s="873"/>
      <c r="I119" s="899"/>
    </row>
    <row r="120" spans="1:9" x14ac:dyDescent="0.25">
      <c r="A120" s="680" t="s">
        <v>54</v>
      </c>
      <c r="B120" s="681"/>
      <c r="C120" s="684" t="s">
        <v>24</v>
      </c>
      <c r="D120" s="685"/>
      <c r="E120" s="685"/>
      <c r="F120" s="685"/>
      <c r="G120" s="685"/>
      <c r="H120" s="685"/>
      <c r="I120" s="686"/>
    </row>
    <row r="121" spans="1:9" x14ac:dyDescent="0.25">
      <c r="A121" s="682"/>
      <c r="B121" s="683"/>
      <c r="C121" s="830" t="s">
        <v>746</v>
      </c>
      <c r="D121" s="831"/>
      <c r="E121" s="831"/>
      <c r="F121" s="831"/>
      <c r="G121" s="831"/>
      <c r="H121" s="831"/>
      <c r="I121" s="832"/>
    </row>
    <row r="122" spans="1:9" x14ac:dyDescent="0.25">
      <c r="A122" s="949">
        <v>1098</v>
      </c>
      <c r="B122" s="733" t="s">
        <v>676</v>
      </c>
      <c r="C122" s="660" t="s">
        <v>58</v>
      </c>
      <c r="D122" s="661"/>
      <c r="E122" s="661"/>
      <c r="F122" s="661"/>
      <c r="G122" s="661"/>
      <c r="H122" s="661"/>
      <c r="I122" s="662"/>
    </row>
    <row r="123" spans="1:9" ht="39" customHeight="1" thickBot="1" x14ac:dyDescent="0.3">
      <c r="A123" s="1011"/>
      <c r="B123" s="1013"/>
      <c r="C123" s="950" t="s">
        <v>747</v>
      </c>
      <c r="D123" s="951"/>
      <c r="E123" s="951"/>
      <c r="F123" s="951"/>
      <c r="G123" s="951"/>
      <c r="H123" s="951"/>
      <c r="I123" s="952"/>
    </row>
    <row r="124" spans="1:9" ht="33" x14ac:dyDescent="0.25">
      <c r="A124" s="1014" t="s">
        <v>78</v>
      </c>
      <c r="B124" s="1015"/>
      <c r="C124" s="421" t="s">
        <v>748</v>
      </c>
      <c r="D124" s="480">
        <v>1</v>
      </c>
      <c r="E124" s="480">
        <v>1</v>
      </c>
      <c r="F124" s="480">
        <v>1</v>
      </c>
      <c r="G124" s="423"/>
      <c r="H124" s="423"/>
      <c r="I124" s="424"/>
    </row>
    <row r="125" spans="1:9" ht="40.5" customHeight="1" thickBot="1" x14ac:dyDescent="0.3">
      <c r="A125" s="1009" t="s">
        <v>81</v>
      </c>
      <c r="B125" s="1010"/>
      <c r="C125" s="425"/>
      <c r="D125" s="425"/>
      <c r="E125" s="425"/>
      <c r="F125" s="477"/>
      <c r="G125" s="426"/>
      <c r="H125" s="426"/>
      <c r="I125" s="363"/>
    </row>
    <row r="126" spans="1:9" ht="69" customHeight="1" thickBot="1" x14ac:dyDescent="0.3">
      <c r="A126" s="1007" t="s">
        <v>93</v>
      </c>
      <c r="B126" s="1008"/>
      <c r="C126" s="1008"/>
      <c r="D126" s="478"/>
      <c r="E126" s="478"/>
      <c r="F126" s="367"/>
      <c r="G126" s="93">
        <f>Tavush!C44</f>
        <v>8678.9</v>
      </c>
      <c r="H126" s="93">
        <f>Tavush!D44</f>
        <v>8678.9</v>
      </c>
      <c r="I126" s="93">
        <f>Tavush!E44</f>
        <v>8678.9</v>
      </c>
    </row>
    <row r="127" spans="1:9" ht="49.5" customHeight="1" thickBot="1" x14ac:dyDescent="0.3">
      <c r="A127" s="954" t="s">
        <v>94</v>
      </c>
      <c r="B127" s="955"/>
      <c r="C127" s="481">
        <f>I126</f>
        <v>8678.9</v>
      </c>
      <c r="D127" s="428"/>
      <c r="E127" s="428"/>
      <c r="F127" s="367"/>
      <c r="G127" s="368"/>
      <c r="H127" s="368"/>
      <c r="I127" s="366"/>
    </row>
    <row r="128" spans="1:9" ht="83.25" customHeight="1" thickBot="1" x14ac:dyDescent="0.3">
      <c r="A128" s="954" t="s">
        <v>95</v>
      </c>
      <c r="B128" s="955"/>
      <c r="C128" s="476"/>
      <c r="D128" s="476"/>
      <c r="E128" s="476"/>
      <c r="F128" s="367"/>
      <c r="G128" s="368"/>
      <c r="H128" s="368"/>
      <c r="I128" s="366"/>
    </row>
    <row r="129" spans="1:9" ht="30.75" customHeight="1" x14ac:dyDescent="0.25">
      <c r="A129" s="775" t="s">
        <v>66</v>
      </c>
      <c r="B129" s="776"/>
      <c r="C129" s="776"/>
      <c r="D129" s="776"/>
      <c r="E129" s="776"/>
      <c r="F129" s="776"/>
      <c r="G129" s="777"/>
      <c r="H129" s="777"/>
      <c r="I129" s="778"/>
    </row>
    <row r="130" spans="1:9" ht="17.25" customHeight="1" thickBot="1" x14ac:dyDescent="0.35">
      <c r="A130" s="872" t="s">
        <v>750</v>
      </c>
      <c r="B130" s="873"/>
      <c r="C130" s="873"/>
      <c r="D130" s="873"/>
      <c r="E130" s="873"/>
      <c r="F130" s="873"/>
      <c r="G130" s="873"/>
      <c r="H130" s="873"/>
      <c r="I130" s="899"/>
    </row>
    <row r="131" spans="1:9" x14ac:dyDescent="0.25">
      <c r="A131" s="775" t="s">
        <v>67</v>
      </c>
      <c r="B131" s="776"/>
      <c r="C131" s="776"/>
      <c r="D131" s="776"/>
      <c r="E131" s="776"/>
      <c r="F131" s="776"/>
      <c r="G131" s="777"/>
      <c r="H131" s="777"/>
      <c r="I131" s="778"/>
    </row>
    <row r="132" spans="1:9" ht="22.5" customHeight="1" thickBot="1" x14ac:dyDescent="0.35">
      <c r="A132" s="872" t="s">
        <v>749</v>
      </c>
      <c r="B132" s="873"/>
      <c r="C132" s="873"/>
      <c r="D132" s="873"/>
      <c r="E132" s="873"/>
      <c r="F132" s="873"/>
      <c r="G132" s="873"/>
      <c r="H132" s="873"/>
      <c r="I132" s="899"/>
    </row>
  </sheetData>
  <mergeCells count="149">
    <mergeCell ref="A47:I47"/>
    <mergeCell ref="A48:I48"/>
    <mergeCell ref="A49:I49"/>
    <mergeCell ref="A50:I50"/>
    <mergeCell ref="A40:A41"/>
    <mergeCell ref="B40:B41"/>
    <mergeCell ref="C40:I40"/>
    <mergeCell ref="C41:I41"/>
    <mergeCell ref="A42:B42"/>
    <mergeCell ref="A43:B43"/>
    <mergeCell ref="A44:C44"/>
    <mergeCell ref="A45:I45"/>
    <mergeCell ref="A46:I46"/>
    <mergeCell ref="A32:I32"/>
    <mergeCell ref="A33:I33"/>
    <mergeCell ref="A34:I34"/>
    <mergeCell ref="A35:I35"/>
    <mergeCell ref="A36:I36"/>
    <mergeCell ref="A37:I37"/>
    <mergeCell ref="A38:B39"/>
    <mergeCell ref="C38:I38"/>
    <mergeCell ref="C39:I39"/>
    <mergeCell ref="A132:I132"/>
    <mergeCell ref="A126:C126"/>
    <mergeCell ref="A127:B127"/>
    <mergeCell ref="A128:B128"/>
    <mergeCell ref="A129:I129"/>
    <mergeCell ref="A130:I130"/>
    <mergeCell ref="A131:I131"/>
    <mergeCell ref="A122:A123"/>
    <mergeCell ref="B122:B123"/>
    <mergeCell ref="C122:I122"/>
    <mergeCell ref="C123:I123"/>
    <mergeCell ref="A124:B124"/>
    <mergeCell ref="A125:B125"/>
    <mergeCell ref="A120:B121"/>
    <mergeCell ref="C120:I120"/>
    <mergeCell ref="C121:I121"/>
    <mergeCell ref="A119:I119"/>
    <mergeCell ref="A113:C113"/>
    <mergeCell ref="A114:B114"/>
    <mergeCell ref="A115:B115"/>
    <mergeCell ref="A116:I116"/>
    <mergeCell ref="A117:I117"/>
    <mergeCell ref="A118:I118"/>
    <mergeCell ref="A109:A110"/>
    <mergeCell ref="B109:B110"/>
    <mergeCell ref="C109:I109"/>
    <mergeCell ref="C110:I110"/>
    <mergeCell ref="A111:B111"/>
    <mergeCell ref="A112:B112"/>
    <mergeCell ref="A107:B108"/>
    <mergeCell ref="C107:I107"/>
    <mergeCell ref="C108:I108"/>
    <mergeCell ref="A105:I105"/>
    <mergeCell ref="A106:I106"/>
    <mergeCell ref="A99:B99"/>
    <mergeCell ref="A100:C100"/>
    <mergeCell ref="A101:B101"/>
    <mergeCell ref="A102:B102"/>
    <mergeCell ref="A103:I103"/>
    <mergeCell ref="A104:I104"/>
    <mergeCell ref="A93:B95"/>
    <mergeCell ref="C93:I93"/>
    <mergeCell ref="C94:I94"/>
    <mergeCell ref="C95:I95"/>
    <mergeCell ref="C96:I96"/>
    <mergeCell ref="A97:B98"/>
    <mergeCell ref="A83:I83"/>
    <mergeCell ref="A84:I84"/>
    <mergeCell ref="A85:I85"/>
    <mergeCell ref="A87:I87"/>
    <mergeCell ref="A89:I89"/>
    <mergeCell ref="A90:C92"/>
    <mergeCell ref="D90:I90"/>
    <mergeCell ref="D91:F91"/>
    <mergeCell ref="G91:I91"/>
    <mergeCell ref="A78:I78"/>
    <mergeCell ref="A79:I79"/>
    <mergeCell ref="A80:B80"/>
    <mergeCell ref="C80:I80"/>
    <mergeCell ref="A81:B81"/>
    <mergeCell ref="A82:I82"/>
    <mergeCell ref="A74:A75"/>
    <mergeCell ref="B74:B75"/>
    <mergeCell ref="C74:I74"/>
    <mergeCell ref="C75:I75"/>
    <mergeCell ref="A76:B76"/>
    <mergeCell ref="A77:I77"/>
    <mergeCell ref="A67:B67"/>
    <mergeCell ref="A68:I68"/>
    <mergeCell ref="A69:I69"/>
    <mergeCell ref="A70:I70"/>
    <mergeCell ref="A71:I71"/>
    <mergeCell ref="A72:B73"/>
    <mergeCell ref="C72:I72"/>
    <mergeCell ref="C73:I73"/>
    <mergeCell ref="A62:B62"/>
    <mergeCell ref="A63:I63"/>
    <mergeCell ref="A64:I64"/>
    <mergeCell ref="A65:I65"/>
    <mergeCell ref="A66:B66"/>
    <mergeCell ref="C66:I66"/>
    <mergeCell ref="A58:B59"/>
    <mergeCell ref="C58:I58"/>
    <mergeCell ref="C59:I59"/>
    <mergeCell ref="A60:A61"/>
    <mergeCell ref="B60:B61"/>
    <mergeCell ref="C60:I60"/>
    <mergeCell ref="C61:I61"/>
    <mergeCell ref="A23:I23"/>
    <mergeCell ref="A53:I53"/>
    <mergeCell ref="A55:C57"/>
    <mergeCell ref="D55:I55"/>
    <mergeCell ref="D56:F56"/>
    <mergeCell ref="G56:I56"/>
    <mergeCell ref="A24:I24"/>
    <mergeCell ref="A25:B26"/>
    <mergeCell ref="C25:I25"/>
    <mergeCell ref="C26:I26"/>
    <mergeCell ref="A27:A28"/>
    <mergeCell ref="B27:B28"/>
    <mergeCell ref="C27:I27"/>
    <mergeCell ref="C28:I28"/>
    <mergeCell ref="A29:B29"/>
    <mergeCell ref="A30:B30"/>
    <mergeCell ref="A31:C31"/>
    <mergeCell ref="A20:I20"/>
    <mergeCell ref="A21:I21"/>
    <mergeCell ref="A22:I22"/>
    <mergeCell ref="C13:I13"/>
    <mergeCell ref="C14:I14"/>
    <mergeCell ref="A16:B16"/>
    <mergeCell ref="A12:B13"/>
    <mergeCell ref="A14:A15"/>
    <mergeCell ref="B14:B15"/>
    <mergeCell ref="C15:I15"/>
    <mergeCell ref="A17:B17"/>
    <mergeCell ref="A18:C18"/>
    <mergeCell ref="A1:I1"/>
    <mergeCell ref="A3:I3"/>
    <mergeCell ref="A6:I6"/>
    <mergeCell ref="C12:I12"/>
    <mergeCell ref="A19:I19"/>
    <mergeCell ref="A7:I7"/>
    <mergeCell ref="A9:C11"/>
    <mergeCell ref="D9:I9"/>
    <mergeCell ref="D10:F10"/>
    <mergeCell ref="G10:I10"/>
  </mergeCells>
  <pageMargins left="0.23622047244094499" right="0.23622047244094499" top="0.15748031496063" bottom="0.196850393700787" header="0.31496062992126" footer="0.31496062992126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3" workbookViewId="0">
      <selection activeCell="C9" sqref="C9"/>
    </sheetView>
  </sheetViews>
  <sheetFormatPr defaultRowHeight="13.5" x14ac:dyDescent="0.25"/>
  <cols>
    <col min="1" max="1" width="7.42578125" style="270" customWidth="1"/>
    <col min="2" max="2" width="56.42578125" style="270" customWidth="1"/>
    <col min="3" max="3" width="16.85546875" style="270" customWidth="1"/>
    <col min="4" max="4" width="16.7109375" style="270" customWidth="1"/>
    <col min="5" max="5" width="17.42578125" style="270" customWidth="1"/>
    <col min="6" max="6" width="20.5703125" style="270" hidden="1" customWidth="1"/>
    <col min="7" max="254" width="9.140625" style="270"/>
    <col min="255" max="255" width="5.42578125" style="270" customWidth="1"/>
    <col min="256" max="256" width="56.42578125" style="270" customWidth="1"/>
    <col min="257" max="257" width="17.5703125" style="270" customWidth="1"/>
    <col min="258" max="258" width="13.42578125" style="270" customWidth="1"/>
    <col min="259" max="259" width="12.5703125" style="270" bestFit="1" customWidth="1"/>
    <col min="260" max="260" width="13.7109375" style="270" customWidth="1"/>
    <col min="261" max="261" width="11.5703125" style="270" customWidth="1"/>
    <col min="262" max="510" width="9.140625" style="270"/>
    <col min="511" max="511" width="5.42578125" style="270" customWidth="1"/>
    <col min="512" max="512" width="56.42578125" style="270" customWidth="1"/>
    <col min="513" max="513" width="17.5703125" style="270" customWidth="1"/>
    <col min="514" max="514" width="13.42578125" style="270" customWidth="1"/>
    <col min="515" max="515" width="12.5703125" style="270" bestFit="1" customWidth="1"/>
    <col min="516" max="516" width="13.7109375" style="270" customWidth="1"/>
    <col min="517" max="517" width="11.5703125" style="270" customWidth="1"/>
    <col min="518" max="766" width="9.140625" style="270"/>
    <col min="767" max="767" width="5.42578125" style="270" customWidth="1"/>
    <col min="768" max="768" width="56.42578125" style="270" customWidth="1"/>
    <col min="769" max="769" width="17.5703125" style="270" customWidth="1"/>
    <col min="770" max="770" width="13.42578125" style="270" customWidth="1"/>
    <col min="771" max="771" width="12.5703125" style="270" bestFit="1" customWidth="1"/>
    <col min="772" max="772" width="13.7109375" style="270" customWidth="1"/>
    <col min="773" max="773" width="11.5703125" style="270" customWidth="1"/>
    <col min="774" max="1022" width="9.140625" style="270"/>
    <col min="1023" max="1023" width="5.42578125" style="270" customWidth="1"/>
    <col min="1024" max="1024" width="56.42578125" style="270" customWidth="1"/>
    <col min="1025" max="1025" width="17.5703125" style="270" customWidth="1"/>
    <col min="1026" max="1026" width="13.42578125" style="270" customWidth="1"/>
    <col min="1027" max="1027" width="12.5703125" style="270" bestFit="1" customWidth="1"/>
    <col min="1028" max="1028" width="13.7109375" style="270" customWidth="1"/>
    <col min="1029" max="1029" width="11.5703125" style="270" customWidth="1"/>
    <col min="1030" max="1278" width="9.140625" style="270"/>
    <col min="1279" max="1279" width="5.42578125" style="270" customWidth="1"/>
    <col min="1280" max="1280" width="56.42578125" style="270" customWidth="1"/>
    <col min="1281" max="1281" width="17.5703125" style="270" customWidth="1"/>
    <col min="1282" max="1282" width="13.42578125" style="270" customWidth="1"/>
    <col min="1283" max="1283" width="12.5703125" style="270" bestFit="1" customWidth="1"/>
    <col min="1284" max="1284" width="13.7109375" style="270" customWidth="1"/>
    <col min="1285" max="1285" width="11.5703125" style="270" customWidth="1"/>
    <col min="1286" max="1534" width="9.140625" style="270"/>
    <col min="1535" max="1535" width="5.42578125" style="270" customWidth="1"/>
    <col min="1536" max="1536" width="56.42578125" style="270" customWidth="1"/>
    <col min="1537" max="1537" width="17.5703125" style="270" customWidth="1"/>
    <col min="1538" max="1538" width="13.42578125" style="270" customWidth="1"/>
    <col min="1539" max="1539" width="12.5703125" style="270" bestFit="1" customWidth="1"/>
    <col min="1540" max="1540" width="13.7109375" style="270" customWidth="1"/>
    <col min="1541" max="1541" width="11.5703125" style="270" customWidth="1"/>
    <col min="1542" max="1790" width="9.140625" style="270"/>
    <col min="1791" max="1791" width="5.42578125" style="270" customWidth="1"/>
    <col min="1792" max="1792" width="56.42578125" style="270" customWidth="1"/>
    <col min="1793" max="1793" width="17.5703125" style="270" customWidth="1"/>
    <col min="1794" max="1794" width="13.42578125" style="270" customWidth="1"/>
    <col min="1795" max="1795" width="12.5703125" style="270" bestFit="1" customWidth="1"/>
    <col min="1796" max="1796" width="13.7109375" style="270" customWidth="1"/>
    <col min="1797" max="1797" width="11.5703125" style="270" customWidth="1"/>
    <col min="1798" max="2046" width="9.140625" style="270"/>
    <col min="2047" max="2047" width="5.42578125" style="270" customWidth="1"/>
    <col min="2048" max="2048" width="56.42578125" style="270" customWidth="1"/>
    <col min="2049" max="2049" width="17.5703125" style="270" customWidth="1"/>
    <col min="2050" max="2050" width="13.42578125" style="270" customWidth="1"/>
    <col min="2051" max="2051" width="12.5703125" style="270" bestFit="1" customWidth="1"/>
    <col min="2052" max="2052" width="13.7109375" style="270" customWidth="1"/>
    <col min="2053" max="2053" width="11.5703125" style="270" customWidth="1"/>
    <col min="2054" max="2302" width="9.140625" style="270"/>
    <col min="2303" max="2303" width="5.42578125" style="270" customWidth="1"/>
    <col min="2304" max="2304" width="56.42578125" style="270" customWidth="1"/>
    <col min="2305" max="2305" width="17.5703125" style="270" customWidth="1"/>
    <col min="2306" max="2306" width="13.42578125" style="270" customWidth="1"/>
    <col min="2307" max="2307" width="12.5703125" style="270" bestFit="1" customWidth="1"/>
    <col min="2308" max="2308" width="13.7109375" style="270" customWidth="1"/>
    <col min="2309" max="2309" width="11.5703125" style="270" customWidth="1"/>
    <col min="2310" max="2558" width="9.140625" style="270"/>
    <col min="2559" max="2559" width="5.42578125" style="270" customWidth="1"/>
    <col min="2560" max="2560" width="56.42578125" style="270" customWidth="1"/>
    <col min="2561" max="2561" width="17.5703125" style="270" customWidth="1"/>
    <col min="2562" max="2562" width="13.42578125" style="270" customWidth="1"/>
    <col min="2563" max="2563" width="12.5703125" style="270" bestFit="1" customWidth="1"/>
    <col min="2564" max="2564" width="13.7109375" style="270" customWidth="1"/>
    <col min="2565" max="2565" width="11.5703125" style="270" customWidth="1"/>
    <col min="2566" max="2814" width="9.140625" style="270"/>
    <col min="2815" max="2815" width="5.42578125" style="270" customWidth="1"/>
    <col min="2816" max="2816" width="56.42578125" style="270" customWidth="1"/>
    <col min="2817" max="2817" width="17.5703125" style="270" customWidth="1"/>
    <col min="2818" max="2818" width="13.42578125" style="270" customWidth="1"/>
    <col min="2819" max="2819" width="12.5703125" style="270" bestFit="1" customWidth="1"/>
    <col min="2820" max="2820" width="13.7109375" style="270" customWidth="1"/>
    <col min="2821" max="2821" width="11.5703125" style="270" customWidth="1"/>
    <col min="2822" max="3070" width="9.140625" style="270"/>
    <col min="3071" max="3071" width="5.42578125" style="270" customWidth="1"/>
    <col min="3072" max="3072" width="56.42578125" style="270" customWidth="1"/>
    <col min="3073" max="3073" width="17.5703125" style="270" customWidth="1"/>
    <col min="3074" max="3074" width="13.42578125" style="270" customWidth="1"/>
    <col min="3075" max="3075" width="12.5703125" style="270" bestFit="1" customWidth="1"/>
    <col min="3076" max="3076" width="13.7109375" style="270" customWidth="1"/>
    <col min="3077" max="3077" width="11.5703125" style="270" customWidth="1"/>
    <col min="3078" max="3326" width="9.140625" style="270"/>
    <col min="3327" max="3327" width="5.42578125" style="270" customWidth="1"/>
    <col min="3328" max="3328" width="56.42578125" style="270" customWidth="1"/>
    <col min="3329" max="3329" width="17.5703125" style="270" customWidth="1"/>
    <col min="3330" max="3330" width="13.42578125" style="270" customWidth="1"/>
    <col min="3331" max="3331" width="12.5703125" style="270" bestFit="1" customWidth="1"/>
    <col min="3332" max="3332" width="13.7109375" style="270" customWidth="1"/>
    <col min="3333" max="3333" width="11.5703125" style="270" customWidth="1"/>
    <col min="3334" max="3582" width="9.140625" style="270"/>
    <col min="3583" max="3583" width="5.42578125" style="270" customWidth="1"/>
    <col min="3584" max="3584" width="56.42578125" style="270" customWidth="1"/>
    <col min="3585" max="3585" width="17.5703125" style="270" customWidth="1"/>
    <col min="3586" max="3586" width="13.42578125" style="270" customWidth="1"/>
    <col min="3587" max="3587" width="12.5703125" style="270" bestFit="1" customWidth="1"/>
    <col min="3588" max="3588" width="13.7109375" style="270" customWidth="1"/>
    <col min="3589" max="3589" width="11.5703125" style="270" customWidth="1"/>
    <col min="3590" max="3838" width="9.140625" style="270"/>
    <col min="3839" max="3839" width="5.42578125" style="270" customWidth="1"/>
    <col min="3840" max="3840" width="56.42578125" style="270" customWidth="1"/>
    <col min="3841" max="3841" width="17.5703125" style="270" customWidth="1"/>
    <col min="3842" max="3842" width="13.42578125" style="270" customWidth="1"/>
    <col min="3843" max="3843" width="12.5703125" style="270" bestFit="1" customWidth="1"/>
    <col min="3844" max="3844" width="13.7109375" style="270" customWidth="1"/>
    <col min="3845" max="3845" width="11.5703125" style="270" customWidth="1"/>
    <col min="3846" max="4094" width="9.140625" style="270"/>
    <col min="4095" max="4095" width="5.42578125" style="270" customWidth="1"/>
    <col min="4096" max="4096" width="56.42578125" style="270" customWidth="1"/>
    <col min="4097" max="4097" width="17.5703125" style="270" customWidth="1"/>
    <col min="4098" max="4098" width="13.42578125" style="270" customWidth="1"/>
    <col min="4099" max="4099" width="12.5703125" style="270" bestFit="1" customWidth="1"/>
    <col min="4100" max="4100" width="13.7109375" style="270" customWidth="1"/>
    <col min="4101" max="4101" width="11.5703125" style="270" customWidth="1"/>
    <col min="4102" max="4350" width="9.140625" style="270"/>
    <col min="4351" max="4351" width="5.42578125" style="270" customWidth="1"/>
    <col min="4352" max="4352" width="56.42578125" style="270" customWidth="1"/>
    <col min="4353" max="4353" width="17.5703125" style="270" customWidth="1"/>
    <col min="4354" max="4354" width="13.42578125" style="270" customWidth="1"/>
    <col min="4355" max="4355" width="12.5703125" style="270" bestFit="1" customWidth="1"/>
    <col min="4356" max="4356" width="13.7109375" style="270" customWidth="1"/>
    <col min="4357" max="4357" width="11.5703125" style="270" customWidth="1"/>
    <col min="4358" max="4606" width="9.140625" style="270"/>
    <col min="4607" max="4607" width="5.42578125" style="270" customWidth="1"/>
    <col min="4608" max="4608" width="56.42578125" style="270" customWidth="1"/>
    <col min="4609" max="4609" width="17.5703125" style="270" customWidth="1"/>
    <col min="4610" max="4610" width="13.42578125" style="270" customWidth="1"/>
    <col min="4611" max="4611" width="12.5703125" style="270" bestFit="1" customWidth="1"/>
    <col min="4612" max="4612" width="13.7109375" style="270" customWidth="1"/>
    <col min="4613" max="4613" width="11.5703125" style="270" customWidth="1"/>
    <col min="4614" max="4862" width="9.140625" style="270"/>
    <col min="4863" max="4863" width="5.42578125" style="270" customWidth="1"/>
    <col min="4864" max="4864" width="56.42578125" style="270" customWidth="1"/>
    <col min="4865" max="4865" width="17.5703125" style="270" customWidth="1"/>
    <col min="4866" max="4866" width="13.42578125" style="270" customWidth="1"/>
    <col min="4867" max="4867" width="12.5703125" style="270" bestFit="1" customWidth="1"/>
    <col min="4868" max="4868" width="13.7109375" style="270" customWidth="1"/>
    <col min="4869" max="4869" width="11.5703125" style="270" customWidth="1"/>
    <col min="4870" max="5118" width="9.140625" style="270"/>
    <col min="5119" max="5119" width="5.42578125" style="270" customWidth="1"/>
    <col min="5120" max="5120" width="56.42578125" style="270" customWidth="1"/>
    <col min="5121" max="5121" width="17.5703125" style="270" customWidth="1"/>
    <col min="5122" max="5122" width="13.42578125" style="270" customWidth="1"/>
    <col min="5123" max="5123" width="12.5703125" style="270" bestFit="1" customWidth="1"/>
    <col min="5124" max="5124" width="13.7109375" style="270" customWidth="1"/>
    <col min="5125" max="5125" width="11.5703125" style="270" customWidth="1"/>
    <col min="5126" max="5374" width="9.140625" style="270"/>
    <col min="5375" max="5375" width="5.42578125" style="270" customWidth="1"/>
    <col min="5376" max="5376" width="56.42578125" style="270" customWidth="1"/>
    <col min="5377" max="5377" width="17.5703125" style="270" customWidth="1"/>
    <col min="5378" max="5378" width="13.42578125" style="270" customWidth="1"/>
    <col min="5379" max="5379" width="12.5703125" style="270" bestFit="1" customWidth="1"/>
    <col min="5380" max="5380" width="13.7109375" style="270" customWidth="1"/>
    <col min="5381" max="5381" width="11.5703125" style="270" customWidth="1"/>
    <col min="5382" max="5630" width="9.140625" style="270"/>
    <col min="5631" max="5631" width="5.42578125" style="270" customWidth="1"/>
    <col min="5632" max="5632" width="56.42578125" style="270" customWidth="1"/>
    <col min="5633" max="5633" width="17.5703125" style="270" customWidth="1"/>
    <col min="5634" max="5634" width="13.42578125" style="270" customWidth="1"/>
    <col min="5635" max="5635" width="12.5703125" style="270" bestFit="1" customWidth="1"/>
    <col min="5636" max="5636" width="13.7109375" style="270" customWidth="1"/>
    <col min="5637" max="5637" width="11.5703125" style="270" customWidth="1"/>
    <col min="5638" max="5886" width="9.140625" style="270"/>
    <col min="5887" max="5887" width="5.42578125" style="270" customWidth="1"/>
    <col min="5888" max="5888" width="56.42578125" style="270" customWidth="1"/>
    <col min="5889" max="5889" width="17.5703125" style="270" customWidth="1"/>
    <col min="5890" max="5890" width="13.42578125" style="270" customWidth="1"/>
    <col min="5891" max="5891" width="12.5703125" style="270" bestFit="1" customWidth="1"/>
    <col min="5892" max="5892" width="13.7109375" style="270" customWidth="1"/>
    <col min="5893" max="5893" width="11.5703125" style="270" customWidth="1"/>
    <col min="5894" max="6142" width="9.140625" style="270"/>
    <col min="6143" max="6143" width="5.42578125" style="270" customWidth="1"/>
    <col min="6144" max="6144" width="56.42578125" style="270" customWidth="1"/>
    <col min="6145" max="6145" width="17.5703125" style="270" customWidth="1"/>
    <col min="6146" max="6146" width="13.42578125" style="270" customWidth="1"/>
    <col min="6147" max="6147" width="12.5703125" style="270" bestFit="1" customWidth="1"/>
    <col min="6148" max="6148" width="13.7109375" style="270" customWidth="1"/>
    <col min="6149" max="6149" width="11.5703125" style="270" customWidth="1"/>
    <col min="6150" max="6398" width="9.140625" style="270"/>
    <col min="6399" max="6399" width="5.42578125" style="270" customWidth="1"/>
    <col min="6400" max="6400" width="56.42578125" style="270" customWidth="1"/>
    <col min="6401" max="6401" width="17.5703125" style="270" customWidth="1"/>
    <col min="6402" max="6402" width="13.42578125" style="270" customWidth="1"/>
    <col min="6403" max="6403" width="12.5703125" style="270" bestFit="1" customWidth="1"/>
    <col min="6404" max="6404" width="13.7109375" style="270" customWidth="1"/>
    <col min="6405" max="6405" width="11.5703125" style="270" customWidth="1"/>
    <col min="6406" max="6654" width="9.140625" style="270"/>
    <col min="6655" max="6655" width="5.42578125" style="270" customWidth="1"/>
    <col min="6656" max="6656" width="56.42578125" style="270" customWidth="1"/>
    <col min="6657" max="6657" width="17.5703125" style="270" customWidth="1"/>
    <col min="6658" max="6658" width="13.42578125" style="270" customWidth="1"/>
    <col min="6659" max="6659" width="12.5703125" style="270" bestFit="1" customWidth="1"/>
    <col min="6660" max="6660" width="13.7109375" style="270" customWidth="1"/>
    <col min="6661" max="6661" width="11.5703125" style="270" customWidth="1"/>
    <col min="6662" max="6910" width="9.140625" style="270"/>
    <col min="6911" max="6911" width="5.42578125" style="270" customWidth="1"/>
    <col min="6912" max="6912" width="56.42578125" style="270" customWidth="1"/>
    <col min="6913" max="6913" width="17.5703125" style="270" customWidth="1"/>
    <col min="6914" max="6914" width="13.42578125" style="270" customWidth="1"/>
    <col min="6915" max="6915" width="12.5703125" style="270" bestFit="1" customWidth="1"/>
    <col min="6916" max="6916" width="13.7109375" style="270" customWidth="1"/>
    <col min="6917" max="6917" width="11.5703125" style="270" customWidth="1"/>
    <col min="6918" max="7166" width="9.140625" style="270"/>
    <col min="7167" max="7167" width="5.42578125" style="270" customWidth="1"/>
    <col min="7168" max="7168" width="56.42578125" style="270" customWidth="1"/>
    <col min="7169" max="7169" width="17.5703125" style="270" customWidth="1"/>
    <col min="7170" max="7170" width="13.42578125" style="270" customWidth="1"/>
    <col min="7171" max="7171" width="12.5703125" style="270" bestFit="1" customWidth="1"/>
    <col min="7172" max="7172" width="13.7109375" style="270" customWidth="1"/>
    <col min="7173" max="7173" width="11.5703125" style="270" customWidth="1"/>
    <col min="7174" max="7422" width="9.140625" style="270"/>
    <col min="7423" max="7423" width="5.42578125" style="270" customWidth="1"/>
    <col min="7424" max="7424" width="56.42578125" style="270" customWidth="1"/>
    <col min="7425" max="7425" width="17.5703125" style="270" customWidth="1"/>
    <col min="7426" max="7426" width="13.42578125" style="270" customWidth="1"/>
    <col min="7427" max="7427" width="12.5703125" style="270" bestFit="1" customWidth="1"/>
    <col min="7428" max="7428" width="13.7109375" style="270" customWidth="1"/>
    <col min="7429" max="7429" width="11.5703125" style="270" customWidth="1"/>
    <col min="7430" max="7678" width="9.140625" style="270"/>
    <col min="7679" max="7679" width="5.42578125" style="270" customWidth="1"/>
    <col min="7680" max="7680" width="56.42578125" style="270" customWidth="1"/>
    <col min="7681" max="7681" width="17.5703125" style="270" customWidth="1"/>
    <col min="7682" max="7682" width="13.42578125" style="270" customWidth="1"/>
    <col min="7683" max="7683" width="12.5703125" style="270" bestFit="1" customWidth="1"/>
    <col min="7684" max="7684" width="13.7109375" style="270" customWidth="1"/>
    <col min="7685" max="7685" width="11.5703125" style="270" customWidth="1"/>
    <col min="7686" max="7934" width="9.140625" style="270"/>
    <col min="7935" max="7935" width="5.42578125" style="270" customWidth="1"/>
    <col min="7936" max="7936" width="56.42578125" style="270" customWidth="1"/>
    <col min="7937" max="7937" width="17.5703125" style="270" customWidth="1"/>
    <col min="7938" max="7938" width="13.42578125" style="270" customWidth="1"/>
    <col min="7939" max="7939" width="12.5703125" style="270" bestFit="1" customWidth="1"/>
    <col min="7940" max="7940" width="13.7109375" style="270" customWidth="1"/>
    <col min="7941" max="7941" width="11.5703125" style="270" customWidth="1"/>
    <col min="7942" max="8190" width="9.140625" style="270"/>
    <col min="8191" max="8191" width="5.42578125" style="270" customWidth="1"/>
    <col min="8192" max="8192" width="56.42578125" style="270" customWidth="1"/>
    <col min="8193" max="8193" width="17.5703125" style="270" customWidth="1"/>
    <col min="8194" max="8194" width="13.42578125" style="270" customWidth="1"/>
    <col min="8195" max="8195" width="12.5703125" style="270" bestFit="1" customWidth="1"/>
    <col min="8196" max="8196" width="13.7109375" style="270" customWidth="1"/>
    <col min="8197" max="8197" width="11.5703125" style="270" customWidth="1"/>
    <col min="8198" max="8446" width="9.140625" style="270"/>
    <col min="8447" max="8447" width="5.42578125" style="270" customWidth="1"/>
    <col min="8448" max="8448" width="56.42578125" style="270" customWidth="1"/>
    <col min="8449" max="8449" width="17.5703125" style="270" customWidth="1"/>
    <col min="8450" max="8450" width="13.42578125" style="270" customWidth="1"/>
    <col min="8451" max="8451" width="12.5703125" style="270" bestFit="1" customWidth="1"/>
    <col min="8452" max="8452" width="13.7109375" style="270" customWidth="1"/>
    <col min="8453" max="8453" width="11.5703125" style="270" customWidth="1"/>
    <col min="8454" max="8702" width="9.140625" style="270"/>
    <col min="8703" max="8703" width="5.42578125" style="270" customWidth="1"/>
    <col min="8704" max="8704" width="56.42578125" style="270" customWidth="1"/>
    <col min="8705" max="8705" width="17.5703125" style="270" customWidth="1"/>
    <col min="8706" max="8706" width="13.42578125" style="270" customWidth="1"/>
    <col min="8707" max="8707" width="12.5703125" style="270" bestFit="1" customWidth="1"/>
    <col min="8708" max="8708" width="13.7109375" style="270" customWidth="1"/>
    <col min="8709" max="8709" width="11.5703125" style="270" customWidth="1"/>
    <col min="8710" max="8958" width="9.140625" style="270"/>
    <col min="8959" max="8959" width="5.42578125" style="270" customWidth="1"/>
    <col min="8960" max="8960" width="56.42578125" style="270" customWidth="1"/>
    <col min="8961" max="8961" width="17.5703125" style="270" customWidth="1"/>
    <col min="8962" max="8962" width="13.42578125" style="270" customWidth="1"/>
    <col min="8963" max="8963" width="12.5703125" style="270" bestFit="1" customWidth="1"/>
    <col min="8964" max="8964" width="13.7109375" style="270" customWidth="1"/>
    <col min="8965" max="8965" width="11.5703125" style="270" customWidth="1"/>
    <col min="8966" max="9214" width="9.140625" style="270"/>
    <col min="9215" max="9215" width="5.42578125" style="270" customWidth="1"/>
    <col min="9216" max="9216" width="56.42578125" style="270" customWidth="1"/>
    <col min="9217" max="9217" width="17.5703125" style="270" customWidth="1"/>
    <col min="9218" max="9218" width="13.42578125" style="270" customWidth="1"/>
    <col min="9219" max="9219" width="12.5703125" style="270" bestFit="1" customWidth="1"/>
    <col min="9220" max="9220" width="13.7109375" style="270" customWidth="1"/>
    <col min="9221" max="9221" width="11.5703125" style="270" customWidth="1"/>
    <col min="9222" max="9470" width="9.140625" style="270"/>
    <col min="9471" max="9471" width="5.42578125" style="270" customWidth="1"/>
    <col min="9472" max="9472" width="56.42578125" style="270" customWidth="1"/>
    <col min="9473" max="9473" width="17.5703125" style="270" customWidth="1"/>
    <col min="9474" max="9474" width="13.42578125" style="270" customWidth="1"/>
    <col min="9475" max="9475" width="12.5703125" style="270" bestFit="1" customWidth="1"/>
    <col min="9476" max="9476" width="13.7109375" style="270" customWidth="1"/>
    <col min="9477" max="9477" width="11.5703125" style="270" customWidth="1"/>
    <col min="9478" max="9726" width="9.140625" style="270"/>
    <col min="9727" max="9727" width="5.42578125" style="270" customWidth="1"/>
    <col min="9728" max="9728" width="56.42578125" style="270" customWidth="1"/>
    <col min="9729" max="9729" width="17.5703125" style="270" customWidth="1"/>
    <col min="9730" max="9730" width="13.42578125" style="270" customWidth="1"/>
    <col min="9731" max="9731" width="12.5703125" style="270" bestFit="1" customWidth="1"/>
    <col min="9732" max="9732" width="13.7109375" style="270" customWidth="1"/>
    <col min="9733" max="9733" width="11.5703125" style="270" customWidth="1"/>
    <col min="9734" max="9982" width="9.140625" style="270"/>
    <col min="9983" max="9983" width="5.42578125" style="270" customWidth="1"/>
    <col min="9984" max="9984" width="56.42578125" style="270" customWidth="1"/>
    <col min="9985" max="9985" width="17.5703125" style="270" customWidth="1"/>
    <col min="9986" max="9986" width="13.42578125" style="270" customWidth="1"/>
    <col min="9987" max="9987" width="12.5703125" style="270" bestFit="1" customWidth="1"/>
    <col min="9988" max="9988" width="13.7109375" style="270" customWidth="1"/>
    <col min="9989" max="9989" width="11.5703125" style="270" customWidth="1"/>
    <col min="9990" max="10238" width="9.140625" style="270"/>
    <col min="10239" max="10239" width="5.42578125" style="270" customWidth="1"/>
    <col min="10240" max="10240" width="56.42578125" style="270" customWidth="1"/>
    <col min="10241" max="10241" width="17.5703125" style="270" customWidth="1"/>
    <col min="10242" max="10242" width="13.42578125" style="270" customWidth="1"/>
    <col min="10243" max="10243" width="12.5703125" style="270" bestFit="1" customWidth="1"/>
    <col min="10244" max="10244" width="13.7109375" style="270" customWidth="1"/>
    <col min="10245" max="10245" width="11.5703125" style="270" customWidth="1"/>
    <col min="10246" max="10494" width="9.140625" style="270"/>
    <col min="10495" max="10495" width="5.42578125" style="270" customWidth="1"/>
    <col min="10496" max="10496" width="56.42578125" style="270" customWidth="1"/>
    <col min="10497" max="10497" width="17.5703125" style="270" customWidth="1"/>
    <col min="10498" max="10498" width="13.42578125" style="270" customWidth="1"/>
    <col min="10499" max="10499" width="12.5703125" style="270" bestFit="1" customWidth="1"/>
    <col min="10500" max="10500" width="13.7109375" style="270" customWidth="1"/>
    <col min="10501" max="10501" width="11.5703125" style="270" customWidth="1"/>
    <col min="10502" max="10750" width="9.140625" style="270"/>
    <col min="10751" max="10751" width="5.42578125" style="270" customWidth="1"/>
    <col min="10752" max="10752" width="56.42578125" style="270" customWidth="1"/>
    <col min="10753" max="10753" width="17.5703125" style="270" customWidth="1"/>
    <col min="10754" max="10754" width="13.42578125" style="270" customWidth="1"/>
    <col min="10755" max="10755" width="12.5703125" style="270" bestFit="1" customWidth="1"/>
    <col min="10756" max="10756" width="13.7109375" style="270" customWidth="1"/>
    <col min="10757" max="10757" width="11.5703125" style="270" customWidth="1"/>
    <col min="10758" max="11006" width="9.140625" style="270"/>
    <col min="11007" max="11007" width="5.42578125" style="270" customWidth="1"/>
    <col min="11008" max="11008" width="56.42578125" style="270" customWidth="1"/>
    <col min="11009" max="11009" width="17.5703125" style="270" customWidth="1"/>
    <col min="11010" max="11010" width="13.42578125" style="270" customWidth="1"/>
    <col min="11011" max="11011" width="12.5703125" style="270" bestFit="1" customWidth="1"/>
    <col min="11012" max="11012" width="13.7109375" style="270" customWidth="1"/>
    <col min="11013" max="11013" width="11.5703125" style="270" customWidth="1"/>
    <col min="11014" max="11262" width="9.140625" style="270"/>
    <col min="11263" max="11263" width="5.42578125" style="270" customWidth="1"/>
    <col min="11264" max="11264" width="56.42578125" style="270" customWidth="1"/>
    <col min="11265" max="11265" width="17.5703125" style="270" customWidth="1"/>
    <col min="11266" max="11266" width="13.42578125" style="270" customWidth="1"/>
    <col min="11267" max="11267" width="12.5703125" style="270" bestFit="1" customWidth="1"/>
    <col min="11268" max="11268" width="13.7109375" style="270" customWidth="1"/>
    <col min="11269" max="11269" width="11.5703125" style="270" customWidth="1"/>
    <col min="11270" max="11518" width="9.140625" style="270"/>
    <col min="11519" max="11519" width="5.42578125" style="270" customWidth="1"/>
    <col min="11520" max="11520" width="56.42578125" style="270" customWidth="1"/>
    <col min="11521" max="11521" width="17.5703125" style="270" customWidth="1"/>
    <col min="11522" max="11522" width="13.42578125" style="270" customWidth="1"/>
    <col min="11523" max="11523" width="12.5703125" style="270" bestFit="1" customWidth="1"/>
    <col min="11524" max="11524" width="13.7109375" style="270" customWidth="1"/>
    <col min="11525" max="11525" width="11.5703125" style="270" customWidth="1"/>
    <col min="11526" max="11774" width="9.140625" style="270"/>
    <col min="11775" max="11775" width="5.42578125" style="270" customWidth="1"/>
    <col min="11776" max="11776" width="56.42578125" style="270" customWidth="1"/>
    <col min="11777" max="11777" width="17.5703125" style="270" customWidth="1"/>
    <col min="11778" max="11778" width="13.42578125" style="270" customWidth="1"/>
    <col min="11779" max="11779" width="12.5703125" style="270" bestFit="1" customWidth="1"/>
    <col min="11780" max="11780" width="13.7109375" style="270" customWidth="1"/>
    <col min="11781" max="11781" width="11.5703125" style="270" customWidth="1"/>
    <col min="11782" max="12030" width="9.140625" style="270"/>
    <col min="12031" max="12031" width="5.42578125" style="270" customWidth="1"/>
    <col min="12032" max="12032" width="56.42578125" style="270" customWidth="1"/>
    <col min="12033" max="12033" width="17.5703125" style="270" customWidth="1"/>
    <col min="12034" max="12034" width="13.42578125" style="270" customWidth="1"/>
    <col min="12035" max="12035" width="12.5703125" style="270" bestFit="1" customWidth="1"/>
    <col min="12036" max="12036" width="13.7109375" style="270" customWidth="1"/>
    <col min="12037" max="12037" width="11.5703125" style="270" customWidth="1"/>
    <col min="12038" max="12286" width="9.140625" style="270"/>
    <col min="12287" max="12287" width="5.42578125" style="270" customWidth="1"/>
    <col min="12288" max="12288" width="56.42578125" style="270" customWidth="1"/>
    <col min="12289" max="12289" width="17.5703125" style="270" customWidth="1"/>
    <col min="12290" max="12290" width="13.42578125" style="270" customWidth="1"/>
    <col min="12291" max="12291" width="12.5703125" style="270" bestFit="1" customWidth="1"/>
    <col min="12292" max="12292" width="13.7109375" style="270" customWidth="1"/>
    <col min="12293" max="12293" width="11.5703125" style="270" customWidth="1"/>
    <col min="12294" max="12542" width="9.140625" style="270"/>
    <col min="12543" max="12543" width="5.42578125" style="270" customWidth="1"/>
    <col min="12544" max="12544" width="56.42578125" style="270" customWidth="1"/>
    <col min="12545" max="12545" width="17.5703125" style="270" customWidth="1"/>
    <col min="12546" max="12546" width="13.42578125" style="270" customWidth="1"/>
    <col min="12547" max="12547" width="12.5703125" style="270" bestFit="1" customWidth="1"/>
    <col min="12548" max="12548" width="13.7109375" style="270" customWidth="1"/>
    <col min="12549" max="12549" width="11.5703125" style="270" customWidth="1"/>
    <col min="12550" max="12798" width="9.140625" style="270"/>
    <col min="12799" max="12799" width="5.42578125" style="270" customWidth="1"/>
    <col min="12800" max="12800" width="56.42578125" style="270" customWidth="1"/>
    <col min="12801" max="12801" width="17.5703125" style="270" customWidth="1"/>
    <col min="12802" max="12802" width="13.42578125" style="270" customWidth="1"/>
    <col min="12803" max="12803" width="12.5703125" style="270" bestFit="1" customWidth="1"/>
    <col min="12804" max="12804" width="13.7109375" style="270" customWidth="1"/>
    <col min="12805" max="12805" width="11.5703125" style="270" customWidth="1"/>
    <col min="12806" max="13054" width="9.140625" style="270"/>
    <col min="13055" max="13055" width="5.42578125" style="270" customWidth="1"/>
    <col min="13056" max="13056" width="56.42578125" style="270" customWidth="1"/>
    <col min="13057" max="13057" width="17.5703125" style="270" customWidth="1"/>
    <col min="13058" max="13058" width="13.42578125" style="270" customWidth="1"/>
    <col min="13059" max="13059" width="12.5703125" style="270" bestFit="1" customWidth="1"/>
    <col min="13060" max="13060" width="13.7109375" style="270" customWidth="1"/>
    <col min="13061" max="13061" width="11.5703125" style="270" customWidth="1"/>
    <col min="13062" max="13310" width="9.140625" style="270"/>
    <col min="13311" max="13311" width="5.42578125" style="270" customWidth="1"/>
    <col min="13312" max="13312" width="56.42578125" style="270" customWidth="1"/>
    <col min="13313" max="13313" width="17.5703125" style="270" customWidth="1"/>
    <col min="13314" max="13314" width="13.42578125" style="270" customWidth="1"/>
    <col min="13315" max="13315" width="12.5703125" style="270" bestFit="1" customWidth="1"/>
    <col min="13316" max="13316" width="13.7109375" style="270" customWidth="1"/>
    <col min="13317" max="13317" width="11.5703125" style="270" customWidth="1"/>
    <col min="13318" max="13566" width="9.140625" style="270"/>
    <col min="13567" max="13567" width="5.42578125" style="270" customWidth="1"/>
    <col min="13568" max="13568" width="56.42578125" style="270" customWidth="1"/>
    <col min="13569" max="13569" width="17.5703125" style="270" customWidth="1"/>
    <col min="13570" max="13570" width="13.42578125" style="270" customWidth="1"/>
    <col min="13571" max="13571" width="12.5703125" style="270" bestFit="1" customWidth="1"/>
    <col min="13572" max="13572" width="13.7109375" style="270" customWidth="1"/>
    <col min="13573" max="13573" width="11.5703125" style="270" customWidth="1"/>
    <col min="13574" max="13822" width="9.140625" style="270"/>
    <col min="13823" max="13823" width="5.42578125" style="270" customWidth="1"/>
    <col min="13824" max="13824" width="56.42578125" style="270" customWidth="1"/>
    <col min="13825" max="13825" width="17.5703125" style="270" customWidth="1"/>
    <col min="13826" max="13826" width="13.42578125" style="270" customWidth="1"/>
    <col min="13827" max="13827" width="12.5703125" style="270" bestFit="1" customWidth="1"/>
    <col min="13828" max="13828" width="13.7109375" style="270" customWidth="1"/>
    <col min="13829" max="13829" width="11.5703125" style="270" customWidth="1"/>
    <col min="13830" max="14078" width="9.140625" style="270"/>
    <col min="14079" max="14079" width="5.42578125" style="270" customWidth="1"/>
    <col min="14080" max="14080" width="56.42578125" style="270" customWidth="1"/>
    <col min="14081" max="14081" width="17.5703125" style="270" customWidth="1"/>
    <col min="14082" max="14082" width="13.42578125" style="270" customWidth="1"/>
    <col min="14083" max="14083" width="12.5703125" style="270" bestFit="1" customWidth="1"/>
    <col min="14084" max="14084" width="13.7109375" style="270" customWidth="1"/>
    <col min="14085" max="14085" width="11.5703125" style="270" customWidth="1"/>
    <col min="14086" max="14334" width="9.140625" style="270"/>
    <col min="14335" max="14335" width="5.42578125" style="270" customWidth="1"/>
    <col min="14336" max="14336" width="56.42578125" style="270" customWidth="1"/>
    <col min="14337" max="14337" width="17.5703125" style="270" customWidth="1"/>
    <col min="14338" max="14338" width="13.42578125" style="270" customWidth="1"/>
    <col min="14339" max="14339" width="12.5703125" style="270" bestFit="1" customWidth="1"/>
    <col min="14340" max="14340" width="13.7109375" style="270" customWidth="1"/>
    <col min="14341" max="14341" width="11.5703125" style="270" customWidth="1"/>
    <col min="14342" max="14590" width="9.140625" style="270"/>
    <col min="14591" max="14591" width="5.42578125" style="270" customWidth="1"/>
    <col min="14592" max="14592" width="56.42578125" style="270" customWidth="1"/>
    <col min="14593" max="14593" width="17.5703125" style="270" customWidth="1"/>
    <col min="14594" max="14594" width="13.42578125" style="270" customWidth="1"/>
    <col min="14595" max="14595" width="12.5703125" style="270" bestFit="1" customWidth="1"/>
    <col min="14596" max="14596" width="13.7109375" style="270" customWidth="1"/>
    <col min="14597" max="14597" width="11.5703125" style="270" customWidth="1"/>
    <col min="14598" max="14846" width="9.140625" style="270"/>
    <col min="14847" max="14847" width="5.42578125" style="270" customWidth="1"/>
    <col min="14848" max="14848" width="56.42578125" style="270" customWidth="1"/>
    <col min="14849" max="14849" width="17.5703125" style="270" customWidth="1"/>
    <col min="14850" max="14850" width="13.42578125" style="270" customWidth="1"/>
    <col min="14851" max="14851" width="12.5703125" style="270" bestFit="1" customWidth="1"/>
    <col min="14852" max="14852" width="13.7109375" style="270" customWidth="1"/>
    <col min="14853" max="14853" width="11.5703125" style="270" customWidth="1"/>
    <col min="14854" max="15102" width="9.140625" style="270"/>
    <col min="15103" max="15103" width="5.42578125" style="270" customWidth="1"/>
    <col min="15104" max="15104" width="56.42578125" style="270" customWidth="1"/>
    <col min="15105" max="15105" width="17.5703125" style="270" customWidth="1"/>
    <col min="15106" max="15106" width="13.42578125" style="270" customWidth="1"/>
    <col min="15107" max="15107" width="12.5703125" style="270" bestFit="1" customWidth="1"/>
    <col min="15108" max="15108" width="13.7109375" style="270" customWidth="1"/>
    <col min="15109" max="15109" width="11.5703125" style="270" customWidth="1"/>
    <col min="15110" max="15358" width="9.140625" style="270"/>
    <col min="15359" max="15359" width="5.42578125" style="270" customWidth="1"/>
    <col min="15360" max="15360" width="56.42578125" style="270" customWidth="1"/>
    <col min="15361" max="15361" width="17.5703125" style="270" customWidth="1"/>
    <col min="15362" max="15362" width="13.42578125" style="270" customWidth="1"/>
    <col min="15363" max="15363" width="12.5703125" style="270" bestFit="1" customWidth="1"/>
    <col min="15364" max="15364" width="13.7109375" style="270" customWidth="1"/>
    <col min="15365" max="15365" width="11.5703125" style="270" customWidth="1"/>
    <col min="15366" max="15614" width="9.140625" style="270"/>
    <col min="15615" max="15615" width="5.42578125" style="270" customWidth="1"/>
    <col min="15616" max="15616" width="56.42578125" style="270" customWidth="1"/>
    <col min="15617" max="15617" width="17.5703125" style="270" customWidth="1"/>
    <col min="15618" max="15618" width="13.42578125" style="270" customWidth="1"/>
    <col min="15619" max="15619" width="12.5703125" style="270" bestFit="1" customWidth="1"/>
    <col min="15620" max="15620" width="13.7109375" style="270" customWidth="1"/>
    <col min="15621" max="15621" width="11.5703125" style="270" customWidth="1"/>
    <col min="15622" max="15870" width="9.140625" style="270"/>
    <col min="15871" max="15871" width="5.42578125" style="270" customWidth="1"/>
    <col min="15872" max="15872" width="56.42578125" style="270" customWidth="1"/>
    <col min="15873" max="15873" width="17.5703125" style="270" customWidth="1"/>
    <col min="15874" max="15874" width="13.42578125" style="270" customWidth="1"/>
    <col min="15875" max="15875" width="12.5703125" style="270" bestFit="1" customWidth="1"/>
    <col min="15876" max="15876" width="13.7109375" style="270" customWidth="1"/>
    <col min="15877" max="15877" width="11.5703125" style="270" customWidth="1"/>
    <col min="15878" max="16126" width="9.140625" style="270"/>
    <col min="16127" max="16127" width="5.42578125" style="270" customWidth="1"/>
    <col min="16128" max="16128" width="56.42578125" style="270" customWidth="1"/>
    <col min="16129" max="16129" width="17.5703125" style="270" customWidth="1"/>
    <col min="16130" max="16130" width="13.42578125" style="270" customWidth="1"/>
    <col min="16131" max="16131" width="12.5703125" style="270" bestFit="1" customWidth="1"/>
    <col min="16132" max="16132" width="13.7109375" style="270" customWidth="1"/>
    <col min="16133" max="16133" width="11.5703125" style="270" customWidth="1"/>
    <col min="16134" max="16384" width="9.140625" style="270"/>
  </cols>
  <sheetData>
    <row r="1" spans="1:7" ht="30.75" customHeight="1" x14ac:dyDescent="0.25">
      <c r="A1" s="797" t="s">
        <v>768</v>
      </c>
      <c r="B1" s="797"/>
      <c r="C1" s="797"/>
      <c r="D1" s="797"/>
      <c r="E1" s="797"/>
    </row>
    <row r="2" spans="1:7" ht="54" customHeight="1" x14ac:dyDescent="0.25">
      <c r="A2" s="797" t="s">
        <v>433</v>
      </c>
      <c r="B2" s="797"/>
      <c r="C2" s="797"/>
      <c r="D2" s="797"/>
      <c r="E2" s="797"/>
    </row>
    <row r="3" spans="1:7" ht="48.75" customHeight="1" x14ac:dyDescent="0.25">
      <c r="A3" s="803" t="s">
        <v>764</v>
      </c>
      <c r="B3" s="803"/>
      <c r="C3" s="803"/>
      <c r="D3" s="803"/>
      <c r="E3" s="803"/>
    </row>
    <row r="4" spans="1:7" ht="30" customHeight="1" x14ac:dyDescent="0.25">
      <c r="A4" s="798"/>
      <c r="B4" s="798"/>
      <c r="C4" s="798"/>
      <c r="D4" s="798"/>
      <c r="E4" s="798"/>
    </row>
    <row r="5" spans="1:7" ht="80.25" customHeight="1" x14ac:dyDescent="0.25">
      <c r="A5" s="799" t="s">
        <v>1</v>
      </c>
      <c r="B5" s="801" t="s">
        <v>6</v>
      </c>
      <c r="C5" s="804" t="s">
        <v>705</v>
      </c>
      <c r="D5" s="805"/>
      <c r="E5" s="806"/>
    </row>
    <row r="6" spans="1:7" s="89" customFormat="1" ht="44.25" customHeight="1" x14ac:dyDescent="0.25">
      <c r="A6" s="800"/>
      <c r="B6" s="802"/>
      <c r="C6" s="506" t="s">
        <v>15</v>
      </c>
      <c r="D6" s="506" t="s">
        <v>16</v>
      </c>
      <c r="E6" s="505" t="s">
        <v>7</v>
      </c>
    </row>
    <row r="7" spans="1:7" s="273" customFormat="1" ht="17.25" x14ac:dyDescent="0.3">
      <c r="A7" s="271"/>
      <c r="B7" s="271" t="s">
        <v>0</v>
      </c>
      <c r="C7" s="272">
        <f>C9+C17+C31</f>
        <v>0</v>
      </c>
      <c r="D7" s="272">
        <f>D9+D17+D31</f>
        <v>0</v>
      </c>
      <c r="E7" s="272">
        <f>E9+E17+E31</f>
        <v>0</v>
      </c>
    </row>
    <row r="8" spans="1:7" s="274" customFormat="1" ht="17.25" x14ac:dyDescent="0.25">
      <c r="A8" s="67"/>
      <c r="B8" s="67" t="s">
        <v>8</v>
      </c>
      <c r="C8" s="272"/>
      <c r="D8" s="272"/>
      <c r="E8" s="272"/>
    </row>
    <row r="9" spans="1:7" s="275" customFormat="1" ht="17.25" x14ac:dyDescent="0.3">
      <c r="A9" s="271">
        <v>1</v>
      </c>
      <c r="B9" s="271" t="s">
        <v>11</v>
      </c>
      <c r="C9" s="482">
        <f>SUM(C11:C16)</f>
        <v>9154.4099999999889</v>
      </c>
      <c r="D9" s="482">
        <f t="shared" ref="D9:E9" si="0">SUM(D11:D16)</f>
        <v>9154.4099999999889</v>
      </c>
      <c r="E9" s="482">
        <f t="shared" si="0"/>
        <v>9154.4099999999889</v>
      </c>
    </row>
    <row r="10" spans="1:7" s="89" customFormat="1" ht="18" x14ac:dyDescent="0.25">
      <c r="A10" s="69"/>
      <c r="B10" s="505" t="s">
        <v>9</v>
      </c>
      <c r="C10" s="259"/>
      <c r="D10" s="259"/>
      <c r="E10" s="259"/>
    </row>
    <row r="11" spans="1:7" ht="39.75" customHeight="1" x14ac:dyDescent="0.3">
      <c r="A11" s="507" t="s">
        <v>252</v>
      </c>
      <c r="B11" s="258" t="s">
        <v>556</v>
      </c>
      <c r="C11" s="468">
        <v>-782.91999999999825</v>
      </c>
      <c r="D11" s="468">
        <v>-782.91999999999825</v>
      </c>
      <c r="E11" s="468">
        <v>-782.91999999999825</v>
      </c>
      <c r="F11" s="319" t="s">
        <v>603</v>
      </c>
    </row>
    <row r="12" spans="1:7" ht="23.25" customHeight="1" x14ac:dyDescent="0.3">
      <c r="A12" s="507" t="s">
        <v>253</v>
      </c>
      <c r="B12" s="258" t="s">
        <v>557</v>
      </c>
      <c r="C12" s="468">
        <v>-149.36779999999999</v>
      </c>
      <c r="D12" s="468">
        <v>-149.36779999999999</v>
      </c>
      <c r="E12" s="468">
        <v>-149.36779999999999</v>
      </c>
      <c r="F12" s="319" t="s">
        <v>604</v>
      </c>
    </row>
    <row r="13" spans="1:7" ht="24.75" customHeight="1" x14ac:dyDescent="0.3">
      <c r="A13" s="507" t="s">
        <v>254</v>
      </c>
      <c r="B13" s="258" t="s">
        <v>384</v>
      </c>
      <c r="C13" s="468">
        <v>-531.75</v>
      </c>
      <c r="D13" s="468">
        <v>-531.75</v>
      </c>
      <c r="E13" s="468">
        <v>-531.75</v>
      </c>
      <c r="F13" s="319" t="s">
        <v>604</v>
      </c>
    </row>
    <row r="14" spans="1:7" ht="48" customHeight="1" x14ac:dyDescent="0.3">
      <c r="A14" s="507" t="s">
        <v>287</v>
      </c>
      <c r="B14" s="258" t="s">
        <v>558</v>
      </c>
      <c r="C14" s="468">
        <v>-578.60000000000036</v>
      </c>
      <c r="D14" s="468">
        <v>-578.60000000000036</v>
      </c>
      <c r="E14" s="468">
        <v>-578.60000000000036</v>
      </c>
      <c r="F14" s="319" t="s">
        <v>604</v>
      </c>
    </row>
    <row r="15" spans="1:7" ht="36.75" customHeight="1" x14ac:dyDescent="0.3">
      <c r="A15" s="507" t="s">
        <v>288</v>
      </c>
      <c r="B15" s="258" t="s">
        <v>760</v>
      </c>
      <c r="C15" s="468">
        <v>4000</v>
      </c>
      <c r="D15" s="468">
        <v>4000</v>
      </c>
      <c r="E15" s="468">
        <v>4000</v>
      </c>
      <c r="F15" s="493"/>
    </row>
    <row r="16" spans="1:7" ht="40.5" customHeight="1" x14ac:dyDescent="0.3">
      <c r="A16" s="507" t="s">
        <v>289</v>
      </c>
      <c r="B16" s="258" t="s">
        <v>761</v>
      </c>
      <c r="C16" s="468">
        <v>7197.0477999999875</v>
      </c>
      <c r="D16" s="468">
        <v>7197.0477999999875</v>
      </c>
      <c r="E16" s="468">
        <v>7197.0477999999875</v>
      </c>
      <c r="F16" s="493"/>
      <c r="G16" s="497"/>
    </row>
    <row r="17" spans="1:6" s="275" customFormat="1" ht="33" x14ac:dyDescent="0.3">
      <c r="A17" s="271">
        <v>2</v>
      </c>
      <c r="B17" s="271" t="s">
        <v>10</v>
      </c>
      <c r="C17" s="482">
        <f>SUM(C19:C30)</f>
        <v>-12154.409999999989</v>
      </c>
      <c r="D17" s="482">
        <f t="shared" ref="D17:E17" si="1">SUM(D19:D30)</f>
        <v>-12154.409999999989</v>
      </c>
      <c r="E17" s="482">
        <f t="shared" si="1"/>
        <v>-12154.409999999989</v>
      </c>
    </row>
    <row r="18" spans="1:6" s="89" customFormat="1" ht="18" x14ac:dyDescent="0.25">
      <c r="A18" s="69"/>
      <c r="B18" s="505" t="s">
        <v>9</v>
      </c>
      <c r="C18" s="259"/>
      <c r="D18" s="259"/>
      <c r="E18" s="259"/>
    </row>
    <row r="19" spans="1:6" ht="36.75" customHeight="1" x14ac:dyDescent="0.3">
      <c r="A19" s="508" t="s">
        <v>255</v>
      </c>
      <c r="B19" s="258" t="s">
        <v>559</v>
      </c>
      <c r="C19" s="468">
        <v>-1490.2799999999988</v>
      </c>
      <c r="D19" s="468">
        <v>-1490.2799999999988</v>
      </c>
      <c r="E19" s="468">
        <v>-1490.2799999999988</v>
      </c>
      <c r="F19" s="319" t="s">
        <v>603</v>
      </c>
    </row>
    <row r="20" spans="1:6" ht="33" customHeight="1" x14ac:dyDescent="0.3">
      <c r="A20" s="508" t="s">
        <v>256</v>
      </c>
      <c r="B20" s="258" t="s">
        <v>560</v>
      </c>
      <c r="C20" s="468">
        <v>-1162.760000000002</v>
      </c>
      <c r="D20" s="468">
        <v>-1162.760000000002</v>
      </c>
      <c r="E20" s="468">
        <v>-1162.760000000002</v>
      </c>
      <c r="F20" s="319" t="s">
        <v>603</v>
      </c>
    </row>
    <row r="21" spans="1:6" ht="30.75" customHeight="1" x14ac:dyDescent="0.3">
      <c r="A21" s="508" t="s">
        <v>257</v>
      </c>
      <c r="B21" s="258" t="s">
        <v>561</v>
      </c>
      <c r="C21" s="468">
        <v>-588.90000000000146</v>
      </c>
      <c r="D21" s="468">
        <v>-588.90000000000146</v>
      </c>
      <c r="E21" s="468">
        <v>-588.90000000000146</v>
      </c>
      <c r="F21" s="319" t="s">
        <v>603</v>
      </c>
    </row>
    <row r="22" spans="1:6" ht="39.75" customHeight="1" x14ac:dyDescent="0.3">
      <c r="A22" s="508" t="s">
        <v>258</v>
      </c>
      <c r="B22" s="258" t="s">
        <v>562</v>
      </c>
      <c r="C22" s="468">
        <v>-1751.6699999999983</v>
      </c>
      <c r="D22" s="468">
        <v>-1751.6699999999983</v>
      </c>
      <c r="E22" s="468">
        <v>-1751.6699999999983</v>
      </c>
      <c r="F22" s="319" t="s">
        <v>603</v>
      </c>
    </row>
    <row r="23" spans="1:6" ht="38.25" customHeight="1" x14ac:dyDescent="0.3">
      <c r="A23" s="508" t="s">
        <v>259</v>
      </c>
      <c r="B23" s="258" t="s">
        <v>563</v>
      </c>
      <c r="C23" s="468">
        <v>-862.91999999999825</v>
      </c>
      <c r="D23" s="468">
        <v>-862.91999999999825</v>
      </c>
      <c r="E23" s="468">
        <v>-862.91999999999825</v>
      </c>
      <c r="F23" s="319" t="s">
        <v>603</v>
      </c>
    </row>
    <row r="24" spans="1:6" ht="30" customHeight="1" x14ac:dyDescent="0.3">
      <c r="A24" s="508" t="s">
        <v>260</v>
      </c>
      <c r="B24" s="258" t="s">
        <v>564</v>
      </c>
      <c r="C24" s="468">
        <v>-2987.3999999999942</v>
      </c>
      <c r="D24" s="468">
        <v>-2987.3999999999942</v>
      </c>
      <c r="E24" s="468">
        <v>-2987.3999999999942</v>
      </c>
      <c r="F24" s="319" t="s">
        <v>603</v>
      </c>
    </row>
    <row r="25" spans="1:6" ht="36" customHeight="1" x14ac:dyDescent="0.3">
      <c r="A25" s="507" t="s">
        <v>261</v>
      </c>
      <c r="B25" s="258" t="s">
        <v>565</v>
      </c>
      <c r="C25" s="468">
        <v>-1082.9199999999983</v>
      </c>
      <c r="D25" s="468">
        <v>-1082.9199999999983</v>
      </c>
      <c r="E25" s="468">
        <v>-1082.9199999999983</v>
      </c>
      <c r="F25" s="319" t="s">
        <v>603</v>
      </c>
    </row>
    <row r="26" spans="1:6" ht="40.5" customHeight="1" x14ac:dyDescent="0.3">
      <c r="A26" s="507" t="s">
        <v>269</v>
      </c>
      <c r="B26" s="258" t="s">
        <v>566</v>
      </c>
      <c r="C26" s="468">
        <v>-168.58999999999992</v>
      </c>
      <c r="D26" s="468">
        <v>-168.58999999999992</v>
      </c>
      <c r="E26" s="468">
        <v>-168.58999999999992</v>
      </c>
      <c r="F26" s="319" t="s">
        <v>604</v>
      </c>
    </row>
    <row r="27" spans="1:6" ht="42" customHeight="1" x14ac:dyDescent="0.3">
      <c r="A27" s="508" t="s">
        <v>271</v>
      </c>
      <c r="B27" s="258" t="s">
        <v>567</v>
      </c>
      <c r="C27" s="468">
        <v>-104.38000000000011</v>
      </c>
      <c r="D27" s="468">
        <v>-104.38000000000011</v>
      </c>
      <c r="E27" s="468">
        <v>-104.38000000000011</v>
      </c>
      <c r="F27" s="319" t="s">
        <v>604</v>
      </c>
    </row>
    <row r="28" spans="1:6" ht="45" customHeight="1" x14ac:dyDescent="0.3">
      <c r="A28" s="508" t="s">
        <v>272</v>
      </c>
      <c r="B28" s="258" t="s">
        <v>389</v>
      </c>
      <c r="C28" s="468">
        <v>-612.03999999999905</v>
      </c>
      <c r="D28" s="468">
        <v>-612.03999999999905</v>
      </c>
      <c r="E28" s="468">
        <v>-612.03999999999905</v>
      </c>
      <c r="F28" s="319" t="s">
        <v>604</v>
      </c>
    </row>
    <row r="29" spans="1:6" ht="34.5" customHeight="1" x14ac:dyDescent="0.3">
      <c r="A29" s="507" t="s">
        <v>273</v>
      </c>
      <c r="B29" s="258" t="s">
        <v>387</v>
      </c>
      <c r="C29" s="468">
        <v>-1084.3999999999978</v>
      </c>
      <c r="D29" s="468">
        <v>-1084.3999999999978</v>
      </c>
      <c r="E29" s="468">
        <v>-1084.3999999999978</v>
      </c>
      <c r="F29" s="319" t="s">
        <v>604</v>
      </c>
    </row>
    <row r="30" spans="1:6" ht="36" x14ac:dyDescent="0.3">
      <c r="A30" s="507" t="s">
        <v>274</v>
      </c>
      <c r="B30" s="258" t="s">
        <v>568</v>
      </c>
      <c r="C30" s="468">
        <v>-258.14999999999986</v>
      </c>
      <c r="D30" s="468">
        <v>-258.14999999999986</v>
      </c>
      <c r="E30" s="468">
        <v>-258.14999999999986</v>
      </c>
      <c r="F30" s="319" t="s">
        <v>604</v>
      </c>
    </row>
    <row r="31" spans="1:6" ht="17.25" x14ac:dyDescent="0.25">
      <c r="A31" s="9">
        <v>5</v>
      </c>
      <c r="B31" s="124" t="s">
        <v>12</v>
      </c>
      <c r="C31" s="494">
        <v>3000</v>
      </c>
      <c r="D31" s="494">
        <v>3000</v>
      </c>
      <c r="E31" s="494">
        <v>3000</v>
      </c>
    </row>
    <row r="34" spans="2:2" x14ac:dyDescent="0.25">
      <c r="B34" s="299"/>
    </row>
  </sheetData>
  <mergeCells count="7">
    <mergeCell ref="A1:E1"/>
    <mergeCell ref="A2:E2"/>
    <mergeCell ref="A4:E4"/>
    <mergeCell ref="A5:A6"/>
    <mergeCell ref="B5:B6"/>
    <mergeCell ref="A3:E3"/>
    <mergeCell ref="C5:E5"/>
  </mergeCells>
  <pageMargins left="0.25" right="0.25" top="0.15748031496063" bottom="0.15748031496063" header="0.31496062992126" footer="0.15748031496063"/>
  <pageSetup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F13" sqref="F13"/>
    </sheetView>
  </sheetViews>
  <sheetFormatPr defaultRowHeight="15.75" x14ac:dyDescent="0.25"/>
  <cols>
    <col min="1" max="1" width="44.140625" style="200" customWidth="1"/>
    <col min="2" max="2" width="16.140625" style="200" customWidth="1"/>
    <col min="3" max="3" width="24.140625" style="200" customWidth="1"/>
    <col min="4" max="4" width="21.7109375" style="200" customWidth="1"/>
    <col min="5" max="5" width="25.42578125" style="298" customWidth="1"/>
    <col min="6" max="6" width="9.85546875" style="200" bestFit="1" customWidth="1"/>
    <col min="7" max="16384" width="9.140625" style="200"/>
  </cols>
  <sheetData>
    <row r="1" spans="1:6" ht="16.5" x14ac:dyDescent="0.25">
      <c r="A1" s="1382" t="s">
        <v>767</v>
      </c>
      <c r="B1" s="1382"/>
      <c r="C1" s="1382"/>
      <c r="D1" s="1382"/>
      <c r="E1" s="1382"/>
    </row>
    <row r="2" spans="1:6" ht="16.5" x14ac:dyDescent="0.25">
      <c r="A2" s="1382" t="s">
        <v>543</v>
      </c>
      <c r="B2" s="1382"/>
      <c r="C2" s="1382"/>
      <c r="D2" s="1382"/>
      <c r="E2" s="1382"/>
    </row>
    <row r="3" spans="1:6" ht="16.5" x14ac:dyDescent="0.25">
      <c r="A3" s="1382" t="s">
        <v>2</v>
      </c>
      <c r="B3" s="1382"/>
      <c r="C3" s="1382"/>
      <c r="D3" s="1382"/>
      <c r="E3" s="1382"/>
    </row>
    <row r="4" spans="1:6" ht="18" x14ac:dyDescent="0.25">
      <c r="A4" s="289"/>
      <c r="B4" s="289"/>
      <c r="C4" s="289"/>
      <c r="D4" s="289"/>
      <c r="E4" s="290"/>
    </row>
    <row r="5" spans="1:6" ht="39.75" customHeight="1" x14ac:dyDescent="0.25">
      <c r="A5" s="1383" t="s">
        <v>759</v>
      </c>
      <c r="B5" s="1383"/>
      <c r="C5" s="1383"/>
      <c r="D5" s="1383"/>
      <c r="E5" s="1383"/>
    </row>
    <row r="6" spans="1:6" ht="18" x14ac:dyDescent="0.25">
      <c r="A6" s="289"/>
      <c r="B6" s="289"/>
      <c r="C6" s="289"/>
      <c r="D6" s="289"/>
      <c r="E6" s="290"/>
    </row>
    <row r="8" spans="1:6" ht="47.25" customHeight="1" x14ac:dyDescent="0.25">
      <c r="A8" s="1384" t="s">
        <v>24</v>
      </c>
      <c r="B8" s="1385" t="s">
        <v>25</v>
      </c>
      <c r="C8" s="1385" t="s">
        <v>26</v>
      </c>
      <c r="D8" s="1387" t="s">
        <v>705</v>
      </c>
      <c r="E8" s="1388"/>
    </row>
    <row r="9" spans="1:6" ht="23.25" customHeight="1" x14ac:dyDescent="0.25">
      <c r="A9" s="1384"/>
      <c r="B9" s="1386"/>
      <c r="C9" s="1386"/>
      <c r="D9" s="185" t="s">
        <v>28</v>
      </c>
      <c r="E9" s="291" t="s">
        <v>29</v>
      </c>
    </row>
    <row r="10" spans="1:6" ht="21" customHeight="1" x14ac:dyDescent="0.25">
      <c r="A10" s="1379" t="s">
        <v>30</v>
      </c>
      <c r="B10" s="1380"/>
      <c r="C10" s="1380"/>
      <c r="D10" s="1381"/>
      <c r="E10" s="292">
        <f>E11+E15+E39+E55+E59+E63+E69+E43+E66</f>
        <v>-3739.9720000000079</v>
      </c>
      <c r="F10" s="293"/>
    </row>
    <row r="11" spans="1:6" ht="17.25" x14ac:dyDescent="0.25">
      <c r="A11" s="1375" t="s">
        <v>45</v>
      </c>
      <c r="B11" s="1375"/>
      <c r="C11" s="1375"/>
      <c r="D11" s="1375"/>
      <c r="E11" s="294">
        <f>SUM(E12:E14)</f>
        <v>0</v>
      </c>
    </row>
    <row r="12" spans="1:6" ht="33" x14ac:dyDescent="0.25">
      <c r="A12" s="241" t="s">
        <v>32</v>
      </c>
      <c r="B12" s="185" t="s">
        <v>33</v>
      </c>
      <c r="C12" s="185" t="s">
        <v>34</v>
      </c>
      <c r="D12" s="185">
        <v>1</v>
      </c>
      <c r="E12" s="295">
        <f>Aragatsot!E17</f>
        <v>-12154.409999999989</v>
      </c>
    </row>
    <row r="13" spans="1:6" ht="33" x14ac:dyDescent="0.25">
      <c r="A13" s="241" t="s">
        <v>37</v>
      </c>
      <c r="B13" s="185" t="s">
        <v>33</v>
      </c>
      <c r="C13" s="185" t="s">
        <v>34</v>
      </c>
      <c r="D13" s="185">
        <v>1</v>
      </c>
      <c r="E13" s="193">
        <f>Aragatsot!E9</f>
        <v>9154.4099999999889</v>
      </c>
    </row>
    <row r="14" spans="1:6" ht="49.5" x14ac:dyDescent="0.25">
      <c r="A14" s="241" t="s">
        <v>42</v>
      </c>
      <c r="B14" s="492" t="s">
        <v>33</v>
      </c>
      <c r="C14" s="492" t="s">
        <v>34</v>
      </c>
      <c r="D14" s="492">
        <v>1</v>
      </c>
      <c r="E14" s="193">
        <f>Aragatsot!E31</f>
        <v>3000</v>
      </c>
    </row>
    <row r="15" spans="1:6" ht="17.25" x14ac:dyDescent="0.25">
      <c r="A15" s="1375" t="s">
        <v>31</v>
      </c>
      <c r="B15" s="1375"/>
      <c r="C15" s="1375"/>
      <c r="D15" s="1375"/>
      <c r="E15" s="294">
        <f>SUM(E16:E38)</f>
        <v>0</v>
      </c>
    </row>
    <row r="16" spans="1:6" ht="33" x14ac:dyDescent="0.25">
      <c r="A16" s="241" t="s">
        <v>32</v>
      </c>
      <c r="B16" s="185" t="s">
        <v>33</v>
      </c>
      <c r="C16" s="185" t="s">
        <v>34</v>
      </c>
      <c r="D16" s="185">
        <v>1</v>
      </c>
      <c r="E16" s="193">
        <f>Ararat!E23</f>
        <v>1644.9999999999991</v>
      </c>
    </row>
    <row r="17" spans="1:5" ht="33" x14ac:dyDescent="0.25">
      <c r="A17" s="241" t="s">
        <v>37</v>
      </c>
      <c r="B17" s="185" t="s">
        <v>33</v>
      </c>
      <c r="C17" s="185" t="s">
        <v>34</v>
      </c>
      <c r="D17" s="185">
        <v>1</v>
      </c>
      <c r="E17" s="295">
        <f>Ararat!E11</f>
        <v>-4229.2999999999993</v>
      </c>
    </row>
    <row r="18" spans="1:5" ht="49.5" x14ac:dyDescent="0.25">
      <c r="A18" s="241" t="s">
        <v>42</v>
      </c>
      <c r="B18" s="185" t="s">
        <v>33</v>
      </c>
      <c r="C18" s="185" t="s">
        <v>34</v>
      </c>
      <c r="D18" s="185">
        <v>1</v>
      </c>
      <c r="E18" s="295">
        <f>Ararat!E46</f>
        <v>-415.7</v>
      </c>
    </row>
    <row r="19" spans="1:5" s="509" customFormat="1" ht="33" x14ac:dyDescent="0.25">
      <c r="A19" s="510" t="s">
        <v>774</v>
      </c>
      <c r="B19" s="511"/>
      <c r="C19" s="511"/>
      <c r="D19" s="511"/>
      <c r="E19" s="259"/>
    </row>
    <row r="20" spans="1:5" s="509" customFormat="1" ht="18" x14ac:dyDescent="0.25">
      <c r="A20" s="510" t="s">
        <v>775</v>
      </c>
      <c r="B20" s="511" t="s">
        <v>33</v>
      </c>
      <c r="C20" s="511" t="s">
        <v>578</v>
      </c>
      <c r="D20" s="511">
        <v>8</v>
      </c>
      <c r="E20" s="259">
        <v>208</v>
      </c>
    </row>
    <row r="21" spans="1:5" s="509" customFormat="1" ht="18" x14ac:dyDescent="0.25">
      <c r="A21" s="510" t="s">
        <v>776</v>
      </c>
      <c r="B21" s="511" t="s">
        <v>33</v>
      </c>
      <c r="C21" s="511" t="s">
        <v>578</v>
      </c>
      <c r="D21" s="511">
        <v>1</v>
      </c>
      <c r="E21" s="259">
        <v>200</v>
      </c>
    </row>
    <row r="22" spans="1:5" s="509" customFormat="1" ht="18" x14ac:dyDescent="0.25">
      <c r="A22" s="510" t="s">
        <v>777</v>
      </c>
      <c r="B22" s="511" t="s">
        <v>33</v>
      </c>
      <c r="C22" s="511" t="s">
        <v>578</v>
      </c>
      <c r="D22" s="511">
        <v>25</v>
      </c>
      <c r="E22" s="259">
        <v>195</v>
      </c>
    </row>
    <row r="23" spans="1:5" s="509" customFormat="1" ht="18" x14ac:dyDescent="0.25">
      <c r="A23" s="510" t="s">
        <v>778</v>
      </c>
      <c r="B23" s="511" t="s">
        <v>33</v>
      </c>
      <c r="C23" s="511" t="s">
        <v>578</v>
      </c>
      <c r="D23" s="511">
        <v>50</v>
      </c>
      <c r="E23" s="259">
        <v>250</v>
      </c>
    </row>
    <row r="24" spans="1:5" s="509" customFormat="1" ht="18" x14ac:dyDescent="0.25">
      <c r="A24" s="510" t="s">
        <v>779</v>
      </c>
      <c r="B24" s="511" t="s">
        <v>33</v>
      </c>
      <c r="C24" s="511" t="s">
        <v>578</v>
      </c>
      <c r="D24" s="511">
        <v>4</v>
      </c>
      <c r="E24" s="259">
        <v>160</v>
      </c>
    </row>
    <row r="25" spans="1:5" s="509" customFormat="1" ht="18" x14ac:dyDescent="0.25">
      <c r="A25" s="510" t="s">
        <v>780</v>
      </c>
      <c r="B25" s="511" t="s">
        <v>33</v>
      </c>
      <c r="C25" s="511" t="s">
        <v>578</v>
      </c>
      <c r="D25" s="511">
        <v>90</v>
      </c>
      <c r="E25" s="259">
        <v>270</v>
      </c>
    </row>
    <row r="26" spans="1:5" s="509" customFormat="1" ht="18" x14ac:dyDescent="0.25">
      <c r="A26" s="510" t="s">
        <v>781</v>
      </c>
      <c r="B26" s="511" t="s">
        <v>33</v>
      </c>
      <c r="C26" s="511" t="s">
        <v>578</v>
      </c>
      <c r="D26" s="511">
        <v>90</v>
      </c>
      <c r="E26" s="259">
        <v>126</v>
      </c>
    </row>
    <row r="27" spans="1:5" s="509" customFormat="1" ht="18" x14ac:dyDescent="0.25">
      <c r="A27" s="510" t="s">
        <v>782</v>
      </c>
      <c r="B27" s="511" t="s">
        <v>33</v>
      </c>
      <c r="C27" s="511" t="s">
        <v>578</v>
      </c>
      <c r="D27" s="511">
        <v>90</v>
      </c>
      <c r="E27" s="259">
        <v>630</v>
      </c>
    </row>
    <row r="28" spans="1:5" s="509" customFormat="1" ht="18" x14ac:dyDescent="0.25">
      <c r="A28" s="510" t="s">
        <v>783</v>
      </c>
      <c r="B28" s="511" t="s">
        <v>33</v>
      </c>
      <c r="C28" s="511" t="s">
        <v>578</v>
      </c>
      <c r="D28" s="511">
        <v>90</v>
      </c>
      <c r="E28" s="259">
        <v>270</v>
      </c>
    </row>
    <row r="29" spans="1:5" s="509" customFormat="1" ht="18" x14ac:dyDescent="0.25">
      <c r="A29" s="510" t="s">
        <v>784</v>
      </c>
      <c r="B29" s="511" t="s">
        <v>33</v>
      </c>
      <c r="C29" s="511" t="s">
        <v>578</v>
      </c>
      <c r="D29" s="511">
        <v>1</v>
      </c>
      <c r="E29" s="259">
        <v>30</v>
      </c>
    </row>
    <row r="30" spans="1:5" s="509" customFormat="1" ht="18" x14ac:dyDescent="0.25">
      <c r="A30" s="510" t="s">
        <v>785</v>
      </c>
      <c r="B30" s="511" t="s">
        <v>33</v>
      </c>
      <c r="C30" s="511" t="s">
        <v>578</v>
      </c>
      <c r="D30" s="511">
        <v>3</v>
      </c>
      <c r="E30" s="259">
        <v>90</v>
      </c>
    </row>
    <row r="31" spans="1:5" s="509" customFormat="1" ht="18" x14ac:dyDescent="0.25">
      <c r="A31" s="510" t="s">
        <v>786</v>
      </c>
      <c r="B31" s="511" t="s">
        <v>33</v>
      </c>
      <c r="C31" s="511" t="s">
        <v>578</v>
      </c>
      <c r="D31" s="511">
        <v>8</v>
      </c>
      <c r="E31" s="259">
        <v>61</v>
      </c>
    </row>
    <row r="32" spans="1:5" s="509" customFormat="1" ht="18" x14ac:dyDescent="0.25">
      <c r="A32" s="510" t="s">
        <v>787</v>
      </c>
      <c r="B32" s="511" t="s">
        <v>33</v>
      </c>
      <c r="C32" s="511" t="s">
        <v>578</v>
      </c>
      <c r="D32" s="511">
        <v>3</v>
      </c>
      <c r="E32" s="259">
        <v>200</v>
      </c>
    </row>
    <row r="33" spans="1:5" s="509" customFormat="1" ht="18" x14ac:dyDescent="0.25">
      <c r="A33" s="510" t="s">
        <v>788</v>
      </c>
      <c r="B33" s="511" t="s">
        <v>33</v>
      </c>
      <c r="C33" s="511" t="s">
        <v>578</v>
      </c>
      <c r="D33" s="511">
        <v>3</v>
      </c>
      <c r="E33" s="259">
        <v>90</v>
      </c>
    </row>
    <row r="34" spans="1:5" s="509" customFormat="1" ht="18" x14ac:dyDescent="0.25">
      <c r="A34" s="510" t="s">
        <v>789</v>
      </c>
      <c r="B34" s="511" t="s">
        <v>33</v>
      </c>
      <c r="C34" s="511" t="s">
        <v>578</v>
      </c>
      <c r="D34" s="511">
        <v>1</v>
      </c>
      <c r="E34" s="259">
        <v>40</v>
      </c>
    </row>
    <row r="35" spans="1:5" s="509" customFormat="1" ht="18" x14ac:dyDescent="0.25">
      <c r="A35" s="510" t="s">
        <v>790</v>
      </c>
      <c r="B35" s="511" t="s">
        <v>33</v>
      </c>
      <c r="C35" s="511" t="s">
        <v>578</v>
      </c>
      <c r="D35" s="511">
        <v>30</v>
      </c>
      <c r="E35" s="259">
        <v>180</v>
      </c>
    </row>
    <row r="36" spans="1:5" s="509" customFormat="1" ht="33" x14ac:dyDescent="0.25">
      <c r="A36" s="510" t="s">
        <v>771</v>
      </c>
      <c r="B36" s="511"/>
      <c r="C36" s="511" t="s">
        <v>578</v>
      </c>
      <c r="D36" s="511"/>
      <c r="E36" s="259"/>
    </row>
    <row r="37" spans="1:5" s="509" customFormat="1" ht="18" x14ac:dyDescent="0.25">
      <c r="A37" s="510" t="s">
        <v>772</v>
      </c>
      <c r="B37" s="511" t="s">
        <v>33</v>
      </c>
      <c r="C37" s="511" t="s">
        <v>578</v>
      </c>
      <c r="D37" s="512">
        <v>-63</v>
      </c>
      <c r="E37" s="468">
        <v>-1440</v>
      </c>
    </row>
    <row r="38" spans="1:5" s="509" customFormat="1" ht="18" x14ac:dyDescent="0.25">
      <c r="A38" s="510" t="s">
        <v>772</v>
      </c>
      <c r="B38" s="511" t="s">
        <v>33</v>
      </c>
      <c r="C38" s="511" t="s">
        <v>578</v>
      </c>
      <c r="D38" s="511">
        <v>32</v>
      </c>
      <c r="E38" s="259">
        <v>1440</v>
      </c>
    </row>
    <row r="39" spans="1:5" ht="17.25" x14ac:dyDescent="0.25">
      <c r="A39" s="1375" t="s">
        <v>35</v>
      </c>
      <c r="B39" s="1375"/>
      <c r="C39" s="1375"/>
      <c r="D39" s="1375"/>
      <c r="E39" s="496">
        <f>SUM(E40:E42)</f>
        <v>-1000.0000000000055</v>
      </c>
    </row>
    <row r="40" spans="1:5" ht="33" x14ac:dyDescent="0.25">
      <c r="A40" s="241" t="s">
        <v>32</v>
      </c>
      <c r="B40" s="185" t="s">
        <v>33</v>
      </c>
      <c r="C40" s="185" t="s">
        <v>34</v>
      </c>
      <c r="D40" s="185">
        <v>1</v>
      </c>
      <c r="E40" s="193">
        <f>Armavir!E15</f>
        <v>8364.0999999999949</v>
      </c>
    </row>
    <row r="41" spans="1:5" ht="33" x14ac:dyDescent="0.25">
      <c r="A41" s="241" t="s">
        <v>37</v>
      </c>
      <c r="B41" s="185" t="s">
        <v>33</v>
      </c>
      <c r="C41" s="185" t="s">
        <v>34</v>
      </c>
      <c r="D41" s="185">
        <v>1</v>
      </c>
      <c r="E41" s="295">
        <f>Armavir!E10</f>
        <v>-3364.1000000000004</v>
      </c>
    </row>
    <row r="42" spans="1:5" ht="49.5" x14ac:dyDescent="0.25">
      <c r="A42" s="241" t="s">
        <v>42</v>
      </c>
      <c r="B42" s="185" t="s">
        <v>33</v>
      </c>
      <c r="C42" s="185" t="s">
        <v>34</v>
      </c>
      <c r="D42" s="185">
        <v>1</v>
      </c>
      <c r="E42" s="295">
        <f>Armavir!E42</f>
        <v>-6000</v>
      </c>
    </row>
    <row r="43" spans="1:5" ht="17.25" x14ac:dyDescent="0.25">
      <c r="A43" s="1375" t="s">
        <v>36</v>
      </c>
      <c r="B43" s="1375"/>
      <c r="C43" s="1375"/>
      <c r="D43" s="1375"/>
      <c r="E43" s="292">
        <f>SUM(E44:E54)</f>
        <v>0</v>
      </c>
    </row>
    <row r="44" spans="1:5" ht="33" x14ac:dyDescent="0.25">
      <c r="A44" s="241" t="s">
        <v>32</v>
      </c>
      <c r="B44" s="185" t="s">
        <v>33</v>
      </c>
      <c r="C44" s="185" t="s">
        <v>34</v>
      </c>
      <c r="D44" s="185">
        <v>1</v>
      </c>
      <c r="E44" s="295">
        <f>Gegharqunik!E15</f>
        <v>18959</v>
      </c>
    </row>
    <row r="45" spans="1:5" ht="33" x14ac:dyDescent="0.25">
      <c r="A45" s="241" t="s">
        <v>37</v>
      </c>
      <c r="B45" s="185" t="s">
        <v>33</v>
      </c>
      <c r="C45" s="185" t="s">
        <v>34</v>
      </c>
      <c r="D45" s="185">
        <v>1</v>
      </c>
      <c r="E45" s="295">
        <f>Gegharqunik!E10</f>
        <v>2941</v>
      </c>
    </row>
    <row r="46" spans="1:5" ht="49.5" x14ac:dyDescent="0.25">
      <c r="A46" s="241" t="s">
        <v>42</v>
      </c>
      <c r="B46" s="185" t="s">
        <v>33</v>
      </c>
      <c r="C46" s="185" t="s">
        <v>34</v>
      </c>
      <c r="D46" s="185">
        <v>1</v>
      </c>
      <c r="E46" s="295">
        <f>Gegharqunik!E35</f>
        <v>-23100</v>
      </c>
    </row>
    <row r="47" spans="1:5" ht="33" x14ac:dyDescent="0.25">
      <c r="A47" s="241" t="s">
        <v>809</v>
      </c>
      <c r="B47" s="556"/>
      <c r="C47" s="556"/>
      <c r="D47" s="556"/>
      <c r="E47" s="295"/>
    </row>
    <row r="48" spans="1:5" ht="18" x14ac:dyDescent="0.25">
      <c r="A48" s="575" t="s">
        <v>844</v>
      </c>
      <c r="B48" s="574" t="s">
        <v>33</v>
      </c>
      <c r="C48" s="576" t="s">
        <v>578</v>
      </c>
      <c r="D48" s="576">
        <v>4</v>
      </c>
      <c r="E48" s="295">
        <v>168</v>
      </c>
    </row>
    <row r="49" spans="1:5" ht="18" x14ac:dyDescent="0.25">
      <c r="A49" s="575" t="s">
        <v>844</v>
      </c>
      <c r="B49" s="574" t="s">
        <v>33</v>
      </c>
      <c r="C49" s="576" t="s">
        <v>578</v>
      </c>
      <c r="D49" s="576">
        <v>12</v>
      </c>
      <c r="E49" s="295">
        <v>300</v>
      </c>
    </row>
    <row r="50" spans="1:5" ht="33" x14ac:dyDescent="0.25">
      <c r="A50" s="575" t="s">
        <v>845</v>
      </c>
      <c r="B50" s="574" t="s">
        <v>33</v>
      </c>
      <c r="C50" s="576" t="s">
        <v>578</v>
      </c>
      <c r="D50" s="576">
        <v>1</v>
      </c>
      <c r="E50" s="295">
        <v>190</v>
      </c>
    </row>
    <row r="51" spans="1:5" ht="18" x14ac:dyDescent="0.25">
      <c r="A51" s="575" t="s">
        <v>846</v>
      </c>
      <c r="B51" s="574" t="s">
        <v>33</v>
      </c>
      <c r="C51" s="576" t="s">
        <v>578</v>
      </c>
      <c r="D51" s="576">
        <v>1</v>
      </c>
      <c r="E51" s="295">
        <v>85</v>
      </c>
    </row>
    <row r="52" spans="1:5" ht="18" x14ac:dyDescent="0.25">
      <c r="A52" s="575" t="s">
        <v>847</v>
      </c>
      <c r="B52" s="574" t="s">
        <v>33</v>
      </c>
      <c r="C52" s="576" t="s">
        <v>578</v>
      </c>
      <c r="D52" s="576">
        <v>2</v>
      </c>
      <c r="E52" s="295">
        <v>50</v>
      </c>
    </row>
    <row r="53" spans="1:5" ht="18" x14ac:dyDescent="0.25">
      <c r="A53" s="575" t="s">
        <v>848</v>
      </c>
      <c r="B53" s="574" t="s">
        <v>33</v>
      </c>
      <c r="C53" s="576" t="s">
        <v>578</v>
      </c>
      <c r="D53" s="576">
        <v>680</v>
      </c>
      <c r="E53" s="295">
        <v>204</v>
      </c>
    </row>
    <row r="54" spans="1:5" ht="18" x14ac:dyDescent="0.25">
      <c r="A54" s="575" t="s">
        <v>849</v>
      </c>
      <c r="B54" s="574" t="s">
        <v>33</v>
      </c>
      <c r="C54" s="576" t="s">
        <v>578</v>
      </c>
      <c r="D54" s="576">
        <v>1</v>
      </c>
      <c r="E54" s="295">
        <v>203</v>
      </c>
    </row>
    <row r="55" spans="1:5" ht="17.25" x14ac:dyDescent="0.25">
      <c r="A55" s="1375" t="s">
        <v>38</v>
      </c>
      <c r="B55" s="1375"/>
      <c r="C55" s="1375"/>
      <c r="D55" s="1375"/>
      <c r="E55" s="292">
        <f>SUM(E56:E58)</f>
        <v>500</v>
      </c>
    </row>
    <row r="56" spans="1:5" ht="33" x14ac:dyDescent="0.25">
      <c r="A56" s="241" t="s">
        <v>32</v>
      </c>
      <c r="B56" s="185" t="s">
        <v>33</v>
      </c>
      <c r="C56" s="185" t="s">
        <v>34</v>
      </c>
      <c r="D56" s="185">
        <v>1</v>
      </c>
      <c r="E56" s="295">
        <f>Lori!E37</f>
        <v>430</v>
      </c>
    </row>
    <row r="57" spans="1:5" ht="33" x14ac:dyDescent="0.25">
      <c r="A57" s="241" t="s">
        <v>37</v>
      </c>
      <c r="B57" s="185" t="s">
        <v>33</v>
      </c>
      <c r="C57" s="185" t="s">
        <v>34</v>
      </c>
      <c r="D57" s="185">
        <v>1</v>
      </c>
      <c r="E57" s="296">
        <f>Lori!E11</f>
        <v>1120</v>
      </c>
    </row>
    <row r="58" spans="1:5" ht="49.5" x14ac:dyDescent="0.25">
      <c r="A58" s="241" t="s">
        <v>42</v>
      </c>
      <c r="B58" s="185" t="s">
        <v>33</v>
      </c>
      <c r="C58" s="185" t="s">
        <v>34</v>
      </c>
      <c r="D58" s="185">
        <v>1</v>
      </c>
      <c r="E58" s="296">
        <f>Lori!E56</f>
        <v>-1050</v>
      </c>
    </row>
    <row r="59" spans="1:5" ht="17.25" x14ac:dyDescent="0.25">
      <c r="A59" s="1375" t="s">
        <v>40</v>
      </c>
      <c r="B59" s="1375"/>
      <c r="C59" s="1375"/>
      <c r="D59" s="1375"/>
      <c r="E59" s="129">
        <f>SUM(E60:E62)</f>
        <v>-2400</v>
      </c>
    </row>
    <row r="60" spans="1:5" ht="43.5" customHeight="1" x14ac:dyDescent="0.25">
      <c r="A60" s="241" t="s">
        <v>32</v>
      </c>
      <c r="B60" s="185" t="s">
        <v>33</v>
      </c>
      <c r="C60" s="185" t="s">
        <v>34</v>
      </c>
      <c r="D60" s="185">
        <v>1</v>
      </c>
      <c r="E60" s="296">
        <f>Shirak!E17</f>
        <v>11901</v>
      </c>
    </row>
    <row r="61" spans="1:5" ht="36" customHeight="1" x14ac:dyDescent="0.25">
      <c r="A61" s="241" t="s">
        <v>37</v>
      </c>
      <c r="B61" s="185" t="s">
        <v>33</v>
      </c>
      <c r="C61" s="185" t="s">
        <v>34</v>
      </c>
      <c r="D61" s="185">
        <v>1</v>
      </c>
      <c r="E61" s="296">
        <f>Shirak!E11</f>
        <v>-12742</v>
      </c>
    </row>
    <row r="62" spans="1:5" ht="55.5" customHeight="1" x14ac:dyDescent="0.25">
      <c r="A62" s="241" t="s">
        <v>42</v>
      </c>
      <c r="B62" s="185" t="s">
        <v>33</v>
      </c>
      <c r="C62" s="185" t="s">
        <v>34</v>
      </c>
      <c r="D62" s="185">
        <v>1</v>
      </c>
      <c r="E62" s="296">
        <f>Shirak!E32</f>
        <v>-1559</v>
      </c>
    </row>
    <row r="63" spans="1:5" ht="17.25" x14ac:dyDescent="0.25">
      <c r="A63" s="1376" t="s">
        <v>41</v>
      </c>
      <c r="B63" s="1377"/>
      <c r="C63" s="1377"/>
      <c r="D63" s="1378"/>
      <c r="E63" s="292">
        <f>SUM(E64:E65)</f>
        <v>2.7999999997746272E-2</v>
      </c>
    </row>
    <row r="64" spans="1:5" ht="33" x14ac:dyDescent="0.25">
      <c r="A64" s="241" t="s">
        <v>32</v>
      </c>
      <c r="B64" s="185" t="s">
        <v>33</v>
      </c>
      <c r="C64" s="185" t="s">
        <v>34</v>
      </c>
      <c r="D64" s="185">
        <v>1</v>
      </c>
      <c r="E64" s="296">
        <f>Syunik!E12</f>
        <v>1748.3279999999977</v>
      </c>
    </row>
    <row r="65" spans="1:5" ht="33" x14ac:dyDescent="0.25">
      <c r="A65" s="241" t="s">
        <v>37</v>
      </c>
      <c r="B65" s="185" t="s">
        <v>33</v>
      </c>
      <c r="C65" s="185" t="s">
        <v>34</v>
      </c>
      <c r="D65" s="185">
        <v>1</v>
      </c>
      <c r="E65" s="296">
        <f>Syunik!E9</f>
        <v>-1748.3</v>
      </c>
    </row>
    <row r="66" spans="1:5" ht="17.25" x14ac:dyDescent="0.25">
      <c r="A66" s="1375" t="s">
        <v>43</v>
      </c>
      <c r="B66" s="1375"/>
      <c r="C66" s="1375"/>
      <c r="D66" s="1375"/>
      <c r="E66" s="292">
        <f>SUM(E67:E68)</f>
        <v>-840.00000000000011</v>
      </c>
    </row>
    <row r="67" spans="1:5" ht="33" x14ac:dyDescent="0.25">
      <c r="A67" s="241" t="s">
        <v>32</v>
      </c>
      <c r="B67" s="556" t="s">
        <v>33</v>
      </c>
      <c r="C67" s="556" t="s">
        <v>34</v>
      </c>
      <c r="D67" s="556">
        <v>1</v>
      </c>
      <c r="E67" s="296">
        <f>VayocDzor!E14</f>
        <v>-693.90000000000009</v>
      </c>
    </row>
    <row r="68" spans="1:5" ht="33" x14ac:dyDescent="0.25">
      <c r="A68" s="241" t="s">
        <v>37</v>
      </c>
      <c r="B68" s="556" t="s">
        <v>33</v>
      </c>
      <c r="C68" s="556" t="s">
        <v>34</v>
      </c>
      <c r="D68" s="556">
        <v>1</v>
      </c>
      <c r="E68" s="296">
        <f>VayocDzor!E10</f>
        <v>-146.1</v>
      </c>
    </row>
    <row r="69" spans="1:5" ht="17.25" x14ac:dyDescent="0.25">
      <c r="A69" s="1375" t="s">
        <v>44</v>
      </c>
      <c r="B69" s="1375"/>
      <c r="C69" s="1375"/>
      <c r="D69" s="1375"/>
      <c r="E69" s="129">
        <f>SUM(E70:E71)</f>
        <v>0</v>
      </c>
    </row>
    <row r="70" spans="1:5" ht="33" x14ac:dyDescent="0.25">
      <c r="A70" s="241" t="s">
        <v>32</v>
      </c>
      <c r="B70" s="185" t="s">
        <v>33</v>
      </c>
      <c r="C70" s="185" t="s">
        <v>34</v>
      </c>
      <c r="D70" s="185">
        <v>1</v>
      </c>
      <c r="E70" s="296">
        <f>Tavush!E11</f>
        <v>-8678.9</v>
      </c>
    </row>
    <row r="71" spans="1:5" ht="18" x14ac:dyDescent="0.25">
      <c r="A71" s="241" t="s">
        <v>742</v>
      </c>
      <c r="B71" s="185" t="s">
        <v>33</v>
      </c>
      <c r="C71" s="185" t="s">
        <v>34</v>
      </c>
      <c r="D71" s="185">
        <v>1</v>
      </c>
      <c r="E71" s="297">
        <f>Tavush!E42</f>
        <v>8678.9</v>
      </c>
    </row>
  </sheetData>
  <mergeCells count="18">
    <mergeCell ref="A10:D10"/>
    <mergeCell ref="A11:D11"/>
    <mergeCell ref="A15:D15"/>
    <mergeCell ref="A39:D39"/>
    <mergeCell ref="A1:E1"/>
    <mergeCell ref="A2:E2"/>
    <mergeCell ref="A3:E3"/>
    <mergeCell ref="A5:E5"/>
    <mergeCell ref="A8:A9"/>
    <mergeCell ref="B8:B9"/>
    <mergeCell ref="C8:C9"/>
    <mergeCell ref="D8:E8"/>
    <mergeCell ref="A43:D43"/>
    <mergeCell ref="A59:D59"/>
    <mergeCell ref="A63:D63"/>
    <mergeCell ref="A69:D69"/>
    <mergeCell ref="A55:D55"/>
    <mergeCell ref="A66:D66"/>
  </mergeCells>
  <pageMargins left="0.25" right="0.25" top="0.75" bottom="0.75" header="0.3" footer="0.3"/>
  <pageSetup scale="9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12"/>
  <sheetViews>
    <sheetView workbookViewId="0">
      <selection activeCell="G12" sqref="G12"/>
    </sheetView>
  </sheetViews>
  <sheetFormatPr defaultRowHeight="15" x14ac:dyDescent="0.25"/>
  <cols>
    <col min="1" max="1" width="9.140625" style="4"/>
    <col min="2" max="2" width="9.140625" style="134"/>
    <col min="3" max="6" width="9.140625" style="4"/>
    <col min="7" max="7" width="9" style="4" bestFit="1" customWidth="1"/>
    <col min="8" max="16384" width="9.140625" style="4"/>
  </cols>
  <sheetData>
    <row r="10" spans="5:7" x14ac:dyDescent="0.25">
      <c r="E10" s="4" t="e">
        <f>Aragatsotn!D8+Ararat!C9+Armavir!#REF!+Gegharqunik!#REF!+Lori!#REF!+#REF!+Shirak!#REF!+Syunik!#REF!+#REF!+Tavush!#REF!</f>
        <v>#REF!</v>
      </c>
      <c r="F10" s="4" t="e">
        <f>Aragatsotn!E8+Ararat!D9+Armavir!C8+Gegharqunik!C10+Lori!C9+#REF!+Shirak!C9+Syunik!C7+#REF!+Tavush!C9</f>
        <v>#REF!</v>
      </c>
      <c r="G10" s="4" t="e">
        <f>Aragatsotn!F8+Ararat!E9+Armavir!D8+Gegharqunik!D10+Lori!D9+#REF!+Shirak!D9+Syunik!D7+#REF!+Tavush!D9</f>
        <v>#REF!</v>
      </c>
    </row>
    <row r="11" spans="5:7" x14ac:dyDescent="0.25">
      <c r="E11" s="144" t="e">
        <f>E10/G10%</f>
        <v>#REF!</v>
      </c>
      <c r="F11" s="144" t="e">
        <f>F10/G10%</f>
        <v>#REF!</v>
      </c>
      <c r="G11" s="4">
        <v>100</v>
      </c>
    </row>
    <row r="12" spans="5:7" x14ac:dyDescent="0.25">
      <c r="E12" s="144" t="e">
        <f>E11/G11%</f>
        <v>#REF!</v>
      </c>
      <c r="F12" s="144" t="e">
        <f>F11-E11</f>
        <v>#REF!</v>
      </c>
      <c r="G12" s="144" t="e">
        <f>G11-F11</f>
        <v>#REF!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opLeftCell="A2" workbookViewId="0">
      <selection activeCell="D13" sqref="D13"/>
    </sheetView>
  </sheetViews>
  <sheetFormatPr defaultRowHeight="16.5" x14ac:dyDescent="0.25"/>
  <cols>
    <col min="1" max="1" width="17.140625" style="39" customWidth="1"/>
    <col min="2" max="2" width="15.140625" style="39" customWidth="1"/>
    <col min="3" max="3" width="21.7109375" style="39" customWidth="1"/>
    <col min="4" max="4" width="14.7109375" style="39" customWidth="1"/>
    <col min="5" max="5" width="18.140625" style="39" customWidth="1"/>
    <col min="6" max="6" width="6.42578125" style="39" bestFit="1" customWidth="1"/>
    <col min="7" max="7" width="10.7109375" style="39" bestFit="1" customWidth="1"/>
    <col min="8" max="8" width="11.28515625" style="39" bestFit="1" customWidth="1"/>
    <col min="9" max="9" width="11.42578125" style="39" bestFit="1" customWidth="1"/>
    <col min="10" max="10" width="9.140625" style="39"/>
    <col min="11" max="11" width="10" style="39" bestFit="1" customWidth="1"/>
    <col min="12" max="12" width="9.5703125" style="39" bestFit="1" customWidth="1"/>
    <col min="13" max="256" width="9.140625" style="39"/>
    <col min="257" max="257" width="17.140625" style="39" customWidth="1"/>
    <col min="258" max="258" width="15.140625" style="39" customWidth="1"/>
    <col min="259" max="259" width="21.7109375" style="39" customWidth="1"/>
    <col min="260" max="260" width="14.7109375" style="39" customWidth="1"/>
    <col min="261" max="261" width="18.140625" style="39" customWidth="1"/>
    <col min="262" max="262" width="17.5703125" style="39" customWidth="1"/>
    <col min="263" max="263" width="14.85546875" style="39" customWidth="1"/>
    <col min="264" max="264" width="13.42578125" style="39" customWidth="1"/>
    <col min="265" max="265" width="20.5703125" style="39" customWidth="1"/>
    <col min="266" max="266" width="9.140625" style="39"/>
    <col min="267" max="267" width="9.42578125" style="39" bestFit="1" customWidth="1"/>
    <col min="268" max="268" width="9.5703125" style="39" bestFit="1" customWidth="1"/>
    <col min="269" max="512" width="9.140625" style="39"/>
    <col min="513" max="513" width="17.140625" style="39" customWidth="1"/>
    <col min="514" max="514" width="15.140625" style="39" customWidth="1"/>
    <col min="515" max="515" width="21.7109375" style="39" customWidth="1"/>
    <col min="516" max="516" width="14.7109375" style="39" customWidth="1"/>
    <col min="517" max="517" width="18.140625" style="39" customWidth="1"/>
    <col min="518" max="518" width="17.5703125" style="39" customWidth="1"/>
    <col min="519" max="519" width="14.85546875" style="39" customWidth="1"/>
    <col min="520" max="520" width="13.42578125" style="39" customWidth="1"/>
    <col min="521" max="521" width="20.5703125" style="39" customWidth="1"/>
    <col min="522" max="522" width="9.140625" style="39"/>
    <col min="523" max="523" width="9.42578125" style="39" bestFit="1" customWidth="1"/>
    <col min="524" max="524" width="9.5703125" style="39" bestFit="1" customWidth="1"/>
    <col min="525" max="768" width="9.140625" style="39"/>
    <col min="769" max="769" width="17.140625" style="39" customWidth="1"/>
    <col min="770" max="770" width="15.140625" style="39" customWidth="1"/>
    <col min="771" max="771" width="21.7109375" style="39" customWidth="1"/>
    <col min="772" max="772" width="14.7109375" style="39" customWidth="1"/>
    <col min="773" max="773" width="18.140625" style="39" customWidth="1"/>
    <col min="774" max="774" width="17.5703125" style="39" customWidth="1"/>
    <col min="775" max="775" width="14.85546875" style="39" customWidth="1"/>
    <col min="776" max="776" width="13.42578125" style="39" customWidth="1"/>
    <col min="777" max="777" width="20.5703125" style="39" customWidth="1"/>
    <col min="778" max="778" width="9.140625" style="39"/>
    <col min="779" max="779" width="9.42578125" style="39" bestFit="1" customWidth="1"/>
    <col min="780" max="780" width="9.5703125" style="39" bestFit="1" customWidth="1"/>
    <col min="781" max="1024" width="9.140625" style="39"/>
    <col min="1025" max="1025" width="17.140625" style="39" customWidth="1"/>
    <col min="1026" max="1026" width="15.140625" style="39" customWidth="1"/>
    <col min="1027" max="1027" width="21.7109375" style="39" customWidth="1"/>
    <col min="1028" max="1028" width="14.7109375" style="39" customWidth="1"/>
    <col min="1029" max="1029" width="18.140625" style="39" customWidth="1"/>
    <col min="1030" max="1030" width="17.5703125" style="39" customWidth="1"/>
    <col min="1031" max="1031" width="14.85546875" style="39" customWidth="1"/>
    <col min="1032" max="1032" width="13.42578125" style="39" customWidth="1"/>
    <col min="1033" max="1033" width="20.5703125" style="39" customWidth="1"/>
    <col min="1034" max="1034" width="9.140625" style="39"/>
    <col min="1035" max="1035" width="9.42578125" style="39" bestFit="1" customWidth="1"/>
    <col min="1036" max="1036" width="9.5703125" style="39" bestFit="1" customWidth="1"/>
    <col min="1037" max="1280" width="9.140625" style="39"/>
    <col min="1281" max="1281" width="17.140625" style="39" customWidth="1"/>
    <col min="1282" max="1282" width="15.140625" style="39" customWidth="1"/>
    <col min="1283" max="1283" width="21.7109375" style="39" customWidth="1"/>
    <col min="1284" max="1284" width="14.7109375" style="39" customWidth="1"/>
    <col min="1285" max="1285" width="18.140625" style="39" customWidth="1"/>
    <col min="1286" max="1286" width="17.5703125" style="39" customWidth="1"/>
    <col min="1287" max="1287" width="14.85546875" style="39" customWidth="1"/>
    <col min="1288" max="1288" width="13.42578125" style="39" customWidth="1"/>
    <col min="1289" max="1289" width="20.5703125" style="39" customWidth="1"/>
    <col min="1290" max="1290" width="9.140625" style="39"/>
    <col min="1291" max="1291" width="9.42578125" style="39" bestFit="1" customWidth="1"/>
    <col min="1292" max="1292" width="9.5703125" style="39" bestFit="1" customWidth="1"/>
    <col min="1293" max="1536" width="9.140625" style="39"/>
    <col min="1537" max="1537" width="17.140625" style="39" customWidth="1"/>
    <col min="1538" max="1538" width="15.140625" style="39" customWidth="1"/>
    <col min="1539" max="1539" width="21.7109375" style="39" customWidth="1"/>
    <col min="1540" max="1540" width="14.7109375" style="39" customWidth="1"/>
    <col min="1541" max="1541" width="18.140625" style="39" customWidth="1"/>
    <col min="1542" max="1542" width="17.5703125" style="39" customWidth="1"/>
    <col min="1543" max="1543" width="14.85546875" style="39" customWidth="1"/>
    <col min="1544" max="1544" width="13.42578125" style="39" customWidth="1"/>
    <col min="1545" max="1545" width="20.5703125" style="39" customWidth="1"/>
    <col min="1546" max="1546" width="9.140625" style="39"/>
    <col min="1547" max="1547" width="9.42578125" style="39" bestFit="1" customWidth="1"/>
    <col min="1548" max="1548" width="9.5703125" style="39" bestFit="1" customWidth="1"/>
    <col min="1549" max="1792" width="9.140625" style="39"/>
    <col min="1793" max="1793" width="17.140625" style="39" customWidth="1"/>
    <col min="1794" max="1794" width="15.140625" style="39" customWidth="1"/>
    <col min="1795" max="1795" width="21.7109375" style="39" customWidth="1"/>
    <col min="1796" max="1796" width="14.7109375" style="39" customWidth="1"/>
    <col min="1797" max="1797" width="18.140625" style="39" customWidth="1"/>
    <col min="1798" max="1798" width="17.5703125" style="39" customWidth="1"/>
    <col min="1799" max="1799" width="14.85546875" style="39" customWidth="1"/>
    <col min="1800" max="1800" width="13.42578125" style="39" customWidth="1"/>
    <col min="1801" max="1801" width="20.5703125" style="39" customWidth="1"/>
    <col min="1802" max="1802" width="9.140625" style="39"/>
    <col min="1803" max="1803" width="9.42578125" style="39" bestFit="1" customWidth="1"/>
    <col min="1804" max="1804" width="9.5703125" style="39" bestFit="1" customWidth="1"/>
    <col min="1805" max="2048" width="9.140625" style="39"/>
    <col min="2049" max="2049" width="17.140625" style="39" customWidth="1"/>
    <col min="2050" max="2050" width="15.140625" style="39" customWidth="1"/>
    <col min="2051" max="2051" width="21.7109375" style="39" customWidth="1"/>
    <col min="2052" max="2052" width="14.7109375" style="39" customWidth="1"/>
    <col min="2053" max="2053" width="18.140625" style="39" customWidth="1"/>
    <col min="2054" max="2054" width="17.5703125" style="39" customWidth="1"/>
    <col min="2055" max="2055" width="14.85546875" style="39" customWidth="1"/>
    <col min="2056" max="2056" width="13.42578125" style="39" customWidth="1"/>
    <col min="2057" max="2057" width="20.5703125" style="39" customWidth="1"/>
    <col min="2058" max="2058" width="9.140625" style="39"/>
    <col min="2059" max="2059" width="9.42578125" style="39" bestFit="1" customWidth="1"/>
    <col min="2060" max="2060" width="9.5703125" style="39" bestFit="1" customWidth="1"/>
    <col min="2061" max="2304" width="9.140625" style="39"/>
    <col min="2305" max="2305" width="17.140625" style="39" customWidth="1"/>
    <col min="2306" max="2306" width="15.140625" style="39" customWidth="1"/>
    <col min="2307" max="2307" width="21.7109375" style="39" customWidth="1"/>
    <col min="2308" max="2308" width="14.7109375" style="39" customWidth="1"/>
    <col min="2309" max="2309" width="18.140625" style="39" customWidth="1"/>
    <col min="2310" max="2310" width="17.5703125" style="39" customWidth="1"/>
    <col min="2311" max="2311" width="14.85546875" style="39" customWidth="1"/>
    <col min="2312" max="2312" width="13.42578125" style="39" customWidth="1"/>
    <col min="2313" max="2313" width="20.5703125" style="39" customWidth="1"/>
    <col min="2314" max="2314" width="9.140625" style="39"/>
    <col min="2315" max="2315" width="9.42578125" style="39" bestFit="1" customWidth="1"/>
    <col min="2316" max="2316" width="9.5703125" style="39" bestFit="1" customWidth="1"/>
    <col min="2317" max="2560" width="9.140625" style="39"/>
    <col min="2561" max="2561" width="17.140625" style="39" customWidth="1"/>
    <col min="2562" max="2562" width="15.140625" style="39" customWidth="1"/>
    <col min="2563" max="2563" width="21.7109375" style="39" customWidth="1"/>
    <col min="2564" max="2564" width="14.7109375" style="39" customWidth="1"/>
    <col min="2565" max="2565" width="18.140625" style="39" customWidth="1"/>
    <col min="2566" max="2566" width="17.5703125" style="39" customWidth="1"/>
    <col min="2567" max="2567" width="14.85546875" style="39" customWidth="1"/>
    <col min="2568" max="2568" width="13.42578125" style="39" customWidth="1"/>
    <col min="2569" max="2569" width="20.5703125" style="39" customWidth="1"/>
    <col min="2570" max="2570" width="9.140625" style="39"/>
    <col min="2571" max="2571" width="9.42578125" style="39" bestFit="1" customWidth="1"/>
    <col min="2572" max="2572" width="9.5703125" style="39" bestFit="1" customWidth="1"/>
    <col min="2573" max="2816" width="9.140625" style="39"/>
    <col min="2817" max="2817" width="17.140625" style="39" customWidth="1"/>
    <col min="2818" max="2818" width="15.140625" style="39" customWidth="1"/>
    <col min="2819" max="2819" width="21.7109375" style="39" customWidth="1"/>
    <col min="2820" max="2820" width="14.7109375" style="39" customWidth="1"/>
    <col min="2821" max="2821" width="18.140625" style="39" customWidth="1"/>
    <col min="2822" max="2822" width="17.5703125" style="39" customWidth="1"/>
    <col min="2823" max="2823" width="14.85546875" style="39" customWidth="1"/>
    <col min="2824" max="2824" width="13.42578125" style="39" customWidth="1"/>
    <col min="2825" max="2825" width="20.5703125" style="39" customWidth="1"/>
    <col min="2826" max="2826" width="9.140625" style="39"/>
    <col min="2827" max="2827" width="9.42578125" style="39" bestFit="1" customWidth="1"/>
    <col min="2828" max="2828" width="9.5703125" style="39" bestFit="1" customWidth="1"/>
    <col min="2829" max="3072" width="9.140625" style="39"/>
    <col min="3073" max="3073" width="17.140625" style="39" customWidth="1"/>
    <col min="3074" max="3074" width="15.140625" style="39" customWidth="1"/>
    <col min="3075" max="3075" width="21.7109375" style="39" customWidth="1"/>
    <col min="3076" max="3076" width="14.7109375" style="39" customWidth="1"/>
    <col min="3077" max="3077" width="18.140625" style="39" customWidth="1"/>
    <col min="3078" max="3078" width="17.5703125" style="39" customWidth="1"/>
    <col min="3079" max="3079" width="14.85546875" style="39" customWidth="1"/>
    <col min="3080" max="3080" width="13.42578125" style="39" customWidth="1"/>
    <col min="3081" max="3081" width="20.5703125" style="39" customWidth="1"/>
    <col min="3082" max="3082" width="9.140625" style="39"/>
    <col min="3083" max="3083" width="9.42578125" style="39" bestFit="1" customWidth="1"/>
    <col min="3084" max="3084" width="9.5703125" style="39" bestFit="1" customWidth="1"/>
    <col min="3085" max="3328" width="9.140625" style="39"/>
    <col min="3329" max="3329" width="17.140625" style="39" customWidth="1"/>
    <col min="3330" max="3330" width="15.140625" style="39" customWidth="1"/>
    <col min="3331" max="3331" width="21.7109375" style="39" customWidth="1"/>
    <col min="3332" max="3332" width="14.7109375" style="39" customWidth="1"/>
    <col min="3333" max="3333" width="18.140625" style="39" customWidth="1"/>
    <col min="3334" max="3334" width="17.5703125" style="39" customWidth="1"/>
    <col min="3335" max="3335" width="14.85546875" style="39" customWidth="1"/>
    <col min="3336" max="3336" width="13.42578125" style="39" customWidth="1"/>
    <col min="3337" max="3337" width="20.5703125" style="39" customWidth="1"/>
    <col min="3338" max="3338" width="9.140625" style="39"/>
    <col min="3339" max="3339" width="9.42578125" style="39" bestFit="1" customWidth="1"/>
    <col min="3340" max="3340" width="9.5703125" style="39" bestFit="1" customWidth="1"/>
    <col min="3341" max="3584" width="9.140625" style="39"/>
    <col min="3585" max="3585" width="17.140625" style="39" customWidth="1"/>
    <col min="3586" max="3586" width="15.140625" style="39" customWidth="1"/>
    <col min="3587" max="3587" width="21.7109375" style="39" customWidth="1"/>
    <col min="3588" max="3588" width="14.7109375" style="39" customWidth="1"/>
    <col min="3589" max="3589" width="18.140625" style="39" customWidth="1"/>
    <col min="3590" max="3590" width="17.5703125" style="39" customWidth="1"/>
    <col min="3591" max="3591" width="14.85546875" style="39" customWidth="1"/>
    <col min="3592" max="3592" width="13.42578125" style="39" customWidth="1"/>
    <col min="3593" max="3593" width="20.5703125" style="39" customWidth="1"/>
    <col min="3594" max="3594" width="9.140625" style="39"/>
    <col min="3595" max="3595" width="9.42578125" style="39" bestFit="1" customWidth="1"/>
    <col min="3596" max="3596" width="9.5703125" style="39" bestFit="1" customWidth="1"/>
    <col min="3597" max="3840" width="9.140625" style="39"/>
    <col min="3841" max="3841" width="17.140625" style="39" customWidth="1"/>
    <col min="3842" max="3842" width="15.140625" style="39" customWidth="1"/>
    <col min="3843" max="3843" width="21.7109375" style="39" customWidth="1"/>
    <col min="3844" max="3844" width="14.7109375" style="39" customWidth="1"/>
    <col min="3845" max="3845" width="18.140625" style="39" customWidth="1"/>
    <col min="3846" max="3846" width="17.5703125" style="39" customWidth="1"/>
    <col min="3847" max="3847" width="14.85546875" style="39" customWidth="1"/>
    <col min="3848" max="3848" width="13.42578125" style="39" customWidth="1"/>
    <col min="3849" max="3849" width="20.5703125" style="39" customWidth="1"/>
    <col min="3850" max="3850" width="9.140625" style="39"/>
    <col min="3851" max="3851" width="9.42578125" style="39" bestFit="1" customWidth="1"/>
    <col min="3852" max="3852" width="9.5703125" style="39" bestFit="1" customWidth="1"/>
    <col min="3853" max="4096" width="9.140625" style="39"/>
    <col min="4097" max="4097" width="17.140625" style="39" customWidth="1"/>
    <col min="4098" max="4098" width="15.140625" style="39" customWidth="1"/>
    <col min="4099" max="4099" width="21.7109375" style="39" customWidth="1"/>
    <col min="4100" max="4100" width="14.7109375" style="39" customWidth="1"/>
    <col min="4101" max="4101" width="18.140625" style="39" customWidth="1"/>
    <col min="4102" max="4102" width="17.5703125" style="39" customWidth="1"/>
    <col min="4103" max="4103" width="14.85546875" style="39" customWidth="1"/>
    <col min="4104" max="4104" width="13.42578125" style="39" customWidth="1"/>
    <col min="4105" max="4105" width="20.5703125" style="39" customWidth="1"/>
    <col min="4106" max="4106" width="9.140625" style="39"/>
    <col min="4107" max="4107" width="9.42578125" style="39" bestFit="1" customWidth="1"/>
    <col min="4108" max="4108" width="9.5703125" style="39" bestFit="1" customWidth="1"/>
    <col min="4109" max="4352" width="9.140625" style="39"/>
    <col min="4353" max="4353" width="17.140625" style="39" customWidth="1"/>
    <col min="4354" max="4354" width="15.140625" style="39" customWidth="1"/>
    <col min="4355" max="4355" width="21.7109375" style="39" customWidth="1"/>
    <col min="4356" max="4356" width="14.7109375" style="39" customWidth="1"/>
    <col min="4357" max="4357" width="18.140625" style="39" customWidth="1"/>
    <col min="4358" max="4358" width="17.5703125" style="39" customWidth="1"/>
    <col min="4359" max="4359" width="14.85546875" style="39" customWidth="1"/>
    <col min="4360" max="4360" width="13.42578125" style="39" customWidth="1"/>
    <col min="4361" max="4361" width="20.5703125" style="39" customWidth="1"/>
    <col min="4362" max="4362" width="9.140625" style="39"/>
    <col min="4363" max="4363" width="9.42578125" style="39" bestFit="1" customWidth="1"/>
    <col min="4364" max="4364" width="9.5703125" style="39" bestFit="1" customWidth="1"/>
    <col min="4365" max="4608" width="9.140625" style="39"/>
    <col min="4609" max="4609" width="17.140625" style="39" customWidth="1"/>
    <col min="4610" max="4610" width="15.140625" style="39" customWidth="1"/>
    <col min="4611" max="4611" width="21.7109375" style="39" customWidth="1"/>
    <col min="4612" max="4612" width="14.7109375" style="39" customWidth="1"/>
    <col min="4613" max="4613" width="18.140625" style="39" customWidth="1"/>
    <col min="4614" max="4614" width="17.5703125" style="39" customWidth="1"/>
    <col min="4615" max="4615" width="14.85546875" style="39" customWidth="1"/>
    <col min="4616" max="4616" width="13.42578125" style="39" customWidth="1"/>
    <col min="4617" max="4617" width="20.5703125" style="39" customWidth="1"/>
    <col min="4618" max="4618" width="9.140625" style="39"/>
    <col min="4619" max="4619" width="9.42578125" style="39" bestFit="1" customWidth="1"/>
    <col min="4620" max="4620" width="9.5703125" style="39" bestFit="1" customWidth="1"/>
    <col min="4621" max="4864" width="9.140625" style="39"/>
    <col min="4865" max="4865" width="17.140625" style="39" customWidth="1"/>
    <col min="4866" max="4866" width="15.140625" style="39" customWidth="1"/>
    <col min="4867" max="4867" width="21.7109375" style="39" customWidth="1"/>
    <col min="4868" max="4868" width="14.7109375" style="39" customWidth="1"/>
    <col min="4869" max="4869" width="18.140625" style="39" customWidth="1"/>
    <col min="4870" max="4870" width="17.5703125" style="39" customWidth="1"/>
    <col min="4871" max="4871" width="14.85546875" style="39" customWidth="1"/>
    <col min="4872" max="4872" width="13.42578125" style="39" customWidth="1"/>
    <col min="4873" max="4873" width="20.5703125" style="39" customWidth="1"/>
    <col min="4874" max="4874" width="9.140625" style="39"/>
    <col min="4875" max="4875" width="9.42578125" style="39" bestFit="1" customWidth="1"/>
    <col min="4876" max="4876" width="9.5703125" style="39" bestFit="1" customWidth="1"/>
    <col min="4877" max="5120" width="9.140625" style="39"/>
    <col min="5121" max="5121" width="17.140625" style="39" customWidth="1"/>
    <col min="5122" max="5122" width="15.140625" style="39" customWidth="1"/>
    <col min="5123" max="5123" width="21.7109375" style="39" customWidth="1"/>
    <col min="5124" max="5124" width="14.7109375" style="39" customWidth="1"/>
    <col min="5125" max="5125" width="18.140625" style="39" customWidth="1"/>
    <col min="5126" max="5126" width="17.5703125" style="39" customWidth="1"/>
    <col min="5127" max="5127" width="14.85546875" style="39" customWidth="1"/>
    <col min="5128" max="5128" width="13.42578125" style="39" customWidth="1"/>
    <col min="5129" max="5129" width="20.5703125" style="39" customWidth="1"/>
    <col min="5130" max="5130" width="9.140625" style="39"/>
    <col min="5131" max="5131" width="9.42578125" style="39" bestFit="1" customWidth="1"/>
    <col min="5132" max="5132" width="9.5703125" style="39" bestFit="1" customWidth="1"/>
    <col min="5133" max="5376" width="9.140625" style="39"/>
    <col min="5377" max="5377" width="17.140625" style="39" customWidth="1"/>
    <col min="5378" max="5378" width="15.140625" style="39" customWidth="1"/>
    <col min="5379" max="5379" width="21.7109375" style="39" customWidth="1"/>
    <col min="5380" max="5380" width="14.7109375" style="39" customWidth="1"/>
    <col min="5381" max="5381" width="18.140625" style="39" customWidth="1"/>
    <col min="5382" max="5382" width="17.5703125" style="39" customWidth="1"/>
    <col min="5383" max="5383" width="14.85546875" style="39" customWidth="1"/>
    <col min="5384" max="5384" width="13.42578125" style="39" customWidth="1"/>
    <col min="5385" max="5385" width="20.5703125" style="39" customWidth="1"/>
    <col min="5386" max="5386" width="9.140625" style="39"/>
    <col min="5387" max="5387" width="9.42578125" style="39" bestFit="1" customWidth="1"/>
    <col min="5388" max="5388" width="9.5703125" style="39" bestFit="1" customWidth="1"/>
    <col min="5389" max="5632" width="9.140625" style="39"/>
    <col min="5633" max="5633" width="17.140625" style="39" customWidth="1"/>
    <col min="5634" max="5634" width="15.140625" style="39" customWidth="1"/>
    <col min="5635" max="5635" width="21.7109375" style="39" customWidth="1"/>
    <col min="5636" max="5636" width="14.7109375" style="39" customWidth="1"/>
    <col min="5637" max="5637" width="18.140625" style="39" customWidth="1"/>
    <col min="5638" max="5638" width="17.5703125" style="39" customWidth="1"/>
    <col min="5639" max="5639" width="14.85546875" style="39" customWidth="1"/>
    <col min="5640" max="5640" width="13.42578125" style="39" customWidth="1"/>
    <col min="5641" max="5641" width="20.5703125" style="39" customWidth="1"/>
    <col min="5642" max="5642" width="9.140625" style="39"/>
    <col min="5643" max="5643" width="9.42578125" style="39" bestFit="1" customWidth="1"/>
    <col min="5644" max="5644" width="9.5703125" style="39" bestFit="1" customWidth="1"/>
    <col min="5645" max="5888" width="9.140625" style="39"/>
    <col min="5889" max="5889" width="17.140625" style="39" customWidth="1"/>
    <col min="5890" max="5890" width="15.140625" style="39" customWidth="1"/>
    <col min="5891" max="5891" width="21.7109375" style="39" customWidth="1"/>
    <col min="5892" max="5892" width="14.7109375" style="39" customWidth="1"/>
    <col min="5893" max="5893" width="18.140625" style="39" customWidth="1"/>
    <col min="5894" max="5894" width="17.5703125" style="39" customWidth="1"/>
    <col min="5895" max="5895" width="14.85546875" style="39" customWidth="1"/>
    <col min="5896" max="5896" width="13.42578125" style="39" customWidth="1"/>
    <col min="5897" max="5897" width="20.5703125" style="39" customWidth="1"/>
    <col min="5898" max="5898" width="9.140625" style="39"/>
    <col min="5899" max="5899" width="9.42578125" style="39" bestFit="1" customWidth="1"/>
    <col min="5900" max="5900" width="9.5703125" style="39" bestFit="1" customWidth="1"/>
    <col min="5901" max="6144" width="9.140625" style="39"/>
    <col min="6145" max="6145" width="17.140625" style="39" customWidth="1"/>
    <col min="6146" max="6146" width="15.140625" style="39" customWidth="1"/>
    <col min="6147" max="6147" width="21.7109375" style="39" customWidth="1"/>
    <col min="6148" max="6148" width="14.7109375" style="39" customWidth="1"/>
    <col min="6149" max="6149" width="18.140625" style="39" customWidth="1"/>
    <col min="6150" max="6150" width="17.5703125" style="39" customWidth="1"/>
    <col min="6151" max="6151" width="14.85546875" style="39" customWidth="1"/>
    <col min="6152" max="6152" width="13.42578125" style="39" customWidth="1"/>
    <col min="6153" max="6153" width="20.5703125" style="39" customWidth="1"/>
    <col min="6154" max="6154" width="9.140625" style="39"/>
    <col min="6155" max="6155" width="9.42578125" style="39" bestFit="1" customWidth="1"/>
    <col min="6156" max="6156" width="9.5703125" style="39" bestFit="1" customWidth="1"/>
    <col min="6157" max="6400" width="9.140625" style="39"/>
    <col min="6401" max="6401" width="17.140625" style="39" customWidth="1"/>
    <col min="6402" max="6402" width="15.140625" style="39" customWidth="1"/>
    <col min="6403" max="6403" width="21.7109375" style="39" customWidth="1"/>
    <col min="6404" max="6404" width="14.7109375" style="39" customWidth="1"/>
    <col min="6405" max="6405" width="18.140625" style="39" customWidth="1"/>
    <col min="6406" max="6406" width="17.5703125" style="39" customWidth="1"/>
    <col min="6407" max="6407" width="14.85546875" style="39" customWidth="1"/>
    <col min="6408" max="6408" width="13.42578125" style="39" customWidth="1"/>
    <col min="6409" max="6409" width="20.5703125" style="39" customWidth="1"/>
    <col min="6410" max="6410" width="9.140625" style="39"/>
    <col min="6411" max="6411" width="9.42578125" style="39" bestFit="1" customWidth="1"/>
    <col min="6412" max="6412" width="9.5703125" style="39" bestFit="1" customWidth="1"/>
    <col min="6413" max="6656" width="9.140625" style="39"/>
    <col min="6657" max="6657" width="17.140625" style="39" customWidth="1"/>
    <col min="6658" max="6658" width="15.140625" style="39" customWidth="1"/>
    <col min="6659" max="6659" width="21.7109375" style="39" customWidth="1"/>
    <col min="6660" max="6660" width="14.7109375" style="39" customWidth="1"/>
    <col min="6661" max="6661" width="18.140625" style="39" customWidth="1"/>
    <col min="6662" max="6662" width="17.5703125" style="39" customWidth="1"/>
    <col min="6663" max="6663" width="14.85546875" style="39" customWidth="1"/>
    <col min="6664" max="6664" width="13.42578125" style="39" customWidth="1"/>
    <col min="6665" max="6665" width="20.5703125" style="39" customWidth="1"/>
    <col min="6666" max="6666" width="9.140625" style="39"/>
    <col min="6667" max="6667" width="9.42578125" style="39" bestFit="1" customWidth="1"/>
    <col min="6668" max="6668" width="9.5703125" style="39" bestFit="1" customWidth="1"/>
    <col min="6669" max="6912" width="9.140625" style="39"/>
    <col min="6913" max="6913" width="17.140625" style="39" customWidth="1"/>
    <col min="6914" max="6914" width="15.140625" style="39" customWidth="1"/>
    <col min="6915" max="6915" width="21.7109375" style="39" customWidth="1"/>
    <col min="6916" max="6916" width="14.7109375" style="39" customWidth="1"/>
    <col min="6917" max="6917" width="18.140625" style="39" customWidth="1"/>
    <col min="6918" max="6918" width="17.5703125" style="39" customWidth="1"/>
    <col min="6919" max="6919" width="14.85546875" style="39" customWidth="1"/>
    <col min="6920" max="6920" width="13.42578125" style="39" customWidth="1"/>
    <col min="6921" max="6921" width="20.5703125" style="39" customWidth="1"/>
    <col min="6922" max="6922" width="9.140625" style="39"/>
    <col min="6923" max="6923" width="9.42578125" style="39" bestFit="1" customWidth="1"/>
    <col min="6924" max="6924" width="9.5703125" style="39" bestFit="1" customWidth="1"/>
    <col min="6925" max="7168" width="9.140625" style="39"/>
    <col min="7169" max="7169" width="17.140625" style="39" customWidth="1"/>
    <col min="7170" max="7170" width="15.140625" style="39" customWidth="1"/>
    <col min="7171" max="7171" width="21.7109375" style="39" customWidth="1"/>
    <col min="7172" max="7172" width="14.7109375" style="39" customWidth="1"/>
    <col min="7173" max="7173" width="18.140625" style="39" customWidth="1"/>
    <col min="7174" max="7174" width="17.5703125" style="39" customWidth="1"/>
    <col min="7175" max="7175" width="14.85546875" style="39" customWidth="1"/>
    <col min="7176" max="7176" width="13.42578125" style="39" customWidth="1"/>
    <col min="7177" max="7177" width="20.5703125" style="39" customWidth="1"/>
    <col min="7178" max="7178" width="9.140625" style="39"/>
    <col min="7179" max="7179" width="9.42578125" style="39" bestFit="1" customWidth="1"/>
    <col min="7180" max="7180" width="9.5703125" style="39" bestFit="1" customWidth="1"/>
    <col min="7181" max="7424" width="9.140625" style="39"/>
    <col min="7425" max="7425" width="17.140625" style="39" customWidth="1"/>
    <col min="7426" max="7426" width="15.140625" style="39" customWidth="1"/>
    <col min="7427" max="7427" width="21.7109375" style="39" customWidth="1"/>
    <col min="7428" max="7428" width="14.7109375" style="39" customWidth="1"/>
    <col min="7429" max="7429" width="18.140625" style="39" customWidth="1"/>
    <col min="7430" max="7430" width="17.5703125" style="39" customWidth="1"/>
    <col min="7431" max="7431" width="14.85546875" style="39" customWidth="1"/>
    <col min="7432" max="7432" width="13.42578125" style="39" customWidth="1"/>
    <col min="7433" max="7433" width="20.5703125" style="39" customWidth="1"/>
    <col min="7434" max="7434" width="9.140625" style="39"/>
    <col min="7435" max="7435" width="9.42578125" style="39" bestFit="1" customWidth="1"/>
    <col min="7436" max="7436" width="9.5703125" style="39" bestFit="1" customWidth="1"/>
    <col min="7437" max="7680" width="9.140625" style="39"/>
    <col min="7681" max="7681" width="17.140625" style="39" customWidth="1"/>
    <col min="7682" max="7682" width="15.140625" style="39" customWidth="1"/>
    <col min="7683" max="7683" width="21.7109375" style="39" customWidth="1"/>
    <col min="7684" max="7684" width="14.7109375" style="39" customWidth="1"/>
    <col min="7685" max="7685" width="18.140625" style="39" customWidth="1"/>
    <col min="7686" max="7686" width="17.5703125" style="39" customWidth="1"/>
    <col min="7687" max="7687" width="14.85546875" style="39" customWidth="1"/>
    <col min="7688" max="7688" width="13.42578125" style="39" customWidth="1"/>
    <col min="7689" max="7689" width="20.5703125" style="39" customWidth="1"/>
    <col min="7690" max="7690" width="9.140625" style="39"/>
    <col min="7691" max="7691" width="9.42578125" style="39" bestFit="1" customWidth="1"/>
    <col min="7692" max="7692" width="9.5703125" style="39" bestFit="1" customWidth="1"/>
    <col min="7693" max="7936" width="9.140625" style="39"/>
    <col min="7937" max="7937" width="17.140625" style="39" customWidth="1"/>
    <col min="7938" max="7938" width="15.140625" style="39" customWidth="1"/>
    <col min="7939" max="7939" width="21.7109375" style="39" customWidth="1"/>
    <col min="7940" max="7940" width="14.7109375" style="39" customWidth="1"/>
    <col min="7941" max="7941" width="18.140625" style="39" customWidth="1"/>
    <col min="7942" max="7942" width="17.5703125" style="39" customWidth="1"/>
    <col min="7943" max="7943" width="14.85546875" style="39" customWidth="1"/>
    <col min="7944" max="7944" width="13.42578125" style="39" customWidth="1"/>
    <col min="7945" max="7945" width="20.5703125" style="39" customWidth="1"/>
    <col min="7946" max="7946" width="9.140625" style="39"/>
    <col min="7947" max="7947" width="9.42578125" style="39" bestFit="1" customWidth="1"/>
    <col min="7948" max="7948" width="9.5703125" style="39" bestFit="1" customWidth="1"/>
    <col min="7949" max="8192" width="9.140625" style="39"/>
    <col min="8193" max="8193" width="17.140625" style="39" customWidth="1"/>
    <col min="8194" max="8194" width="15.140625" style="39" customWidth="1"/>
    <col min="8195" max="8195" width="21.7109375" style="39" customWidth="1"/>
    <col min="8196" max="8196" width="14.7109375" style="39" customWidth="1"/>
    <col min="8197" max="8197" width="18.140625" style="39" customWidth="1"/>
    <col min="8198" max="8198" width="17.5703125" style="39" customWidth="1"/>
    <col min="8199" max="8199" width="14.85546875" style="39" customWidth="1"/>
    <col min="8200" max="8200" width="13.42578125" style="39" customWidth="1"/>
    <col min="8201" max="8201" width="20.5703125" style="39" customWidth="1"/>
    <col min="8202" max="8202" width="9.140625" style="39"/>
    <col min="8203" max="8203" width="9.42578125" style="39" bestFit="1" customWidth="1"/>
    <col min="8204" max="8204" width="9.5703125" style="39" bestFit="1" customWidth="1"/>
    <col min="8205" max="8448" width="9.140625" style="39"/>
    <col min="8449" max="8449" width="17.140625" style="39" customWidth="1"/>
    <col min="8450" max="8450" width="15.140625" style="39" customWidth="1"/>
    <col min="8451" max="8451" width="21.7109375" style="39" customWidth="1"/>
    <col min="8452" max="8452" width="14.7109375" style="39" customWidth="1"/>
    <col min="8453" max="8453" width="18.140625" style="39" customWidth="1"/>
    <col min="8454" max="8454" width="17.5703125" style="39" customWidth="1"/>
    <col min="8455" max="8455" width="14.85546875" style="39" customWidth="1"/>
    <col min="8456" max="8456" width="13.42578125" style="39" customWidth="1"/>
    <col min="8457" max="8457" width="20.5703125" style="39" customWidth="1"/>
    <col min="8458" max="8458" width="9.140625" style="39"/>
    <col min="8459" max="8459" width="9.42578125" style="39" bestFit="1" customWidth="1"/>
    <col min="8460" max="8460" width="9.5703125" style="39" bestFit="1" customWidth="1"/>
    <col min="8461" max="8704" width="9.140625" style="39"/>
    <col min="8705" max="8705" width="17.140625" style="39" customWidth="1"/>
    <col min="8706" max="8706" width="15.140625" style="39" customWidth="1"/>
    <col min="8707" max="8707" width="21.7109375" style="39" customWidth="1"/>
    <col min="8708" max="8708" width="14.7109375" style="39" customWidth="1"/>
    <col min="8709" max="8709" width="18.140625" style="39" customWidth="1"/>
    <col min="8710" max="8710" width="17.5703125" style="39" customWidth="1"/>
    <col min="8711" max="8711" width="14.85546875" style="39" customWidth="1"/>
    <col min="8712" max="8712" width="13.42578125" style="39" customWidth="1"/>
    <col min="8713" max="8713" width="20.5703125" style="39" customWidth="1"/>
    <col min="8714" max="8714" width="9.140625" style="39"/>
    <col min="8715" max="8715" width="9.42578125" style="39" bestFit="1" customWidth="1"/>
    <col min="8716" max="8716" width="9.5703125" style="39" bestFit="1" customWidth="1"/>
    <col min="8717" max="8960" width="9.140625" style="39"/>
    <col min="8961" max="8961" width="17.140625" style="39" customWidth="1"/>
    <col min="8962" max="8962" width="15.140625" style="39" customWidth="1"/>
    <col min="8963" max="8963" width="21.7109375" style="39" customWidth="1"/>
    <col min="8964" max="8964" width="14.7109375" style="39" customWidth="1"/>
    <col min="8965" max="8965" width="18.140625" style="39" customWidth="1"/>
    <col min="8966" max="8966" width="17.5703125" style="39" customWidth="1"/>
    <col min="8967" max="8967" width="14.85546875" style="39" customWidth="1"/>
    <col min="8968" max="8968" width="13.42578125" style="39" customWidth="1"/>
    <col min="8969" max="8969" width="20.5703125" style="39" customWidth="1"/>
    <col min="8970" max="8970" width="9.140625" style="39"/>
    <col min="8971" max="8971" width="9.42578125" style="39" bestFit="1" customWidth="1"/>
    <col min="8972" max="8972" width="9.5703125" style="39" bestFit="1" customWidth="1"/>
    <col min="8973" max="9216" width="9.140625" style="39"/>
    <col min="9217" max="9217" width="17.140625" style="39" customWidth="1"/>
    <col min="9218" max="9218" width="15.140625" style="39" customWidth="1"/>
    <col min="9219" max="9219" width="21.7109375" style="39" customWidth="1"/>
    <col min="9220" max="9220" width="14.7109375" style="39" customWidth="1"/>
    <col min="9221" max="9221" width="18.140625" style="39" customWidth="1"/>
    <col min="9222" max="9222" width="17.5703125" style="39" customWidth="1"/>
    <col min="9223" max="9223" width="14.85546875" style="39" customWidth="1"/>
    <col min="9224" max="9224" width="13.42578125" style="39" customWidth="1"/>
    <col min="9225" max="9225" width="20.5703125" style="39" customWidth="1"/>
    <col min="9226" max="9226" width="9.140625" style="39"/>
    <col min="9227" max="9227" width="9.42578125" style="39" bestFit="1" customWidth="1"/>
    <col min="9228" max="9228" width="9.5703125" style="39" bestFit="1" customWidth="1"/>
    <col min="9229" max="9472" width="9.140625" style="39"/>
    <col min="9473" max="9473" width="17.140625" style="39" customWidth="1"/>
    <col min="9474" max="9474" width="15.140625" style="39" customWidth="1"/>
    <col min="9475" max="9475" width="21.7109375" style="39" customWidth="1"/>
    <col min="9476" max="9476" width="14.7109375" style="39" customWidth="1"/>
    <col min="9477" max="9477" width="18.140625" style="39" customWidth="1"/>
    <col min="9478" max="9478" width="17.5703125" style="39" customWidth="1"/>
    <col min="9479" max="9479" width="14.85546875" style="39" customWidth="1"/>
    <col min="9480" max="9480" width="13.42578125" style="39" customWidth="1"/>
    <col min="9481" max="9481" width="20.5703125" style="39" customWidth="1"/>
    <col min="9482" max="9482" width="9.140625" style="39"/>
    <col min="9483" max="9483" width="9.42578125" style="39" bestFit="1" customWidth="1"/>
    <col min="9484" max="9484" width="9.5703125" style="39" bestFit="1" customWidth="1"/>
    <col min="9485" max="9728" width="9.140625" style="39"/>
    <col min="9729" max="9729" width="17.140625" style="39" customWidth="1"/>
    <col min="9730" max="9730" width="15.140625" style="39" customWidth="1"/>
    <col min="9731" max="9731" width="21.7109375" style="39" customWidth="1"/>
    <col min="9732" max="9732" width="14.7109375" style="39" customWidth="1"/>
    <col min="9733" max="9733" width="18.140625" style="39" customWidth="1"/>
    <col min="9734" max="9734" width="17.5703125" style="39" customWidth="1"/>
    <col min="9735" max="9735" width="14.85546875" style="39" customWidth="1"/>
    <col min="9736" max="9736" width="13.42578125" style="39" customWidth="1"/>
    <col min="9737" max="9737" width="20.5703125" style="39" customWidth="1"/>
    <col min="9738" max="9738" width="9.140625" style="39"/>
    <col min="9739" max="9739" width="9.42578125" style="39" bestFit="1" customWidth="1"/>
    <col min="9740" max="9740" width="9.5703125" style="39" bestFit="1" customWidth="1"/>
    <col min="9741" max="9984" width="9.140625" style="39"/>
    <col min="9985" max="9985" width="17.140625" style="39" customWidth="1"/>
    <col min="9986" max="9986" width="15.140625" style="39" customWidth="1"/>
    <col min="9987" max="9987" width="21.7109375" style="39" customWidth="1"/>
    <col min="9988" max="9988" width="14.7109375" style="39" customWidth="1"/>
    <col min="9989" max="9989" width="18.140625" style="39" customWidth="1"/>
    <col min="9990" max="9990" width="17.5703125" style="39" customWidth="1"/>
    <col min="9991" max="9991" width="14.85546875" style="39" customWidth="1"/>
    <col min="9992" max="9992" width="13.42578125" style="39" customWidth="1"/>
    <col min="9993" max="9993" width="20.5703125" style="39" customWidth="1"/>
    <col min="9994" max="9994" width="9.140625" style="39"/>
    <col min="9995" max="9995" width="9.42578125" style="39" bestFit="1" customWidth="1"/>
    <col min="9996" max="9996" width="9.5703125" style="39" bestFit="1" customWidth="1"/>
    <col min="9997" max="10240" width="9.140625" style="39"/>
    <col min="10241" max="10241" width="17.140625" style="39" customWidth="1"/>
    <col min="10242" max="10242" width="15.140625" style="39" customWidth="1"/>
    <col min="10243" max="10243" width="21.7109375" style="39" customWidth="1"/>
    <col min="10244" max="10244" width="14.7109375" style="39" customWidth="1"/>
    <col min="10245" max="10245" width="18.140625" style="39" customWidth="1"/>
    <col min="10246" max="10246" width="17.5703125" style="39" customWidth="1"/>
    <col min="10247" max="10247" width="14.85546875" style="39" customWidth="1"/>
    <col min="10248" max="10248" width="13.42578125" style="39" customWidth="1"/>
    <col min="10249" max="10249" width="20.5703125" style="39" customWidth="1"/>
    <col min="10250" max="10250" width="9.140625" style="39"/>
    <col min="10251" max="10251" width="9.42578125" style="39" bestFit="1" customWidth="1"/>
    <col min="10252" max="10252" width="9.5703125" style="39" bestFit="1" customWidth="1"/>
    <col min="10253" max="10496" width="9.140625" style="39"/>
    <col min="10497" max="10497" width="17.140625" style="39" customWidth="1"/>
    <col min="10498" max="10498" width="15.140625" style="39" customWidth="1"/>
    <col min="10499" max="10499" width="21.7109375" style="39" customWidth="1"/>
    <col min="10500" max="10500" width="14.7109375" style="39" customWidth="1"/>
    <col min="10501" max="10501" width="18.140625" style="39" customWidth="1"/>
    <col min="10502" max="10502" width="17.5703125" style="39" customWidth="1"/>
    <col min="10503" max="10503" width="14.85546875" style="39" customWidth="1"/>
    <col min="10504" max="10504" width="13.42578125" style="39" customWidth="1"/>
    <col min="10505" max="10505" width="20.5703125" style="39" customWidth="1"/>
    <col min="10506" max="10506" width="9.140625" style="39"/>
    <col min="10507" max="10507" width="9.42578125" style="39" bestFit="1" customWidth="1"/>
    <col min="10508" max="10508" width="9.5703125" style="39" bestFit="1" customWidth="1"/>
    <col min="10509" max="10752" width="9.140625" style="39"/>
    <col min="10753" max="10753" width="17.140625" style="39" customWidth="1"/>
    <col min="10754" max="10754" width="15.140625" style="39" customWidth="1"/>
    <col min="10755" max="10755" width="21.7109375" style="39" customWidth="1"/>
    <col min="10756" max="10756" width="14.7109375" style="39" customWidth="1"/>
    <col min="10757" max="10757" width="18.140625" style="39" customWidth="1"/>
    <col min="10758" max="10758" width="17.5703125" style="39" customWidth="1"/>
    <col min="10759" max="10759" width="14.85546875" style="39" customWidth="1"/>
    <col min="10760" max="10760" width="13.42578125" style="39" customWidth="1"/>
    <col min="10761" max="10761" width="20.5703125" style="39" customWidth="1"/>
    <col min="10762" max="10762" width="9.140625" style="39"/>
    <col min="10763" max="10763" width="9.42578125" style="39" bestFit="1" customWidth="1"/>
    <col min="10764" max="10764" width="9.5703125" style="39" bestFit="1" customWidth="1"/>
    <col min="10765" max="11008" width="9.140625" style="39"/>
    <col min="11009" max="11009" width="17.140625" style="39" customWidth="1"/>
    <col min="11010" max="11010" width="15.140625" style="39" customWidth="1"/>
    <col min="11011" max="11011" width="21.7109375" style="39" customWidth="1"/>
    <col min="11012" max="11012" width="14.7109375" style="39" customWidth="1"/>
    <col min="11013" max="11013" width="18.140625" style="39" customWidth="1"/>
    <col min="11014" max="11014" width="17.5703125" style="39" customWidth="1"/>
    <col min="11015" max="11015" width="14.85546875" style="39" customWidth="1"/>
    <col min="11016" max="11016" width="13.42578125" style="39" customWidth="1"/>
    <col min="11017" max="11017" width="20.5703125" style="39" customWidth="1"/>
    <col min="11018" max="11018" width="9.140625" style="39"/>
    <col min="11019" max="11019" width="9.42578125" style="39" bestFit="1" customWidth="1"/>
    <col min="11020" max="11020" width="9.5703125" style="39" bestFit="1" customWidth="1"/>
    <col min="11021" max="11264" width="9.140625" style="39"/>
    <col min="11265" max="11265" width="17.140625" style="39" customWidth="1"/>
    <col min="11266" max="11266" width="15.140625" style="39" customWidth="1"/>
    <col min="11267" max="11267" width="21.7109375" style="39" customWidth="1"/>
    <col min="11268" max="11268" width="14.7109375" style="39" customWidth="1"/>
    <col min="11269" max="11269" width="18.140625" style="39" customWidth="1"/>
    <col min="11270" max="11270" width="17.5703125" style="39" customWidth="1"/>
    <col min="11271" max="11271" width="14.85546875" style="39" customWidth="1"/>
    <col min="11272" max="11272" width="13.42578125" style="39" customWidth="1"/>
    <col min="11273" max="11273" width="20.5703125" style="39" customWidth="1"/>
    <col min="11274" max="11274" width="9.140625" style="39"/>
    <col min="11275" max="11275" width="9.42578125" style="39" bestFit="1" customWidth="1"/>
    <col min="11276" max="11276" width="9.5703125" style="39" bestFit="1" customWidth="1"/>
    <col min="11277" max="11520" width="9.140625" style="39"/>
    <col min="11521" max="11521" width="17.140625" style="39" customWidth="1"/>
    <col min="11522" max="11522" width="15.140625" style="39" customWidth="1"/>
    <col min="11523" max="11523" width="21.7109375" style="39" customWidth="1"/>
    <col min="11524" max="11524" width="14.7109375" style="39" customWidth="1"/>
    <col min="11525" max="11525" width="18.140625" style="39" customWidth="1"/>
    <col min="11526" max="11526" width="17.5703125" style="39" customWidth="1"/>
    <col min="11527" max="11527" width="14.85546875" style="39" customWidth="1"/>
    <col min="11528" max="11528" width="13.42578125" style="39" customWidth="1"/>
    <col min="11529" max="11529" width="20.5703125" style="39" customWidth="1"/>
    <col min="11530" max="11530" width="9.140625" style="39"/>
    <col min="11531" max="11531" width="9.42578125" style="39" bestFit="1" customWidth="1"/>
    <col min="11532" max="11532" width="9.5703125" style="39" bestFit="1" customWidth="1"/>
    <col min="11533" max="11776" width="9.140625" style="39"/>
    <col min="11777" max="11777" width="17.140625" style="39" customWidth="1"/>
    <col min="11778" max="11778" width="15.140625" style="39" customWidth="1"/>
    <col min="11779" max="11779" width="21.7109375" style="39" customWidth="1"/>
    <col min="11780" max="11780" width="14.7109375" style="39" customWidth="1"/>
    <col min="11781" max="11781" width="18.140625" style="39" customWidth="1"/>
    <col min="11782" max="11782" width="17.5703125" style="39" customWidth="1"/>
    <col min="11783" max="11783" width="14.85546875" style="39" customWidth="1"/>
    <col min="11784" max="11784" width="13.42578125" style="39" customWidth="1"/>
    <col min="11785" max="11785" width="20.5703125" style="39" customWidth="1"/>
    <col min="11786" max="11786" width="9.140625" style="39"/>
    <col min="11787" max="11787" width="9.42578125" style="39" bestFit="1" customWidth="1"/>
    <col min="11788" max="11788" width="9.5703125" style="39" bestFit="1" customWidth="1"/>
    <col min="11789" max="12032" width="9.140625" style="39"/>
    <col min="12033" max="12033" width="17.140625" style="39" customWidth="1"/>
    <col min="12034" max="12034" width="15.140625" style="39" customWidth="1"/>
    <col min="12035" max="12035" width="21.7109375" style="39" customWidth="1"/>
    <col min="12036" max="12036" width="14.7109375" style="39" customWidth="1"/>
    <col min="12037" max="12037" width="18.140625" style="39" customWidth="1"/>
    <col min="12038" max="12038" width="17.5703125" style="39" customWidth="1"/>
    <col min="12039" max="12039" width="14.85546875" style="39" customWidth="1"/>
    <col min="12040" max="12040" width="13.42578125" style="39" customWidth="1"/>
    <col min="12041" max="12041" width="20.5703125" style="39" customWidth="1"/>
    <col min="12042" max="12042" width="9.140625" style="39"/>
    <col min="12043" max="12043" width="9.42578125" style="39" bestFit="1" customWidth="1"/>
    <col min="12044" max="12044" width="9.5703125" style="39" bestFit="1" customWidth="1"/>
    <col min="12045" max="12288" width="9.140625" style="39"/>
    <col min="12289" max="12289" width="17.140625" style="39" customWidth="1"/>
    <col min="12290" max="12290" width="15.140625" style="39" customWidth="1"/>
    <col min="12291" max="12291" width="21.7109375" style="39" customWidth="1"/>
    <col min="12292" max="12292" width="14.7109375" style="39" customWidth="1"/>
    <col min="12293" max="12293" width="18.140625" style="39" customWidth="1"/>
    <col min="12294" max="12294" width="17.5703125" style="39" customWidth="1"/>
    <col min="12295" max="12295" width="14.85546875" style="39" customWidth="1"/>
    <col min="12296" max="12296" width="13.42578125" style="39" customWidth="1"/>
    <col min="12297" max="12297" width="20.5703125" style="39" customWidth="1"/>
    <col min="12298" max="12298" width="9.140625" style="39"/>
    <col min="12299" max="12299" width="9.42578125" style="39" bestFit="1" customWidth="1"/>
    <col min="12300" max="12300" width="9.5703125" style="39" bestFit="1" customWidth="1"/>
    <col min="12301" max="12544" width="9.140625" style="39"/>
    <col min="12545" max="12545" width="17.140625" style="39" customWidth="1"/>
    <col min="12546" max="12546" width="15.140625" style="39" customWidth="1"/>
    <col min="12547" max="12547" width="21.7109375" style="39" customWidth="1"/>
    <col min="12548" max="12548" width="14.7109375" style="39" customWidth="1"/>
    <col min="12549" max="12549" width="18.140625" style="39" customWidth="1"/>
    <col min="12550" max="12550" width="17.5703125" style="39" customWidth="1"/>
    <col min="12551" max="12551" width="14.85546875" style="39" customWidth="1"/>
    <col min="12552" max="12552" width="13.42578125" style="39" customWidth="1"/>
    <col min="12553" max="12553" width="20.5703125" style="39" customWidth="1"/>
    <col min="12554" max="12554" width="9.140625" style="39"/>
    <col min="12555" max="12555" width="9.42578125" style="39" bestFit="1" customWidth="1"/>
    <col min="12556" max="12556" width="9.5703125" style="39" bestFit="1" customWidth="1"/>
    <col min="12557" max="12800" width="9.140625" style="39"/>
    <col min="12801" max="12801" width="17.140625" style="39" customWidth="1"/>
    <col min="12802" max="12802" width="15.140625" style="39" customWidth="1"/>
    <col min="12803" max="12803" width="21.7109375" style="39" customWidth="1"/>
    <col min="12804" max="12804" width="14.7109375" style="39" customWidth="1"/>
    <col min="12805" max="12805" width="18.140625" style="39" customWidth="1"/>
    <col min="12806" max="12806" width="17.5703125" style="39" customWidth="1"/>
    <col min="12807" max="12807" width="14.85546875" style="39" customWidth="1"/>
    <col min="12808" max="12808" width="13.42578125" style="39" customWidth="1"/>
    <col min="12809" max="12809" width="20.5703125" style="39" customWidth="1"/>
    <col min="12810" max="12810" width="9.140625" style="39"/>
    <col min="12811" max="12811" width="9.42578125" style="39" bestFit="1" customWidth="1"/>
    <col min="12812" max="12812" width="9.5703125" style="39" bestFit="1" customWidth="1"/>
    <col min="12813" max="13056" width="9.140625" style="39"/>
    <col min="13057" max="13057" width="17.140625" style="39" customWidth="1"/>
    <col min="13058" max="13058" width="15.140625" style="39" customWidth="1"/>
    <col min="13059" max="13059" width="21.7109375" style="39" customWidth="1"/>
    <col min="13060" max="13060" width="14.7109375" style="39" customWidth="1"/>
    <col min="13061" max="13061" width="18.140625" style="39" customWidth="1"/>
    <col min="13062" max="13062" width="17.5703125" style="39" customWidth="1"/>
    <col min="13063" max="13063" width="14.85546875" style="39" customWidth="1"/>
    <col min="13064" max="13064" width="13.42578125" style="39" customWidth="1"/>
    <col min="13065" max="13065" width="20.5703125" style="39" customWidth="1"/>
    <col min="13066" max="13066" width="9.140625" style="39"/>
    <col min="13067" max="13067" width="9.42578125" style="39" bestFit="1" customWidth="1"/>
    <col min="13068" max="13068" width="9.5703125" style="39" bestFit="1" customWidth="1"/>
    <col min="13069" max="13312" width="9.140625" style="39"/>
    <col min="13313" max="13313" width="17.140625" style="39" customWidth="1"/>
    <col min="13314" max="13314" width="15.140625" style="39" customWidth="1"/>
    <col min="13315" max="13315" width="21.7109375" style="39" customWidth="1"/>
    <col min="13316" max="13316" width="14.7109375" style="39" customWidth="1"/>
    <col min="13317" max="13317" width="18.140625" style="39" customWidth="1"/>
    <col min="13318" max="13318" width="17.5703125" style="39" customWidth="1"/>
    <col min="13319" max="13319" width="14.85546875" style="39" customWidth="1"/>
    <col min="13320" max="13320" width="13.42578125" style="39" customWidth="1"/>
    <col min="13321" max="13321" width="20.5703125" style="39" customWidth="1"/>
    <col min="13322" max="13322" width="9.140625" style="39"/>
    <col min="13323" max="13323" width="9.42578125" style="39" bestFit="1" customWidth="1"/>
    <col min="13324" max="13324" width="9.5703125" style="39" bestFit="1" customWidth="1"/>
    <col min="13325" max="13568" width="9.140625" style="39"/>
    <col min="13569" max="13569" width="17.140625" style="39" customWidth="1"/>
    <col min="13570" max="13570" width="15.140625" style="39" customWidth="1"/>
    <col min="13571" max="13571" width="21.7109375" style="39" customWidth="1"/>
    <col min="13572" max="13572" width="14.7109375" style="39" customWidth="1"/>
    <col min="13573" max="13573" width="18.140625" style="39" customWidth="1"/>
    <col min="13574" max="13574" width="17.5703125" style="39" customWidth="1"/>
    <col min="13575" max="13575" width="14.85546875" style="39" customWidth="1"/>
    <col min="13576" max="13576" width="13.42578125" style="39" customWidth="1"/>
    <col min="13577" max="13577" width="20.5703125" style="39" customWidth="1"/>
    <col min="13578" max="13578" width="9.140625" style="39"/>
    <col min="13579" max="13579" width="9.42578125" style="39" bestFit="1" customWidth="1"/>
    <col min="13580" max="13580" width="9.5703125" style="39" bestFit="1" customWidth="1"/>
    <col min="13581" max="13824" width="9.140625" style="39"/>
    <col min="13825" max="13825" width="17.140625" style="39" customWidth="1"/>
    <col min="13826" max="13826" width="15.140625" style="39" customWidth="1"/>
    <col min="13827" max="13827" width="21.7109375" style="39" customWidth="1"/>
    <col min="13828" max="13828" width="14.7109375" style="39" customWidth="1"/>
    <col min="13829" max="13829" width="18.140625" style="39" customWidth="1"/>
    <col min="13830" max="13830" width="17.5703125" style="39" customWidth="1"/>
    <col min="13831" max="13831" width="14.85546875" style="39" customWidth="1"/>
    <col min="13832" max="13832" width="13.42578125" style="39" customWidth="1"/>
    <col min="13833" max="13833" width="20.5703125" style="39" customWidth="1"/>
    <col min="13834" max="13834" width="9.140625" style="39"/>
    <col min="13835" max="13835" width="9.42578125" style="39" bestFit="1" customWidth="1"/>
    <col min="13836" max="13836" width="9.5703125" style="39" bestFit="1" customWidth="1"/>
    <col min="13837" max="14080" width="9.140625" style="39"/>
    <col min="14081" max="14081" width="17.140625" style="39" customWidth="1"/>
    <col min="14082" max="14082" width="15.140625" style="39" customWidth="1"/>
    <col min="14083" max="14083" width="21.7109375" style="39" customWidth="1"/>
    <col min="14084" max="14084" width="14.7109375" style="39" customWidth="1"/>
    <col min="14085" max="14085" width="18.140625" style="39" customWidth="1"/>
    <col min="14086" max="14086" width="17.5703125" style="39" customWidth="1"/>
    <col min="14087" max="14087" width="14.85546875" style="39" customWidth="1"/>
    <col min="14088" max="14088" width="13.42578125" style="39" customWidth="1"/>
    <col min="14089" max="14089" width="20.5703125" style="39" customWidth="1"/>
    <col min="14090" max="14090" width="9.140625" style="39"/>
    <col min="14091" max="14091" width="9.42578125" style="39" bestFit="1" customWidth="1"/>
    <col min="14092" max="14092" width="9.5703125" style="39" bestFit="1" customWidth="1"/>
    <col min="14093" max="14336" width="9.140625" style="39"/>
    <col min="14337" max="14337" width="17.140625" style="39" customWidth="1"/>
    <col min="14338" max="14338" width="15.140625" style="39" customWidth="1"/>
    <col min="14339" max="14339" width="21.7109375" style="39" customWidth="1"/>
    <col min="14340" max="14340" width="14.7109375" style="39" customWidth="1"/>
    <col min="14341" max="14341" width="18.140625" style="39" customWidth="1"/>
    <col min="14342" max="14342" width="17.5703125" style="39" customWidth="1"/>
    <col min="14343" max="14343" width="14.85546875" style="39" customWidth="1"/>
    <col min="14344" max="14344" width="13.42578125" style="39" customWidth="1"/>
    <col min="14345" max="14345" width="20.5703125" style="39" customWidth="1"/>
    <col min="14346" max="14346" width="9.140625" style="39"/>
    <col min="14347" max="14347" width="9.42578125" style="39" bestFit="1" customWidth="1"/>
    <col min="14348" max="14348" width="9.5703125" style="39" bestFit="1" customWidth="1"/>
    <col min="14349" max="14592" width="9.140625" style="39"/>
    <col min="14593" max="14593" width="17.140625" style="39" customWidth="1"/>
    <col min="14594" max="14594" width="15.140625" style="39" customWidth="1"/>
    <col min="14595" max="14595" width="21.7109375" style="39" customWidth="1"/>
    <col min="14596" max="14596" width="14.7109375" style="39" customWidth="1"/>
    <col min="14597" max="14597" width="18.140625" style="39" customWidth="1"/>
    <col min="14598" max="14598" width="17.5703125" style="39" customWidth="1"/>
    <col min="14599" max="14599" width="14.85546875" style="39" customWidth="1"/>
    <col min="14600" max="14600" width="13.42578125" style="39" customWidth="1"/>
    <col min="14601" max="14601" width="20.5703125" style="39" customWidth="1"/>
    <col min="14602" max="14602" width="9.140625" style="39"/>
    <col min="14603" max="14603" width="9.42578125" style="39" bestFit="1" customWidth="1"/>
    <col min="14604" max="14604" width="9.5703125" style="39" bestFit="1" customWidth="1"/>
    <col min="14605" max="14848" width="9.140625" style="39"/>
    <col min="14849" max="14849" width="17.140625" style="39" customWidth="1"/>
    <col min="14850" max="14850" width="15.140625" style="39" customWidth="1"/>
    <col min="14851" max="14851" width="21.7109375" style="39" customWidth="1"/>
    <col min="14852" max="14852" width="14.7109375" style="39" customWidth="1"/>
    <col min="14853" max="14853" width="18.140625" style="39" customWidth="1"/>
    <col min="14854" max="14854" width="17.5703125" style="39" customWidth="1"/>
    <col min="14855" max="14855" width="14.85546875" style="39" customWidth="1"/>
    <col min="14856" max="14856" width="13.42578125" style="39" customWidth="1"/>
    <col min="14857" max="14857" width="20.5703125" style="39" customWidth="1"/>
    <col min="14858" max="14858" width="9.140625" style="39"/>
    <col min="14859" max="14859" width="9.42578125" style="39" bestFit="1" customWidth="1"/>
    <col min="14860" max="14860" width="9.5703125" style="39" bestFit="1" customWidth="1"/>
    <col min="14861" max="15104" width="9.140625" style="39"/>
    <col min="15105" max="15105" width="17.140625" style="39" customWidth="1"/>
    <col min="15106" max="15106" width="15.140625" style="39" customWidth="1"/>
    <col min="15107" max="15107" width="21.7109375" style="39" customWidth="1"/>
    <col min="15108" max="15108" width="14.7109375" style="39" customWidth="1"/>
    <col min="15109" max="15109" width="18.140625" style="39" customWidth="1"/>
    <col min="15110" max="15110" width="17.5703125" style="39" customWidth="1"/>
    <col min="15111" max="15111" width="14.85546875" style="39" customWidth="1"/>
    <col min="15112" max="15112" width="13.42578125" style="39" customWidth="1"/>
    <col min="15113" max="15113" width="20.5703125" style="39" customWidth="1"/>
    <col min="15114" max="15114" width="9.140625" style="39"/>
    <col min="15115" max="15115" width="9.42578125" style="39" bestFit="1" customWidth="1"/>
    <col min="15116" max="15116" width="9.5703125" style="39" bestFit="1" customWidth="1"/>
    <col min="15117" max="15360" width="9.140625" style="39"/>
    <col min="15361" max="15361" width="17.140625" style="39" customWidth="1"/>
    <col min="15362" max="15362" width="15.140625" style="39" customWidth="1"/>
    <col min="15363" max="15363" width="21.7109375" style="39" customWidth="1"/>
    <col min="15364" max="15364" width="14.7109375" style="39" customWidth="1"/>
    <col min="15365" max="15365" width="18.140625" style="39" customWidth="1"/>
    <col min="15366" max="15366" width="17.5703125" style="39" customWidth="1"/>
    <col min="15367" max="15367" width="14.85546875" style="39" customWidth="1"/>
    <col min="15368" max="15368" width="13.42578125" style="39" customWidth="1"/>
    <col min="15369" max="15369" width="20.5703125" style="39" customWidth="1"/>
    <col min="15370" max="15370" width="9.140625" style="39"/>
    <col min="15371" max="15371" width="9.42578125" style="39" bestFit="1" customWidth="1"/>
    <col min="15372" max="15372" width="9.5703125" style="39" bestFit="1" customWidth="1"/>
    <col min="15373" max="15616" width="9.140625" style="39"/>
    <col min="15617" max="15617" width="17.140625" style="39" customWidth="1"/>
    <col min="15618" max="15618" width="15.140625" style="39" customWidth="1"/>
    <col min="15619" max="15619" width="21.7109375" style="39" customWidth="1"/>
    <col min="15620" max="15620" width="14.7109375" style="39" customWidth="1"/>
    <col min="15621" max="15621" width="18.140625" style="39" customWidth="1"/>
    <col min="15622" max="15622" width="17.5703125" style="39" customWidth="1"/>
    <col min="15623" max="15623" width="14.85546875" style="39" customWidth="1"/>
    <col min="15624" max="15624" width="13.42578125" style="39" customWidth="1"/>
    <col min="15625" max="15625" width="20.5703125" style="39" customWidth="1"/>
    <col min="15626" max="15626" width="9.140625" style="39"/>
    <col min="15627" max="15627" width="9.42578125" style="39" bestFit="1" customWidth="1"/>
    <col min="15628" max="15628" width="9.5703125" style="39" bestFit="1" customWidth="1"/>
    <col min="15629" max="15872" width="9.140625" style="39"/>
    <col min="15873" max="15873" width="17.140625" style="39" customWidth="1"/>
    <col min="15874" max="15874" width="15.140625" style="39" customWidth="1"/>
    <col min="15875" max="15875" width="21.7109375" style="39" customWidth="1"/>
    <col min="15876" max="15876" width="14.7109375" style="39" customWidth="1"/>
    <col min="15877" max="15877" width="18.140625" style="39" customWidth="1"/>
    <col min="15878" max="15878" width="17.5703125" style="39" customWidth="1"/>
    <col min="15879" max="15879" width="14.85546875" style="39" customWidth="1"/>
    <col min="15880" max="15880" width="13.42578125" style="39" customWidth="1"/>
    <col min="15881" max="15881" width="20.5703125" style="39" customWidth="1"/>
    <col min="15882" max="15882" width="9.140625" style="39"/>
    <col min="15883" max="15883" width="9.42578125" style="39" bestFit="1" customWidth="1"/>
    <col min="15884" max="15884" width="9.5703125" style="39" bestFit="1" customWidth="1"/>
    <col min="15885" max="16128" width="9.140625" style="39"/>
    <col min="16129" max="16129" width="17.140625" style="39" customWidth="1"/>
    <col min="16130" max="16130" width="15.140625" style="39" customWidth="1"/>
    <col min="16131" max="16131" width="21.7109375" style="39" customWidth="1"/>
    <col min="16132" max="16132" width="14.7109375" style="39" customWidth="1"/>
    <col min="16133" max="16133" width="18.140625" style="39" customWidth="1"/>
    <col min="16134" max="16134" width="17.5703125" style="39" customWidth="1"/>
    <col min="16135" max="16135" width="14.85546875" style="39" customWidth="1"/>
    <col min="16136" max="16136" width="13.42578125" style="39" customWidth="1"/>
    <col min="16137" max="16137" width="20.5703125" style="39" customWidth="1"/>
    <col min="16138" max="16138" width="9.140625" style="39"/>
    <col min="16139" max="16139" width="9.42578125" style="39" bestFit="1" customWidth="1"/>
    <col min="16140" max="16140" width="9.5703125" style="39" bestFit="1" customWidth="1"/>
    <col min="16141" max="16384" width="9.140625" style="39"/>
  </cols>
  <sheetData>
    <row r="1" spans="1:9" x14ac:dyDescent="0.25">
      <c r="A1" s="617" t="s">
        <v>223</v>
      </c>
      <c r="B1" s="617"/>
      <c r="C1" s="617"/>
      <c r="D1" s="617"/>
      <c r="E1" s="617"/>
      <c r="F1" s="617"/>
      <c r="G1" s="617"/>
      <c r="H1" s="617"/>
      <c r="I1" s="617"/>
    </row>
    <row r="2" spans="1:9" x14ac:dyDescent="0.25">
      <c r="A2" s="151"/>
      <c r="B2" s="151"/>
      <c r="C2" s="151"/>
      <c r="D2" s="151"/>
      <c r="E2" s="151"/>
      <c r="F2" s="151"/>
      <c r="G2" s="151"/>
      <c r="H2" s="151"/>
      <c r="I2" s="151"/>
    </row>
    <row r="3" spans="1:9" ht="36.75" customHeight="1" x14ac:dyDescent="0.25">
      <c r="A3" s="619" t="s">
        <v>224</v>
      </c>
      <c r="B3" s="619"/>
      <c r="C3" s="619"/>
      <c r="D3" s="619"/>
      <c r="E3" s="619"/>
      <c r="F3" s="619"/>
      <c r="G3" s="619"/>
      <c r="H3" s="619"/>
      <c r="I3" s="619"/>
    </row>
    <row r="6" spans="1:9" s="70" customFormat="1" ht="34.5" customHeight="1" x14ac:dyDescent="0.25">
      <c r="A6" s="616" t="s">
        <v>49</v>
      </c>
      <c r="B6" s="616"/>
      <c r="C6" s="616"/>
      <c r="D6" s="616"/>
      <c r="E6" s="616"/>
      <c r="F6" s="616"/>
      <c r="G6" s="616"/>
      <c r="H6" s="616"/>
      <c r="I6" s="616"/>
    </row>
    <row r="8" spans="1:9" x14ac:dyDescent="0.25">
      <c r="A8" s="595" t="s">
        <v>54</v>
      </c>
      <c r="B8" s="595"/>
      <c r="C8" s="1390" t="s">
        <v>24</v>
      </c>
      <c r="D8" s="1390"/>
      <c r="E8" s="1390"/>
      <c r="F8" s="1390"/>
      <c r="G8" s="1390"/>
      <c r="H8" s="1390"/>
      <c r="I8" s="1390"/>
    </row>
    <row r="9" spans="1:9" x14ac:dyDescent="0.25">
      <c r="A9" s="595"/>
      <c r="B9" s="595"/>
      <c r="C9" s="1391" t="s">
        <v>228</v>
      </c>
      <c r="D9" s="1391"/>
      <c r="E9" s="1391"/>
      <c r="F9" s="1391"/>
      <c r="G9" s="1391"/>
      <c r="H9" s="1391"/>
      <c r="I9" s="1391"/>
    </row>
    <row r="10" spans="1:9" x14ac:dyDescent="0.25">
      <c r="A10" s="695" t="s">
        <v>153</v>
      </c>
      <c r="B10" s="695" t="s">
        <v>98</v>
      </c>
      <c r="C10" s="1390" t="s">
        <v>58</v>
      </c>
      <c r="D10" s="1390"/>
      <c r="E10" s="1390"/>
      <c r="F10" s="1390"/>
      <c r="G10" s="1390"/>
      <c r="H10" s="1390"/>
      <c r="I10" s="1390"/>
    </row>
    <row r="11" spans="1:9" ht="96.75" customHeight="1" x14ac:dyDescent="0.25">
      <c r="A11" s="695"/>
      <c r="B11" s="695"/>
      <c r="C11" s="1392" t="s">
        <v>339</v>
      </c>
      <c r="D11" s="1392"/>
      <c r="E11" s="1392"/>
      <c r="F11" s="1392"/>
      <c r="G11" s="1392"/>
      <c r="H11" s="1392"/>
      <c r="I11" s="1392"/>
    </row>
    <row r="12" spans="1:9" ht="50.25" customHeight="1" thickBot="1" x14ac:dyDescent="0.3">
      <c r="A12" s="794" t="s">
        <v>100</v>
      </c>
      <c r="B12" s="1389"/>
      <c r="C12" s="160" t="s">
        <v>101</v>
      </c>
      <c r="D12" s="146">
        <v>12</v>
      </c>
      <c r="E12" s="146">
        <v>12</v>
      </c>
      <c r="F12" s="147">
        <v>12</v>
      </c>
      <c r="G12" s="148"/>
      <c r="H12" s="148"/>
      <c r="I12" s="149"/>
    </row>
    <row r="13" spans="1:9" ht="18.75" thickBot="1" x14ac:dyDescent="0.3">
      <c r="A13" s="582" t="s">
        <v>102</v>
      </c>
      <c r="B13" s="583"/>
      <c r="C13" s="166"/>
      <c r="D13" s="75" t="s">
        <v>376</v>
      </c>
      <c r="E13" s="75" t="s">
        <v>60</v>
      </c>
      <c r="F13" s="75" t="s">
        <v>60</v>
      </c>
      <c r="G13" s="1" t="e">
        <f>SUM(Tavush!#REF!,Tavush!#REF!,Tavush!#REF!,Tavush!#REF!)</f>
        <v>#REF!</v>
      </c>
      <c r="H13" s="1" t="e">
        <f>SUM(Tavush!#REF!,Tavush!#REF!,Tavush!#REF!,Tavush!#REF!)</f>
        <v>#REF!</v>
      </c>
      <c r="I13" s="1" t="e">
        <f>SUM(Tavush!#REF!,Tavush!#REF!,Tavush!#REF!,Tavush!#REF!)</f>
        <v>#REF!</v>
      </c>
    </row>
    <row r="14" spans="1:9" ht="17.25" thickBot="1" x14ac:dyDescent="0.3">
      <c r="A14" s="582" t="s">
        <v>103</v>
      </c>
      <c r="B14" s="790"/>
      <c r="C14" s="583"/>
      <c r="D14" s="158"/>
      <c r="E14" s="158"/>
      <c r="F14" s="75"/>
      <c r="G14" s="78"/>
      <c r="H14" s="78"/>
      <c r="I14" s="74"/>
    </row>
    <row r="15" spans="1:9" x14ac:dyDescent="0.25">
      <c r="A15" s="791" t="s">
        <v>104</v>
      </c>
      <c r="B15" s="792"/>
      <c r="C15" s="792"/>
      <c r="D15" s="792"/>
      <c r="E15" s="792"/>
      <c r="F15" s="792"/>
      <c r="G15" s="792"/>
      <c r="H15" s="792"/>
      <c r="I15" s="793"/>
    </row>
    <row r="16" spans="1:9" ht="17.25" thickBot="1" x14ac:dyDescent="0.3">
      <c r="A16" s="794" t="s">
        <v>304</v>
      </c>
      <c r="B16" s="795"/>
      <c r="C16" s="795"/>
      <c r="D16" s="795"/>
      <c r="E16" s="795"/>
      <c r="F16" s="795"/>
      <c r="G16" s="795"/>
      <c r="H16" s="795"/>
      <c r="I16" s="796"/>
    </row>
    <row r="17" spans="1:11" x14ac:dyDescent="0.25">
      <c r="A17" s="584" t="s">
        <v>66</v>
      </c>
      <c r="B17" s="585"/>
      <c r="C17" s="585"/>
      <c r="D17" s="585"/>
      <c r="E17" s="585"/>
      <c r="F17" s="585"/>
      <c r="G17" s="586"/>
      <c r="H17" s="586"/>
      <c r="I17" s="587"/>
    </row>
    <row r="18" spans="1:11" ht="17.25" thickBot="1" x14ac:dyDescent="0.3">
      <c r="A18" s="588" t="s">
        <v>106</v>
      </c>
      <c r="B18" s="589"/>
      <c r="C18" s="589"/>
      <c r="D18" s="589"/>
      <c r="E18" s="589"/>
      <c r="F18" s="589"/>
      <c r="G18" s="590"/>
      <c r="H18" s="590"/>
      <c r="I18" s="591"/>
    </row>
    <row r="19" spans="1:11" x14ac:dyDescent="0.25">
      <c r="A19" s="584" t="s">
        <v>67</v>
      </c>
      <c r="B19" s="585"/>
      <c r="C19" s="585"/>
      <c r="D19" s="585"/>
      <c r="E19" s="585"/>
      <c r="F19" s="585"/>
      <c r="G19" s="586"/>
      <c r="H19" s="586"/>
      <c r="I19" s="587"/>
    </row>
    <row r="20" spans="1:11" ht="55.5" customHeight="1" thickBot="1" x14ac:dyDescent="0.3">
      <c r="A20" s="588" t="s">
        <v>107</v>
      </c>
      <c r="B20" s="589"/>
      <c r="C20" s="589"/>
      <c r="D20" s="589"/>
      <c r="E20" s="589"/>
      <c r="F20" s="589"/>
      <c r="G20" s="590"/>
      <c r="H20" s="590"/>
      <c r="I20" s="591"/>
    </row>
    <row r="21" spans="1:11" ht="18" customHeight="1" x14ac:dyDescent="0.25">
      <c r="A21" s="114"/>
      <c r="B21" s="114"/>
      <c r="C21" s="114"/>
      <c r="D21" s="114"/>
      <c r="E21" s="114"/>
      <c r="F21" s="114"/>
      <c r="G21" s="114"/>
      <c r="H21" s="114"/>
      <c r="I21" s="114"/>
    </row>
    <row r="22" spans="1:11" x14ac:dyDescent="0.25">
      <c r="A22" s="616" t="s">
        <v>50</v>
      </c>
      <c r="B22" s="616"/>
      <c r="C22" s="616"/>
      <c r="D22" s="616"/>
      <c r="E22" s="616"/>
      <c r="F22" s="616"/>
      <c r="G22" s="616"/>
      <c r="H22" s="616"/>
      <c r="I22" s="616"/>
    </row>
    <row r="23" spans="1:11" ht="17.25" thickBot="1" x14ac:dyDescent="0.3">
      <c r="A23" s="70"/>
      <c r="B23" s="70"/>
      <c r="C23" s="70"/>
      <c r="D23" s="70"/>
      <c r="E23" s="70"/>
      <c r="F23" s="70"/>
      <c r="G23" s="70"/>
      <c r="H23" s="70"/>
      <c r="I23" s="70"/>
    </row>
    <row r="24" spans="1:11" ht="43.5" customHeight="1" x14ac:dyDescent="0.25">
      <c r="A24" s="692" t="s">
        <v>51</v>
      </c>
      <c r="B24" s="693"/>
      <c r="C24" s="693"/>
      <c r="D24" s="698" t="s">
        <v>27</v>
      </c>
      <c r="E24" s="699"/>
      <c r="F24" s="699"/>
      <c r="G24" s="699"/>
      <c r="H24" s="699"/>
      <c r="I24" s="700"/>
    </row>
    <row r="25" spans="1:11" ht="16.5" customHeight="1" x14ac:dyDescent="0.25">
      <c r="A25" s="694"/>
      <c r="B25" s="695"/>
      <c r="C25" s="695"/>
      <c r="D25" s="701" t="s">
        <v>52</v>
      </c>
      <c r="E25" s="702"/>
      <c r="F25" s="604"/>
      <c r="G25" s="701" t="s">
        <v>53</v>
      </c>
      <c r="H25" s="702"/>
      <c r="I25" s="604"/>
    </row>
    <row r="26" spans="1:11" ht="33.75" thickBot="1" x14ac:dyDescent="0.3">
      <c r="A26" s="696"/>
      <c r="B26" s="697"/>
      <c r="C26" s="697"/>
      <c r="D26" s="22" t="s">
        <v>15</v>
      </c>
      <c r="E26" s="22" t="s">
        <v>16</v>
      </c>
      <c r="F26" s="155" t="s">
        <v>7</v>
      </c>
      <c r="G26" s="22" t="s">
        <v>15</v>
      </c>
      <c r="H26" s="22" t="s">
        <v>16</v>
      </c>
      <c r="I26" s="41" t="s">
        <v>7</v>
      </c>
    </row>
    <row r="27" spans="1:11" ht="18.75" customHeight="1" x14ac:dyDescent="0.25">
      <c r="A27" s="592" t="s">
        <v>54</v>
      </c>
      <c r="B27" s="593"/>
      <c r="C27" s="596" t="s">
        <v>24</v>
      </c>
      <c r="D27" s="597"/>
      <c r="E27" s="597"/>
      <c r="F27" s="597"/>
      <c r="G27" s="597"/>
      <c r="H27" s="597"/>
      <c r="I27" s="598"/>
    </row>
    <row r="28" spans="1:11" x14ac:dyDescent="0.25">
      <c r="A28" s="594"/>
      <c r="B28" s="595"/>
      <c r="C28" s="599" t="s">
        <v>55</v>
      </c>
      <c r="D28" s="600"/>
      <c r="E28" s="600"/>
      <c r="F28" s="600"/>
      <c r="G28" s="600"/>
      <c r="H28" s="600"/>
      <c r="I28" s="601"/>
    </row>
    <row r="29" spans="1:11" x14ac:dyDescent="0.25">
      <c r="A29" s="602" t="s">
        <v>56</v>
      </c>
      <c r="B29" s="604" t="s">
        <v>57</v>
      </c>
      <c r="C29" s="606" t="s">
        <v>58</v>
      </c>
      <c r="D29" s="607"/>
      <c r="E29" s="607"/>
      <c r="F29" s="607"/>
      <c r="G29" s="607"/>
      <c r="H29" s="607"/>
      <c r="I29" s="608"/>
    </row>
    <row r="30" spans="1:11" ht="35.25" customHeight="1" x14ac:dyDescent="0.25">
      <c r="A30" s="602"/>
      <c r="B30" s="604"/>
      <c r="C30" s="1316" t="s">
        <v>225</v>
      </c>
      <c r="D30" s="1317"/>
      <c r="E30" s="1317"/>
      <c r="F30" s="1317"/>
      <c r="G30" s="1317"/>
      <c r="H30" s="1317"/>
      <c r="I30" s="1318"/>
      <c r="K30" s="123"/>
    </row>
    <row r="31" spans="1:11" ht="17.25" thickBot="1" x14ac:dyDescent="0.3">
      <c r="A31" s="1304" t="s">
        <v>59</v>
      </c>
      <c r="B31" s="1305"/>
      <c r="C31" s="99"/>
      <c r="D31" s="165" t="s">
        <v>60</v>
      </c>
      <c r="E31" s="165" t="s">
        <v>60</v>
      </c>
      <c r="F31" s="165" t="s">
        <v>60</v>
      </c>
      <c r="G31" s="36" t="e">
        <f>SUM(Tavush!#REF!)</f>
        <v>#REF!</v>
      </c>
      <c r="H31" s="36">
        <f>SUM(Tavush!C13:C31)</f>
        <v>-7277</v>
      </c>
      <c r="I31" s="36">
        <f>SUM(Tavush!D13:D31)</f>
        <v>-7277</v>
      </c>
      <c r="K31" s="123"/>
    </row>
    <row r="32" spans="1:11" x14ac:dyDescent="0.25">
      <c r="A32" s="1306" t="s">
        <v>61</v>
      </c>
      <c r="B32" s="1307"/>
      <c r="C32" s="1307"/>
      <c r="D32" s="1307"/>
      <c r="E32" s="1307"/>
      <c r="F32" s="1307"/>
      <c r="G32" s="1307"/>
      <c r="H32" s="1307"/>
      <c r="I32" s="1308"/>
      <c r="K32" s="123"/>
    </row>
    <row r="33" spans="1:11" ht="17.25" thickBot="1" x14ac:dyDescent="0.3">
      <c r="A33" s="794" t="s">
        <v>229</v>
      </c>
      <c r="B33" s="795"/>
      <c r="C33" s="795"/>
      <c r="D33" s="795"/>
      <c r="E33" s="795"/>
      <c r="F33" s="795"/>
      <c r="G33" s="795"/>
      <c r="H33" s="795"/>
      <c r="I33" s="796"/>
      <c r="K33" s="123"/>
    </row>
    <row r="34" spans="1:11" ht="17.25" thickBot="1" x14ac:dyDescent="0.3">
      <c r="A34" s="1309" t="s">
        <v>62</v>
      </c>
      <c r="B34" s="1310"/>
      <c r="C34" s="1310"/>
      <c r="D34" s="1310"/>
      <c r="E34" s="1310"/>
      <c r="F34" s="1310"/>
      <c r="G34" s="1310"/>
      <c r="H34" s="1310"/>
      <c r="I34" s="1311"/>
      <c r="K34" s="123"/>
    </row>
    <row r="35" spans="1:11" ht="69.75" customHeight="1" thickBot="1" x14ac:dyDescent="0.3">
      <c r="A35" s="1312" t="s">
        <v>63</v>
      </c>
      <c r="B35" s="1313"/>
      <c r="C35" s="1314" t="s">
        <v>64</v>
      </c>
      <c r="D35" s="790"/>
      <c r="E35" s="790"/>
      <c r="F35" s="790"/>
      <c r="G35" s="790"/>
      <c r="H35" s="790"/>
      <c r="I35" s="1315"/>
      <c r="K35" s="123"/>
    </row>
    <row r="36" spans="1:11" ht="65.25" customHeight="1" thickBot="1" x14ac:dyDescent="0.3">
      <c r="A36" s="1302" t="s">
        <v>65</v>
      </c>
      <c r="B36" s="1303"/>
      <c r="C36" s="100"/>
      <c r="D36" s="100"/>
      <c r="E36" s="100"/>
      <c r="F36" s="100"/>
      <c r="G36" s="100"/>
      <c r="H36" s="100"/>
      <c r="I36" s="101"/>
    </row>
    <row r="37" spans="1:11" x14ac:dyDescent="0.25">
      <c r="A37" s="584" t="s">
        <v>66</v>
      </c>
      <c r="B37" s="585"/>
      <c r="C37" s="585"/>
      <c r="D37" s="585"/>
      <c r="E37" s="585"/>
      <c r="F37" s="585"/>
      <c r="G37" s="586"/>
      <c r="H37" s="586"/>
      <c r="I37" s="587"/>
    </row>
    <row r="38" spans="1:11" ht="17.25" thickBot="1" x14ac:dyDescent="0.3">
      <c r="A38" s="588" t="s">
        <v>226</v>
      </c>
      <c r="B38" s="589"/>
      <c r="C38" s="589"/>
      <c r="D38" s="589"/>
      <c r="E38" s="589"/>
      <c r="F38" s="589"/>
      <c r="G38" s="590"/>
      <c r="H38" s="590"/>
      <c r="I38" s="591"/>
    </row>
    <row r="39" spans="1:11" x14ac:dyDescent="0.25">
      <c r="A39" s="584" t="s">
        <v>67</v>
      </c>
      <c r="B39" s="585"/>
      <c r="C39" s="585"/>
      <c r="D39" s="585"/>
      <c r="E39" s="585"/>
      <c r="F39" s="585"/>
      <c r="G39" s="586"/>
      <c r="H39" s="586"/>
      <c r="I39" s="587"/>
    </row>
    <row r="40" spans="1:11" ht="17.25" thickBot="1" x14ac:dyDescent="0.3">
      <c r="A40" s="588" t="s">
        <v>227</v>
      </c>
      <c r="B40" s="589"/>
      <c r="C40" s="589"/>
      <c r="D40" s="589"/>
      <c r="E40" s="589"/>
      <c r="F40" s="589"/>
      <c r="G40" s="590"/>
      <c r="H40" s="590"/>
      <c r="I40" s="591"/>
    </row>
    <row r="41" spans="1:11" x14ac:dyDescent="0.25">
      <c r="A41" s="680" t="s">
        <v>54</v>
      </c>
      <c r="B41" s="681"/>
      <c r="C41" s="684" t="s">
        <v>24</v>
      </c>
      <c r="D41" s="685"/>
      <c r="E41" s="685"/>
      <c r="F41" s="685"/>
      <c r="G41" s="685"/>
      <c r="H41" s="685"/>
      <c r="I41" s="686"/>
    </row>
    <row r="42" spans="1:11" x14ac:dyDescent="0.25">
      <c r="A42" s="682"/>
      <c r="B42" s="683"/>
      <c r="C42" s="599" t="s">
        <v>68</v>
      </c>
      <c r="D42" s="600"/>
      <c r="E42" s="600"/>
      <c r="F42" s="600"/>
      <c r="G42" s="600"/>
      <c r="H42" s="600"/>
      <c r="I42" s="601"/>
    </row>
    <row r="43" spans="1:11" x14ac:dyDescent="0.25">
      <c r="A43" s="732" t="s">
        <v>69</v>
      </c>
      <c r="B43" s="733" t="s">
        <v>70</v>
      </c>
      <c r="C43" s="660" t="s">
        <v>58</v>
      </c>
      <c r="D43" s="661"/>
      <c r="E43" s="661"/>
      <c r="F43" s="661"/>
      <c r="G43" s="661"/>
      <c r="H43" s="661"/>
      <c r="I43" s="662"/>
    </row>
    <row r="44" spans="1:11" x14ac:dyDescent="0.25">
      <c r="A44" s="732"/>
      <c r="B44" s="733"/>
      <c r="C44" s="663" t="s">
        <v>230</v>
      </c>
      <c r="D44" s="664"/>
      <c r="E44" s="664"/>
      <c r="F44" s="664"/>
      <c r="G44" s="664"/>
      <c r="H44" s="664"/>
      <c r="I44" s="665"/>
    </row>
    <row r="45" spans="1:11" ht="17.25" thickBot="1" x14ac:dyDescent="0.3">
      <c r="A45" s="757" t="s">
        <v>59</v>
      </c>
      <c r="B45" s="758"/>
      <c r="C45" s="34"/>
      <c r="D45" s="156" t="s">
        <v>60</v>
      </c>
      <c r="E45" s="156" t="s">
        <v>60</v>
      </c>
      <c r="F45" s="156" t="s">
        <v>60</v>
      </c>
      <c r="G45" s="36" t="e">
        <f>SUM(Tavush!#REF!)</f>
        <v>#REF!</v>
      </c>
      <c r="H45" s="36">
        <f>SUM(Tavush!C27:C27)</f>
        <v>-230</v>
      </c>
      <c r="I45" s="36">
        <f>SUM(Tavush!D27:D27)</f>
        <v>-230</v>
      </c>
    </row>
    <row r="46" spans="1:11" x14ac:dyDescent="0.25">
      <c r="A46" s="759" t="s">
        <v>61</v>
      </c>
      <c r="B46" s="760"/>
      <c r="C46" s="760"/>
      <c r="D46" s="760"/>
      <c r="E46" s="760"/>
      <c r="F46" s="760"/>
      <c r="G46" s="760"/>
      <c r="H46" s="760"/>
      <c r="I46" s="761"/>
    </row>
    <row r="47" spans="1:11" ht="17.25" thickBot="1" x14ac:dyDescent="0.3">
      <c r="A47" s="762" t="s">
        <v>367</v>
      </c>
      <c r="B47" s="763"/>
      <c r="C47" s="763"/>
      <c r="D47" s="763"/>
      <c r="E47" s="763"/>
      <c r="F47" s="763"/>
      <c r="G47" s="763"/>
      <c r="H47" s="763"/>
      <c r="I47" s="764"/>
    </row>
    <row r="48" spans="1:11" ht="17.25" thickBot="1" x14ac:dyDescent="0.3">
      <c r="A48" s="765" t="s">
        <v>62</v>
      </c>
      <c r="B48" s="766"/>
      <c r="C48" s="766"/>
      <c r="D48" s="766"/>
      <c r="E48" s="766"/>
      <c r="F48" s="766"/>
      <c r="G48" s="766"/>
      <c r="H48" s="766"/>
      <c r="I48" s="767"/>
    </row>
    <row r="49" spans="1:9" ht="72.75" customHeight="1" thickBot="1" x14ac:dyDescent="0.3">
      <c r="A49" s="768" t="s">
        <v>63</v>
      </c>
      <c r="B49" s="769"/>
      <c r="C49" s="770" t="s">
        <v>71</v>
      </c>
      <c r="D49" s="771"/>
      <c r="E49" s="771"/>
      <c r="F49" s="771"/>
      <c r="G49" s="771"/>
      <c r="H49" s="771"/>
      <c r="I49" s="772"/>
    </row>
    <row r="50" spans="1:9" ht="71.25" customHeight="1" thickBot="1" x14ac:dyDescent="0.3">
      <c r="A50" s="773" t="s">
        <v>65</v>
      </c>
      <c r="B50" s="774"/>
      <c r="C50" s="37"/>
      <c r="D50" s="37"/>
      <c r="E50" s="37"/>
      <c r="F50" s="37"/>
      <c r="G50" s="37"/>
      <c r="H50" s="37"/>
      <c r="I50" s="38"/>
    </row>
    <row r="51" spans="1:9" x14ac:dyDescent="0.25">
      <c r="A51" s="775" t="s">
        <v>66</v>
      </c>
      <c r="B51" s="776"/>
      <c r="C51" s="776"/>
      <c r="D51" s="776"/>
      <c r="E51" s="776"/>
      <c r="F51" s="776"/>
      <c r="G51" s="777"/>
      <c r="H51" s="777"/>
      <c r="I51" s="778"/>
    </row>
    <row r="52" spans="1:9" ht="17.25" thickBot="1" x14ac:dyDescent="0.3">
      <c r="A52" s="779" t="s">
        <v>231</v>
      </c>
      <c r="B52" s="780"/>
      <c r="C52" s="780"/>
      <c r="D52" s="780"/>
      <c r="E52" s="780"/>
      <c r="F52" s="780"/>
      <c r="G52" s="781"/>
      <c r="H52" s="781"/>
      <c r="I52" s="782"/>
    </row>
    <row r="53" spans="1:9" x14ac:dyDescent="0.25">
      <c r="A53" s="775" t="s">
        <v>67</v>
      </c>
      <c r="B53" s="776"/>
      <c r="C53" s="776"/>
      <c r="D53" s="776"/>
      <c r="E53" s="776"/>
      <c r="F53" s="776"/>
      <c r="G53" s="777"/>
      <c r="H53" s="777"/>
      <c r="I53" s="778"/>
    </row>
    <row r="54" spans="1:9" ht="17.25" thickBot="1" x14ac:dyDescent="0.3">
      <c r="A54" s="779" t="s">
        <v>87</v>
      </c>
      <c r="B54" s="780"/>
      <c r="C54" s="780"/>
      <c r="D54" s="780"/>
      <c r="E54" s="780"/>
      <c r="F54" s="780"/>
      <c r="G54" s="781"/>
      <c r="H54" s="781"/>
      <c r="I54" s="782"/>
    </row>
    <row r="55" spans="1:9" x14ac:dyDescent="0.25">
      <c r="A55" s="114"/>
      <c r="B55" s="114"/>
      <c r="C55" s="114"/>
      <c r="D55" s="114"/>
      <c r="E55" s="114"/>
      <c r="F55" s="114"/>
      <c r="G55" s="114"/>
      <c r="H55" s="114"/>
      <c r="I55" s="114"/>
    </row>
    <row r="56" spans="1:9" x14ac:dyDescent="0.25">
      <c r="A56" s="616" t="s">
        <v>72</v>
      </c>
      <c r="B56" s="616"/>
      <c r="C56" s="616"/>
      <c r="D56" s="616"/>
      <c r="E56" s="616"/>
      <c r="F56" s="616"/>
      <c r="G56" s="616"/>
      <c r="H56" s="616"/>
      <c r="I56" s="616"/>
    </row>
    <row r="58" spans="1:9" ht="25.5" customHeight="1" thickBot="1" x14ac:dyDescent="0.3">
      <c r="A58" s="616" t="s">
        <v>73</v>
      </c>
      <c r="B58" s="616"/>
      <c r="C58" s="616"/>
      <c r="D58" s="616"/>
      <c r="E58" s="616"/>
      <c r="F58" s="616"/>
      <c r="G58" s="616"/>
      <c r="H58" s="616"/>
      <c r="I58" s="616"/>
    </row>
    <row r="59" spans="1:9" ht="39.75" customHeight="1" x14ac:dyDescent="0.25">
      <c r="A59" s="692" t="s">
        <v>51</v>
      </c>
      <c r="B59" s="693"/>
      <c r="C59" s="693"/>
      <c r="D59" s="698" t="s">
        <v>27</v>
      </c>
      <c r="E59" s="699"/>
      <c r="F59" s="699"/>
      <c r="G59" s="699"/>
      <c r="H59" s="699"/>
      <c r="I59" s="700"/>
    </row>
    <row r="60" spans="1:9" x14ac:dyDescent="0.25">
      <c r="A60" s="694"/>
      <c r="B60" s="695"/>
      <c r="C60" s="695"/>
      <c r="D60" s="701" t="s">
        <v>52</v>
      </c>
      <c r="E60" s="702"/>
      <c r="F60" s="604"/>
      <c r="G60" s="701" t="s">
        <v>53</v>
      </c>
      <c r="H60" s="702"/>
      <c r="I60" s="604"/>
    </row>
    <row r="61" spans="1:9" ht="33.75" thickBot="1" x14ac:dyDescent="0.3">
      <c r="A61" s="696"/>
      <c r="B61" s="697"/>
      <c r="C61" s="697"/>
      <c r="D61" s="22" t="s">
        <v>15</v>
      </c>
      <c r="E61" s="22" t="s">
        <v>16</v>
      </c>
      <c r="F61" s="155" t="s">
        <v>7</v>
      </c>
      <c r="G61" s="22" t="s">
        <v>15</v>
      </c>
      <c r="H61" s="22" t="s">
        <v>16</v>
      </c>
      <c r="I61" s="41" t="s">
        <v>7</v>
      </c>
    </row>
    <row r="62" spans="1:9" x14ac:dyDescent="0.25">
      <c r="A62" s="1089" t="s">
        <v>54</v>
      </c>
      <c r="B62" s="1090"/>
      <c r="C62" s="1095" t="s">
        <v>24</v>
      </c>
      <c r="D62" s="1096"/>
      <c r="E62" s="1096"/>
      <c r="F62" s="1096"/>
      <c r="G62" s="1096"/>
      <c r="H62" s="1096"/>
      <c r="I62" s="1097"/>
    </row>
    <row r="63" spans="1:9" x14ac:dyDescent="0.25">
      <c r="A63" s="1091"/>
      <c r="B63" s="1092"/>
      <c r="C63" s="1098" t="s">
        <v>74</v>
      </c>
      <c r="D63" s="1099"/>
      <c r="E63" s="1099"/>
      <c r="F63" s="1100"/>
      <c r="G63" s="1100"/>
      <c r="H63" s="1100"/>
      <c r="I63" s="1101"/>
    </row>
    <row r="64" spans="1:9" ht="16.5" customHeight="1" thickBot="1" x14ac:dyDescent="0.3">
      <c r="A64" s="1093"/>
      <c r="B64" s="1094"/>
      <c r="C64" s="1109" t="s">
        <v>75</v>
      </c>
      <c r="D64" s="1108"/>
      <c r="E64" s="1108"/>
      <c r="F64" s="1110"/>
      <c r="G64" s="1110"/>
      <c r="H64" s="1110"/>
      <c r="I64" s="1111"/>
    </row>
    <row r="65" spans="1:9" ht="17.25" thickBot="1" x14ac:dyDescent="0.3">
      <c r="A65" s="115" t="s">
        <v>76</v>
      </c>
      <c r="B65" s="171" t="s">
        <v>77</v>
      </c>
      <c r="C65" s="1086" t="s">
        <v>338</v>
      </c>
      <c r="D65" s="1087"/>
      <c r="E65" s="1087"/>
      <c r="F65" s="1087"/>
      <c r="G65" s="1087"/>
      <c r="H65" s="1087"/>
      <c r="I65" s="1088"/>
    </row>
    <row r="66" spans="1:9" ht="65.25" customHeight="1" thickBot="1" x14ac:dyDescent="0.3">
      <c r="A66" s="1147" t="s">
        <v>78</v>
      </c>
      <c r="B66" s="1149"/>
      <c r="C66" s="169" t="s">
        <v>79</v>
      </c>
      <c r="D66" s="171">
        <v>5</v>
      </c>
      <c r="E66" s="171">
        <v>5</v>
      </c>
      <c r="F66" s="171">
        <v>5</v>
      </c>
      <c r="G66" s="171"/>
      <c r="H66" s="171"/>
      <c r="I66" s="171"/>
    </row>
    <row r="67" spans="1:9" ht="50.25" thickBot="1" x14ac:dyDescent="0.3">
      <c r="A67" s="1086"/>
      <c r="B67" s="1088"/>
      <c r="C67" s="169" t="s">
        <v>80</v>
      </c>
      <c r="D67" s="211">
        <v>0</v>
      </c>
      <c r="E67" s="211">
        <v>3800</v>
      </c>
      <c r="F67" s="171">
        <v>3800</v>
      </c>
      <c r="G67" s="171"/>
      <c r="H67" s="171"/>
      <c r="I67" s="171"/>
    </row>
    <row r="68" spans="1:9" ht="17.25" thickBot="1" x14ac:dyDescent="0.3">
      <c r="A68" s="1048" t="s">
        <v>81</v>
      </c>
      <c r="B68" s="1050"/>
      <c r="C68" s="169"/>
      <c r="D68" s="169"/>
      <c r="E68" s="169"/>
      <c r="F68" s="171"/>
      <c r="G68" s="171"/>
      <c r="H68" s="171"/>
      <c r="I68" s="171"/>
    </row>
    <row r="69" spans="1:9" ht="57" customHeight="1" thickBot="1" x14ac:dyDescent="0.3">
      <c r="A69" s="1048" t="s">
        <v>82</v>
      </c>
      <c r="B69" s="1049"/>
      <c r="C69" s="1050"/>
      <c r="D69" s="169"/>
      <c r="E69" s="169"/>
      <c r="F69" s="171"/>
      <c r="G69" s="173" t="e">
        <f>SUM(Tavush!#REF!)</f>
        <v>#REF!</v>
      </c>
      <c r="H69" s="173">
        <f>SUM(Tavush!C32:C33)</f>
        <v>-480</v>
      </c>
      <c r="I69" s="173">
        <f>SUM(Tavush!D32:D33)</f>
        <v>-480</v>
      </c>
    </row>
    <row r="70" spans="1:9" ht="38.25" customHeight="1" thickBot="1" x14ac:dyDescent="0.3">
      <c r="A70" s="1048" t="s">
        <v>83</v>
      </c>
      <c r="B70" s="1050"/>
      <c r="C70" s="117">
        <f>I69</f>
        <v>-480</v>
      </c>
      <c r="D70" s="178"/>
      <c r="E70" s="178"/>
      <c r="F70" s="171"/>
      <c r="G70" s="171"/>
      <c r="H70" s="171"/>
      <c r="I70" s="171"/>
    </row>
    <row r="71" spans="1:9" ht="84" customHeight="1" thickBot="1" x14ac:dyDescent="0.3">
      <c r="A71" s="1048" t="s">
        <v>84</v>
      </c>
      <c r="B71" s="1050"/>
      <c r="C71" s="169"/>
      <c r="D71" s="169"/>
      <c r="E71" s="169"/>
      <c r="F71" s="171"/>
      <c r="G71" s="171"/>
      <c r="H71" s="171"/>
      <c r="I71" s="171"/>
    </row>
    <row r="72" spans="1:9" ht="15" customHeight="1" thickBot="1" x14ac:dyDescent="0.3">
      <c r="A72" s="1045" t="s">
        <v>66</v>
      </c>
      <c r="B72" s="1046"/>
      <c r="C72" s="1046"/>
      <c r="D72" s="1046"/>
      <c r="E72" s="1046"/>
      <c r="F72" s="1046"/>
      <c r="G72" s="1046"/>
      <c r="H72" s="1046"/>
      <c r="I72" s="1047"/>
    </row>
    <row r="73" spans="1:9" ht="17.25" thickBot="1" x14ac:dyDescent="0.3">
      <c r="A73" s="1048" t="s">
        <v>340</v>
      </c>
      <c r="B73" s="1049"/>
      <c r="C73" s="1049"/>
      <c r="D73" s="1049"/>
      <c r="E73" s="1049"/>
      <c r="F73" s="1049"/>
      <c r="G73" s="1049"/>
      <c r="H73" s="1049"/>
      <c r="I73" s="1050"/>
    </row>
    <row r="74" spans="1:9" ht="17.25" thickBot="1" x14ac:dyDescent="0.3">
      <c r="A74" s="1045" t="s">
        <v>67</v>
      </c>
      <c r="B74" s="1046"/>
      <c r="C74" s="1046"/>
      <c r="D74" s="1046"/>
      <c r="E74" s="1046"/>
      <c r="F74" s="1046"/>
      <c r="G74" s="1046"/>
      <c r="H74" s="1046"/>
      <c r="I74" s="1047"/>
    </row>
    <row r="75" spans="1:9" ht="17.25" thickBot="1" x14ac:dyDescent="0.3">
      <c r="A75" s="1048" t="s">
        <v>85</v>
      </c>
      <c r="B75" s="1049"/>
      <c r="C75" s="1049"/>
      <c r="D75" s="1049"/>
      <c r="E75" s="1049"/>
      <c r="F75" s="1049"/>
      <c r="G75" s="1049"/>
      <c r="H75" s="1049"/>
      <c r="I75" s="1050"/>
    </row>
    <row r="76" spans="1:9" x14ac:dyDescent="0.25">
      <c r="A76" s="1089" t="s">
        <v>54</v>
      </c>
      <c r="B76" s="1090"/>
      <c r="C76" s="1095" t="s">
        <v>24</v>
      </c>
      <c r="D76" s="1096"/>
      <c r="E76" s="1096"/>
      <c r="F76" s="1096"/>
      <c r="G76" s="1096"/>
      <c r="H76" s="1096"/>
      <c r="I76" s="1097"/>
    </row>
    <row r="77" spans="1:9" x14ac:dyDescent="0.25">
      <c r="A77" s="1091"/>
      <c r="B77" s="1092"/>
      <c r="C77" s="1098" t="s">
        <v>123</v>
      </c>
      <c r="D77" s="1099"/>
      <c r="E77" s="1099"/>
      <c r="F77" s="1100"/>
      <c r="G77" s="1100"/>
      <c r="H77" s="1100"/>
      <c r="I77" s="1101"/>
    </row>
    <row r="78" spans="1:9" ht="17.25" thickBot="1" x14ac:dyDescent="0.3">
      <c r="A78" s="1093"/>
      <c r="B78" s="1094"/>
      <c r="C78" s="1109" t="s">
        <v>75</v>
      </c>
      <c r="D78" s="1108"/>
      <c r="E78" s="1108"/>
      <c r="F78" s="1110"/>
      <c r="G78" s="1110"/>
      <c r="H78" s="1110"/>
      <c r="I78" s="1111"/>
    </row>
    <row r="79" spans="1:9" ht="17.25" thickBot="1" x14ac:dyDescent="0.3">
      <c r="A79" s="115" t="s">
        <v>113</v>
      </c>
      <c r="B79" s="171" t="s">
        <v>77</v>
      </c>
      <c r="C79" s="1086" t="s">
        <v>123</v>
      </c>
      <c r="D79" s="1087"/>
      <c r="E79" s="1087"/>
      <c r="F79" s="1087"/>
      <c r="G79" s="1087"/>
      <c r="H79" s="1087"/>
      <c r="I79" s="1088"/>
    </row>
    <row r="80" spans="1:9" ht="55.5" customHeight="1" thickBot="1" x14ac:dyDescent="0.3">
      <c r="A80" s="1048" t="s">
        <v>78</v>
      </c>
      <c r="B80" s="1050"/>
      <c r="C80" s="169" t="s">
        <v>124</v>
      </c>
      <c r="D80" s="173">
        <v>0</v>
      </c>
      <c r="E80" s="173">
        <v>1</v>
      </c>
      <c r="F80" s="173">
        <v>2.5</v>
      </c>
      <c r="G80" s="171"/>
      <c r="H80" s="171"/>
      <c r="I80" s="171"/>
    </row>
    <row r="81" spans="1:9" ht="17.25" thickBot="1" x14ac:dyDescent="0.3">
      <c r="A81" s="1048" t="s">
        <v>81</v>
      </c>
      <c r="B81" s="1050"/>
      <c r="C81" s="169"/>
      <c r="D81" s="169"/>
      <c r="E81" s="169"/>
      <c r="F81" s="171"/>
      <c r="G81" s="171"/>
      <c r="H81" s="171"/>
      <c r="I81" s="171"/>
    </row>
    <row r="82" spans="1:9" ht="57" customHeight="1" thickBot="1" x14ac:dyDescent="0.3">
      <c r="A82" s="1048" t="s">
        <v>82</v>
      </c>
      <c r="B82" s="1049"/>
      <c r="C82" s="1050"/>
      <c r="D82" s="169"/>
      <c r="E82" s="169"/>
      <c r="F82" s="171"/>
      <c r="G82" s="173" t="e">
        <f>SUM(Tavush!#REF!)</f>
        <v>#REF!</v>
      </c>
      <c r="H82" s="173" t="e">
        <f>SUM(Tavush!#REF!)</f>
        <v>#REF!</v>
      </c>
      <c r="I82" s="173" t="e">
        <f>SUM(Tavush!#REF!)</f>
        <v>#REF!</v>
      </c>
    </row>
    <row r="83" spans="1:9" ht="42" customHeight="1" thickBot="1" x14ac:dyDescent="0.3">
      <c r="A83" s="1048" t="s">
        <v>83</v>
      </c>
      <c r="B83" s="1050"/>
      <c r="C83" s="117" t="e">
        <f>I82</f>
        <v>#REF!</v>
      </c>
      <c r="D83" s="117"/>
      <c r="E83" s="117"/>
      <c r="F83" s="171"/>
      <c r="G83" s="171"/>
      <c r="H83" s="171"/>
      <c r="I83" s="171"/>
    </row>
    <row r="84" spans="1:9" ht="95.25" customHeight="1" thickBot="1" x14ac:dyDescent="0.3">
      <c r="A84" s="1048" t="s">
        <v>84</v>
      </c>
      <c r="B84" s="1050"/>
      <c r="C84" s="169"/>
      <c r="D84" s="169"/>
      <c r="E84" s="169"/>
      <c r="F84" s="171"/>
      <c r="G84" s="171"/>
      <c r="H84" s="171"/>
      <c r="I84" s="171"/>
    </row>
    <row r="85" spans="1:9" x14ac:dyDescent="0.25">
      <c r="A85" s="1157" t="s">
        <v>66</v>
      </c>
      <c r="B85" s="1158"/>
      <c r="C85" s="1158"/>
      <c r="D85" s="1158"/>
      <c r="E85" s="1158"/>
      <c r="F85" s="1158"/>
      <c r="G85" s="1158"/>
      <c r="H85" s="1158"/>
      <c r="I85" s="1159"/>
    </row>
    <row r="86" spans="1:9" ht="17.25" thickBot="1" x14ac:dyDescent="0.3">
      <c r="A86" s="1086" t="s">
        <v>232</v>
      </c>
      <c r="B86" s="1087"/>
      <c r="C86" s="1087"/>
      <c r="D86" s="1087"/>
      <c r="E86" s="1087"/>
      <c r="F86" s="1087"/>
      <c r="G86" s="1087"/>
      <c r="H86" s="1087"/>
      <c r="I86" s="1088"/>
    </row>
    <row r="87" spans="1:9" x14ac:dyDescent="0.25">
      <c r="A87" s="1157" t="s">
        <v>67</v>
      </c>
      <c r="B87" s="1158"/>
      <c r="C87" s="1158"/>
      <c r="D87" s="1158"/>
      <c r="E87" s="1158"/>
      <c r="F87" s="1158"/>
      <c r="G87" s="1158"/>
      <c r="H87" s="1158"/>
      <c r="I87" s="1159"/>
    </row>
    <row r="88" spans="1:9" ht="17.25" thickBot="1" x14ac:dyDescent="0.3">
      <c r="A88" s="1086" t="s">
        <v>85</v>
      </c>
      <c r="B88" s="1087"/>
      <c r="C88" s="1087"/>
      <c r="D88" s="1087"/>
      <c r="E88" s="1087"/>
      <c r="F88" s="1087"/>
      <c r="G88" s="1087"/>
      <c r="H88" s="1087"/>
      <c r="I88" s="1088"/>
    </row>
    <row r="89" spans="1:9" x14ac:dyDescent="0.25">
      <c r="A89" s="592" t="s">
        <v>54</v>
      </c>
      <c r="B89" s="593"/>
      <c r="C89" s="596" t="s">
        <v>24</v>
      </c>
      <c r="D89" s="597"/>
      <c r="E89" s="597"/>
      <c r="F89" s="597"/>
      <c r="G89" s="597"/>
      <c r="H89" s="597"/>
      <c r="I89" s="598"/>
    </row>
    <row r="90" spans="1:9" x14ac:dyDescent="0.25">
      <c r="A90" s="594"/>
      <c r="B90" s="595"/>
      <c r="C90" s="599" t="s">
        <v>125</v>
      </c>
      <c r="D90" s="600"/>
      <c r="E90" s="600"/>
      <c r="F90" s="600"/>
      <c r="G90" s="600"/>
      <c r="H90" s="600"/>
      <c r="I90" s="601"/>
    </row>
    <row r="91" spans="1:9" x14ac:dyDescent="0.25">
      <c r="A91" s="602" t="s">
        <v>112</v>
      </c>
      <c r="B91" s="604" t="s">
        <v>77</v>
      </c>
      <c r="C91" s="606" t="s">
        <v>58</v>
      </c>
      <c r="D91" s="607"/>
      <c r="E91" s="607"/>
      <c r="F91" s="607"/>
      <c r="G91" s="607"/>
      <c r="H91" s="607"/>
      <c r="I91" s="608"/>
    </row>
    <row r="92" spans="1:9" ht="17.25" thickBot="1" x14ac:dyDescent="0.3">
      <c r="A92" s="603"/>
      <c r="B92" s="605"/>
      <c r="C92" s="609" t="s">
        <v>126</v>
      </c>
      <c r="D92" s="610"/>
      <c r="E92" s="610"/>
      <c r="F92" s="610"/>
      <c r="G92" s="610"/>
      <c r="H92" s="610"/>
      <c r="I92" s="611"/>
    </row>
    <row r="93" spans="1:9" ht="49.5" x14ac:dyDescent="0.25">
      <c r="A93" s="612" t="s">
        <v>78</v>
      </c>
      <c r="B93" s="613"/>
      <c r="C93" s="102" t="s">
        <v>127</v>
      </c>
      <c r="D93" s="103">
        <v>4</v>
      </c>
      <c r="E93" s="103">
        <v>4</v>
      </c>
      <c r="F93" s="103">
        <v>4</v>
      </c>
      <c r="G93" s="104"/>
      <c r="H93" s="104"/>
      <c r="I93" s="105"/>
    </row>
    <row r="94" spans="1:9" ht="30" customHeight="1" thickBot="1" x14ac:dyDescent="0.3">
      <c r="A94" s="614" t="s">
        <v>81</v>
      </c>
      <c r="B94" s="615"/>
      <c r="C94" s="106"/>
      <c r="D94" s="106"/>
      <c r="E94" s="106"/>
      <c r="F94" s="155"/>
      <c r="G94" s="107"/>
      <c r="H94" s="107"/>
      <c r="I94" s="41"/>
    </row>
    <row r="95" spans="1:9" ht="56.25" customHeight="1" thickBot="1" x14ac:dyDescent="0.3">
      <c r="A95" s="580" t="s">
        <v>93</v>
      </c>
      <c r="B95" s="581"/>
      <c r="C95" s="581"/>
      <c r="D95" s="167"/>
      <c r="E95" s="167"/>
      <c r="F95" s="75"/>
      <c r="G95" s="108" t="e">
        <f>SUM(Tavush!#REF!,Tavush!#REF!,Tavush!#REF!)</f>
        <v>#REF!</v>
      </c>
      <c r="H95" s="108" t="e">
        <f>SUM(Tavush!#REF!,Tavush!C25:C26,Tavush!#REF!)</f>
        <v>#REF!</v>
      </c>
      <c r="I95" s="108" t="e">
        <f>SUM(Tavush!#REF!,Tavush!D25:D26,Tavush!#REF!)</f>
        <v>#REF!</v>
      </c>
    </row>
    <row r="96" spans="1:9" ht="40.5" customHeight="1" thickBot="1" x14ac:dyDescent="0.3">
      <c r="A96" s="582" t="s">
        <v>94</v>
      </c>
      <c r="B96" s="583"/>
      <c r="C96" s="109" t="e">
        <f>I95</f>
        <v>#REF!</v>
      </c>
      <c r="D96" s="109"/>
      <c r="E96" s="109"/>
      <c r="F96" s="75"/>
      <c r="G96" s="78"/>
      <c r="H96" s="78"/>
      <c r="I96" s="74"/>
    </row>
    <row r="97" spans="1:9" ht="90" customHeight="1" thickBot="1" x14ac:dyDescent="0.3">
      <c r="A97" s="582" t="s">
        <v>95</v>
      </c>
      <c r="B97" s="583"/>
      <c r="C97" s="159"/>
      <c r="D97" s="159"/>
      <c r="E97" s="159"/>
      <c r="F97" s="75"/>
      <c r="G97" s="78"/>
      <c r="H97" s="78"/>
      <c r="I97" s="74"/>
    </row>
    <row r="98" spans="1:9" x14ac:dyDescent="0.25">
      <c r="A98" s="584" t="s">
        <v>66</v>
      </c>
      <c r="B98" s="585"/>
      <c r="C98" s="585"/>
      <c r="D98" s="585"/>
      <c r="E98" s="585"/>
      <c r="F98" s="585"/>
      <c r="G98" s="586"/>
      <c r="H98" s="586"/>
      <c r="I98" s="587"/>
    </row>
    <row r="99" spans="1:9" ht="17.25" thickBot="1" x14ac:dyDescent="0.3">
      <c r="A99" s="588" t="s">
        <v>233</v>
      </c>
      <c r="B99" s="589"/>
      <c r="C99" s="589"/>
      <c r="D99" s="589"/>
      <c r="E99" s="589"/>
      <c r="F99" s="589"/>
      <c r="G99" s="590"/>
      <c r="H99" s="590"/>
      <c r="I99" s="591"/>
    </row>
    <row r="100" spans="1:9" x14ac:dyDescent="0.25">
      <c r="A100" s="584" t="s">
        <v>67</v>
      </c>
      <c r="B100" s="585"/>
      <c r="C100" s="585"/>
      <c r="D100" s="585"/>
      <c r="E100" s="585"/>
      <c r="F100" s="585"/>
      <c r="G100" s="586"/>
      <c r="H100" s="586"/>
      <c r="I100" s="587"/>
    </row>
    <row r="101" spans="1:9" ht="17.25" thickBot="1" x14ac:dyDescent="0.3">
      <c r="A101" s="588" t="s">
        <v>85</v>
      </c>
      <c r="B101" s="589"/>
      <c r="C101" s="589"/>
      <c r="D101" s="589"/>
      <c r="E101" s="589"/>
      <c r="F101" s="589"/>
      <c r="G101" s="590"/>
      <c r="H101" s="590"/>
      <c r="I101" s="591"/>
    </row>
    <row r="102" spans="1:9" x14ac:dyDescent="0.25">
      <c r="A102" s="1089" t="s">
        <v>54</v>
      </c>
      <c r="B102" s="1090"/>
      <c r="C102" s="1095" t="s">
        <v>24</v>
      </c>
      <c r="D102" s="1096"/>
      <c r="E102" s="1096"/>
      <c r="F102" s="1096"/>
      <c r="G102" s="1096"/>
      <c r="H102" s="1096"/>
      <c r="I102" s="1097"/>
    </row>
    <row r="103" spans="1:9" x14ac:dyDescent="0.25">
      <c r="A103" s="1091"/>
      <c r="B103" s="1092"/>
      <c r="C103" s="1098" t="s">
        <v>120</v>
      </c>
      <c r="D103" s="1099"/>
      <c r="E103" s="1099"/>
      <c r="F103" s="1100"/>
      <c r="G103" s="1100"/>
      <c r="H103" s="1100"/>
      <c r="I103" s="1101"/>
    </row>
    <row r="104" spans="1:9" ht="17.25" thickBot="1" x14ac:dyDescent="0.3">
      <c r="A104" s="1093"/>
      <c r="B104" s="1094"/>
      <c r="C104" s="1109" t="s">
        <v>75</v>
      </c>
      <c r="D104" s="1108"/>
      <c r="E104" s="1108"/>
      <c r="F104" s="1110"/>
      <c r="G104" s="1110"/>
      <c r="H104" s="1110"/>
      <c r="I104" s="1111"/>
    </row>
    <row r="105" spans="1:9" ht="17.25" thickBot="1" x14ac:dyDescent="0.3">
      <c r="A105" s="115" t="s">
        <v>89</v>
      </c>
      <c r="B105" s="171" t="s">
        <v>77</v>
      </c>
      <c r="C105" s="1086"/>
      <c r="D105" s="1087"/>
      <c r="E105" s="1087"/>
      <c r="F105" s="1087"/>
      <c r="G105" s="1087"/>
      <c r="H105" s="1087"/>
      <c r="I105" s="1088"/>
    </row>
    <row r="106" spans="1:9" ht="66.75" thickBot="1" x14ac:dyDescent="0.3">
      <c r="A106" s="1048" t="s">
        <v>78</v>
      </c>
      <c r="B106" s="1050"/>
      <c r="C106" s="228" t="s">
        <v>122</v>
      </c>
      <c r="D106" s="228">
        <v>0.5</v>
      </c>
      <c r="E106" s="228">
        <v>1</v>
      </c>
      <c r="F106" s="228">
        <v>1.2</v>
      </c>
      <c r="G106" s="171"/>
      <c r="H106" s="171"/>
      <c r="I106" s="171"/>
    </row>
    <row r="107" spans="1:9" ht="17.25" thickBot="1" x14ac:dyDescent="0.3">
      <c r="A107" s="1048" t="s">
        <v>81</v>
      </c>
      <c r="B107" s="1050"/>
      <c r="C107" s="169"/>
      <c r="D107" s="169"/>
      <c r="E107" s="169"/>
      <c r="F107" s="171"/>
      <c r="G107" s="171"/>
      <c r="H107" s="171"/>
      <c r="I107" s="171"/>
    </row>
    <row r="108" spans="1:9" ht="72.75" customHeight="1" thickBot="1" x14ac:dyDescent="0.3">
      <c r="A108" s="1048" t="s">
        <v>82</v>
      </c>
      <c r="B108" s="1049"/>
      <c r="C108" s="1050"/>
      <c r="D108" s="169"/>
      <c r="E108" s="169"/>
      <c r="F108" s="171"/>
      <c r="G108" s="116" t="e">
        <f>SUM(Tavush!#REF!)</f>
        <v>#REF!</v>
      </c>
      <c r="H108" s="116">
        <f>SUM(Tavush!C23:C24)</f>
        <v>-520.6</v>
      </c>
      <c r="I108" s="116">
        <f>SUM(Tavush!D23:D24)</f>
        <v>-520.6</v>
      </c>
    </row>
    <row r="109" spans="1:9" ht="48" customHeight="1" thickBot="1" x14ac:dyDescent="0.3">
      <c r="A109" s="1048" t="s">
        <v>83</v>
      </c>
      <c r="B109" s="1050"/>
      <c r="C109" s="179">
        <f>I108</f>
        <v>-520.6</v>
      </c>
      <c r="D109" s="179"/>
      <c r="E109" s="179"/>
      <c r="F109" s="171"/>
      <c r="G109" s="171"/>
      <c r="H109" s="171"/>
      <c r="I109" s="171"/>
    </row>
    <row r="110" spans="1:9" ht="99.75" customHeight="1" thickBot="1" x14ac:dyDescent="0.3">
      <c r="A110" s="1048" t="s">
        <v>84</v>
      </c>
      <c r="B110" s="1050"/>
      <c r="C110" s="169"/>
      <c r="D110" s="169"/>
      <c r="E110" s="169"/>
      <c r="F110" s="171"/>
      <c r="G110" s="171"/>
      <c r="H110" s="171"/>
      <c r="I110" s="171"/>
    </row>
    <row r="111" spans="1:9" x14ac:dyDescent="0.25">
      <c r="A111" s="1157" t="s">
        <v>66</v>
      </c>
      <c r="B111" s="1158"/>
      <c r="C111" s="1158"/>
      <c r="D111" s="1158"/>
      <c r="E111" s="1158"/>
      <c r="F111" s="1158"/>
      <c r="G111" s="1158"/>
      <c r="H111" s="1158"/>
      <c r="I111" s="1159"/>
    </row>
    <row r="112" spans="1:9" ht="17.25" thickBot="1" x14ac:dyDescent="0.3">
      <c r="A112" s="1086" t="s">
        <v>234</v>
      </c>
      <c r="B112" s="1087"/>
      <c r="C112" s="1087"/>
      <c r="D112" s="1087"/>
      <c r="E112" s="1087"/>
      <c r="F112" s="1087"/>
      <c r="G112" s="1087"/>
      <c r="H112" s="1087"/>
      <c r="I112" s="1088"/>
    </row>
    <row r="113" spans="1:9" x14ac:dyDescent="0.25">
      <c r="A113" s="1157" t="s">
        <v>67</v>
      </c>
      <c r="B113" s="1158"/>
      <c r="C113" s="1158"/>
      <c r="D113" s="1158"/>
      <c r="E113" s="1158"/>
      <c r="F113" s="1158"/>
      <c r="G113" s="1158"/>
      <c r="H113" s="1158"/>
      <c r="I113" s="1159"/>
    </row>
    <row r="114" spans="1:9" ht="17.25" thickBot="1" x14ac:dyDescent="0.3">
      <c r="A114" s="1086" t="s">
        <v>85</v>
      </c>
      <c r="B114" s="1087"/>
      <c r="C114" s="1087"/>
      <c r="D114" s="1087"/>
      <c r="E114" s="1087"/>
      <c r="F114" s="1087"/>
      <c r="G114" s="1087"/>
      <c r="H114" s="1087"/>
      <c r="I114" s="1088"/>
    </row>
    <row r="115" spans="1:9" x14ac:dyDescent="0.25">
      <c r="A115" s="639" t="s">
        <v>54</v>
      </c>
      <c r="B115" s="640"/>
      <c r="C115" s="643" t="s">
        <v>24</v>
      </c>
      <c r="D115" s="644"/>
      <c r="E115" s="644"/>
      <c r="F115" s="644"/>
      <c r="G115" s="644"/>
      <c r="H115" s="644"/>
      <c r="I115" s="645"/>
    </row>
    <row r="116" spans="1:9" x14ac:dyDescent="0.25">
      <c r="A116" s="641"/>
      <c r="B116" s="642"/>
      <c r="C116" s="729" t="s">
        <v>88</v>
      </c>
      <c r="D116" s="730"/>
      <c r="E116" s="730"/>
      <c r="F116" s="730"/>
      <c r="G116" s="730"/>
      <c r="H116" s="730"/>
      <c r="I116" s="731"/>
    </row>
    <row r="117" spans="1:9" x14ac:dyDescent="0.25">
      <c r="A117" s="649" t="s">
        <v>138</v>
      </c>
      <c r="B117" s="650" t="s">
        <v>77</v>
      </c>
      <c r="C117" s="751" t="s">
        <v>58</v>
      </c>
      <c r="D117" s="752"/>
      <c r="E117" s="752"/>
      <c r="F117" s="752"/>
      <c r="G117" s="752"/>
      <c r="H117" s="752"/>
      <c r="I117" s="753"/>
    </row>
    <row r="118" spans="1:9" ht="17.25" thickBot="1" x14ac:dyDescent="0.3">
      <c r="A118" s="749"/>
      <c r="B118" s="750"/>
      <c r="C118" s="754" t="s">
        <v>90</v>
      </c>
      <c r="D118" s="755"/>
      <c r="E118" s="755"/>
      <c r="F118" s="755"/>
      <c r="G118" s="755"/>
      <c r="H118" s="755"/>
      <c r="I118" s="756"/>
    </row>
    <row r="119" spans="1:9" ht="66" x14ac:dyDescent="0.25">
      <c r="A119" s="734" t="s">
        <v>78</v>
      </c>
      <c r="B119" s="735"/>
      <c r="C119" s="50" t="s">
        <v>91</v>
      </c>
      <c r="D119" s="84">
        <v>36</v>
      </c>
      <c r="E119" s="84">
        <v>36</v>
      </c>
      <c r="F119" s="84">
        <v>36</v>
      </c>
      <c r="G119" s="52"/>
      <c r="H119" s="52"/>
      <c r="I119" s="53"/>
    </row>
    <row r="120" spans="1:9" ht="116.25" thickBot="1" x14ac:dyDescent="0.3">
      <c r="A120" s="736" t="s">
        <v>81</v>
      </c>
      <c r="B120" s="737"/>
      <c r="C120" s="54" t="s">
        <v>92</v>
      </c>
      <c r="D120" s="54"/>
      <c r="E120" s="54"/>
      <c r="F120" s="55">
        <v>100</v>
      </c>
      <c r="G120" s="56"/>
      <c r="H120" s="56"/>
      <c r="I120" s="57"/>
    </row>
    <row r="121" spans="1:9" ht="68.25" customHeight="1" thickBot="1" x14ac:dyDescent="0.3">
      <c r="A121" s="738" t="s">
        <v>93</v>
      </c>
      <c r="B121" s="739"/>
      <c r="C121" s="739"/>
      <c r="D121" s="157"/>
      <c r="E121" s="157"/>
      <c r="F121" s="59"/>
      <c r="G121" s="60" t="e">
        <f>Tavush!#REF!</f>
        <v>#REF!</v>
      </c>
      <c r="H121" s="60" t="e">
        <f>Tavush!#REF!</f>
        <v>#REF!</v>
      </c>
      <c r="I121" s="60" t="e">
        <f>Tavush!#REF!</f>
        <v>#REF!</v>
      </c>
    </row>
    <row r="122" spans="1:9" ht="48.75" customHeight="1" thickBot="1" x14ac:dyDescent="0.3">
      <c r="A122" s="740" t="s">
        <v>94</v>
      </c>
      <c r="B122" s="741"/>
      <c r="C122" s="60" t="e">
        <f>I121</f>
        <v>#REF!</v>
      </c>
      <c r="D122" s="61"/>
      <c r="E122" s="61"/>
      <c r="F122" s="59"/>
      <c r="G122" s="62"/>
      <c r="H122" s="62"/>
      <c r="I122" s="63"/>
    </row>
    <row r="123" spans="1:9" ht="80.25" customHeight="1" thickBot="1" x14ac:dyDescent="0.3">
      <c r="A123" s="740" t="s">
        <v>95</v>
      </c>
      <c r="B123" s="741"/>
      <c r="C123" s="154"/>
      <c r="D123" s="154"/>
      <c r="E123" s="154"/>
      <c r="F123" s="59"/>
      <c r="G123" s="62"/>
      <c r="H123" s="62"/>
      <c r="I123" s="63"/>
    </row>
    <row r="124" spans="1:9" ht="23.25" customHeight="1" x14ac:dyDescent="0.25">
      <c r="A124" s="676" t="s">
        <v>66</v>
      </c>
      <c r="B124" s="677"/>
      <c r="C124" s="677"/>
      <c r="D124" s="677"/>
      <c r="E124" s="677"/>
      <c r="F124" s="677"/>
      <c r="G124" s="678"/>
      <c r="H124" s="678"/>
      <c r="I124" s="679"/>
    </row>
    <row r="125" spans="1:9" ht="17.25" thickBot="1" x14ac:dyDescent="0.3">
      <c r="A125" s="620" t="s">
        <v>235</v>
      </c>
      <c r="B125" s="621"/>
      <c r="C125" s="621"/>
      <c r="D125" s="621"/>
      <c r="E125" s="621"/>
      <c r="F125" s="621"/>
      <c r="G125" s="622"/>
      <c r="H125" s="622"/>
      <c r="I125" s="623"/>
    </row>
    <row r="126" spans="1:9" x14ac:dyDescent="0.25">
      <c r="A126" s="676" t="s">
        <v>67</v>
      </c>
      <c r="B126" s="677"/>
      <c r="C126" s="677"/>
      <c r="D126" s="677"/>
      <c r="E126" s="677"/>
      <c r="F126" s="677"/>
      <c r="G126" s="678"/>
      <c r="H126" s="678"/>
      <c r="I126" s="679"/>
    </row>
    <row r="127" spans="1:9" ht="17.25" thickBot="1" x14ac:dyDescent="0.3">
      <c r="A127" s="620" t="s">
        <v>85</v>
      </c>
      <c r="B127" s="621"/>
      <c r="C127" s="621"/>
      <c r="D127" s="621"/>
      <c r="E127" s="621"/>
      <c r="F127" s="621"/>
      <c r="G127" s="622"/>
      <c r="H127" s="622"/>
      <c r="I127" s="623"/>
    </row>
    <row r="128" spans="1:9" s="174" customFormat="1" x14ac:dyDescent="0.25">
      <c r="A128" s="1113" t="s">
        <v>51</v>
      </c>
      <c r="B128" s="1114"/>
      <c r="C128" s="1114"/>
      <c r="D128" s="637" t="s">
        <v>27</v>
      </c>
      <c r="E128" s="637"/>
      <c r="F128" s="637"/>
      <c r="G128" s="637"/>
      <c r="H128" s="637"/>
      <c r="I128" s="637"/>
    </row>
    <row r="129" spans="1:11" s="174" customFormat="1" x14ac:dyDescent="0.25">
      <c r="A129" s="1115"/>
      <c r="B129" s="1116"/>
      <c r="C129" s="1116"/>
      <c r="D129" s="938" t="s">
        <v>118</v>
      </c>
      <c r="E129" s="938"/>
      <c r="F129" s="938"/>
      <c r="G129" s="938" t="s">
        <v>119</v>
      </c>
      <c r="H129" s="938"/>
      <c r="I129" s="938"/>
    </row>
    <row r="130" spans="1:11" s="174" customFormat="1" ht="35.25" customHeight="1" thickBot="1" x14ac:dyDescent="0.3">
      <c r="A130" s="1117"/>
      <c r="B130" s="1118"/>
      <c r="C130" s="1119"/>
      <c r="D130" s="22" t="s">
        <v>15</v>
      </c>
      <c r="E130" s="22" t="s">
        <v>16</v>
      </c>
      <c r="F130" s="22" t="s">
        <v>7</v>
      </c>
      <c r="G130" s="22" t="s">
        <v>15</v>
      </c>
      <c r="H130" s="22" t="s">
        <v>16</v>
      </c>
      <c r="I130" s="171" t="s">
        <v>7</v>
      </c>
    </row>
    <row r="131" spans="1:11" s="174" customFormat="1" x14ac:dyDescent="0.25">
      <c r="A131" s="592" t="s">
        <v>54</v>
      </c>
      <c r="B131" s="593"/>
      <c r="C131" s="606" t="s">
        <v>24</v>
      </c>
      <c r="D131" s="607"/>
      <c r="E131" s="607"/>
      <c r="F131" s="607"/>
      <c r="G131" s="607"/>
      <c r="H131" s="607"/>
      <c r="I131" s="608"/>
    </row>
    <row r="132" spans="1:11" s="174" customFormat="1" ht="33" customHeight="1" x14ac:dyDescent="0.25">
      <c r="A132" s="594"/>
      <c r="B132" s="595"/>
      <c r="C132" s="1120" t="s">
        <v>341</v>
      </c>
      <c r="D132" s="1121"/>
      <c r="E132" s="1121"/>
      <c r="F132" s="1122"/>
      <c r="G132" s="1122"/>
      <c r="H132" s="1122"/>
      <c r="I132" s="1123"/>
    </row>
    <row r="133" spans="1:11" s="174" customFormat="1" x14ac:dyDescent="0.25">
      <c r="A133" s="602" t="s">
        <v>97</v>
      </c>
      <c r="B133" s="604" t="s">
        <v>98</v>
      </c>
      <c r="C133" s="946" t="s">
        <v>58</v>
      </c>
      <c r="D133" s="947"/>
      <c r="E133" s="947"/>
      <c r="F133" s="947"/>
      <c r="G133" s="947"/>
      <c r="H133" s="947"/>
      <c r="I133" s="948"/>
    </row>
    <row r="134" spans="1:11" s="174" customFormat="1" ht="17.25" thickBot="1" x14ac:dyDescent="0.3">
      <c r="A134" s="602"/>
      <c r="B134" s="604"/>
      <c r="C134" s="742" t="s">
        <v>151</v>
      </c>
      <c r="D134" s="743"/>
      <c r="E134" s="743"/>
      <c r="F134" s="743"/>
      <c r="G134" s="743"/>
      <c r="H134" s="743"/>
      <c r="I134" s="744"/>
    </row>
    <row r="135" spans="1:11" s="174" customFormat="1" ht="49.5" customHeight="1" thickBot="1" x14ac:dyDescent="0.3">
      <c r="A135" s="582" t="s">
        <v>100</v>
      </c>
      <c r="B135" s="583"/>
      <c r="C135" s="188" t="s">
        <v>101</v>
      </c>
      <c r="D135" s="189">
        <v>1</v>
      </c>
      <c r="E135" s="189">
        <v>1</v>
      </c>
      <c r="F135" s="190">
        <v>1</v>
      </c>
      <c r="G135" s="191"/>
      <c r="H135" s="191"/>
      <c r="I135" s="192"/>
    </row>
    <row r="136" spans="1:11" s="174" customFormat="1" ht="30.75" customHeight="1" thickBot="1" x14ac:dyDescent="0.3">
      <c r="A136" s="582" t="s">
        <v>102</v>
      </c>
      <c r="B136" s="583"/>
      <c r="C136" s="166"/>
      <c r="D136" s="75"/>
      <c r="E136" s="75"/>
      <c r="F136" s="75"/>
      <c r="G136" s="113" t="e">
        <f>SUM(Tavush!#REF!)</f>
        <v>#REF!</v>
      </c>
      <c r="H136" s="113" t="e">
        <f>SUM(Tavush!#REF!)</f>
        <v>#REF!</v>
      </c>
      <c r="I136" s="113" t="e">
        <f>SUM(Tavush!#REF!)</f>
        <v>#REF!</v>
      </c>
    </row>
    <row r="137" spans="1:11" s="174" customFormat="1" ht="17.25" thickBot="1" x14ac:dyDescent="0.3">
      <c r="A137" s="582" t="s">
        <v>103</v>
      </c>
      <c r="B137" s="790"/>
      <c r="C137" s="583"/>
      <c r="D137" s="158"/>
      <c r="E137" s="158"/>
      <c r="F137" s="75"/>
      <c r="G137" s="78"/>
      <c r="H137" s="78"/>
      <c r="I137" s="74"/>
    </row>
    <row r="138" spans="1:11" s="174" customFormat="1" x14ac:dyDescent="0.25">
      <c r="A138" s="791" t="s">
        <v>104</v>
      </c>
      <c r="B138" s="792"/>
      <c r="C138" s="792"/>
      <c r="D138" s="792"/>
      <c r="E138" s="792"/>
      <c r="F138" s="792"/>
      <c r="G138" s="792"/>
      <c r="H138" s="792"/>
      <c r="I138" s="793"/>
      <c r="K138" s="176"/>
    </row>
    <row r="139" spans="1:11" s="174" customFormat="1" ht="17.25" thickBot="1" x14ac:dyDescent="0.3">
      <c r="A139" s="794" t="s">
        <v>164</v>
      </c>
      <c r="B139" s="795"/>
      <c r="C139" s="795"/>
      <c r="D139" s="795"/>
      <c r="E139" s="795"/>
      <c r="F139" s="795"/>
      <c r="G139" s="795"/>
      <c r="H139" s="795"/>
      <c r="I139" s="796"/>
    </row>
    <row r="140" spans="1:11" s="174" customFormat="1" x14ac:dyDescent="0.25">
      <c r="A140" s="584" t="s">
        <v>66</v>
      </c>
      <c r="B140" s="585"/>
      <c r="C140" s="585"/>
      <c r="D140" s="585"/>
      <c r="E140" s="585"/>
      <c r="F140" s="585"/>
      <c r="G140" s="586"/>
      <c r="H140" s="586"/>
      <c r="I140" s="587"/>
    </row>
    <row r="141" spans="1:11" s="174" customFormat="1" ht="17.25" thickBot="1" x14ac:dyDescent="0.3">
      <c r="A141" s="588" t="s">
        <v>106</v>
      </c>
      <c r="B141" s="589"/>
      <c r="C141" s="589"/>
      <c r="D141" s="589"/>
      <c r="E141" s="589"/>
      <c r="F141" s="589"/>
      <c r="G141" s="590"/>
      <c r="H141" s="590"/>
      <c r="I141" s="591"/>
    </row>
    <row r="142" spans="1:11" s="174" customFormat="1" ht="24" customHeight="1" x14ac:dyDescent="0.25">
      <c r="A142" s="584" t="s">
        <v>67</v>
      </c>
      <c r="B142" s="585"/>
      <c r="C142" s="585"/>
      <c r="D142" s="585"/>
      <c r="E142" s="585"/>
      <c r="F142" s="585"/>
      <c r="G142" s="586"/>
      <c r="H142" s="586"/>
      <c r="I142" s="587"/>
    </row>
    <row r="143" spans="1:11" s="174" customFormat="1" ht="55.5" customHeight="1" thickBot="1" x14ac:dyDescent="0.3">
      <c r="A143" s="588" t="s">
        <v>107</v>
      </c>
      <c r="B143" s="589"/>
      <c r="C143" s="589"/>
      <c r="D143" s="589"/>
      <c r="E143" s="589"/>
      <c r="F143" s="589"/>
      <c r="G143" s="590"/>
      <c r="H143" s="590"/>
      <c r="I143" s="591"/>
    </row>
    <row r="144" spans="1:11" s="174" customFormat="1" x14ac:dyDescent="0.25">
      <c r="A144" s="592" t="s">
        <v>54</v>
      </c>
      <c r="B144" s="593"/>
      <c r="C144" s="596" t="s">
        <v>24</v>
      </c>
      <c r="D144" s="597"/>
      <c r="E144" s="597"/>
      <c r="F144" s="597"/>
      <c r="G144" s="597"/>
      <c r="H144" s="597"/>
      <c r="I144" s="598"/>
    </row>
    <row r="145" spans="1:9" s="174" customFormat="1" ht="33" customHeight="1" x14ac:dyDescent="0.25">
      <c r="A145" s="594"/>
      <c r="B145" s="595"/>
      <c r="C145" s="599" t="s">
        <v>344</v>
      </c>
      <c r="D145" s="600"/>
      <c r="E145" s="600"/>
      <c r="F145" s="600"/>
      <c r="G145" s="600"/>
      <c r="H145" s="600"/>
      <c r="I145" s="601"/>
    </row>
    <row r="146" spans="1:9" s="174" customFormat="1" x14ac:dyDescent="0.25">
      <c r="A146" s="602" t="s">
        <v>167</v>
      </c>
      <c r="B146" s="604" t="s">
        <v>98</v>
      </c>
      <c r="C146" s="606" t="s">
        <v>58</v>
      </c>
      <c r="D146" s="607"/>
      <c r="E146" s="607"/>
      <c r="F146" s="607"/>
      <c r="G146" s="607"/>
      <c r="H146" s="607"/>
      <c r="I146" s="608"/>
    </row>
    <row r="147" spans="1:9" s="174" customFormat="1" ht="17.25" thickBot="1" x14ac:dyDescent="0.3">
      <c r="A147" s="602"/>
      <c r="B147" s="604"/>
      <c r="C147" s="609" t="s">
        <v>99</v>
      </c>
      <c r="D147" s="610"/>
      <c r="E147" s="610"/>
      <c r="F147" s="610"/>
      <c r="G147" s="610"/>
      <c r="H147" s="610"/>
      <c r="I147" s="611"/>
    </row>
    <row r="148" spans="1:9" s="174" customFormat="1" ht="45.75" customHeight="1" thickBot="1" x14ac:dyDescent="0.3">
      <c r="A148" s="582" t="s">
        <v>100</v>
      </c>
      <c r="B148" s="583"/>
      <c r="C148" s="166" t="s">
        <v>101</v>
      </c>
      <c r="D148" s="72">
        <v>1</v>
      </c>
      <c r="E148" s="72">
        <v>1</v>
      </c>
      <c r="F148" s="72">
        <v>1</v>
      </c>
      <c r="G148" s="73"/>
      <c r="H148" s="73"/>
      <c r="I148" s="74"/>
    </row>
    <row r="149" spans="1:9" s="174" customFormat="1" ht="39.75" customHeight="1" thickBot="1" x14ac:dyDescent="0.3">
      <c r="A149" s="582" t="s">
        <v>102</v>
      </c>
      <c r="B149" s="583"/>
      <c r="C149" s="166"/>
      <c r="D149" s="75" t="s">
        <v>60</v>
      </c>
      <c r="E149" s="75" t="s">
        <v>60</v>
      </c>
      <c r="F149" s="75" t="s">
        <v>60</v>
      </c>
      <c r="G149" s="76" t="e">
        <f>SUM(Tavush!#REF!)</f>
        <v>#REF!</v>
      </c>
      <c r="H149" s="76" t="e">
        <f>SUM(Tavush!#REF!)</f>
        <v>#REF!</v>
      </c>
      <c r="I149" s="76" t="e">
        <f>SUM(Tavush!#REF!)</f>
        <v>#REF!</v>
      </c>
    </row>
    <row r="150" spans="1:9" s="174" customFormat="1" ht="17.25" thickBot="1" x14ac:dyDescent="0.3">
      <c r="A150" s="582" t="s">
        <v>103</v>
      </c>
      <c r="B150" s="790"/>
      <c r="C150" s="583"/>
      <c r="D150" s="158"/>
      <c r="E150" s="158"/>
      <c r="F150" s="75"/>
      <c r="G150" s="78"/>
      <c r="H150" s="78"/>
      <c r="I150" s="74"/>
    </row>
    <row r="151" spans="1:9" s="174" customFormat="1" x14ac:dyDescent="0.25">
      <c r="A151" s="791" t="s">
        <v>104</v>
      </c>
      <c r="B151" s="792"/>
      <c r="C151" s="792"/>
      <c r="D151" s="792"/>
      <c r="E151" s="792"/>
      <c r="F151" s="792"/>
      <c r="G151" s="792"/>
      <c r="H151" s="792"/>
      <c r="I151" s="793"/>
    </row>
    <row r="152" spans="1:9" s="174" customFormat="1" ht="17.25" thickBot="1" x14ac:dyDescent="0.3">
      <c r="A152" s="794" t="s">
        <v>105</v>
      </c>
      <c r="B152" s="795"/>
      <c r="C152" s="795"/>
      <c r="D152" s="795"/>
      <c r="E152" s="795"/>
      <c r="F152" s="795"/>
      <c r="G152" s="795"/>
      <c r="H152" s="795"/>
      <c r="I152" s="796"/>
    </row>
    <row r="153" spans="1:9" s="174" customFormat="1" x14ac:dyDescent="0.25">
      <c r="A153" s="584" t="s">
        <v>66</v>
      </c>
      <c r="B153" s="585"/>
      <c r="C153" s="585"/>
      <c r="D153" s="585"/>
      <c r="E153" s="585"/>
      <c r="F153" s="585"/>
      <c r="G153" s="586"/>
      <c r="H153" s="586"/>
      <c r="I153" s="587"/>
    </row>
    <row r="154" spans="1:9" s="174" customFormat="1" ht="17.25" thickBot="1" x14ac:dyDescent="0.3">
      <c r="A154" s="588" t="s">
        <v>106</v>
      </c>
      <c r="B154" s="589"/>
      <c r="C154" s="589"/>
      <c r="D154" s="589"/>
      <c r="E154" s="589"/>
      <c r="F154" s="589"/>
      <c r="G154" s="590"/>
      <c r="H154" s="590"/>
      <c r="I154" s="591"/>
    </row>
    <row r="155" spans="1:9" s="174" customFormat="1" x14ac:dyDescent="0.25">
      <c r="A155" s="584" t="s">
        <v>67</v>
      </c>
      <c r="B155" s="585"/>
      <c r="C155" s="585"/>
      <c r="D155" s="585"/>
      <c r="E155" s="585"/>
      <c r="F155" s="585"/>
      <c r="G155" s="586"/>
      <c r="H155" s="586"/>
      <c r="I155" s="587"/>
    </row>
    <row r="156" spans="1:9" s="174" customFormat="1" ht="57" customHeight="1" thickBot="1" x14ac:dyDescent="0.3">
      <c r="A156" s="588" t="s">
        <v>107</v>
      </c>
      <c r="B156" s="589"/>
      <c r="C156" s="589"/>
      <c r="D156" s="589"/>
      <c r="E156" s="589"/>
      <c r="F156" s="589"/>
      <c r="G156" s="590"/>
      <c r="H156" s="590"/>
      <c r="I156" s="591"/>
    </row>
    <row r="157" spans="1:9" s="174" customFormat="1" x14ac:dyDescent="0.25">
      <c r="A157" s="1051" t="s">
        <v>54</v>
      </c>
      <c r="B157" s="1052"/>
      <c r="C157" s="1055" t="s">
        <v>24</v>
      </c>
      <c r="D157" s="1056"/>
      <c r="E157" s="1056"/>
      <c r="F157" s="1056"/>
      <c r="G157" s="1056"/>
      <c r="H157" s="1056"/>
      <c r="I157" s="1057"/>
    </row>
    <row r="158" spans="1:9" s="174" customFormat="1" x14ac:dyDescent="0.25">
      <c r="A158" s="1053"/>
      <c r="B158" s="1054"/>
      <c r="C158" s="1058" t="s">
        <v>342</v>
      </c>
      <c r="D158" s="1059"/>
      <c r="E158" s="1059"/>
      <c r="F158" s="1059"/>
      <c r="G158" s="1059"/>
      <c r="H158" s="1059"/>
      <c r="I158" s="1060"/>
    </row>
    <row r="159" spans="1:9" s="174" customFormat="1" x14ac:dyDescent="0.25">
      <c r="A159" s="1061" t="s">
        <v>188</v>
      </c>
      <c r="B159" s="1062" t="s">
        <v>98</v>
      </c>
      <c r="C159" s="1063" t="s">
        <v>58</v>
      </c>
      <c r="D159" s="1064"/>
      <c r="E159" s="1064"/>
      <c r="F159" s="1064"/>
      <c r="G159" s="1064"/>
      <c r="H159" s="1064"/>
      <c r="I159" s="1065"/>
    </row>
    <row r="160" spans="1:9" s="174" customFormat="1" ht="17.25" thickBot="1" x14ac:dyDescent="0.3">
      <c r="A160" s="1061"/>
      <c r="B160" s="1062"/>
      <c r="C160" s="1066" t="s">
        <v>183</v>
      </c>
      <c r="D160" s="1067"/>
      <c r="E160" s="1067"/>
      <c r="F160" s="1067"/>
      <c r="G160" s="1067"/>
      <c r="H160" s="1067"/>
      <c r="I160" s="1068"/>
    </row>
    <row r="161" spans="1:9" s="174" customFormat="1" ht="48" customHeight="1" thickBot="1" x14ac:dyDescent="0.3">
      <c r="A161" s="1069" t="s">
        <v>100</v>
      </c>
      <c r="B161" s="1070"/>
      <c r="C161" s="166" t="s">
        <v>101</v>
      </c>
      <c r="D161" s="111">
        <v>1</v>
      </c>
      <c r="E161" s="111">
        <v>1</v>
      </c>
      <c r="F161" s="110">
        <v>1</v>
      </c>
      <c r="G161" s="96"/>
      <c r="H161" s="96"/>
      <c r="I161" s="97"/>
    </row>
    <row r="162" spans="1:9" s="174" customFormat="1" ht="39.75" customHeight="1" thickBot="1" x14ac:dyDescent="0.3">
      <c r="A162" s="1069" t="s">
        <v>102</v>
      </c>
      <c r="B162" s="1070"/>
      <c r="C162" s="98"/>
      <c r="D162" s="95" t="s">
        <v>60</v>
      </c>
      <c r="E162" s="95" t="s">
        <v>60</v>
      </c>
      <c r="F162" s="95" t="s">
        <v>60</v>
      </c>
      <c r="G162" s="98" t="e">
        <f>Tavush!#REF!</f>
        <v>#REF!</v>
      </c>
      <c r="H162" s="98" t="e">
        <f>Tavush!#REF!</f>
        <v>#REF!</v>
      </c>
      <c r="I162" s="98" t="e">
        <f>Tavush!#REF!</f>
        <v>#REF!</v>
      </c>
    </row>
    <row r="163" spans="1:9" s="174" customFormat="1" ht="17.25" thickBot="1" x14ac:dyDescent="0.3">
      <c r="A163" s="1069" t="s">
        <v>103</v>
      </c>
      <c r="B163" s="1071"/>
      <c r="C163" s="1070"/>
      <c r="D163" s="162"/>
      <c r="E163" s="162"/>
      <c r="F163" s="95"/>
      <c r="G163" s="96"/>
      <c r="H163" s="96"/>
      <c r="I163" s="97"/>
    </row>
    <row r="164" spans="1:9" s="174" customFormat="1" x14ac:dyDescent="0.25">
      <c r="A164" s="1072" t="s">
        <v>104</v>
      </c>
      <c r="B164" s="1073"/>
      <c r="C164" s="1073"/>
      <c r="D164" s="1073"/>
      <c r="E164" s="1073"/>
      <c r="F164" s="1073"/>
      <c r="G164" s="1073"/>
      <c r="H164" s="1073"/>
      <c r="I164" s="1074"/>
    </row>
    <row r="165" spans="1:9" s="174" customFormat="1" ht="17.25" thickBot="1" x14ac:dyDescent="0.3">
      <c r="A165" s="1075" t="s">
        <v>184</v>
      </c>
      <c r="B165" s="1076"/>
      <c r="C165" s="1076"/>
      <c r="D165" s="1076"/>
      <c r="E165" s="1076"/>
      <c r="F165" s="1076"/>
      <c r="G165" s="1076"/>
      <c r="H165" s="1076"/>
      <c r="I165" s="1077"/>
    </row>
    <row r="166" spans="1:9" s="174" customFormat="1" x14ac:dyDescent="0.25">
      <c r="A166" s="1078" t="s">
        <v>66</v>
      </c>
      <c r="B166" s="1079"/>
      <c r="C166" s="1079"/>
      <c r="D166" s="1079"/>
      <c r="E166" s="1079"/>
      <c r="F166" s="1079"/>
      <c r="G166" s="1080"/>
      <c r="H166" s="1080"/>
      <c r="I166" s="1081"/>
    </row>
    <row r="167" spans="1:9" s="174" customFormat="1" ht="17.25" thickBot="1" x14ac:dyDescent="0.3">
      <c r="A167" s="1082" t="s">
        <v>106</v>
      </c>
      <c r="B167" s="1083"/>
      <c r="C167" s="1083"/>
      <c r="D167" s="1083"/>
      <c r="E167" s="1083"/>
      <c r="F167" s="1083"/>
      <c r="G167" s="1084"/>
      <c r="H167" s="1084"/>
      <c r="I167" s="1085"/>
    </row>
    <row r="168" spans="1:9" s="174" customFormat="1" x14ac:dyDescent="0.25">
      <c r="A168" s="1078" t="s">
        <v>67</v>
      </c>
      <c r="B168" s="1079"/>
      <c r="C168" s="1079"/>
      <c r="D168" s="1079"/>
      <c r="E168" s="1079"/>
      <c r="F168" s="1079"/>
      <c r="G168" s="1080"/>
      <c r="H168" s="1080"/>
      <c r="I168" s="1081"/>
    </row>
    <row r="169" spans="1:9" s="174" customFormat="1" ht="57" customHeight="1" thickBot="1" x14ac:dyDescent="0.3">
      <c r="A169" s="1082" t="s">
        <v>107</v>
      </c>
      <c r="B169" s="1083"/>
      <c r="C169" s="1083"/>
      <c r="D169" s="1083"/>
      <c r="E169" s="1083"/>
      <c r="F169" s="1083"/>
      <c r="G169" s="1084"/>
      <c r="H169" s="1084"/>
      <c r="I169" s="1085"/>
    </row>
    <row r="170" spans="1:9" s="174" customFormat="1" x14ac:dyDescent="0.25">
      <c r="A170" s="1051" t="s">
        <v>54</v>
      </c>
      <c r="B170" s="1052"/>
      <c r="C170" s="1055" t="s">
        <v>24</v>
      </c>
      <c r="D170" s="1056"/>
      <c r="E170" s="1056"/>
      <c r="F170" s="1056"/>
      <c r="G170" s="1056"/>
      <c r="H170" s="1056"/>
      <c r="I170" s="1057"/>
    </row>
    <row r="171" spans="1:9" s="174" customFormat="1" x14ac:dyDescent="0.25">
      <c r="A171" s="1053"/>
      <c r="B171" s="1054"/>
      <c r="C171" s="1058" t="s">
        <v>343</v>
      </c>
      <c r="D171" s="1059"/>
      <c r="E171" s="1059"/>
      <c r="F171" s="1059"/>
      <c r="G171" s="1059"/>
      <c r="H171" s="1059"/>
      <c r="I171" s="1060"/>
    </row>
    <row r="172" spans="1:9" s="174" customFormat="1" x14ac:dyDescent="0.25">
      <c r="A172" s="1061" t="s">
        <v>188</v>
      </c>
      <c r="B172" s="1062" t="s">
        <v>98</v>
      </c>
      <c r="C172" s="1063" t="s">
        <v>58</v>
      </c>
      <c r="D172" s="1064"/>
      <c r="E172" s="1064"/>
      <c r="F172" s="1064"/>
      <c r="G172" s="1064"/>
      <c r="H172" s="1064"/>
      <c r="I172" s="1065"/>
    </row>
    <row r="173" spans="1:9" s="174" customFormat="1" ht="17.25" customHeight="1" thickBot="1" x14ac:dyDescent="0.3">
      <c r="A173" s="1061"/>
      <c r="B173" s="1062"/>
      <c r="C173" s="187" t="s">
        <v>305</v>
      </c>
      <c r="D173" s="163"/>
      <c r="E173" s="163"/>
      <c r="F173" s="163"/>
      <c r="G173" s="163"/>
      <c r="H173" s="163"/>
      <c r="I173" s="164"/>
    </row>
    <row r="174" spans="1:9" s="174" customFormat="1" ht="48" customHeight="1" thickBot="1" x14ac:dyDescent="0.3">
      <c r="A174" s="1069" t="s">
        <v>100</v>
      </c>
      <c r="B174" s="1070"/>
      <c r="C174" s="166" t="s">
        <v>101</v>
      </c>
      <c r="D174" s="111">
        <v>1</v>
      </c>
      <c r="E174" s="111">
        <v>1</v>
      </c>
      <c r="F174" s="110">
        <v>1</v>
      </c>
      <c r="G174" s="96"/>
      <c r="H174" s="96"/>
      <c r="I174" s="97"/>
    </row>
    <row r="175" spans="1:9" s="174" customFormat="1" ht="39.75" customHeight="1" thickBot="1" x14ac:dyDescent="0.3">
      <c r="A175" s="1069" t="s">
        <v>102</v>
      </c>
      <c r="B175" s="1070"/>
      <c r="C175" s="98"/>
      <c r="D175" s="95" t="s">
        <v>60</v>
      </c>
      <c r="E175" s="95" t="s">
        <v>60</v>
      </c>
      <c r="F175" s="95" t="s">
        <v>60</v>
      </c>
      <c r="G175" s="98" t="e">
        <f>Tavush!#REF!</f>
        <v>#REF!</v>
      </c>
      <c r="H175" s="98" t="e">
        <f>Tavush!#REF!</f>
        <v>#REF!</v>
      </c>
      <c r="I175" s="98" t="e">
        <f>Tavush!#REF!</f>
        <v>#REF!</v>
      </c>
    </row>
    <row r="176" spans="1:9" s="174" customFormat="1" ht="17.25" thickBot="1" x14ac:dyDescent="0.3">
      <c r="A176" s="1069" t="s">
        <v>103</v>
      </c>
      <c r="B176" s="1071"/>
      <c r="C176" s="1070"/>
      <c r="D176" s="162"/>
      <c r="E176" s="162"/>
      <c r="F176" s="95"/>
      <c r="G176" s="96"/>
      <c r="H176" s="96"/>
      <c r="I176" s="97"/>
    </row>
    <row r="177" spans="1:9" s="174" customFormat="1" x14ac:dyDescent="0.25">
      <c r="A177" s="1072" t="s">
        <v>104</v>
      </c>
      <c r="B177" s="1073"/>
      <c r="C177" s="1073"/>
      <c r="D177" s="1073"/>
      <c r="E177" s="1073"/>
      <c r="F177" s="1073"/>
      <c r="G177" s="1073"/>
      <c r="H177" s="1073"/>
      <c r="I177" s="1074"/>
    </row>
    <row r="178" spans="1:9" s="174" customFormat="1" ht="17.25" thickBot="1" x14ac:dyDescent="0.3">
      <c r="A178" s="1075" t="s">
        <v>184</v>
      </c>
      <c r="B178" s="1076"/>
      <c r="C178" s="1076"/>
      <c r="D178" s="1076"/>
      <c r="E178" s="1076"/>
      <c r="F178" s="1076"/>
      <c r="G178" s="1076"/>
      <c r="H178" s="1076"/>
      <c r="I178" s="1077"/>
    </row>
    <row r="179" spans="1:9" s="174" customFormat="1" x14ac:dyDescent="0.25">
      <c r="A179" s="1078" t="s">
        <v>66</v>
      </c>
      <c r="B179" s="1079"/>
      <c r="C179" s="1079"/>
      <c r="D179" s="1079"/>
      <c r="E179" s="1079"/>
      <c r="F179" s="1079"/>
      <c r="G179" s="1080"/>
      <c r="H179" s="1080"/>
      <c r="I179" s="1081"/>
    </row>
    <row r="180" spans="1:9" s="174" customFormat="1" ht="17.25" thickBot="1" x14ac:dyDescent="0.3">
      <c r="A180" s="1082" t="s">
        <v>106</v>
      </c>
      <c r="B180" s="1083"/>
      <c r="C180" s="1083"/>
      <c r="D180" s="1083"/>
      <c r="E180" s="1083"/>
      <c r="F180" s="1083"/>
      <c r="G180" s="1084"/>
      <c r="H180" s="1084"/>
      <c r="I180" s="1085"/>
    </row>
    <row r="181" spans="1:9" s="174" customFormat="1" x14ac:dyDescent="0.25">
      <c r="A181" s="1078" t="s">
        <v>67</v>
      </c>
      <c r="B181" s="1079"/>
      <c r="C181" s="1079"/>
      <c r="D181" s="1079"/>
      <c r="E181" s="1079"/>
      <c r="F181" s="1079"/>
      <c r="G181" s="1080"/>
      <c r="H181" s="1080"/>
      <c r="I181" s="1081"/>
    </row>
    <row r="182" spans="1:9" s="174" customFormat="1" ht="57.75" customHeight="1" thickBot="1" x14ac:dyDescent="0.3">
      <c r="A182" s="1082" t="s">
        <v>107</v>
      </c>
      <c r="B182" s="1083"/>
      <c r="C182" s="1083"/>
      <c r="D182" s="1083"/>
      <c r="E182" s="1083"/>
      <c r="F182" s="1083"/>
      <c r="G182" s="1084"/>
      <c r="H182" s="1084"/>
      <c r="I182" s="1085"/>
    </row>
  </sheetData>
  <mergeCells count="207">
    <mergeCell ref="A1:I1"/>
    <mergeCell ref="A3:I3"/>
    <mergeCell ref="A6:I6"/>
    <mergeCell ref="A8:B9"/>
    <mergeCell ref="C8:I8"/>
    <mergeCell ref="C9:I9"/>
    <mergeCell ref="A10:A11"/>
    <mergeCell ref="B10:B11"/>
    <mergeCell ref="C10:I10"/>
    <mergeCell ref="C11:I11"/>
    <mergeCell ref="A12:B12"/>
    <mergeCell ref="A13:B13"/>
    <mergeCell ref="A37:I37"/>
    <mergeCell ref="A38:I38"/>
    <mergeCell ref="A39:I39"/>
    <mergeCell ref="A22:I22"/>
    <mergeCell ref="A24:C26"/>
    <mergeCell ref="D24:I24"/>
    <mergeCell ref="D25:F25"/>
    <mergeCell ref="G25:I25"/>
    <mergeCell ref="A14:C14"/>
    <mergeCell ref="A15:I15"/>
    <mergeCell ref="A16:I16"/>
    <mergeCell ref="A17:I17"/>
    <mergeCell ref="A18:I18"/>
    <mergeCell ref="A19:I19"/>
    <mergeCell ref="A20:I20"/>
    <mergeCell ref="A27:B28"/>
    <mergeCell ref="C27:I27"/>
    <mergeCell ref="C28:I28"/>
    <mergeCell ref="A29:A30"/>
    <mergeCell ref="B29:B30"/>
    <mergeCell ref="C29:I29"/>
    <mergeCell ref="C30:I30"/>
    <mergeCell ref="A43:A44"/>
    <mergeCell ref="B43:B44"/>
    <mergeCell ref="C43:I43"/>
    <mergeCell ref="C44:I44"/>
    <mergeCell ref="A31:B31"/>
    <mergeCell ref="A32:I32"/>
    <mergeCell ref="A33:I33"/>
    <mergeCell ref="A34:I34"/>
    <mergeCell ref="A35:B35"/>
    <mergeCell ref="C35:I35"/>
    <mergeCell ref="A41:B42"/>
    <mergeCell ref="C41:I41"/>
    <mergeCell ref="C42:I42"/>
    <mergeCell ref="A40:I40"/>
    <mergeCell ref="A36:B36"/>
    <mergeCell ref="A52:I52"/>
    <mergeCell ref="A53:I53"/>
    <mergeCell ref="A54:I54"/>
    <mergeCell ref="A56:I56"/>
    <mergeCell ref="A45:B45"/>
    <mergeCell ref="A46:I46"/>
    <mergeCell ref="A47:I47"/>
    <mergeCell ref="A48:I48"/>
    <mergeCell ref="A49:B49"/>
    <mergeCell ref="C49:I49"/>
    <mergeCell ref="A50:B50"/>
    <mergeCell ref="A51:I51"/>
    <mergeCell ref="A58:I58"/>
    <mergeCell ref="A59:C61"/>
    <mergeCell ref="D59:I59"/>
    <mergeCell ref="D60:F60"/>
    <mergeCell ref="G60:I60"/>
    <mergeCell ref="A62:B64"/>
    <mergeCell ref="C62:I62"/>
    <mergeCell ref="C63:I63"/>
    <mergeCell ref="C64:I64"/>
    <mergeCell ref="C65:I65"/>
    <mergeCell ref="A66:B67"/>
    <mergeCell ref="A68:B68"/>
    <mergeCell ref="A69:C69"/>
    <mergeCell ref="A70:B70"/>
    <mergeCell ref="A71:B71"/>
    <mergeCell ref="A76:B78"/>
    <mergeCell ref="C76:I76"/>
    <mergeCell ref="C77:I77"/>
    <mergeCell ref="C78:I78"/>
    <mergeCell ref="A73:I73"/>
    <mergeCell ref="A74:I74"/>
    <mergeCell ref="A75:I75"/>
    <mergeCell ref="A72:I72"/>
    <mergeCell ref="A85:I85"/>
    <mergeCell ref="A86:I86"/>
    <mergeCell ref="A87:I87"/>
    <mergeCell ref="A88:I88"/>
    <mergeCell ref="A89:B90"/>
    <mergeCell ref="C89:I89"/>
    <mergeCell ref="C90:I90"/>
    <mergeCell ref="C79:I79"/>
    <mergeCell ref="A80:B80"/>
    <mergeCell ref="A81:B81"/>
    <mergeCell ref="A82:C82"/>
    <mergeCell ref="A83:B83"/>
    <mergeCell ref="A84:B84"/>
    <mergeCell ref="A95:C95"/>
    <mergeCell ref="A96:B96"/>
    <mergeCell ref="A97:B97"/>
    <mergeCell ref="A98:I98"/>
    <mergeCell ref="A99:I99"/>
    <mergeCell ref="A100:I100"/>
    <mergeCell ref="A91:A92"/>
    <mergeCell ref="B91:B92"/>
    <mergeCell ref="C91:I91"/>
    <mergeCell ref="C92:I92"/>
    <mergeCell ref="A93:B93"/>
    <mergeCell ref="A94:B94"/>
    <mergeCell ref="A106:B106"/>
    <mergeCell ref="A107:B107"/>
    <mergeCell ref="A108:C108"/>
    <mergeCell ref="A109:B109"/>
    <mergeCell ref="A110:B110"/>
    <mergeCell ref="A111:I111"/>
    <mergeCell ref="A101:I101"/>
    <mergeCell ref="A102:B104"/>
    <mergeCell ref="C102:I102"/>
    <mergeCell ref="C103:I103"/>
    <mergeCell ref="C104:I104"/>
    <mergeCell ref="C105:I105"/>
    <mergeCell ref="A117:A118"/>
    <mergeCell ref="B117:B118"/>
    <mergeCell ref="C117:I117"/>
    <mergeCell ref="C118:I118"/>
    <mergeCell ref="A119:B119"/>
    <mergeCell ref="A120:B120"/>
    <mergeCell ref="A112:I112"/>
    <mergeCell ref="A113:I113"/>
    <mergeCell ref="A114:I114"/>
    <mergeCell ref="A115:B116"/>
    <mergeCell ref="C115:I115"/>
    <mergeCell ref="C116:I116"/>
    <mergeCell ref="A128:C130"/>
    <mergeCell ref="D128:I128"/>
    <mergeCell ref="D129:F129"/>
    <mergeCell ref="G129:I129"/>
    <mergeCell ref="A131:B132"/>
    <mergeCell ref="C131:I131"/>
    <mergeCell ref="C132:I132"/>
    <mergeCell ref="A127:I127"/>
    <mergeCell ref="A121:C121"/>
    <mergeCell ref="A122:B122"/>
    <mergeCell ref="A123:B123"/>
    <mergeCell ref="A124:I124"/>
    <mergeCell ref="A125:I125"/>
    <mergeCell ref="A126:I126"/>
    <mergeCell ref="C157:I157"/>
    <mergeCell ref="C158:I158"/>
    <mergeCell ref="A159:A160"/>
    <mergeCell ref="B159:B160"/>
    <mergeCell ref="A133:A134"/>
    <mergeCell ref="B133:B134"/>
    <mergeCell ref="C133:I133"/>
    <mergeCell ref="C134:I134"/>
    <mergeCell ref="A135:B135"/>
    <mergeCell ref="A136:B136"/>
    <mergeCell ref="A137:C137"/>
    <mergeCell ref="A138:I138"/>
    <mergeCell ref="A139:I139"/>
    <mergeCell ref="A140:I140"/>
    <mergeCell ref="A141:I141"/>
    <mergeCell ref="A142:I142"/>
    <mergeCell ref="A143:I143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50:C150"/>
    <mergeCell ref="A151:I151"/>
    <mergeCell ref="A152:I152"/>
    <mergeCell ref="A153:I153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69:I169"/>
    <mergeCell ref="A154:I154"/>
    <mergeCell ref="A155:I155"/>
    <mergeCell ref="A156:I156"/>
    <mergeCell ref="C159:I159"/>
    <mergeCell ref="C160:I160"/>
    <mergeCell ref="A161:B161"/>
    <mergeCell ref="A162:B162"/>
    <mergeCell ref="A157:B158"/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  <mergeCell ref="A179:I179"/>
    <mergeCell ref="A180:I180"/>
  </mergeCells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7" workbookViewId="0">
      <selection activeCell="E12" sqref="E12"/>
    </sheetView>
  </sheetViews>
  <sheetFormatPr defaultRowHeight="15.75" x14ac:dyDescent="0.25"/>
  <cols>
    <col min="1" max="1" width="44.140625" style="174" customWidth="1"/>
    <col min="2" max="2" width="16.140625" style="174" customWidth="1"/>
    <col min="3" max="3" width="24.140625" style="174" customWidth="1"/>
    <col min="4" max="4" width="21.7109375" style="174" customWidth="1"/>
    <col min="5" max="5" width="25.42578125" style="202" customWidth="1"/>
    <col min="6" max="6" width="9.85546875" style="174" bestFit="1" customWidth="1"/>
    <col min="7" max="16384" width="9.140625" style="174"/>
  </cols>
  <sheetData>
    <row r="1" spans="1:6" ht="16.5" x14ac:dyDescent="0.25">
      <c r="A1" s="1400" t="s">
        <v>22</v>
      </c>
      <c r="B1" s="1400"/>
      <c r="C1" s="1400"/>
      <c r="D1" s="1400"/>
      <c r="E1" s="1400"/>
    </row>
    <row r="2" spans="1:6" ht="16.5" x14ac:dyDescent="0.25">
      <c r="A2" s="1400" t="s">
        <v>3</v>
      </c>
      <c r="B2" s="1400"/>
      <c r="C2" s="1400"/>
      <c r="D2" s="1400"/>
      <c r="E2" s="1400"/>
    </row>
    <row r="3" spans="1:6" ht="16.5" x14ac:dyDescent="0.25">
      <c r="A3" s="1400" t="s">
        <v>2</v>
      </c>
      <c r="B3" s="1400"/>
      <c r="C3" s="1400"/>
      <c r="D3" s="1400"/>
      <c r="E3" s="1400"/>
    </row>
    <row r="4" spans="1:6" ht="18" x14ac:dyDescent="0.25">
      <c r="A4" s="198"/>
      <c r="B4" s="198"/>
      <c r="C4" s="198"/>
      <c r="D4" s="198"/>
      <c r="E4" s="199"/>
    </row>
    <row r="5" spans="1:6" ht="39.75" customHeight="1" x14ac:dyDescent="0.25">
      <c r="A5" s="1401" t="s">
        <v>23</v>
      </c>
      <c r="B5" s="1401"/>
      <c r="C5" s="1401"/>
      <c r="D5" s="1401"/>
      <c r="E5" s="1401"/>
    </row>
    <row r="6" spans="1:6" ht="18" x14ac:dyDescent="0.25">
      <c r="A6" s="198"/>
      <c r="B6" s="198"/>
      <c r="C6" s="198"/>
      <c r="D6" s="198"/>
      <c r="E6" s="199"/>
    </row>
    <row r="8" spans="1:6" ht="35.25" customHeight="1" x14ac:dyDescent="0.25">
      <c r="A8" s="1402" t="s">
        <v>24</v>
      </c>
      <c r="B8" s="1403" t="s">
        <v>25</v>
      </c>
      <c r="C8" s="1403" t="s">
        <v>26</v>
      </c>
      <c r="D8" s="1405" t="s">
        <v>27</v>
      </c>
      <c r="E8" s="1406"/>
    </row>
    <row r="9" spans="1:6" ht="18" x14ac:dyDescent="0.25">
      <c r="A9" s="1402"/>
      <c r="B9" s="1404"/>
      <c r="C9" s="1404"/>
      <c r="D9" s="195" t="s">
        <v>28</v>
      </c>
      <c r="E9" s="11" t="s">
        <v>29</v>
      </c>
    </row>
    <row r="10" spans="1:6" ht="17.25" x14ac:dyDescent="0.25">
      <c r="A10" s="1397" t="s">
        <v>30</v>
      </c>
      <c r="B10" s="1398"/>
      <c r="C10" s="1398"/>
      <c r="D10" s="1399"/>
      <c r="E10" s="143" t="e">
        <f>E11+E15+E21+E25+E29+E33+E37+E41+E45+E49</f>
        <v>#REF!</v>
      </c>
      <c r="F10" s="184"/>
    </row>
    <row r="11" spans="1:6" ht="17.25" x14ac:dyDescent="0.25">
      <c r="A11" s="1393" t="s">
        <v>45</v>
      </c>
      <c r="B11" s="1393"/>
      <c r="C11" s="1393"/>
      <c r="D11" s="1393"/>
      <c r="E11" s="12" t="e">
        <f>SUM(E12:E14)</f>
        <v>#REF!</v>
      </c>
    </row>
    <row r="12" spans="1:6" ht="33" x14ac:dyDescent="0.25">
      <c r="A12" s="197" t="s">
        <v>32</v>
      </c>
      <c r="B12" s="195" t="s">
        <v>33</v>
      </c>
      <c r="C12" s="195" t="s">
        <v>34</v>
      </c>
      <c r="D12" s="195">
        <v>1</v>
      </c>
      <c r="E12" s="13">
        <f>Aragatsotn!F10</f>
        <v>13000</v>
      </c>
    </row>
    <row r="13" spans="1:6" ht="33" x14ac:dyDescent="0.25">
      <c r="A13" s="197" t="s">
        <v>37</v>
      </c>
      <c r="B13" s="16" t="s">
        <v>33</v>
      </c>
      <c r="C13" s="16" t="s">
        <v>34</v>
      </c>
      <c r="D13" s="16">
        <v>1</v>
      </c>
      <c r="E13" s="13">
        <f>Aragatsotn!F13</f>
        <v>90000</v>
      </c>
    </row>
    <row r="14" spans="1:6" ht="51" customHeight="1" x14ac:dyDescent="0.25">
      <c r="A14" s="197" t="s">
        <v>42</v>
      </c>
      <c r="B14" s="195" t="s">
        <v>33</v>
      </c>
      <c r="C14" s="195" t="s">
        <v>34</v>
      </c>
      <c r="D14" s="185">
        <v>1</v>
      </c>
      <c r="E14" s="193" t="e">
        <f>Aragatsotn!#REF!</f>
        <v>#REF!</v>
      </c>
      <c r="F14" s="200"/>
    </row>
    <row r="15" spans="1:6" ht="17.25" x14ac:dyDescent="0.25">
      <c r="A15" s="1393" t="s">
        <v>31</v>
      </c>
      <c r="B15" s="1393"/>
      <c r="C15" s="1393"/>
      <c r="D15" s="1393"/>
      <c r="E15" s="12" t="e">
        <f>SUM(E16:E20)</f>
        <v>#REF!</v>
      </c>
    </row>
    <row r="16" spans="1:6" ht="33" x14ac:dyDescent="0.25">
      <c r="A16" s="197" t="s">
        <v>32</v>
      </c>
      <c r="B16" s="195" t="s">
        <v>33</v>
      </c>
      <c r="C16" s="195" t="s">
        <v>34</v>
      </c>
      <c r="D16" s="195">
        <v>1</v>
      </c>
      <c r="E16" s="13">
        <f>Ararat!E23</f>
        <v>1644.9999999999991</v>
      </c>
    </row>
    <row r="17" spans="1:5" ht="33" x14ac:dyDescent="0.25">
      <c r="A17" s="197" t="s">
        <v>37</v>
      </c>
      <c r="B17" s="16" t="s">
        <v>33</v>
      </c>
      <c r="C17" s="16" t="s">
        <v>34</v>
      </c>
      <c r="D17" s="16">
        <v>1</v>
      </c>
      <c r="E17" s="13">
        <f>Ararat!E11</f>
        <v>-4229.2999999999993</v>
      </c>
    </row>
    <row r="18" spans="1:5" ht="49.5" x14ac:dyDescent="0.25">
      <c r="A18" s="197" t="s">
        <v>42</v>
      </c>
      <c r="B18" s="16" t="s">
        <v>33</v>
      </c>
      <c r="C18" s="16" t="s">
        <v>34</v>
      </c>
      <c r="D18" s="16">
        <v>1</v>
      </c>
      <c r="E18" s="13" t="e">
        <f>Ararat!#REF!</f>
        <v>#REF!</v>
      </c>
    </row>
    <row r="19" spans="1:5" ht="18" x14ac:dyDescent="0.25">
      <c r="A19" s="197" t="s">
        <v>302</v>
      </c>
      <c r="B19" s="16" t="s">
        <v>33</v>
      </c>
      <c r="C19" s="16" t="s">
        <v>34</v>
      </c>
      <c r="D19" s="16">
        <v>10</v>
      </c>
      <c r="E19" s="13">
        <f>Ararat!E36</f>
        <v>-300</v>
      </c>
    </row>
    <row r="20" spans="1:5" ht="18" x14ac:dyDescent="0.25">
      <c r="A20" s="197" t="s">
        <v>303</v>
      </c>
      <c r="B20" s="16" t="s">
        <v>33</v>
      </c>
      <c r="C20" s="16" t="s">
        <v>34</v>
      </c>
      <c r="D20" s="16">
        <v>35</v>
      </c>
      <c r="E20" s="13" t="e">
        <f>Ararat!#REF!</f>
        <v>#REF!</v>
      </c>
    </row>
    <row r="21" spans="1:5" ht="17.25" x14ac:dyDescent="0.25">
      <c r="A21" s="1393" t="s">
        <v>35</v>
      </c>
      <c r="B21" s="1393"/>
      <c r="C21" s="1393"/>
      <c r="D21" s="1393"/>
      <c r="E21" s="12">
        <f>SUM(E22:E24)</f>
        <v>4999.9999999999945</v>
      </c>
    </row>
    <row r="22" spans="1:5" ht="33" x14ac:dyDescent="0.25">
      <c r="A22" s="197" t="s">
        <v>32</v>
      </c>
      <c r="B22" s="195" t="s">
        <v>33</v>
      </c>
      <c r="C22" s="195" t="s">
        <v>34</v>
      </c>
      <c r="D22" s="195">
        <v>1</v>
      </c>
      <c r="E22" s="13">
        <f>Armavir!D15</f>
        <v>8364.0999999999949</v>
      </c>
    </row>
    <row r="23" spans="1:5" ht="33" x14ac:dyDescent="0.25">
      <c r="A23" s="197" t="s">
        <v>37</v>
      </c>
      <c r="B23" s="195" t="s">
        <v>33</v>
      </c>
      <c r="C23" s="195" t="s">
        <v>34</v>
      </c>
      <c r="D23" s="195">
        <v>1</v>
      </c>
      <c r="E23" s="13">
        <f>Armavir!D10</f>
        <v>-3364.1000000000004</v>
      </c>
    </row>
    <row r="24" spans="1:5" ht="49.5" x14ac:dyDescent="0.25">
      <c r="A24" s="197" t="s">
        <v>42</v>
      </c>
      <c r="B24" s="16" t="s">
        <v>33</v>
      </c>
      <c r="C24" s="16" t="s">
        <v>34</v>
      </c>
      <c r="D24" s="16">
        <v>1</v>
      </c>
      <c r="E24" s="13">
        <f>Armavir!D40</f>
        <v>0</v>
      </c>
    </row>
    <row r="25" spans="1:5" ht="17.25" x14ac:dyDescent="0.25">
      <c r="A25" s="1393" t="s">
        <v>36</v>
      </c>
      <c r="B25" s="1393"/>
      <c r="C25" s="1393"/>
      <c r="D25" s="1393"/>
      <c r="E25" s="14" t="e">
        <f>SUM(E26:E28)</f>
        <v>#REF!</v>
      </c>
    </row>
    <row r="26" spans="1:5" ht="33" x14ac:dyDescent="0.25">
      <c r="A26" s="197" t="s">
        <v>32</v>
      </c>
      <c r="B26" s="195" t="s">
        <v>33</v>
      </c>
      <c r="C26" s="195" t="s">
        <v>34</v>
      </c>
      <c r="D26" s="195">
        <v>1</v>
      </c>
      <c r="E26" s="15" t="e">
        <f>Gegharqunik!#REF!</f>
        <v>#REF!</v>
      </c>
    </row>
    <row r="27" spans="1:5" ht="33" x14ac:dyDescent="0.25">
      <c r="A27" s="197" t="s">
        <v>37</v>
      </c>
      <c r="B27" s="195" t="s">
        <v>33</v>
      </c>
      <c r="C27" s="195" t="s">
        <v>34</v>
      </c>
      <c r="D27" s="195">
        <v>1</v>
      </c>
      <c r="E27" s="15">
        <f>Gegharqunik!D12</f>
        <v>-270</v>
      </c>
    </row>
    <row r="28" spans="1:5" ht="49.5" x14ac:dyDescent="0.25">
      <c r="A28" s="197" t="s">
        <v>42</v>
      </c>
      <c r="B28" s="16" t="s">
        <v>33</v>
      </c>
      <c r="C28" s="16" t="s">
        <v>34</v>
      </c>
      <c r="D28" s="16">
        <v>1</v>
      </c>
      <c r="E28" s="13" t="e">
        <f>Gegharqunik!#REF!</f>
        <v>#REF!</v>
      </c>
    </row>
    <row r="29" spans="1:5" ht="17.25" x14ac:dyDescent="0.25">
      <c r="A29" s="1393" t="s">
        <v>38</v>
      </c>
      <c r="B29" s="1393"/>
      <c r="C29" s="1393"/>
      <c r="D29" s="1393"/>
      <c r="E29" s="14">
        <f>SUM(E30:E32)</f>
        <v>500</v>
      </c>
    </row>
    <row r="30" spans="1:5" ht="33" x14ac:dyDescent="0.25">
      <c r="A30" s="197" t="s">
        <v>32</v>
      </c>
      <c r="B30" s="16" t="s">
        <v>33</v>
      </c>
      <c r="C30" s="16" t="s">
        <v>34</v>
      </c>
      <c r="D30" s="16">
        <v>1</v>
      </c>
      <c r="E30" s="15">
        <f>Lori!D37</f>
        <v>430</v>
      </c>
    </row>
    <row r="31" spans="1:5" ht="33" x14ac:dyDescent="0.25">
      <c r="A31" s="197" t="s">
        <v>37</v>
      </c>
      <c r="B31" s="16" t="s">
        <v>33</v>
      </c>
      <c r="C31" s="16" t="s">
        <v>34</v>
      </c>
      <c r="D31" s="16">
        <v>1</v>
      </c>
      <c r="E31" s="17">
        <f>Lori!D11</f>
        <v>1120</v>
      </c>
    </row>
    <row r="32" spans="1:5" ht="49.5" x14ac:dyDescent="0.25">
      <c r="A32" s="197" t="s">
        <v>42</v>
      </c>
      <c r="B32" s="16" t="s">
        <v>33</v>
      </c>
      <c r="C32" s="16" t="s">
        <v>34</v>
      </c>
      <c r="D32" s="16">
        <v>1</v>
      </c>
      <c r="E32" s="17">
        <f>Lori!D56</f>
        <v>-1050</v>
      </c>
    </row>
    <row r="33" spans="1:5" ht="17.25" x14ac:dyDescent="0.25">
      <c r="A33" s="1393" t="s">
        <v>39</v>
      </c>
      <c r="B33" s="1393"/>
      <c r="C33" s="1393"/>
      <c r="D33" s="1393"/>
      <c r="E33" s="14" t="e">
        <f>SUM(E34:E36)</f>
        <v>#REF!</v>
      </c>
    </row>
    <row r="34" spans="1:5" ht="33" x14ac:dyDescent="0.25">
      <c r="A34" s="201" t="s">
        <v>32</v>
      </c>
      <c r="B34" s="16" t="s">
        <v>33</v>
      </c>
      <c r="C34" s="16" t="s">
        <v>34</v>
      </c>
      <c r="D34" s="16">
        <v>1</v>
      </c>
      <c r="E34" s="17" t="e">
        <f>#REF!</f>
        <v>#REF!</v>
      </c>
    </row>
    <row r="35" spans="1:5" ht="33" x14ac:dyDescent="0.25">
      <c r="A35" s="197" t="s">
        <v>37</v>
      </c>
      <c r="B35" s="16" t="s">
        <v>33</v>
      </c>
      <c r="C35" s="16" t="s">
        <v>34</v>
      </c>
      <c r="D35" s="16">
        <v>1</v>
      </c>
      <c r="E35" s="17" t="e">
        <f>#REF!</f>
        <v>#REF!</v>
      </c>
    </row>
    <row r="36" spans="1:5" ht="49.5" x14ac:dyDescent="0.25">
      <c r="A36" s="197" t="s">
        <v>42</v>
      </c>
      <c r="B36" s="16" t="s">
        <v>33</v>
      </c>
      <c r="C36" s="16" t="s">
        <v>34</v>
      </c>
      <c r="D36" s="16">
        <v>1</v>
      </c>
      <c r="E36" s="17" t="e">
        <f>#REF!</f>
        <v>#REF!</v>
      </c>
    </row>
    <row r="37" spans="1:5" ht="17.25" x14ac:dyDescent="0.25">
      <c r="A37" s="1393" t="s">
        <v>40</v>
      </c>
      <c r="B37" s="1393"/>
      <c r="C37" s="1393"/>
      <c r="D37" s="1393"/>
      <c r="E37" s="2" t="e">
        <f>SUM(E38:E40)</f>
        <v>#REF!</v>
      </c>
    </row>
    <row r="38" spans="1:5" ht="43.5" customHeight="1" x14ac:dyDescent="0.25">
      <c r="A38" s="201" t="s">
        <v>32</v>
      </c>
      <c r="B38" s="195" t="s">
        <v>33</v>
      </c>
      <c r="C38" s="195" t="s">
        <v>34</v>
      </c>
      <c r="D38" s="195">
        <v>1</v>
      </c>
      <c r="E38" s="17">
        <f>Shirak!D17</f>
        <v>11901</v>
      </c>
    </row>
    <row r="39" spans="1:5" ht="36" customHeight="1" x14ac:dyDescent="0.25">
      <c r="A39" s="197" t="s">
        <v>37</v>
      </c>
      <c r="B39" s="16" t="s">
        <v>33</v>
      </c>
      <c r="C39" s="16" t="s">
        <v>34</v>
      </c>
      <c r="D39" s="16">
        <v>1</v>
      </c>
      <c r="E39" s="17">
        <f>Shirak!D11</f>
        <v>-12742</v>
      </c>
    </row>
    <row r="40" spans="1:5" ht="55.5" customHeight="1" x14ac:dyDescent="0.25">
      <c r="A40" s="197" t="s">
        <v>42</v>
      </c>
      <c r="B40" s="16" t="s">
        <v>33</v>
      </c>
      <c r="C40" s="16" t="s">
        <v>34</v>
      </c>
      <c r="D40" s="16">
        <v>1</v>
      </c>
      <c r="E40" s="17" t="e">
        <f>Shirak!#REF!</f>
        <v>#REF!</v>
      </c>
    </row>
    <row r="41" spans="1:5" ht="17.25" x14ac:dyDescent="0.25">
      <c r="A41" s="1394" t="s">
        <v>41</v>
      </c>
      <c r="B41" s="1395"/>
      <c r="C41" s="1395"/>
      <c r="D41" s="1396"/>
      <c r="E41" s="143" t="e">
        <f>SUM(E42:E44)</f>
        <v>#REF!</v>
      </c>
    </row>
    <row r="42" spans="1:5" ht="33" x14ac:dyDescent="0.25">
      <c r="A42" s="197" t="s">
        <v>32</v>
      </c>
      <c r="B42" s="195" t="s">
        <v>33</v>
      </c>
      <c r="C42" s="195" t="s">
        <v>34</v>
      </c>
      <c r="D42" s="195">
        <v>1</v>
      </c>
      <c r="E42" s="17">
        <f>Syunik!D12</f>
        <v>1748.3279999999977</v>
      </c>
    </row>
    <row r="43" spans="1:5" ht="33" x14ac:dyDescent="0.25">
      <c r="A43" s="197" t="s">
        <v>37</v>
      </c>
      <c r="B43" s="16" t="s">
        <v>33</v>
      </c>
      <c r="C43" s="16" t="s">
        <v>34</v>
      </c>
      <c r="D43" s="16">
        <v>1</v>
      </c>
      <c r="E43" s="17">
        <f>Syunik!D9</f>
        <v>-1748.3</v>
      </c>
    </row>
    <row r="44" spans="1:5" ht="49.5" x14ac:dyDescent="0.25">
      <c r="A44" s="241" t="s">
        <v>42</v>
      </c>
      <c r="B44" s="16" t="s">
        <v>33</v>
      </c>
      <c r="C44" s="16" t="s">
        <v>34</v>
      </c>
      <c r="D44" s="16">
        <v>1</v>
      </c>
      <c r="E44" s="18" t="e">
        <f>Syunik!#REF!</f>
        <v>#REF!</v>
      </c>
    </row>
    <row r="45" spans="1:5" ht="17.25" x14ac:dyDescent="0.25">
      <c r="A45" s="1393" t="s">
        <v>43</v>
      </c>
      <c r="B45" s="1393"/>
      <c r="C45" s="1393"/>
      <c r="D45" s="1393"/>
      <c r="E45" s="14" t="e">
        <f>SUM(E46:E48)</f>
        <v>#REF!</v>
      </c>
    </row>
    <row r="46" spans="1:5" ht="33" x14ac:dyDescent="0.25">
      <c r="A46" s="201" t="s">
        <v>32</v>
      </c>
      <c r="B46" s="16" t="s">
        <v>33</v>
      </c>
      <c r="C46" s="16" t="s">
        <v>34</v>
      </c>
      <c r="D46" s="16">
        <v>1</v>
      </c>
      <c r="E46" s="17" t="e">
        <f>#REF!</f>
        <v>#REF!</v>
      </c>
    </row>
    <row r="47" spans="1:5" ht="33" x14ac:dyDescent="0.25">
      <c r="A47" s="197" t="s">
        <v>37</v>
      </c>
      <c r="B47" s="16" t="s">
        <v>33</v>
      </c>
      <c r="C47" s="16" t="s">
        <v>34</v>
      </c>
      <c r="D47" s="16">
        <v>1</v>
      </c>
      <c r="E47" s="17" t="e">
        <f>#REF!</f>
        <v>#REF!</v>
      </c>
    </row>
    <row r="48" spans="1:5" ht="49.5" x14ac:dyDescent="0.25">
      <c r="A48" s="197" t="s">
        <v>42</v>
      </c>
      <c r="B48" s="16" t="s">
        <v>33</v>
      </c>
      <c r="C48" s="16" t="s">
        <v>34</v>
      </c>
      <c r="D48" s="16">
        <v>1</v>
      </c>
      <c r="E48" s="18" t="e">
        <f>#REF!</f>
        <v>#REF!</v>
      </c>
    </row>
    <row r="49" spans="1:5" ht="17.25" x14ac:dyDescent="0.25">
      <c r="A49" s="1393" t="s">
        <v>44</v>
      </c>
      <c r="B49" s="1393"/>
      <c r="C49" s="1393"/>
      <c r="D49" s="1393"/>
      <c r="E49" s="2" t="e">
        <f>SUM(E50:E52)</f>
        <v>#REF!</v>
      </c>
    </row>
    <row r="50" spans="1:5" ht="33" x14ac:dyDescent="0.25">
      <c r="A50" s="201" t="s">
        <v>32</v>
      </c>
      <c r="B50" s="16" t="s">
        <v>33</v>
      </c>
      <c r="C50" s="16" t="s">
        <v>34</v>
      </c>
      <c r="D50" s="16">
        <v>1</v>
      </c>
      <c r="E50" s="17">
        <f>Tavush!D11</f>
        <v>-8678.9</v>
      </c>
    </row>
    <row r="51" spans="1:5" ht="33" x14ac:dyDescent="0.25">
      <c r="A51" s="197" t="s">
        <v>37</v>
      </c>
      <c r="B51" s="16" t="s">
        <v>33</v>
      </c>
      <c r="C51" s="16" t="s">
        <v>34</v>
      </c>
      <c r="D51" s="16">
        <v>1</v>
      </c>
      <c r="E51" s="17" t="e">
        <f>Tavush!#REF!</f>
        <v>#REF!</v>
      </c>
    </row>
    <row r="52" spans="1:5" ht="49.5" x14ac:dyDescent="0.25">
      <c r="A52" s="197" t="s">
        <v>42</v>
      </c>
      <c r="B52" s="16" t="s">
        <v>33</v>
      </c>
      <c r="C52" s="16" t="s">
        <v>34</v>
      </c>
      <c r="D52" s="16">
        <v>1</v>
      </c>
      <c r="E52" s="18" t="e">
        <f>Tavush!#REF!</f>
        <v>#REF!</v>
      </c>
    </row>
  </sheetData>
  <mergeCells count="19">
    <mergeCell ref="A1:E1"/>
    <mergeCell ref="A2:E2"/>
    <mergeCell ref="A3:E3"/>
    <mergeCell ref="A5:E5"/>
    <mergeCell ref="A8:A9"/>
    <mergeCell ref="B8:B9"/>
    <mergeCell ref="C8:C9"/>
    <mergeCell ref="D8:E8"/>
    <mergeCell ref="A10:D10"/>
    <mergeCell ref="A11:D11"/>
    <mergeCell ref="A21:D21"/>
    <mergeCell ref="A25:D25"/>
    <mergeCell ref="A29:D29"/>
    <mergeCell ref="A37:D37"/>
    <mergeCell ref="A41:D41"/>
    <mergeCell ref="A45:D45"/>
    <mergeCell ref="A49:D49"/>
    <mergeCell ref="A15:D15"/>
    <mergeCell ref="A33:D33"/>
  </mergeCells>
  <pageMargins left="0.25" right="0.25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selection activeCell="I5" sqref="I1:I1048576"/>
    </sheetView>
  </sheetViews>
  <sheetFormatPr defaultRowHeight="15" x14ac:dyDescent="0.25"/>
  <cols>
    <col min="1" max="1" width="23" style="89" customWidth="1"/>
    <col min="2" max="2" width="20" style="89" customWidth="1"/>
    <col min="3" max="3" width="27.5703125" style="89" customWidth="1"/>
    <col min="4" max="4" width="12.7109375" style="89" customWidth="1"/>
    <col min="5" max="5" width="15.140625" style="89" customWidth="1"/>
    <col min="6" max="6" width="9.140625" style="89"/>
    <col min="7" max="7" width="15.85546875" style="89" customWidth="1"/>
    <col min="8" max="8" width="13.5703125" style="89" customWidth="1"/>
    <col min="9" max="9" width="13.140625" style="89" customWidth="1"/>
    <col min="10" max="16384" width="9.140625" style="89"/>
  </cols>
  <sheetData>
    <row r="1" spans="1:9" ht="16.5" x14ac:dyDescent="0.25">
      <c r="A1" s="854" t="s">
        <v>766</v>
      </c>
      <c r="B1" s="854"/>
      <c r="C1" s="854"/>
      <c r="D1" s="854"/>
      <c r="E1" s="854"/>
      <c r="F1" s="854"/>
      <c r="G1" s="854"/>
      <c r="H1" s="854"/>
      <c r="I1" s="854"/>
    </row>
    <row r="2" spans="1:9" ht="16.5" x14ac:dyDescent="0.3">
      <c r="A2" s="855" t="s">
        <v>543</v>
      </c>
      <c r="B2" s="855"/>
      <c r="C2" s="855"/>
      <c r="D2" s="855"/>
      <c r="E2" s="855"/>
      <c r="F2" s="855"/>
      <c r="G2" s="855"/>
      <c r="H2" s="855"/>
      <c r="I2" s="855"/>
    </row>
    <row r="3" spans="1:9" ht="16.5" x14ac:dyDescent="0.3">
      <c r="A3" s="855" t="s">
        <v>2</v>
      </c>
      <c r="B3" s="855"/>
      <c r="C3" s="855"/>
      <c r="D3" s="855"/>
      <c r="E3" s="855"/>
      <c r="F3" s="855"/>
      <c r="G3" s="855"/>
      <c r="H3" s="855"/>
      <c r="I3" s="855"/>
    </row>
    <row r="4" spans="1:9" ht="16.5" x14ac:dyDescent="0.25">
      <c r="A4" s="854" t="s">
        <v>47</v>
      </c>
      <c r="B4" s="854"/>
      <c r="C4" s="854"/>
      <c r="D4" s="854"/>
      <c r="E4" s="854"/>
      <c r="F4" s="854"/>
      <c r="G4" s="854"/>
      <c r="H4" s="854"/>
      <c r="I4" s="854"/>
    </row>
    <row r="5" spans="1:9" ht="16.5" x14ac:dyDescent="0.25">
      <c r="A5" s="487"/>
      <c r="B5" s="487"/>
      <c r="C5" s="487"/>
      <c r="D5" s="487"/>
      <c r="E5" s="487"/>
      <c r="F5" s="487"/>
      <c r="G5" s="487"/>
      <c r="H5" s="487"/>
      <c r="I5" s="487"/>
    </row>
    <row r="6" spans="1:9" ht="59.25" customHeight="1" x14ac:dyDescent="0.25">
      <c r="A6" s="856" t="s">
        <v>765</v>
      </c>
      <c r="B6" s="856"/>
      <c r="C6" s="856"/>
      <c r="D6" s="856"/>
      <c r="E6" s="856"/>
      <c r="F6" s="856"/>
      <c r="G6" s="856"/>
      <c r="H6" s="856"/>
      <c r="I6" s="856"/>
    </row>
    <row r="8" spans="1:9" ht="48.75" customHeight="1" x14ac:dyDescent="0.25">
      <c r="A8" s="857" t="s">
        <v>49</v>
      </c>
      <c r="B8" s="857"/>
      <c r="C8" s="857"/>
      <c r="D8" s="857"/>
      <c r="E8" s="857"/>
      <c r="F8" s="857"/>
      <c r="G8" s="857"/>
      <c r="H8" s="857"/>
      <c r="I8" s="857"/>
    </row>
    <row r="9" spans="1:9" ht="26.25" customHeight="1" x14ac:dyDescent="0.25">
      <c r="A9" s="484"/>
      <c r="B9" s="484"/>
      <c r="C9" s="484"/>
      <c r="D9" s="484"/>
      <c r="E9" s="484"/>
      <c r="F9" s="484"/>
      <c r="G9" s="484"/>
      <c r="H9" s="484"/>
      <c r="I9" s="484"/>
    </row>
    <row r="11" spans="1:9" ht="16.5" x14ac:dyDescent="0.25">
      <c r="A11" s="858" t="s">
        <v>50</v>
      </c>
      <c r="B11" s="858"/>
      <c r="C11" s="858"/>
      <c r="D11" s="858"/>
      <c r="E11" s="858"/>
      <c r="F11" s="858"/>
      <c r="G11" s="858"/>
      <c r="H11" s="858"/>
      <c r="I11" s="858"/>
    </row>
    <row r="12" spans="1:9" ht="17.25" thickBot="1" x14ac:dyDescent="0.3">
      <c r="A12" s="488"/>
      <c r="B12" s="488"/>
      <c r="C12" s="488"/>
      <c r="D12" s="488"/>
      <c r="E12" s="488"/>
      <c r="F12" s="488"/>
      <c r="G12" s="488"/>
      <c r="H12" s="488"/>
      <c r="I12" s="488"/>
    </row>
    <row r="13" spans="1:9" ht="41.25" customHeight="1" x14ac:dyDescent="0.25">
      <c r="A13" s="859" t="s">
        <v>51</v>
      </c>
      <c r="B13" s="860"/>
      <c r="C13" s="861"/>
      <c r="D13" s="698" t="s">
        <v>705</v>
      </c>
      <c r="E13" s="699"/>
      <c r="F13" s="699"/>
      <c r="G13" s="699"/>
      <c r="H13" s="699"/>
      <c r="I13" s="700"/>
    </row>
    <row r="14" spans="1:9" ht="16.5" x14ac:dyDescent="0.25">
      <c r="A14" s="862"/>
      <c r="B14" s="863"/>
      <c r="C14" s="864"/>
      <c r="D14" s="868" t="s">
        <v>52</v>
      </c>
      <c r="E14" s="868"/>
      <c r="F14" s="868"/>
      <c r="G14" s="868" t="s">
        <v>53</v>
      </c>
      <c r="H14" s="868"/>
      <c r="I14" s="868"/>
    </row>
    <row r="15" spans="1:9" ht="33.75" thickBot="1" x14ac:dyDescent="0.3">
      <c r="A15" s="865"/>
      <c r="B15" s="866"/>
      <c r="C15" s="867"/>
      <c r="D15" s="22" t="s">
        <v>15</v>
      </c>
      <c r="E15" s="22" t="s">
        <v>16</v>
      </c>
      <c r="F15" s="381" t="s">
        <v>7</v>
      </c>
      <c r="G15" s="22" t="s">
        <v>15</v>
      </c>
      <c r="H15" s="22" t="s">
        <v>16</v>
      </c>
      <c r="I15" s="382" t="s">
        <v>7</v>
      </c>
    </row>
    <row r="16" spans="1:9" ht="16.5" x14ac:dyDescent="0.25">
      <c r="A16" s="807" t="s">
        <v>54</v>
      </c>
      <c r="B16" s="808"/>
      <c r="C16" s="811" t="s">
        <v>24</v>
      </c>
      <c r="D16" s="812"/>
      <c r="E16" s="812"/>
      <c r="F16" s="812"/>
      <c r="G16" s="812"/>
      <c r="H16" s="812"/>
      <c r="I16" s="813"/>
    </row>
    <row r="17" spans="1:11" ht="16.5" x14ac:dyDescent="0.25">
      <c r="A17" s="809"/>
      <c r="B17" s="810"/>
      <c r="C17" s="814" t="s">
        <v>55</v>
      </c>
      <c r="D17" s="815"/>
      <c r="E17" s="815"/>
      <c r="F17" s="815"/>
      <c r="G17" s="815"/>
      <c r="H17" s="815"/>
      <c r="I17" s="816"/>
    </row>
    <row r="18" spans="1:11" ht="16.5" x14ac:dyDescent="0.25">
      <c r="A18" s="817">
        <v>1146</v>
      </c>
      <c r="B18" s="818" t="s">
        <v>621</v>
      </c>
      <c r="C18" s="383" t="s">
        <v>58</v>
      </c>
      <c r="D18" s="384"/>
      <c r="E18" s="384"/>
      <c r="F18" s="385"/>
      <c r="G18" s="385"/>
      <c r="H18" s="385"/>
      <c r="I18" s="386"/>
    </row>
    <row r="19" spans="1:11" ht="42" customHeight="1" x14ac:dyDescent="0.25">
      <c r="A19" s="817"/>
      <c r="B19" s="818"/>
      <c r="C19" s="819" t="s">
        <v>176</v>
      </c>
      <c r="D19" s="820"/>
      <c r="E19" s="820"/>
      <c r="F19" s="820"/>
      <c r="G19" s="820"/>
      <c r="H19" s="820"/>
      <c r="I19" s="821"/>
    </row>
    <row r="20" spans="1:11" ht="17.25" thickBot="1" x14ac:dyDescent="0.3">
      <c r="A20" s="824" t="s">
        <v>59</v>
      </c>
      <c r="B20" s="825"/>
      <c r="C20" s="387"/>
      <c r="D20" s="486" t="s">
        <v>60</v>
      </c>
      <c r="E20" s="486" t="s">
        <v>60</v>
      </c>
      <c r="F20" s="486" t="s">
        <v>60</v>
      </c>
      <c r="G20" s="389">
        <f>SUM(Aragatsot!C19:C24,Aragatsot!C27:C28)</f>
        <v>-9560.3499999999931</v>
      </c>
      <c r="H20" s="389">
        <f>SUM(Aragatsot!D19:D24,Aragatsot!D27:D28)</f>
        <v>-9560.3499999999931</v>
      </c>
      <c r="I20" s="389">
        <f>SUM(Aragatsot!E19:E24,Aragatsot!E27:E28)</f>
        <v>-9560.3499999999931</v>
      </c>
      <c r="K20" s="412"/>
    </row>
    <row r="21" spans="1:11" ht="20.25" customHeight="1" x14ac:dyDescent="0.25">
      <c r="A21" s="833" t="s">
        <v>61</v>
      </c>
      <c r="B21" s="834"/>
      <c r="C21" s="834"/>
      <c r="D21" s="834"/>
      <c r="E21" s="834"/>
      <c r="F21" s="834"/>
      <c r="G21" s="834"/>
      <c r="H21" s="835"/>
      <c r="I21" s="836"/>
    </row>
    <row r="22" spans="1:11" ht="26.25" customHeight="1" thickBot="1" x14ac:dyDescent="0.3">
      <c r="A22" s="837" t="s">
        <v>762</v>
      </c>
      <c r="B22" s="838"/>
      <c r="C22" s="838"/>
      <c r="D22" s="838"/>
      <c r="E22" s="838"/>
      <c r="F22" s="838"/>
      <c r="G22" s="838"/>
      <c r="H22" s="838"/>
      <c r="I22" s="839"/>
    </row>
    <row r="23" spans="1:11" ht="27.75" customHeight="1" thickBot="1" x14ac:dyDescent="0.3">
      <c r="A23" s="840" t="s">
        <v>62</v>
      </c>
      <c r="B23" s="841"/>
      <c r="C23" s="841"/>
      <c r="D23" s="841"/>
      <c r="E23" s="841"/>
      <c r="F23" s="841"/>
      <c r="G23" s="841"/>
      <c r="H23" s="841"/>
      <c r="I23" s="842"/>
    </row>
    <row r="24" spans="1:11" ht="56.25" customHeight="1" thickBot="1" x14ac:dyDescent="0.3">
      <c r="A24" s="843" t="s">
        <v>63</v>
      </c>
      <c r="B24" s="844"/>
      <c r="C24" s="845" t="s">
        <v>306</v>
      </c>
      <c r="D24" s="846"/>
      <c r="E24" s="846"/>
      <c r="F24" s="846"/>
      <c r="G24" s="846"/>
      <c r="H24" s="846"/>
      <c r="I24" s="847"/>
    </row>
    <row r="25" spans="1:11" ht="46.5" customHeight="1" thickBot="1" x14ac:dyDescent="0.3">
      <c r="A25" s="848" t="s">
        <v>65</v>
      </c>
      <c r="B25" s="849"/>
      <c r="C25" s="390"/>
      <c r="D25" s="390"/>
      <c r="E25" s="390"/>
      <c r="F25" s="390"/>
      <c r="G25" s="390"/>
      <c r="H25" s="390"/>
      <c r="I25" s="391"/>
    </row>
    <row r="26" spans="1:11" ht="16.5" x14ac:dyDescent="0.25">
      <c r="A26" s="850" t="s">
        <v>66</v>
      </c>
      <c r="B26" s="851"/>
      <c r="C26" s="851"/>
      <c r="D26" s="851"/>
      <c r="E26" s="851"/>
      <c r="F26" s="851"/>
      <c r="G26" s="852"/>
      <c r="H26" s="852"/>
      <c r="I26" s="853"/>
    </row>
    <row r="27" spans="1:11" ht="17.25" thickBot="1" x14ac:dyDescent="0.3">
      <c r="A27" s="826" t="s">
        <v>679</v>
      </c>
      <c r="B27" s="827"/>
      <c r="C27" s="827"/>
      <c r="D27" s="827"/>
      <c r="E27" s="827"/>
      <c r="F27" s="827"/>
      <c r="G27" s="828"/>
      <c r="H27" s="828"/>
      <c r="I27" s="829"/>
    </row>
    <row r="28" spans="1:11" ht="16.5" x14ac:dyDescent="0.25">
      <c r="A28" s="850" t="s">
        <v>67</v>
      </c>
      <c r="B28" s="851"/>
      <c r="C28" s="851"/>
      <c r="D28" s="851"/>
      <c r="E28" s="851"/>
      <c r="F28" s="851"/>
      <c r="G28" s="852"/>
      <c r="H28" s="852"/>
      <c r="I28" s="853"/>
    </row>
    <row r="29" spans="1:11" s="122" customFormat="1" ht="16.5" customHeight="1" thickBot="1" x14ac:dyDescent="0.3">
      <c r="A29" s="826" t="s">
        <v>680</v>
      </c>
      <c r="B29" s="827"/>
      <c r="C29" s="827"/>
      <c r="D29" s="827"/>
      <c r="E29" s="827"/>
      <c r="F29" s="827"/>
      <c r="G29" s="828"/>
      <c r="H29" s="828"/>
      <c r="I29" s="829"/>
    </row>
    <row r="30" spans="1:11" s="122" customFormat="1" ht="16.5" customHeight="1" x14ac:dyDescent="0.25">
      <c r="A30" s="680" t="s">
        <v>54</v>
      </c>
      <c r="B30" s="681"/>
      <c r="C30" s="684" t="s">
        <v>24</v>
      </c>
      <c r="D30" s="685"/>
      <c r="E30" s="685"/>
      <c r="F30" s="685"/>
      <c r="G30" s="685"/>
      <c r="H30" s="685"/>
      <c r="I30" s="686"/>
    </row>
    <row r="31" spans="1:11" s="122" customFormat="1" ht="21.75" customHeight="1" x14ac:dyDescent="0.25">
      <c r="A31" s="682"/>
      <c r="B31" s="683"/>
      <c r="C31" s="830" t="s">
        <v>68</v>
      </c>
      <c r="D31" s="831"/>
      <c r="E31" s="831"/>
      <c r="F31" s="831"/>
      <c r="G31" s="831"/>
      <c r="H31" s="831"/>
      <c r="I31" s="832"/>
    </row>
    <row r="32" spans="1:11" s="122" customFormat="1" ht="16.5" customHeight="1" x14ac:dyDescent="0.25">
      <c r="A32" s="817">
        <v>1168</v>
      </c>
      <c r="B32" s="733" t="s">
        <v>622</v>
      </c>
      <c r="C32" s="660" t="s">
        <v>58</v>
      </c>
      <c r="D32" s="661"/>
      <c r="E32" s="661"/>
      <c r="F32" s="661"/>
      <c r="G32" s="661"/>
      <c r="H32" s="661"/>
      <c r="I32" s="662"/>
    </row>
    <row r="33" spans="1:9" s="122" customFormat="1" ht="16.5" customHeight="1" x14ac:dyDescent="0.25">
      <c r="A33" s="817"/>
      <c r="B33" s="733"/>
      <c r="C33" s="663" t="s">
        <v>174</v>
      </c>
      <c r="D33" s="664"/>
      <c r="E33" s="664"/>
      <c r="F33" s="664"/>
      <c r="G33" s="664"/>
      <c r="H33" s="664"/>
      <c r="I33" s="665"/>
    </row>
    <row r="34" spans="1:9" s="122" customFormat="1" ht="27" customHeight="1" thickBot="1" x14ac:dyDescent="0.3">
      <c r="A34" s="757" t="s">
        <v>59</v>
      </c>
      <c r="B34" s="758"/>
      <c r="C34" s="34"/>
      <c r="D34" s="483" t="s">
        <v>60</v>
      </c>
      <c r="E34" s="483" t="s">
        <v>60</v>
      </c>
      <c r="F34" s="483" t="s">
        <v>60</v>
      </c>
      <c r="G34" s="36">
        <f>SUM(Aragatsot!C14,Aragatsot!C25,Aragatsot!C29)</f>
        <v>-2745.9199999999964</v>
      </c>
      <c r="H34" s="36">
        <f>SUM(Aragatsot!D14,Aragatsot!D25,Aragatsot!D29)</f>
        <v>-2745.9199999999964</v>
      </c>
      <c r="I34" s="36">
        <f>SUM(Aragatsot!E14,Aragatsot!E25,Aragatsot!E29)</f>
        <v>-2745.9199999999964</v>
      </c>
    </row>
    <row r="35" spans="1:9" s="122" customFormat="1" ht="28.5" customHeight="1" x14ac:dyDescent="0.25">
      <c r="A35" s="759" t="s">
        <v>61</v>
      </c>
      <c r="B35" s="760"/>
      <c r="C35" s="760"/>
      <c r="D35" s="760"/>
      <c r="E35" s="760"/>
      <c r="F35" s="760"/>
      <c r="G35" s="760"/>
      <c r="H35" s="760"/>
      <c r="I35" s="761"/>
    </row>
    <row r="36" spans="1:9" s="122" customFormat="1" ht="31.5" customHeight="1" thickBot="1" x14ac:dyDescent="0.3">
      <c r="A36" s="762" t="s">
        <v>763</v>
      </c>
      <c r="B36" s="763"/>
      <c r="C36" s="763"/>
      <c r="D36" s="763"/>
      <c r="E36" s="763"/>
      <c r="F36" s="763"/>
      <c r="G36" s="763"/>
      <c r="H36" s="763"/>
      <c r="I36" s="764"/>
    </row>
    <row r="37" spans="1:9" s="122" customFormat="1" ht="30" customHeight="1" thickBot="1" x14ac:dyDescent="0.3">
      <c r="A37" s="765" t="s">
        <v>62</v>
      </c>
      <c r="B37" s="766"/>
      <c r="C37" s="766"/>
      <c r="D37" s="766"/>
      <c r="E37" s="766"/>
      <c r="F37" s="766"/>
      <c r="G37" s="766"/>
      <c r="H37" s="766"/>
      <c r="I37" s="767"/>
    </row>
    <row r="38" spans="1:9" s="122" customFormat="1" ht="94.5" customHeight="1" thickBot="1" x14ac:dyDescent="0.3">
      <c r="A38" s="768" t="s">
        <v>63</v>
      </c>
      <c r="B38" s="769"/>
      <c r="C38" s="770" t="s">
        <v>71</v>
      </c>
      <c r="D38" s="771"/>
      <c r="E38" s="771"/>
      <c r="F38" s="771"/>
      <c r="G38" s="771"/>
      <c r="H38" s="771"/>
      <c r="I38" s="772"/>
    </row>
    <row r="39" spans="1:9" s="122" customFormat="1" ht="52.5" customHeight="1" thickBot="1" x14ac:dyDescent="0.3">
      <c r="A39" s="773" t="s">
        <v>65</v>
      </c>
      <c r="B39" s="774"/>
      <c r="C39" s="37"/>
      <c r="D39" s="37"/>
      <c r="E39" s="37"/>
      <c r="F39" s="37"/>
      <c r="G39" s="37"/>
      <c r="H39" s="37"/>
      <c r="I39" s="38"/>
    </row>
    <row r="40" spans="1:9" s="122" customFormat="1" ht="29.25" customHeight="1" x14ac:dyDescent="0.25">
      <c r="A40" s="775" t="s">
        <v>66</v>
      </c>
      <c r="B40" s="776"/>
      <c r="C40" s="776"/>
      <c r="D40" s="776"/>
      <c r="E40" s="776"/>
      <c r="F40" s="776"/>
      <c r="G40" s="777"/>
      <c r="H40" s="777"/>
      <c r="I40" s="778"/>
    </row>
    <row r="41" spans="1:9" s="122" customFormat="1" ht="31.5" customHeight="1" thickBot="1" x14ac:dyDescent="0.3">
      <c r="A41" s="779" t="s">
        <v>681</v>
      </c>
      <c r="B41" s="780"/>
      <c r="C41" s="780"/>
      <c r="D41" s="780"/>
      <c r="E41" s="780"/>
      <c r="F41" s="780"/>
      <c r="G41" s="781"/>
      <c r="H41" s="781"/>
      <c r="I41" s="782"/>
    </row>
    <row r="42" spans="1:9" s="122" customFormat="1" ht="35.25" customHeight="1" x14ac:dyDescent="0.25">
      <c r="A42" s="775" t="s">
        <v>67</v>
      </c>
      <c r="B42" s="776"/>
      <c r="C42" s="776"/>
      <c r="D42" s="776"/>
      <c r="E42" s="776"/>
      <c r="F42" s="776"/>
      <c r="G42" s="777"/>
      <c r="H42" s="777"/>
      <c r="I42" s="778"/>
    </row>
    <row r="43" spans="1:9" s="122" customFormat="1" ht="33" customHeight="1" thickBot="1" x14ac:dyDescent="0.3">
      <c r="A43" s="779" t="s">
        <v>682</v>
      </c>
      <c r="B43" s="780"/>
      <c r="C43" s="780"/>
      <c r="D43" s="780"/>
      <c r="E43" s="780"/>
      <c r="F43" s="780"/>
      <c r="G43" s="781"/>
      <c r="H43" s="781"/>
      <c r="I43" s="782"/>
    </row>
    <row r="44" spans="1:9" s="122" customFormat="1" ht="16.5" customHeight="1" x14ac:dyDescent="0.25">
      <c r="A44" s="413"/>
      <c r="B44" s="385"/>
      <c r="C44" s="385"/>
      <c r="D44" s="385"/>
      <c r="E44" s="385"/>
      <c r="F44" s="385"/>
      <c r="G44" s="385"/>
      <c r="H44" s="385"/>
      <c r="I44" s="386"/>
    </row>
    <row r="45" spans="1:9" s="122" customFormat="1" ht="16.5" customHeight="1" thickBot="1" x14ac:dyDescent="0.3">
      <c r="A45" s="413"/>
      <c r="B45" s="385"/>
      <c r="C45" s="385"/>
      <c r="D45" s="385"/>
      <c r="E45" s="385"/>
      <c r="F45" s="385"/>
      <c r="G45" s="385"/>
      <c r="H45" s="385"/>
      <c r="I45" s="386"/>
    </row>
    <row r="46" spans="1:9" s="122" customFormat="1" ht="22.5" customHeight="1" x14ac:dyDescent="0.3">
      <c r="A46" s="869" t="s">
        <v>116</v>
      </c>
      <c r="B46" s="870"/>
      <c r="C46" s="870"/>
      <c r="D46" s="870"/>
      <c r="E46" s="870"/>
      <c r="F46" s="870"/>
      <c r="G46" s="870"/>
      <c r="H46" s="870"/>
      <c r="I46" s="871"/>
    </row>
    <row r="47" spans="1:9" s="122" customFormat="1" ht="16.5" customHeight="1" thickBot="1" x14ac:dyDescent="0.35">
      <c r="A47" s="872" t="s">
        <v>117</v>
      </c>
      <c r="B47" s="873"/>
      <c r="C47" s="873"/>
      <c r="D47" s="874"/>
      <c r="E47" s="874"/>
      <c r="F47" s="874"/>
      <c r="G47" s="874"/>
      <c r="H47" s="874"/>
      <c r="I47" s="875"/>
    </row>
    <row r="48" spans="1:9" s="122" customFormat="1" ht="50.25" customHeight="1" x14ac:dyDescent="0.25">
      <c r="A48" s="876" t="s">
        <v>51</v>
      </c>
      <c r="B48" s="877"/>
      <c r="C48" s="877"/>
      <c r="D48" s="698" t="s">
        <v>705</v>
      </c>
      <c r="E48" s="699"/>
      <c r="F48" s="699"/>
      <c r="G48" s="699"/>
      <c r="H48" s="699"/>
      <c r="I48" s="700"/>
    </row>
    <row r="49" spans="1:9" s="122" customFormat="1" ht="21" customHeight="1" x14ac:dyDescent="0.25">
      <c r="A49" s="878"/>
      <c r="B49" s="879"/>
      <c r="C49" s="879"/>
      <c r="D49" s="883" t="s">
        <v>118</v>
      </c>
      <c r="E49" s="883"/>
      <c r="F49" s="883"/>
      <c r="G49" s="883" t="s">
        <v>119</v>
      </c>
      <c r="H49" s="883"/>
      <c r="I49" s="883"/>
    </row>
    <row r="50" spans="1:9" s="122" customFormat="1" ht="52.5" customHeight="1" thickBot="1" x14ac:dyDescent="0.3">
      <c r="A50" s="880"/>
      <c r="B50" s="881"/>
      <c r="C50" s="882"/>
      <c r="D50" s="22" t="s">
        <v>15</v>
      </c>
      <c r="E50" s="22" t="s">
        <v>16</v>
      </c>
      <c r="F50" s="22" t="s">
        <v>7</v>
      </c>
      <c r="G50" s="22" t="s">
        <v>15</v>
      </c>
      <c r="H50" s="22" t="s">
        <v>16</v>
      </c>
      <c r="I50" s="22" t="s">
        <v>7</v>
      </c>
    </row>
    <row r="51" spans="1:9" s="122" customFormat="1" ht="16.5" x14ac:dyDescent="0.3">
      <c r="A51" s="884" t="s">
        <v>54</v>
      </c>
      <c r="B51" s="885"/>
      <c r="C51" s="890" t="s">
        <v>24</v>
      </c>
      <c r="D51" s="891"/>
      <c r="E51" s="891"/>
      <c r="F51" s="891"/>
      <c r="G51" s="891"/>
      <c r="H51" s="891"/>
      <c r="I51" s="892"/>
    </row>
    <row r="52" spans="1:9" s="122" customFormat="1" ht="16.5" x14ac:dyDescent="0.3">
      <c r="A52" s="886"/>
      <c r="B52" s="887"/>
      <c r="C52" s="893" t="s">
        <v>123</v>
      </c>
      <c r="D52" s="874"/>
      <c r="E52" s="874"/>
      <c r="F52" s="894"/>
      <c r="G52" s="894"/>
      <c r="H52" s="894"/>
      <c r="I52" s="875"/>
    </row>
    <row r="53" spans="1:9" s="122" customFormat="1" ht="17.25" thickBot="1" x14ac:dyDescent="0.35">
      <c r="A53" s="888"/>
      <c r="B53" s="889"/>
      <c r="C53" s="895" t="s">
        <v>75</v>
      </c>
      <c r="D53" s="896"/>
      <c r="E53" s="896"/>
      <c r="F53" s="897"/>
      <c r="G53" s="897"/>
      <c r="H53" s="897"/>
      <c r="I53" s="898"/>
    </row>
    <row r="54" spans="1:9" s="122" customFormat="1" ht="17.25" thickBot="1" x14ac:dyDescent="0.35">
      <c r="A54" s="460">
        <v>1047</v>
      </c>
      <c r="B54" s="491" t="s">
        <v>77</v>
      </c>
      <c r="C54" s="872" t="s">
        <v>123</v>
      </c>
      <c r="D54" s="873"/>
      <c r="E54" s="873"/>
      <c r="F54" s="873"/>
      <c r="G54" s="873"/>
      <c r="H54" s="873"/>
      <c r="I54" s="899"/>
    </row>
    <row r="55" spans="1:9" s="122" customFormat="1" ht="45" customHeight="1" thickBot="1" x14ac:dyDescent="0.35">
      <c r="A55" s="822" t="s">
        <v>78</v>
      </c>
      <c r="B55" s="823"/>
      <c r="C55" s="485" t="s">
        <v>124</v>
      </c>
      <c r="D55" s="300"/>
      <c r="E55" s="300"/>
      <c r="F55" s="300"/>
      <c r="G55" s="491"/>
      <c r="H55" s="491"/>
      <c r="I55" s="491"/>
    </row>
    <row r="56" spans="1:9" s="122" customFormat="1" ht="17.25" thickBot="1" x14ac:dyDescent="0.35">
      <c r="A56" s="822" t="s">
        <v>81</v>
      </c>
      <c r="B56" s="823"/>
      <c r="C56" s="485"/>
      <c r="D56" s="485"/>
      <c r="E56" s="485"/>
      <c r="F56" s="491"/>
      <c r="G56" s="491"/>
      <c r="H56" s="491"/>
      <c r="I56" s="491"/>
    </row>
    <row r="57" spans="1:9" s="122" customFormat="1" ht="58.5" customHeight="1" thickBot="1" x14ac:dyDescent="0.35">
      <c r="A57" s="822" t="s">
        <v>82</v>
      </c>
      <c r="B57" s="900"/>
      <c r="C57" s="823"/>
      <c r="D57" s="485"/>
      <c r="E57" s="485"/>
      <c r="F57" s="491"/>
      <c r="G57" s="82">
        <f>Aragatsot!C12</f>
        <v>-149.36779999999999</v>
      </c>
      <c r="H57" s="82">
        <f>Aragatsot!D12</f>
        <v>-149.36779999999999</v>
      </c>
      <c r="I57" s="82">
        <f>Aragatsot!E12</f>
        <v>-149.36779999999999</v>
      </c>
    </row>
    <row r="58" spans="1:9" s="122" customFormat="1" ht="27" customHeight="1" thickBot="1" x14ac:dyDescent="0.35">
      <c r="A58" s="822" t="s">
        <v>83</v>
      </c>
      <c r="B58" s="823"/>
      <c r="C58" s="82">
        <f>I57</f>
        <v>-149.36779999999999</v>
      </c>
      <c r="D58" s="46"/>
      <c r="E58" s="46"/>
      <c r="F58" s="491"/>
      <c r="G58" s="491"/>
      <c r="H58" s="491"/>
      <c r="I58" s="491"/>
    </row>
    <row r="59" spans="1:9" s="122" customFormat="1" ht="82.5" customHeight="1" thickBot="1" x14ac:dyDescent="0.35">
      <c r="A59" s="822" t="s">
        <v>84</v>
      </c>
      <c r="B59" s="823"/>
      <c r="C59" s="485"/>
      <c r="D59" s="485"/>
      <c r="E59" s="485"/>
      <c r="F59" s="491"/>
      <c r="G59" s="491"/>
      <c r="H59" s="491"/>
      <c r="I59" s="491"/>
    </row>
    <row r="60" spans="1:9" s="122" customFormat="1" ht="16.5" x14ac:dyDescent="0.3">
      <c r="A60" s="901" t="s">
        <v>66</v>
      </c>
      <c r="B60" s="902"/>
      <c r="C60" s="902"/>
      <c r="D60" s="902"/>
      <c r="E60" s="902"/>
      <c r="F60" s="902"/>
      <c r="G60" s="902"/>
      <c r="H60" s="902"/>
      <c r="I60" s="903"/>
    </row>
    <row r="61" spans="1:9" s="122" customFormat="1" ht="17.25" thickBot="1" x14ac:dyDescent="0.35">
      <c r="A61" s="872" t="s">
        <v>683</v>
      </c>
      <c r="B61" s="873"/>
      <c r="C61" s="873"/>
      <c r="D61" s="873"/>
      <c r="E61" s="873"/>
      <c r="F61" s="873"/>
      <c r="G61" s="873"/>
      <c r="H61" s="873"/>
      <c r="I61" s="899"/>
    </row>
    <row r="62" spans="1:9" s="122" customFormat="1" ht="16.5" x14ac:dyDescent="0.3">
      <c r="A62" s="901" t="s">
        <v>67</v>
      </c>
      <c r="B62" s="902"/>
      <c r="C62" s="902"/>
      <c r="D62" s="902"/>
      <c r="E62" s="902"/>
      <c r="F62" s="902"/>
      <c r="G62" s="902"/>
      <c r="H62" s="902"/>
      <c r="I62" s="903"/>
    </row>
    <row r="63" spans="1:9" s="122" customFormat="1" ht="17.25" thickBot="1" x14ac:dyDescent="0.35">
      <c r="A63" s="872" t="s">
        <v>684</v>
      </c>
      <c r="B63" s="873"/>
      <c r="C63" s="873"/>
      <c r="D63" s="873"/>
      <c r="E63" s="873"/>
      <c r="F63" s="873"/>
      <c r="G63" s="873"/>
      <c r="H63" s="873"/>
      <c r="I63" s="899"/>
    </row>
    <row r="64" spans="1:9" ht="16.5" x14ac:dyDescent="0.3">
      <c r="A64" s="884" t="s">
        <v>54</v>
      </c>
      <c r="B64" s="885"/>
      <c r="C64" s="890" t="s">
        <v>24</v>
      </c>
      <c r="D64" s="891"/>
      <c r="E64" s="891"/>
      <c r="F64" s="891"/>
      <c r="G64" s="891"/>
      <c r="H64" s="891"/>
      <c r="I64" s="892"/>
    </row>
    <row r="65" spans="1:9" ht="18" customHeight="1" x14ac:dyDescent="0.3">
      <c r="A65" s="886"/>
      <c r="B65" s="887"/>
      <c r="C65" s="893" t="s">
        <v>569</v>
      </c>
      <c r="D65" s="874"/>
      <c r="E65" s="874"/>
      <c r="F65" s="894"/>
      <c r="G65" s="894"/>
      <c r="H65" s="894"/>
      <c r="I65" s="875"/>
    </row>
    <row r="66" spans="1:9" ht="17.25" thickBot="1" x14ac:dyDescent="0.35">
      <c r="A66" s="888"/>
      <c r="B66" s="889"/>
      <c r="C66" s="895" t="s">
        <v>75</v>
      </c>
      <c r="D66" s="896"/>
      <c r="E66" s="896"/>
      <c r="F66" s="897"/>
      <c r="G66" s="897"/>
      <c r="H66" s="897"/>
      <c r="I66" s="898"/>
    </row>
    <row r="67" spans="1:9" ht="23.25" customHeight="1" thickBot="1" x14ac:dyDescent="0.35">
      <c r="A67" s="460">
        <v>1047</v>
      </c>
      <c r="B67" s="491" t="s">
        <v>625</v>
      </c>
      <c r="C67" s="872" t="s">
        <v>121</v>
      </c>
      <c r="D67" s="873"/>
      <c r="E67" s="873"/>
      <c r="F67" s="873"/>
      <c r="G67" s="873"/>
      <c r="H67" s="873"/>
      <c r="I67" s="899"/>
    </row>
    <row r="68" spans="1:9" ht="50.25" thickBot="1" x14ac:dyDescent="0.35">
      <c r="A68" s="822" t="s">
        <v>78</v>
      </c>
      <c r="B68" s="823"/>
      <c r="C68" s="485" t="s">
        <v>347</v>
      </c>
      <c r="D68" s="300"/>
      <c r="E68" s="300"/>
      <c r="F68" s="300"/>
      <c r="G68" s="491"/>
      <c r="H68" s="491"/>
      <c r="I68" s="491"/>
    </row>
    <row r="69" spans="1:9" ht="33.75" customHeight="1" thickBot="1" x14ac:dyDescent="0.35">
      <c r="A69" s="822" t="s">
        <v>81</v>
      </c>
      <c r="B69" s="823"/>
      <c r="C69" s="485"/>
      <c r="D69" s="485"/>
      <c r="E69" s="485"/>
      <c r="F69" s="491"/>
      <c r="G69" s="491"/>
      <c r="H69" s="491"/>
      <c r="I69" s="491"/>
    </row>
    <row r="70" spans="1:9" ht="57.75" customHeight="1" thickBot="1" x14ac:dyDescent="0.35">
      <c r="A70" s="822" t="s">
        <v>82</v>
      </c>
      <c r="B70" s="900"/>
      <c r="C70" s="823"/>
      <c r="D70" s="485"/>
      <c r="E70" s="485"/>
      <c r="F70" s="491"/>
      <c r="G70" s="82">
        <f>SUM(Aragatsot!C11,Aragatsot!C30)</f>
        <v>-1041.0699999999981</v>
      </c>
      <c r="H70" s="82">
        <f>SUM(Aragatsot!D11,Aragatsot!D30)</f>
        <v>-1041.0699999999981</v>
      </c>
      <c r="I70" s="82">
        <f>SUM(Aragatsot!E11,Aragatsot!E30)</f>
        <v>-1041.0699999999981</v>
      </c>
    </row>
    <row r="71" spans="1:9" ht="31.5" customHeight="1" thickBot="1" x14ac:dyDescent="0.35">
      <c r="A71" s="822" t="s">
        <v>83</v>
      </c>
      <c r="B71" s="823"/>
      <c r="C71" s="82">
        <f>I70</f>
        <v>-1041.0699999999981</v>
      </c>
      <c r="D71" s="82"/>
      <c r="E71" s="82"/>
      <c r="F71" s="491"/>
      <c r="G71" s="491"/>
      <c r="H71" s="491"/>
      <c r="I71" s="491"/>
    </row>
    <row r="72" spans="1:9" ht="74.25" customHeight="1" thickBot="1" x14ac:dyDescent="0.35">
      <c r="A72" s="822" t="s">
        <v>84</v>
      </c>
      <c r="B72" s="823"/>
      <c r="C72" s="485"/>
      <c r="D72" s="485"/>
      <c r="E72" s="485"/>
      <c r="F72" s="491"/>
      <c r="G72" s="491"/>
      <c r="H72" s="491"/>
      <c r="I72" s="491"/>
    </row>
    <row r="73" spans="1:9" ht="46.5" customHeight="1" x14ac:dyDescent="0.3">
      <c r="A73" s="901" t="s">
        <v>66</v>
      </c>
      <c r="B73" s="902"/>
      <c r="C73" s="902"/>
      <c r="D73" s="902"/>
      <c r="E73" s="902"/>
      <c r="F73" s="902"/>
      <c r="G73" s="902"/>
      <c r="H73" s="902"/>
      <c r="I73" s="903"/>
    </row>
    <row r="74" spans="1:9" ht="15.75" customHeight="1" thickBot="1" x14ac:dyDescent="0.35">
      <c r="A74" s="872" t="s">
        <v>683</v>
      </c>
      <c r="B74" s="873"/>
      <c r="C74" s="873"/>
      <c r="D74" s="873"/>
      <c r="E74" s="873"/>
      <c r="F74" s="873"/>
      <c r="G74" s="873"/>
      <c r="H74" s="873"/>
      <c r="I74" s="899"/>
    </row>
    <row r="75" spans="1:9" ht="16.5" x14ac:dyDescent="0.3">
      <c r="A75" s="901" t="s">
        <v>67</v>
      </c>
      <c r="B75" s="902"/>
      <c r="C75" s="902"/>
      <c r="D75" s="902"/>
      <c r="E75" s="902"/>
      <c r="F75" s="902"/>
      <c r="G75" s="902"/>
      <c r="H75" s="902"/>
      <c r="I75" s="903"/>
    </row>
    <row r="76" spans="1:9" ht="15.75" customHeight="1" thickBot="1" x14ac:dyDescent="0.35">
      <c r="A76" s="872" t="s">
        <v>684</v>
      </c>
      <c r="B76" s="873"/>
      <c r="C76" s="873"/>
      <c r="D76" s="873"/>
      <c r="E76" s="873"/>
      <c r="F76" s="873"/>
      <c r="G76" s="873"/>
      <c r="H76" s="873"/>
      <c r="I76" s="899"/>
    </row>
    <row r="77" spans="1:9" ht="15.75" thickBot="1" x14ac:dyDescent="0.3"/>
    <row r="78" spans="1:9" s="122" customFormat="1" ht="16.5" x14ac:dyDescent="0.25">
      <c r="A78" s="807" t="s">
        <v>54</v>
      </c>
      <c r="B78" s="808"/>
      <c r="C78" s="811" t="s">
        <v>24</v>
      </c>
      <c r="D78" s="812"/>
      <c r="E78" s="812"/>
      <c r="F78" s="812"/>
      <c r="G78" s="812"/>
      <c r="H78" s="812"/>
      <c r="I78" s="813"/>
    </row>
    <row r="79" spans="1:9" s="122" customFormat="1" ht="16.5" x14ac:dyDescent="0.25">
      <c r="A79" s="809"/>
      <c r="B79" s="810"/>
      <c r="C79" s="904" t="s">
        <v>125</v>
      </c>
      <c r="D79" s="905"/>
      <c r="E79" s="905"/>
      <c r="F79" s="905"/>
      <c r="G79" s="905"/>
      <c r="H79" s="905"/>
      <c r="I79" s="906"/>
    </row>
    <row r="80" spans="1:9" s="122" customFormat="1" ht="16.5" x14ac:dyDescent="0.25">
      <c r="A80" s="907">
        <v>1047</v>
      </c>
      <c r="B80" s="818" t="s">
        <v>626</v>
      </c>
      <c r="C80" s="910" t="s">
        <v>58</v>
      </c>
      <c r="D80" s="911"/>
      <c r="E80" s="911"/>
      <c r="F80" s="911"/>
      <c r="G80" s="911"/>
      <c r="H80" s="911"/>
      <c r="I80" s="912"/>
    </row>
    <row r="81" spans="1:9" s="122" customFormat="1" ht="17.25" thickBot="1" x14ac:dyDescent="0.3">
      <c r="A81" s="908"/>
      <c r="B81" s="909"/>
      <c r="C81" s="913" t="s">
        <v>126</v>
      </c>
      <c r="D81" s="914"/>
      <c r="E81" s="914"/>
      <c r="F81" s="914"/>
      <c r="G81" s="914"/>
      <c r="H81" s="914"/>
      <c r="I81" s="915"/>
    </row>
    <row r="82" spans="1:9" s="122" customFormat="1" ht="54" customHeight="1" x14ac:dyDescent="0.25">
      <c r="A82" s="916" t="s">
        <v>78</v>
      </c>
      <c r="B82" s="917"/>
      <c r="C82" s="396" t="s">
        <v>127</v>
      </c>
      <c r="D82" s="309">
        <v>2</v>
      </c>
      <c r="E82" s="309">
        <v>2</v>
      </c>
      <c r="F82" s="309">
        <v>2</v>
      </c>
      <c r="G82" s="397"/>
      <c r="H82" s="397"/>
      <c r="I82" s="398"/>
    </row>
    <row r="83" spans="1:9" s="122" customFormat="1" ht="17.25" thickBot="1" x14ac:dyDescent="0.3">
      <c r="A83" s="918" t="s">
        <v>81</v>
      </c>
      <c r="B83" s="919"/>
      <c r="C83" s="399"/>
      <c r="D83" s="399"/>
      <c r="E83" s="399"/>
      <c r="F83" s="400"/>
      <c r="G83" s="401"/>
      <c r="H83" s="401"/>
      <c r="I83" s="402"/>
    </row>
    <row r="84" spans="1:9" s="122" customFormat="1" ht="57.75" customHeight="1" thickBot="1" x14ac:dyDescent="0.3">
      <c r="A84" s="920" t="s">
        <v>93</v>
      </c>
      <c r="B84" s="921"/>
      <c r="C84" s="921"/>
      <c r="D84" s="490"/>
      <c r="E84" s="490"/>
      <c r="F84" s="404"/>
      <c r="G84" s="405">
        <f>SUM(Aragatsot!C15:C16,Aragatsot!C13,Aragatsot!C26)</f>
        <v>10496.707799999987</v>
      </c>
      <c r="H84" s="405">
        <f>SUM(Aragatsot!D15:D16,Aragatsot!D13,Aragatsot!D26)</f>
        <v>10496.707799999987</v>
      </c>
      <c r="I84" s="405">
        <f>SUM(Aragatsot!E15:E16,Aragatsot!E13,Aragatsot!E26)</f>
        <v>10496.707799999987</v>
      </c>
    </row>
    <row r="85" spans="1:9" s="122" customFormat="1" ht="46.5" customHeight="1" thickBot="1" x14ac:dyDescent="0.3">
      <c r="A85" s="922" t="s">
        <v>94</v>
      </c>
      <c r="B85" s="923"/>
      <c r="C85" s="406">
        <f>I84</f>
        <v>10496.707799999987</v>
      </c>
      <c r="D85" s="406"/>
      <c r="E85" s="406"/>
      <c r="F85" s="404"/>
      <c r="G85" s="407"/>
      <c r="H85" s="407"/>
      <c r="I85" s="408"/>
    </row>
    <row r="86" spans="1:9" s="122" customFormat="1" ht="83.25" customHeight="1" thickBot="1" x14ac:dyDescent="0.3">
      <c r="A86" s="922" t="s">
        <v>95</v>
      </c>
      <c r="B86" s="923"/>
      <c r="C86" s="489"/>
      <c r="D86" s="489"/>
      <c r="E86" s="489"/>
      <c r="F86" s="404"/>
      <c r="G86" s="407"/>
      <c r="H86" s="407"/>
      <c r="I86" s="408"/>
    </row>
    <row r="87" spans="1:9" s="122" customFormat="1" ht="16.5" x14ac:dyDescent="0.25">
      <c r="A87" s="850" t="s">
        <v>66</v>
      </c>
      <c r="B87" s="851"/>
      <c r="C87" s="851"/>
      <c r="D87" s="851"/>
      <c r="E87" s="851"/>
      <c r="F87" s="851"/>
      <c r="G87" s="852"/>
      <c r="H87" s="852"/>
      <c r="I87" s="853"/>
    </row>
    <row r="88" spans="1:9" s="122" customFormat="1" ht="15.75" customHeight="1" thickBot="1" x14ac:dyDescent="0.35">
      <c r="A88" s="872" t="s">
        <v>683</v>
      </c>
      <c r="B88" s="873"/>
      <c r="C88" s="873"/>
      <c r="D88" s="873"/>
      <c r="E88" s="873"/>
      <c r="F88" s="873"/>
      <c r="G88" s="873"/>
      <c r="H88" s="873"/>
      <c r="I88" s="899"/>
    </row>
    <row r="89" spans="1:9" s="122" customFormat="1" ht="16.5" x14ac:dyDescent="0.25">
      <c r="A89" s="850" t="s">
        <v>67</v>
      </c>
      <c r="B89" s="851"/>
      <c r="C89" s="851"/>
      <c r="D89" s="851"/>
      <c r="E89" s="851"/>
      <c r="F89" s="851"/>
      <c r="G89" s="852"/>
      <c r="H89" s="852"/>
      <c r="I89" s="853"/>
    </row>
    <row r="90" spans="1:9" s="122" customFormat="1" ht="15.75" customHeight="1" thickBot="1" x14ac:dyDescent="0.35">
      <c r="A90" s="872" t="s">
        <v>684</v>
      </c>
      <c r="B90" s="873"/>
      <c r="C90" s="873"/>
      <c r="D90" s="873"/>
      <c r="E90" s="873"/>
      <c r="F90" s="873"/>
      <c r="G90" s="873"/>
      <c r="H90" s="873"/>
      <c r="I90" s="899"/>
    </row>
    <row r="91" spans="1:9" ht="16.5" x14ac:dyDescent="0.25">
      <c r="A91" s="924" t="s">
        <v>54</v>
      </c>
      <c r="B91" s="925"/>
      <c r="C91" s="811" t="s">
        <v>24</v>
      </c>
      <c r="D91" s="812"/>
      <c r="E91" s="812"/>
      <c r="F91" s="812"/>
      <c r="G91" s="812"/>
      <c r="H91" s="812"/>
      <c r="I91" s="813"/>
    </row>
    <row r="92" spans="1:9" ht="16.5" x14ac:dyDescent="0.25">
      <c r="A92" s="809"/>
      <c r="B92" s="810"/>
      <c r="C92" s="904" t="s">
        <v>88</v>
      </c>
      <c r="D92" s="905"/>
      <c r="E92" s="905"/>
      <c r="F92" s="905"/>
      <c r="G92" s="905"/>
      <c r="H92" s="905"/>
      <c r="I92" s="906"/>
    </row>
    <row r="93" spans="1:9" ht="16.5" x14ac:dyDescent="0.25">
      <c r="A93" s="926">
        <v>1047</v>
      </c>
      <c r="B93" s="909" t="s">
        <v>629</v>
      </c>
      <c r="C93" s="910" t="s">
        <v>58</v>
      </c>
      <c r="D93" s="911"/>
      <c r="E93" s="911"/>
      <c r="F93" s="911"/>
      <c r="G93" s="911"/>
      <c r="H93" s="911"/>
      <c r="I93" s="912"/>
    </row>
    <row r="94" spans="1:9" ht="17.25" thickBot="1" x14ac:dyDescent="0.3">
      <c r="A94" s="927"/>
      <c r="B94" s="867"/>
      <c r="C94" s="913" t="s">
        <v>90</v>
      </c>
      <c r="D94" s="914"/>
      <c r="E94" s="914"/>
      <c r="F94" s="914"/>
      <c r="G94" s="914"/>
      <c r="H94" s="914"/>
      <c r="I94" s="915"/>
    </row>
    <row r="95" spans="1:9" ht="66" x14ac:dyDescent="0.25">
      <c r="A95" s="916" t="s">
        <v>78</v>
      </c>
      <c r="B95" s="917"/>
      <c r="C95" s="396" t="s">
        <v>91</v>
      </c>
      <c r="D95" s="309"/>
      <c r="E95" s="309"/>
      <c r="F95" s="309"/>
      <c r="G95" s="309"/>
      <c r="H95" s="410"/>
      <c r="I95" s="398"/>
    </row>
    <row r="96" spans="1:9" ht="76.5" customHeight="1" thickBot="1" x14ac:dyDescent="0.3">
      <c r="A96" s="918" t="s">
        <v>81</v>
      </c>
      <c r="B96" s="919"/>
      <c r="C96" s="399" t="s">
        <v>92</v>
      </c>
      <c r="D96" s="399"/>
      <c r="E96" s="399"/>
      <c r="F96" s="399"/>
      <c r="G96" s="400"/>
      <c r="H96" s="401"/>
      <c r="I96" s="402"/>
    </row>
    <row r="97" spans="1:9" ht="67.5" customHeight="1" thickBot="1" x14ac:dyDescent="0.3">
      <c r="A97" s="920" t="s">
        <v>93</v>
      </c>
      <c r="B97" s="921"/>
      <c r="C97" s="921"/>
      <c r="D97" s="490"/>
      <c r="E97" s="490"/>
      <c r="F97" s="490"/>
      <c r="G97" s="495">
        <f>Aragatsot!C31</f>
        <v>3000</v>
      </c>
      <c r="H97" s="495">
        <f>Aragatsot!D31</f>
        <v>3000</v>
      </c>
      <c r="I97" s="495">
        <f>Aragatsot!E31</f>
        <v>3000</v>
      </c>
    </row>
    <row r="98" spans="1:9" ht="33" customHeight="1" thickBot="1" x14ac:dyDescent="0.3">
      <c r="A98" s="922" t="s">
        <v>94</v>
      </c>
      <c r="B98" s="923"/>
      <c r="C98" s="233">
        <f>G97</f>
        <v>3000</v>
      </c>
      <c r="D98" s="411"/>
      <c r="E98" s="411"/>
      <c r="F98" s="411"/>
      <c r="G98" s="404"/>
      <c r="H98" s="407"/>
      <c r="I98" s="408"/>
    </row>
    <row r="99" spans="1:9" ht="69" customHeight="1" thickBot="1" x14ac:dyDescent="0.3">
      <c r="A99" s="922" t="s">
        <v>95</v>
      </c>
      <c r="B99" s="923"/>
      <c r="C99" s="489"/>
      <c r="D99" s="489"/>
      <c r="E99" s="489"/>
      <c r="F99" s="489"/>
      <c r="G99" s="404"/>
      <c r="H99" s="407"/>
      <c r="I99" s="408"/>
    </row>
    <row r="100" spans="1:9" ht="16.5" x14ac:dyDescent="0.25">
      <c r="A100" s="850" t="s">
        <v>66</v>
      </c>
      <c r="B100" s="851"/>
      <c r="C100" s="851"/>
      <c r="D100" s="851"/>
      <c r="E100" s="851"/>
      <c r="F100" s="851"/>
      <c r="G100" s="851"/>
      <c r="H100" s="852"/>
      <c r="I100" s="853"/>
    </row>
    <row r="101" spans="1:9" ht="29.25" customHeight="1" thickBot="1" x14ac:dyDescent="0.35">
      <c r="A101" s="872" t="s">
        <v>683</v>
      </c>
      <c r="B101" s="873"/>
      <c r="C101" s="873"/>
      <c r="D101" s="873"/>
      <c r="E101" s="873"/>
      <c r="F101" s="873"/>
      <c r="G101" s="873"/>
      <c r="H101" s="873"/>
      <c r="I101" s="899"/>
    </row>
    <row r="102" spans="1:9" ht="16.5" x14ac:dyDescent="0.25">
      <c r="A102" s="850" t="s">
        <v>67</v>
      </c>
      <c r="B102" s="851"/>
      <c r="C102" s="851"/>
      <c r="D102" s="851"/>
      <c r="E102" s="851"/>
      <c r="F102" s="851"/>
      <c r="G102" s="851"/>
      <c r="H102" s="852"/>
      <c r="I102" s="853"/>
    </row>
    <row r="103" spans="1:9" ht="17.25" thickBot="1" x14ac:dyDescent="0.35">
      <c r="A103" s="872" t="s">
        <v>684</v>
      </c>
      <c r="B103" s="873"/>
      <c r="C103" s="873"/>
      <c r="D103" s="873"/>
      <c r="E103" s="873"/>
      <c r="F103" s="873"/>
      <c r="G103" s="873"/>
      <c r="H103" s="873"/>
      <c r="I103" s="899"/>
    </row>
  </sheetData>
  <mergeCells count="112">
    <mergeCell ref="A102:I102"/>
    <mergeCell ref="A103:I103"/>
    <mergeCell ref="A91:B92"/>
    <mergeCell ref="C91:I91"/>
    <mergeCell ref="C92:I92"/>
    <mergeCell ref="A93:A94"/>
    <mergeCell ref="B93:B94"/>
    <mergeCell ref="C93:I93"/>
    <mergeCell ref="C94:I94"/>
    <mergeCell ref="A95:B95"/>
    <mergeCell ref="A96:B96"/>
    <mergeCell ref="A87:I87"/>
    <mergeCell ref="A88:I88"/>
    <mergeCell ref="A89:I89"/>
    <mergeCell ref="A90:I90"/>
    <mergeCell ref="A97:C97"/>
    <mergeCell ref="A98:B98"/>
    <mergeCell ref="A99:B99"/>
    <mergeCell ref="A100:I100"/>
    <mergeCell ref="A101:I101"/>
    <mergeCell ref="A80:A81"/>
    <mergeCell ref="B80:B81"/>
    <mergeCell ref="C80:I80"/>
    <mergeCell ref="C81:I81"/>
    <mergeCell ref="A82:B82"/>
    <mergeCell ref="A83:B83"/>
    <mergeCell ref="A84:C84"/>
    <mergeCell ref="A85:B85"/>
    <mergeCell ref="A86:B86"/>
    <mergeCell ref="A68:B68"/>
    <mergeCell ref="A69:B69"/>
    <mergeCell ref="A70:C70"/>
    <mergeCell ref="A72:B72"/>
    <mergeCell ref="A73:I73"/>
    <mergeCell ref="A74:I74"/>
    <mergeCell ref="A75:I75"/>
    <mergeCell ref="A76:I76"/>
    <mergeCell ref="A78:B79"/>
    <mergeCell ref="C78:I78"/>
    <mergeCell ref="C79:I79"/>
    <mergeCell ref="A60:I60"/>
    <mergeCell ref="A61:I61"/>
    <mergeCell ref="A62:I62"/>
    <mergeCell ref="A63:I63"/>
    <mergeCell ref="A64:B66"/>
    <mergeCell ref="C64:I64"/>
    <mergeCell ref="C65:I65"/>
    <mergeCell ref="C66:I66"/>
    <mergeCell ref="C67:I67"/>
    <mergeCell ref="A51:B53"/>
    <mergeCell ref="C51:I51"/>
    <mergeCell ref="C52:I52"/>
    <mergeCell ref="C53:I53"/>
    <mergeCell ref="C54:I54"/>
    <mergeCell ref="A55:B55"/>
    <mergeCell ref="A57:C57"/>
    <mergeCell ref="A58:B58"/>
    <mergeCell ref="A59:B59"/>
    <mergeCell ref="A40:I40"/>
    <mergeCell ref="A41:I41"/>
    <mergeCell ref="A42:I42"/>
    <mergeCell ref="A43:I43"/>
    <mergeCell ref="A46:I46"/>
    <mergeCell ref="A47:I47"/>
    <mergeCell ref="A48:C50"/>
    <mergeCell ref="D48:I48"/>
    <mergeCell ref="D49:F49"/>
    <mergeCell ref="G49:I49"/>
    <mergeCell ref="C32:I32"/>
    <mergeCell ref="C33:I33"/>
    <mergeCell ref="A34:B34"/>
    <mergeCell ref="A35:I35"/>
    <mergeCell ref="A36:I36"/>
    <mergeCell ref="A37:I37"/>
    <mergeCell ref="A38:B38"/>
    <mergeCell ref="C38:I38"/>
    <mergeCell ref="A39:B39"/>
    <mergeCell ref="A1:I1"/>
    <mergeCell ref="A2:I2"/>
    <mergeCell ref="A3:I3"/>
    <mergeCell ref="A4:I4"/>
    <mergeCell ref="A6:I6"/>
    <mergeCell ref="A8:I8"/>
    <mergeCell ref="A11:I11"/>
    <mergeCell ref="A13:C15"/>
    <mergeCell ref="D13:I13"/>
    <mergeCell ref="D14:F14"/>
    <mergeCell ref="G14:I14"/>
    <mergeCell ref="A16:B17"/>
    <mergeCell ref="C16:I16"/>
    <mergeCell ref="C17:I17"/>
    <mergeCell ref="A18:A19"/>
    <mergeCell ref="B18:B19"/>
    <mergeCell ref="C19:I19"/>
    <mergeCell ref="A71:B71"/>
    <mergeCell ref="A56:B56"/>
    <mergeCell ref="A20:B20"/>
    <mergeCell ref="A29:I29"/>
    <mergeCell ref="A30:B31"/>
    <mergeCell ref="C30:I30"/>
    <mergeCell ref="C31:I31"/>
    <mergeCell ref="A32:A33"/>
    <mergeCell ref="B32:B33"/>
    <mergeCell ref="A21:I21"/>
    <mergeCell ref="A22:I22"/>
    <mergeCell ref="A23:I23"/>
    <mergeCell ref="A24:B24"/>
    <mergeCell ref="C24:I24"/>
    <mergeCell ref="A25:B25"/>
    <mergeCell ref="A26:I26"/>
    <mergeCell ref="A27:I27"/>
    <mergeCell ref="A28:I28"/>
  </mergeCells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85" zoomScaleNormal="85" workbookViewId="0">
      <selection activeCell="G49" sqref="G49"/>
    </sheetView>
  </sheetViews>
  <sheetFormatPr defaultRowHeight="15" x14ac:dyDescent="0.25"/>
  <cols>
    <col min="1" max="1" width="6.85546875" style="89" customWidth="1"/>
    <col min="2" max="2" width="53.5703125" style="332" customWidth="1"/>
    <col min="3" max="3" width="14.28515625" style="89" bestFit="1" customWidth="1"/>
    <col min="4" max="4" width="20.28515625" style="89" customWidth="1"/>
    <col min="5" max="5" width="20.85546875" style="89" customWidth="1"/>
    <col min="6" max="6" width="12.140625" style="89" customWidth="1"/>
    <col min="7" max="16384" width="9.140625" style="89"/>
  </cols>
  <sheetData>
    <row r="1" spans="1:5" ht="29.25" customHeight="1" x14ac:dyDescent="0.25">
      <c r="A1" s="797" t="s">
        <v>18</v>
      </c>
      <c r="B1" s="797"/>
      <c r="C1" s="797"/>
      <c r="D1" s="797"/>
      <c r="E1" s="797"/>
    </row>
    <row r="2" spans="1:5" ht="35.25" customHeight="1" x14ac:dyDescent="0.25">
      <c r="A2" s="797" t="s">
        <v>433</v>
      </c>
      <c r="B2" s="797"/>
      <c r="C2" s="797"/>
      <c r="D2" s="797"/>
      <c r="E2" s="797"/>
    </row>
    <row r="3" spans="1:5" ht="28.5" customHeight="1" x14ac:dyDescent="0.25">
      <c r="A3" s="516"/>
      <c r="B3" s="326"/>
      <c r="C3" s="516"/>
      <c r="D3" s="516"/>
      <c r="E3" s="516"/>
    </row>
    <row r="4" spans="1:5" ht="58.5" customHeight="1" x14ac:dyDescent="0.25">
      <c r="A4" s="803" t="s">
        <v>754</v>
      </c>
      <c r="B4" s="803"/>
      <c r="C4" s="803"/>
      <c r="D4" s="803"/>
      <c r="E4" s="803"/>
    </row>
    <row r="5" spans="1:5" ht="17.25" customHeight="1" x14ac:dyDescent="0.25">
      <c r="A5" s="90"/>
      <c r="B5" s="90"/>
      <c r="C5" s="90"/>
      <c r="D5" s="90"/>
      <c r="E5" s="90"/>
    </row>
    <row r="6" spans="1:5" ht="18" x14ac:dyDescent="0.25">
      <c r="A6" s="928" t="s">
        <v>5</v>
      </c>
      <c r="B6" s="928"/>
      <c r="C6" s="928"/>
      <c r="D6" s="928"/>
      <c r="E6" s="928"/>
    </row>
    <row r="7" spans="1:5" ht="91.5" customHeight="1" x14ac:dyDescent="0.25">
      <c r="A7" s="929" t="s">
        <v>1</v>
      </c>
      <c r="B7" s="930" t="s">
        <v>6</v>
      </c>
      <c r="C7" s="804" t="s">
        <v>705</v>
      </c>
      <c r="D7" s="805"/>
      <c r="E7" s="806"/>
    </row>
    <row r="8" spans="1:5" ht="105.75" customHeight="1" x14ac:dyDescent="0.25">
      <c r="A8" s="929"/>
      <c r="B8" s="930"/>
      <c r="C8" s="457" t="s">
        <v>15</v>
      </c>
      <c r="D8" s="525" t="s">
        <v>16</v>
      </c>
      <c r="E8" s="524" t="s">
        <v>7</v>
      </c>
    </row>
    <row r="9" spans="1:5" ht="17.25" x14ac:dyDescent="0.25">
      <c r="A9" s="67"/>
      <c r="B9" s="524" t="s">
        <v>0</v>
      </c>
      <c r="C9" s="524">
        <f>C11+C23+C43+C46</f>
        <v>0</v>
      </c>
      <c r="D9" s="524">
        <f>D11+D23+D43+D46</f>
        <v>0</v>
      </c>
      <c r="E9" s="524">
        <f>E11+E23+E43+E46</f>
        <v>0</v>
      </c>
    </row>
    <row r="10" spans="1:5" ht="17.25" x14ac:dyDescent="0.25">
      <c r="A10" s="67"/>
      <c r="B10" s="67" t="s">
        <v>8</v>
      </c>
      <c r="C10" s="67"/>
      <c r="D10" s="67"/>
      <c r="E10" s="67"/>
    </row>
    <row r="11" spans="1:5" ht="17.25" x14ac:dyDescent="0.25">
      <c r="A11" s="68">
        <v>1</v>
      </c>
      <c r="B11" s="524" t="s">
        <v>11</v>
      </c>
      <c r="C11" s="524">
        <f>SUM(C13:C22)</f>
        <v>-4229.2999999999993</v>
      </c>
      <c r="D11" s="524">
        <f>SUM(D13:D22)</f>
        <v>-4229.2999999999993</v>
      </c>
      <c r="E11" s="524">
        <f>SUM(E13:E22)</f>
        <v>-4229.2999999999993</v>
      </c>
    </row>
    <row r="12" spans="1:5" ht="17.25" x14ac:dyDescent="0.25">
      <c r="A12" s="69"/>
      <c r="B12" s="524" t="s">
        <v>9</v>
      </c>
      <c r="C12" s="524"/>
      <c r="D12" s="524"/>
      <c r="E12" s="524"/>
    </row>
    <row r="13" spans="1:5" s="327" customFormat="1" ht="36" x14ac:dyDescent="0.35">
      <c r="A13" s="305" t="s">
        <v>252</v>
      </c>
      <c r="B13" s="258" t="s">
        <v>394</v>
      </c>
      <c r="C13" s="468">
        <v>-756.8</v>
      </c>
      <c r="D13" s="468">
        <v>-756.8</v>
      </c>
      <c r="E13" s="468">
        <v>-756.8</v>
      </c>
    </row>
    <row r="14" spans="1:5" s="327" customFormat="1" ht="36" x14ac:dyDescent="0.35">
      <c r="A14" s="305" t="s">
        <v>253</v>
      </c>
      <c r="B14" s="258" t="s">
        <v>398</v>
      </c>
      <c r="C14" s="468">
        <v>-657.2</v>
      </c>
      <c r="D14" s="468">
        <v>-657.2</v>
      </c>
      <c r="E14" s="468">
        <v>-657.2</v>
      </c>
    </row>
    <row r="15" spans="1:5" s="327" customFormat="1" ht="36" x14ac:dyDescent="0.35">
      <c r="A15" s="305" t="s">
        <v>254</v>
      </c>
      <c r="B15" s="258" t="s">
        <v>399</v>
      </c>
      <c r="C15" s="468">
        <v>-333.1</v>
      </c>
      <c r="D15" s="468">
        <v>-333.1</v>
      </c>
      <c r="E15" s="468">
        <v>-333.1</v>
      </c>
    </row>
    <row r="16" spans="1:5" s="327" customFormat="1" ht="36" x14ac:dyDescent="0.35">
      <c r="A16" s="305" t="s">
        <v>287</v>
      </c>
      <c r="B16" s="258" t="s">
        <v>400</v>
      </c>
      <c r="C16" s="468">
        <v>-278</v>
      </c>
      <c r="D16" s="468">
        <v>-278</v>
      </c>
      <c r="E16" s="468">
        <v>-278</v>
      </c>
    </row>
    <row r="17" spans="1:5" s="327" customFormat="1" ht="36" x14ac:dyDescent="0.35">
      <c r="A17" s="305" t="s">
        <v>288</v>
      </c>
      <c r="B17" s="258" t="s">
        <v>396</v>
      </c>
      <c r="C17" s="468">
        <v>-600.6</v>
      </c>
      <c r="D17" s="468">
        <v>-600.6</v>
      </c>
      <c r="E17" s="468">
        <v>-600.6</v>
      </c>
    </row>
    <row r="18" spans="1:5" s="327" customFormat="1" ht="36" x14ac:dyDescent="0.35">
      <c r="A18" s="305" t="s">
        <v>289</v>
      </c>
      <c r="B18" s="258" t="s">
        <v>397</v>
      </c>
      <c r="C18" s="468">
        <v>-328.4</v>
      </c>
      <c r="D18" s="468">
        <v>-328.4</v>
      </c>
      <c r="E18" s="468">
        <v>-328.4</v>
      </c>
    </row>
    <row r="19" spans="1:5" s="327" customFormat="1" ht="54" x14ac:dyDescent="0.35">
      <c r="A19" s="305" t="s">
        <v>290</v>
      </c>
      <c r="B19" s="258" t="s">
        <v>576</v>
      </c>
      <c r="C19" s="468">
        <v>-451.2</v>
      </c>
      <c r="D19" s="468">
        <v>-451.2</v>
      </c>
      <c r="E19" s="468">
        <v>-451.2</v>
      </c>
    </row>
    <row r="20" spans="1:5" s="327" customFormat="1" ht="36" x14ac:dyDescent="0.35">
      <c r="A20" s="305" t="s">
        <v>292</v>
      </c>
      <c r="B20" s="258" t="s">
        <v>393</v>
      </c>
      <c r="C20" s="468">
        <v>-174</v>
      </c>
      <c r="D20" s="468">
        <v>-174</v>
      </c>
      <c r="E20" s="468">
        <v>-174</v>
      </c>
    </row>
    <row r="21" spans="1:5" s="327" customFormat="1" ht="36" x14ac:dyDescent="0.35">
      <c r="A21" s="305" t="s">
        <v>295</v>
      </c>
      <c r="B21" s="258" t="s">
        <v>395</v>
      </c>
      <c r="C21" s="468">
        <v>-150</v>
      </c>
      <c r="D21" s="468">
        <v>-150</v>
      </c>
      <c r="E21" s="468">
        <v>-150</v>
      </c>
    </row>
    <row r="22" spans="1:5" s="327" customFormat="1" ht="60" customHeight="1" x14ac:dyDescent="0.35">
      <c r="A22" s="305" t="s">
        <v>300</v>
      </c>
      <c r="B22" s="258" t="s">
        <v>577</v>
      </c>
      <c r="C22" s="468">
        <v>-500</v>
      </c>
      <c r="D22" s="468">
        <v>-500</v>
      </c>
      <c r="E22" s="468">
        <v>-500</v>
      </c>
    </row>
    <row r="23" spans="1:5" ht="34.5" x14ac:dyDescent="0.25">
      <c r="A23" s="305">
        <v>2</v>
      </c>
      <c r="B23" s="524" t="s">
        <v>10</v>
      </c>
      <c r="C23" s="524">
        <f>SUM(C25:C42)</f>
        <v>1644.9999999999991</v>
      </c>
      <c r="D23" s="524">
        <f>SUM(D25:D42)</f>
        <v>1644.9999999999991</v>
      </c>
      <c r="E23" s="524">
        <f>SUM(E25:E42)</f>
        <v>1644.9999999999991</v>
      </c>
    </row>
    <row r="24" spans="1:5" ht="25.5" customHeight="1" x14ac:dyDescent="0.25">
      <c r="A24" s="305"/>
      <c r="B24" s="256" t="s">
        <v>9</v>
      </c>
      <c r="C24" s="67"/>
      <c r="D24" s="67"/>
      <c r="E24" s="67"/>
    </row>
    <row r="25" spans="1:5" s="327" customFormat="1" ht="36" x14ac:dyDescent="0.35">
      <c r="A25" s="305" t="s">
        <v>255</v>
      </c>
      <c r="B25" s="258" t="s">
        <v>402</v>
      </c>
      <c r="C25" s="468">
        <v>-500</v>
      </c>
      <c r="D25" s="468">
        <v>-500</v>
      </c>
      <c r="E25" s="468">
        <v>-500</v>
      </c>
    </row>
    <row r="26" spans="1:5" s="327" customFormat="1" ht="36" x14ac:dyDescent="0.35">
      <c r="A26" s="305" t="s">
        <v>256</v>
      </c>
      <c r="B26" s="258" t="s">
        <v>403</v>
      </c>
      <c r="C26" s="468">
        <v>-303</v>
      </c>
      <c r="D26" s="468">
        <v>-303</v>
      </c>
      <c r="E26" s="468">
        <v>-303</v>
      </c>
    </row>
    <row r="27" spans="1:5" s="327" customFormat="1" ht="36" x14ac:dyDescent="0.35">
      <c r="A27" s="305" t="s">
        <v>257</v>
      </c>
      <c r="B27" s="258" t="s">
        <v>404</v>
      </c>
      <c r="C27" s="468">
        <v>-300</v>
      </c>
      <c r="D27" s="468">
        <v>-300</v>
      </c>
      <c r="E27" s="468">
        <v>-300</v>
      </c>
    </row>
    <row r="28" spans="1:5" s="327" customFormat="1" ht="36" x14ac:dyDescent="0.35">
      <c r="A28" s="305" t="s">
        <v>258</v>
      </c>
      <c r="B28" s="258" t="s">
        <v>405</v>
      </c>
      <c r="C28" s="468">
        <v>-296</v>
      </c>
      <c r="D28" s="468">
        <v>-296</v>
      </c>
      <c r="E28" s="468">
        <v>-296</v>
      </c>
    </row>
    <row r="29" spans="1:5" s="327" customFormat="1" ht="34.5" customHeight="1" x14ac:dyDescent="0.35">
      <c r="A29" s="305" t="s">
        <v>259</v>
      </c>
      <c r="B29" s="258" t="s">
        <v>406</v>
      </c>
      <c r="C29" s="468">
        <v>-369</v>
      </c>
      <c r="D29" s="468">
        <v>-369</v>
      </c>
      <c r="E29" s="468">
        <v>-369</v>
      </c>
    </row>
    <row r="30" spans="1:5" s="327" customFormat="1" ht="55.5" customHeight="1" x14ac:dyDescent="0.35">
      <c r="A30" s="305" t="s">
        <v>260</v>
      </c>
      <c r="B30" s="258" t="s">
        <v>503</v>
      </c>
      <c r="C30" s="468">
        <v>-400</v>
      </c>
      <c r="D30" s="468">
        <v>-400</v>
      </c>
      <c r="E30" s="468">
        <v>-400</v>
      </c>
    </row>
    <row r="31" spans="1:5" s="327" customFormat="1" ht="36" x14ac:dyDescent="0.35">
      <c r="A31" s="305" t="s">
        <v>261</v>
      </c>
      <c r="B31" s="258" t="s">
        <v>407</v>
      </c>
      <c r="C31" s="468">
        <v>-2200</v>
      </c>
      <c r="D31" s="468">
        <v>-2200</v>
      </c>
      <c r="E31" s="468">
        <v>-2200</v>
      </c>
    </row>
    <row r="32" spans="1:5" s="327" customFormat="1" ht="36" x14ac:dyDescent="0.35">
      <c r="A32" s="305" t="s">
        <v>263</v>
      </c>
      <c r="B32" s="258" t="s">
        <v>408</v>
      </c>
      <c r="C32" s="468">
        <v>-460</v>
      </c>
      <c r="D32" s="468">
        <v>-460</v>
      </c>
      <c r="E32" s="468">
        <v>-460</v>
      </c>
    </row>
    <row r="33" spans="1:7" s="328" customFormat="1" ht="36" x14ac:dyDescent="0.3">
      <c r="A33" s="305" t="s">
        <v>264</v>
      </c>
      <c r="B33" s="258" t="s">
        <v>504</v>
      </c>
      <c r="C33" s="468">
        <v>-320</v>
      </c>
      <c r="D33" s="468">
        <v>-320</v>
      </c>
      <c r="E33" s="468">
        <v>-320</v>
      </c>
    </row>
    <row r="34" spans="1:7" s="327" customFormat="1" ht="36" x14ac:dyDescent="0.35">
      <c r="A34" s="305" t="s">
        <v>266</v>
      </c>
      <c r="B34" s="258" t="s">
        <v>751</v>
      </c>
      <c r="C34" s="468">
        <v>-400</v>
      </c>
      <c r="D34" s="468">
        <v>-400</v>
      </c>
      <c r="E34" s="468">
        <v>-400</v>
      </c>
    </row>
    <row r="35" spans="1:7" s="327" customFormat="1" ht="36" x14ac:dyDescent="0.35">
      <c r="A35" s="320" t="s">
        <v>270</v>
      </c>
      <c r="B35" s="258" t="s">
        <v>401</v>
      </c>
      <c r="C35" s="468">
        <v>-150</v>
      </c>
      <c r="D35" s="468">
        <v>-150</v>
      </c>
      <c r="E35" s="468">
        <v>-150</v>
      </c>
    </row>
    <row r="36" spans="1:7" s="327" customFormat="1" ht="36" x14ac:dyDescent="0.35">
      <c r="A36" s="320" t="s">
        <v>272</v>
      </c>
      <c r="B36" s="258" t="s">
        <v>412</v>
      </c>
      <c r="C36" s="468">
        <v>-300</v>
      </c>
      <c r="D36" s="468">
        <v>-300</v>
      </c>
      <c r="E36" s="468">
        <v>-300</v>
      </c>
    </row>
    <row r="37" spans="1:7" s="327" customFormat="1" ht="36" x14ac:dyDescent="0.35">
      <c r="A37" s="320" t="s">
        <v>274</v>
      </c>
      <c r="B37" s="258" t="s">
        <v>409</v>
      </c>
      <c r="C37" s="468">
        <v>-461</v>
      </c>
      <c r="D37" s="468">
        <v>-461</v>
      </c>
      <c r="E37" s="468">
        <v>-461</v>
      </c>
    </row>
    <row r="38" spans="1:7" s="327" customFormat="1" ht="75.75" customHeight="1" x14ac:dyDescent="0.35">
      <c r="A38" s="320" t="s">
        <v>275</v>
      </c>
      <c r="B38" s="258" t="s">
        <v>507</v>
      </c>
      <c r="C38" s="468">
        <v>-340</v>
      </c>
      <c r="D38" s="468">
        <v>-340</v>
      </c>
      <c r="E38" s="468">
        <v>-340</v>
      </c>
    </row>
    <row r="39" spans="1:7" s="327" customFormat="1" ht="54" x14ac:dyDescent="0.35">
      <c r="A39" s="320" t="s">
        <v>276</v>
      </c>
      <c r="B39" s="258" t="s">
        <v>508</v>
      </c>
      <c r="C39" s="468">
        <v>-340</v>
      </c>
      <c r="D39" s="468">
        <v>-340</v>
      </c>
      <c r="E39" s="468">
        <v>-340</v>
      </c>
    </row>
    <row r="40" spans="1:7" s="327" customFormat="1" ht="36" x14ac:dyDescent="0.35">
      <c r="A40" s="320" t="s">
        <v>277</v>
      </c>
      <c r="B40" s="258" t="s">
        <v>410</v>
      </c>
      <c r="C40" s="468">
        <v>2861.9999999999991</v>
      </c>
      <c r="D40" s="468">
        <v>2861.9999999999991</v>
      </c>
      <c r="E40" s="468">
        <v>2861.9999999999991</v>
      </c>
      <c r="F40" s="498"/>
    </row>
    <row r="41" spans="1:7" s="327" customFormat="1" ht="45" customHeight="1" x14ac:dyDescent="0.35">
      <c r="A41" s="320" t="s">
        <v>280</v>
      </c>
      <c r="B41" s="258" t="s">
        <v>411</v>
      </c>
      <c r="C41" s="259">
        <v>6072</v>
      </c>
      <c r="D41" s="259">
        <v>6072</v>
      </c>
      <c r="E41" s="259">
        <v>6072</v>
      </c>
      <c r="G41" s="500"/>
    </row>
    <row r="42" spans="1:7" ht="36" x14ac:dyDescent="0.25">
      <c r="A42" s="320" t="s">
        <v>282</v>
      </c>
      <c r="B42" s="258" t="s">
        <v>696</v>
      </c>
      <c r="C42" s="468">
        <v>-150</v>
      </c>
      <c r="D42" s="468">
        <v>-150</v>
      </c>
      <c r="E42" s="468">
        <v>-150</v>
      </c>
    </row>
    <row r="43" spans="1:7" s="328" customFormat="1" ht="17.25" x14ac:dyDescent="0.3">
      <c r="A43" s="10">
        <v>4</v>
      </c>
      <c r="B43" s="524" t="s">
        <v>21</v>
      </c>
      <c r="C43" s="8">
        <f>SUM(C45:C45)</f>
        <v>3000</v>
      </c>
      <c r="D43" s="8">
        <f>SUM(D45:D45)</f>
        <v>3000</v>
      </c>
      <c r="E43" s="8">
        <f>SUM(E45:E45)</f>
        <v>3000</v>
      </c>
    </row>
    <row r="44" spans="1:7" s="328" customFormat="1" ht="17.25" x14ac:dyDescent="0.3">
      <c r="A44" s="69"/>
      <c r="B44" s="524" t="s">
        <v>9</v>
      </c>
      <c r="C44" s="524"/>
      <c r="D44" s="524"/>
      <c r="E44" s="524"/>
    </row>
    <row r="45" spans="1:7" s="274" customFormat="1" ht="36" x14ac:dyDescent="0.25">
      <c r="A45" s="305" t="s">
        <v>540</v>
      </c>
      <c r="B45" s="258" t="s">
        <v>752</v>
      </c>
      <c r="C45" s="468">
        <v>3000</v>
      </c>
      <c r="D45" s="468">
        <v>3000</v>
      </c>
      <c r="E45" s="468">
        <v>3000</v>
      </c>
    </row>
    <row r="46" spans="1:7" ht="17.25" x14ac:dyDescent="0.25">
      <c r="A46" s="9">
        <v>6</v>
      </c>
      <c r="B46" s="124" t="s">
        <v>12</v>
      </c>
      <c r="C46" s="482">
        <v>-415.7</v>
      </c>
      <c r="D46" s="482">
        <v>-415.7</v>
      </c>
      <c r="E46" s="482">
        <v>-415.7</v>
      </c>
    </row>
  </sheetData>
  <mergeCells count="7">
    <mergeCell ref="A6:E6"/>
    <mergeCell ref="A1:E1"/>
    <mergeCell ref="A2:E2"/>
    <mergeCell ref="A4:E4"/>
    <mergeCell ref="A7:A8"/>
    <mergeCell ref="B7:B8"/>
    <mergeCell ref="C7:E7"/>
  </mergeCells>
  <pageMargins left="0.196850393700787" right="0.196850393700787" top="0.15748031496063" bottom="0.15748031496063" header="0.31496062992126" footer="0.31496062992126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opLeftCell="A139" workbookViewId="0">
      <selection activeCell="C123" sqref="C123"/>
    </sheetView>
  </sheetViews>
  <sheetFormatPr defaultRowHeight="16.5" x14ac:dyDescent="0.25"/>
  <cols>
    <col min="1" max="1" width="13.140625" style="39" customWidth="1"/>
    <col min="2" max="2" width="16.140625" style="39" customWidth="1"/>
    <col min="3" max="3" width="26.85546875" style="39" customWidth="1"/>
    <col min="4" max="4" width="17.42578125" style="39" customWidth="1"/>
    <col min="5" max="5" width="10.42578125" style="39" bestFit="1" customWidth="1"/>
    <col min="6" max="6" width="10.42578125" style="39" customWidth="1"/>
    <col min="7" max="7" width="10.7109375" style="39" bestFit="1" customWidth="1"/>
    <col min="8" max="8" width="10.42578125" style="39" bestFit="1" customWidth="1"/>
    <col min="9" max="9" width="10.5703125" style="39" bestFit="1" customWidth="1"/>
    <col min="10" max="10" width="9.140625" style="39"/>
    <col min="11" max="11" width="9.42578125" style="39" bestFit="1" customWidth="1"/>
    <col min="12" max="256" width="9.140625" style="39"/>
    <col min="257" max="257" width="13.140625" style="39" customWidth="1"/>
    <col min="258" max="258" width="16.140625" style="39" customWidth="1"/>
    <col min="259" max="259" width="26.85546875" style="39" customWidth="1"/>
    <col min="260" max="260" width="17.42578125" style="39" customWidth="1"/>
    <col min="261" max="261" width="15.140625" style="39" customWidth="1"/>
    <col min="262" max="262" width="19.140625" style="39" customWidth="1"/>
    <col min="263" max="263" width="17.5703125" style="39" customWidth="1"/>
    <col min="264" max="264" width="15.7109375" style="39" customWidth="1"/>
    <col min="265" max="265" width="17.140625" style="39" customWidth="1"/>
    <col min="266" max="266" width="9.140625" style="39"/>
    <col min="267" max="267" width="9.42578125" style="39" bestFit="1" customWidth="1"/>
    <col min="268" max="512" width="9.140625" style="39"/>
    <col min="513" max="513" width="13.140625" style="39" customWidth="1"/>
    <col min="514" max="514" width="16.140625" style="39" customWidth="1"/>
    <col min="515" max="515" width="26.85546875" style="39" customWidth="1"/>
    <col min="516" max="516" width="17.42578125" style="39" customWidth="1"/>
    <col min="517" max="517" width="15.140625" style="39" customWidth="1"/>
    <col min="518" max="518" width="19.140625" style="39" customWidth="1"/>
    <col min="519" max="519" width="17.5703125" style="39" customWidth="1"/>
    <col min="520" max="520" width="15.7109375" style="39" customWidth="1"/>
    <col min="521" max="521" width="17.140625" style="39" customWidth="1"/>
    <col min="522" max="522" width="9.140625" style="39"/>
    <col min="523" max="523" width="9.42578125" style="39" bestFit="1" customWidth="1"/>
    <col min="524" max="768" width="9.140625" style="39"/>
    <col min="769" max="769" width="13.140625" style="39" customWidth="1"/>
    <col min="770" max="770" width="16.140625" style="39" customWidth="1"/>
    <col min="771" max="771" width="26.85546875" style="39" customWidth="1"/>
    <col min="772" max="772" width="17.42578125" style="39" customWidth="1"/>
    <col min="773" max="773" width="15.140625" style="39" customWidth="1"/>
    <col min="774" max="774" width="19.140625" style="39" customWidth="1"/>
    <col min="775" max="775" width="17.5703125" style="39" customWidth="1"/>
    <col min="776" max="776" width="15.7109375" style="39" customWidth="1"/>
    <col min="777" max="777" width="17.140625" style="39" customWidth="1"/>
    <col min="778" max="778" width="9.140625" style="39"/>
    <col min="779" max="779" width="9.42578125" style="39" bestFit="1" customWidth="1"/>
    <col min="780" max="1024" width="9.140625" style="39"/>
    <col min="1025" max="1025" width="13.140625" style="39" customWidth="1"/>
    <col min="1026" max="1026" width="16.140625" style="39" customWidth="1"/>
    <col min="1027" max="1027" width="26.85546875" style="39" customWidth="1"/>
    <col min="1028" max="1028" width="17.42578125" style="39" customWidth="1"/>
    <col min="1029" max="1029" width="15.140625" style="39" customWidth="1"/>
    <col min="1030" max="1030" width="19.140625" style="39" customWidth="1"/>
    <col min="1031" max="1031" width="17.5703125" style="39" customWidth="1"/>
    <col min="1032" max="1032" width="15.7109375" style="39" customWidth="1"/>
    <col min="1033" max="1033" width="17.140625" style="39" customWidth="1"/>
    <col min="1034" max="1034" width="9.140625" style="39"/>
    <col min="1035" max="1035" width="9.42578125" style="39" bestFit="1" customWidth="1"/>
    <col min="1036" max="1280" width="9.140625" style="39"/>
    <col min="1281" max="1281" width="13.140625" style="39" customWidth="1"/>
    <col min="1282" max="1282" width="16.140625" style="39" customWidth="1"/>
    <col min="1283" max="1283" width="26.85546875" style="39" customWidth="1"/>
    <col min="1284" max="1284" width="17.42578125" style="39" customWidth="1"/>
    <col min="1285" max="1285" width="15.140625" style="39" customWidth="1"/>
    <col min="1286" max="1286" width="19.140625" style="39" customWidth="1"/>
    <col min="1287" max="1287" width="17.5703125" style="39" customWidth="1"/>
    <col min="1288" max="1288" width="15.7109375" style="39" customWidth="1"/>
    <col min="1289" max="1289" width="17.140625" style="39" customWidth="1"/>
    <col min="1290" max="1290" width="9.140625" style="39"/>
    <col min="1291" max="1291" width="9.42578125" style="39" bestFit="1" customWidth="1"/>
    <col min="1292" max="1536" width="9.140625" style="39"/>
    <col min="1537" max="1537" width="13.140625" style="39" customWidth="1"/>
    <col min="1538" max="1538" width="16.140625" style="39" customWidth="1"/>
    <col min="1539" max="1539" width="26.85546875" style="39" customWidth="1"/>
    <col min="1540" max="1540" width="17.42578125" style="39" customWidth="1"/>
    <col min="1541" max="1541" width="15.140625" style="39" customWidth="1"/>
    <col min="1542" max="1542" width="19.140625" style="39" customWidth="1"/>
    <col min="1543" max="1543" width="17.5703125" style="39" customWidth="1"/>
    <col min="1544" max="1544" width="15.7109375" style="39" customWidth="1"/>
    <col min="1545" max="1545" width="17.140625" style="39" customWidth="1"/>
    <col min="1546" max="1546" width="9.140625" style="39"/>
    <col min="1547" max="1547" width="9.42578125" style="39" bestFit="1" customWidth="1"/>
    <col min="1548" max="1792" width="9.140625" style="39"/>
    <col min="1793" max="1793" width="13.140625" style="39" customWidth="1"/>
    <col min="1794" max="1794" width="16.140625" style="39" customWidth="1"/>
    <col min="1795" max="1795" width="26.85546875" style="39" customWidth="1"/>
    <col min="1796" max="1796" width="17.42578125" style="39" customWidth="1"/>
    <col min="1797" max="1797" width="15.140625" style="39" customWidth="1"/>
    <col min="1798" max="1798" width="19.140625" style="39" customWidth="1"/>
    <col min="1799" max="1799" width="17.5703125" style="39" customWidth="1"/>
    <col min="1800" max="1800" width="15.7109375" style="39" customWidth="1"/>
    <col min="1801" max="1801" width="17.140625" style="39" customWidth="1"/>
    <col min="1802" max="1802" width="9.140625" style="39"/>
    <col min="1803" max="1803" width="9.42578125" style="39" bestFit="1" customWidth="1"/>
    <col min="1804" max="2048" width="9.140625" style="39"/>
    <col min="2049" max="2049" width="13.140625" style="39" customWidth="1"/>
    <col min="2050" max="2050" width="16.140625" style="39" customWidth="1"/>
    <col min="2051" max="2051" width="26.85546875" style="39" customWidth="1"/>
    <col min="2052" max="2052" width="17.42578125" style="39" customWidth="1"/>
    <col min="2053" max="2053" width="15.140625" style="39" customWidth="1"/>
    <col min="2054" max="2054" width="19.140625" style="39" customWidth="1"/>
    <col min="2055" max="2055" width="17.5703125" style="39" customWidth="1"/>
    <col min="2056" max="2056" width="15.7109375" style="39" customWidth="1"/>
    <col min="2057" max="2057" width="17.140625" style="39" customWidth="1"/>
    <col min="2058" max="2058" width="9.140625" style="39"/>
    <col min="2059" max="2059" width="9.42578125" style="39" bestFit="1" customWidth="1"/>
    <col min="2060" max="2304" width="9.140625" style="39"/>
    <col min="2305" max="2305" width="13.140625" style="39" customWidth="1"/>
    <col min="2306" max="2306" width="16.140625" style="39" customWidth="1"/>
    <col min="2307" max="2307" width="26.85546875" style="39" customWidth="1"/>
    <col min="2308" max="2308" width="17.42578125" style="39" customWidth="1"/>
    <col min="2309" max="2309" width="15.140625" style="39" customWidth="1"/>
    <col min="2310" max="2310" width="19.140625" style="39" customWidth="1"/>
    <col min="2311" max="2311" width="17.5703125" style="39" customWidth="1"/>
    <col min="2312" max="2312" width="15.7109375" style="39" customWidth="1"/>
    <col min="2313" max="2313" width="17.140625" style="39" customWidth="1"/>
    <col min="2314" max="2314" width="9.140625" style="39"/>
    <col min="2315" max="2315" width="9.42578125" style="39" bestFit="1" customWidth="1"/>
    <col min="2316" max="2560" width="9.140625" style="39"/>
    <col min="2561" max="2561" width="13.140625" style="39" customWidth="1"/>
    <col min="2562" max="2562" width="16.140625" style="39" customWidth="1"/>
    <col min="2563" max="2563" width="26.85546875" style="39" customWidth="1"/>
    <col min="2564" max="2564" width="17.42578125" style="39" customWidth="1"/>
    <col min="2565" max="2565" width="15.140625" style="39" customWidth="1"/>
    <col min="2566" max="2566" width="19.140625" style="39" customWidth="1"/>
    <col min="2567" max="2567" width="17.5703125" style="39" customWidth="1"/>
    <col min="2568" max="2568" width="15.7109375" style="39" customWidth="1"/>
    <col min="2569" max="2569" width="17.140625" style="39" customWidth="1"/>
    <col min="2570" max="2570" width="9.140625" style="39"/>
    <col min="2571" max="2571" width="9.42578125" style="39" bestFit="1" customWidth="1"/>
    <col min="2572" max="2816" width="9.140625" style="39"/>
    <col min="2817" max="2817" width="13.140625" style="39" customWidth="1"/>
    <col min="2818" max="2818" width="16.140625" style="39" customWidth="1"/>
    <col min="2819" max="2819" width="26.85546875" style="39" customWidth="1"/>
    <col min="2820" max="2820" width="17.42578125" style="39" customWidth="1"/>
    <col min="2821" max="2821" width="15.140625" style="39" customWidth="1"/>
    <col min="2822" max="2822" width="19.140625" style="39" customWidth="1"/>
    <col min="2823" max="2823" width="17.5703125" style="39" customWidth="1"/>
    <col min="2824" max="2824" width="15.7109375" style="39" customWidth="1"/>
    <col min="2825" max="2825" width="17.140625" style="39" customWidth="1"/>
    <col min="2826" max="2826" width="9.140625" style="39"/>
    <col min="2827" max="2827" width="9.42578125" style="39" bestFit="1" customWidth="1"/>
    <col min="2828" max="3072" width="9.140625" style="39"/>
    <col min="3073" max="3073" width="13.140625" style="39" customWidth="1"/>
    <col min="3074" max="3074" width="16.140625" style="39" customWidth="1"/>
    <col min="3075" max="3075" width="26.85546875" style="39" customWidth="1"/>
    <col min="3076" max="3076" width="17.42578125" style="39" customWidth="1"/>
    <col min="3077" max="3077" width="15.140625" style="39" customWidth="1"/>
    <col min="3078" max="3078" width="19.140625" style="39" customWidth="1"/>
    <col min="3079" max="3079" width="17.5703125" style="39" customWidth="1"/>
    <col min="3080" max="3080" width="15.7109375" style="39" customWidth="1"/>
    <col min="3081" max="3081" width="17.140625" style="39" customWidth="1"/>
    <col min="3082" max="3082" width="9.140625" style="39"/>
    <col min="3083" max="3083" width="9.42578125" style="39" bestFit="1" customWidth="1"/>
    <col min="3084" max="3328" width="9.140625" style="39"/>
    <col min="3329" max="3329" width="13.140625" style="39" customWidth="1"/>
    <col min="3330" max="3330" width="16.140625" style="39" customWidth="1"/>
    <col min="3331" max="3331" width="26.85546875" style="39" customWidth="1"/>
    <col min="3332" max="3332" width="17.42578125" style="39" customWidth="1"/>
    <col min="3333" max="3333" width="15.140625" style="39" customWidth="1"/>
    <col min="3334" max="3334" width="19.140625" style="39" customWidth="1"/>
    <col min="3335" max="3335" width="17.5703125" style="39" customWidth="1"/>
    <col min="3336" max="3336" width="15.7109375" style="39" customWidth="1"/>
    <col min="3337" max="3337" width="17.140625" style="39" customWidth="1"/>
    <col min="3338" max="3338" width="9.140625" style="39"/>
    <col min="3339" max="3339" width="9.42578125" style="39" bestFit="1" customWidth="1"/>
    <col min="3340" max="3584" width="9.140625" style="39"/>
    <col min="3585" max="3585" width="13.140625" style="39" customWidth="1"/>
    <col min="3586" max="3586" width="16.140625" style="39" customWidth="1"/>
    <col min="3587" max="3587" width="26.85546875" style="39" customWidth="1"/>
    <col min="3588" max="3588" width="17.42578125" style="39" customWidth="1"/>
    <col min="3589" max="3589" width="15.140625" style="39" customWidth="1"/>
    <col min="3590" max="3590" width="19.140625" style="39" customWidth="1"/>
    <col min="3591" max="3591" width="17.5703125" style="39" customWidth="1"/>
    <col min="3592" max="3592" width="15.7109375" style="39" customWidth="1"/>
    <col min="3593" max="3593" width="17.140625" style="39" customWidth="1"/>
    <col min="3594" max="3594" width="9.140625" style="39"/>
    <col min="3595" max="3595" width="9.42578125" style="39" bestFit="1" customWidth="1"/>
    <col min="3596" max="3840" width="9.140625" style="39"/>
    <col min="3841" max="3841" width="13.140625" style="39" customWidth="1"/>
    <col min="3842" max="3842" width="16.140625" style="39" customWidth="1"/>
    <col min="3843" max="3843" width="26.85546875" style="39" customWidth="1"/>
    <col min="3844" max="3844" width="17.42578125" style="39" customWidth="1"/>
    <col min="3845" max="3845" width="15.140625" style="39" customWidth="1"/>
    <col min="3846" max="3846" width="19.140625" style="39" customWidth="1"/>
    <col min="3847" max="3847" width="17.5703125" style="39" customWidth="1"/>
    <col min="3848" max="3848" width="15.7109375" style="39" customWidth="1"/>
    <col min="3849" max="3849" width="17.140625" style="39" customWidth="1"/>
    <col min="3850" max="3850" width="9.140625" style="39"/>
    <col min="3851" max="3851" width="9.42578125" style="39" bestFit="1" customWidth="1"/>
    <col min="3852" max="4096" width="9.140625" style="39"/>
    <col min="4097" max="4097" width="13.140625" style="39" customWidth="1"/>
    <col min="4098" max="4098" width="16.140625" style="39" customWidth="1"/>
    <col min="4099" max="4099" width="26.85546875" style="39" customWidth="1"/>
    <col min="4100" max="4100" width="17.42578125" style="39" customWidth="1"/>
    <col min="4101" max="4101" width="15.140625" style="39" customWidth="1"/>
    <col min="4102" max="4102" width="19.140625" style="39" customWidth="1"/>
    <col min="4103" max="4103" width="17.5703125" style="39" customWidth="1"/>
    <col min="4104" max="4104" width="15.7109375" style="39" customWidth="1"/>
    <col min="4105" max="4105" width="17.140625" style="39" customWidth="1"/>
    <col min="4106" max="4106" width="9.140625" style="39"/>
    <col min="4107" max="4107" width="9.42578125" style="39" bestFit="1" customWidth="1"/>
    <col min="4108" max="4352" width="9.140625" style="39"/>
    <col min="4353" max="4353" width="13.140625" style="39" customWidth="1"/>
    <col min="4354" max="4354" width="16.140625" style="39" customWidth="1"/>
    <col min="4355" max="4355" width="26.85546875" style="39" customWidth="1"/>
    <col min="4356" max="4356" width="17.42578125" style="39" customWidth="1"/>
    <col min="4357" max="4357" width="15.140625" style="39" customWidth="1"/>
    <col min="4358" max="4358" width="19.140625" style="39" customWidth="1"/>
    <col min="4359" max="4359" width="17.5703125" style="39" customWidth="1"/>
    <col min="4360" max="4360" width="15.7109375" style="39" customWidth="1"/>
    <col min="4361" max="4361" width="17.140625" style="39" customWidth="1"/>
    <col min="4362" max="4362" width="9.140625" style="39"/>
    <col min="4363" max="4363" width="9.42578125" style="39" bestFit="1" customWidth="1"/>
    <col min="4364" max="4608" width="9.140625" style="39"/>
    <col min="4609" max="4609" width="13.140625" style="39" customWidth="1"/>
    <col min="4610" max="4610" width="16.140625" style="39" customWidth="1"/>
    <col min="4611" max="4611" width="26.85546875" style="39" customWidth="1"/>
    <col min="4612" max="4612" width="17.42578125" style="39" customWidth="1"/>
    <col min="4613" max="4613" width="15.140625" style="39" customWidth="1"/>
    <col min="4614" max="4614" width="19.140625" style="39" customWidth="1"/>
    <col min="4615" max="4615" width="17.5703125" style="39" customWidth="1"/>
    <col min="4616" max="4616" width="15.7109375" style="39" customWidth="1"/>
    <col min="4617" max="4617" width="17.140625" style="39" customWidth="1"/>
    <col min="4618" max="4618" width="9.140625" style="39"/>
    <col min="4619" max="4619" width="9.42578125" style="39" bestFit="1" customWidth="1"/>
    <col min="4620" max="4864" width="9.140625" style="39"/>
    <col min="4865" max="4865" width="13.140625" style="39" customWidth="1"/>
    <col min="4866" max="4866" width="16.140625" style="39" customWidth="1"/>
    <col min="4867" max="4867" width="26.85546875" style="39" customWidth="1"/>
    <col min="4868" max="4868" width="17.42578125" style="39" customWidth="1"/>
    <col min="4869" max="4869" width="15.140625" style="39" customWidth="1"/>
    <col min="4870" max="4870" width="19.140625" style="39" customWidth="1"/>
    <col min="4871" max="4871" width="17.5703125" style="39" customWidth="1"/>
    <col min="4872" max="4872" width="15.7109375" style="39" customWidth="1"/>
    <col min="4873" max="4873" width="17.140625" style="39" customWidth="1"/>
    <col min="4874" max="4874" width="9.140625" style="39"/>
    <col min="4875" max="4875" width="9.42578125" style="39" bestFit="1" customWidth="1"/>
    <col min="4876" max="5120" width="9.140625" style="39"/>
    <col min="5121" max="5121" width="13.140625" style="39" customWidth="1"/>
    <col min="5122" max="5122" width="16.140625" style="39" customWidth="1"/>
    <col min="5123" max="5123" width="26.85546875" style="39" customWidth="1"/>
    <col min="5124" max="5124" width="17.42578125" style="39" customWidth="1"/>
    <col min="5125" max="5125" width="15.140625" style="39" customWidth="1"/>
    <col min="5126" max="5126" width="19.140625" style="39" customWidth="1"/>
    <col min="5127" max="5127" width="17.5703125" style="39" customWidth="1"/>
    <col min="5128" max="5128" width="15.7109375" style="39" customWidth="1"/>
    <col min="5129" max="5129" width="17.140625" style="39" customWidth="1"/>
    <col min="5130" max="5130" width="9.140625" style="39"/>
    <col min="5131" max="5131" width="9.42578125" style="39" bestFit="1" customWidth="1"/>
    <col min="5132" max="5376" width="9.140625" style="39"/>
    <col min="5377" max="5377" width="13.140625" style="39" customWidth="1"/>
    <col min="5378" max="5378" width="16.140625" style="39" customWidth="1"/>
    <col min="5379" max="5379" width="26.85546875" style="39" customWidth="1"/>
    <col min="5380" max="5380" width="17.42578125" style="39" customWidth="1"/>
    <col min="5381" max="5381" width="15.140625" style="39" customWidth="1"/>
    <col min="5382" max="5382" width="19.140625" style="39" customWidth="1"/>
    <col min="5383" max="5383" width="17.5703125" style="39" customWidth="1"/>
    <col min="5384" max="5384" width="15.7109375" style="39" customWidth="1"/>
    <col min="5385" max="5385" width="17.140625" style="39" customWidth="1"/>
    <col min="5386" max="5386" width="9.140625" style="39"/>
    <col min="5387" max="5387" width="9.42578125" style="39" bestFit="1" customWidth="1"/>
    <col min="5388" max="5632" width="9.140625" style="39"/>
    <col min="5633" max="5633" width="13.140625" style="39" customWidth="1"/>
    <col min="5634" max="5634" width="16.140625" style="39" customWidth="1"/>
    <col min="5635" max="5635" width="26.85546875" style="39" customWidth="1"/>
    <col min="5636" max="5636" width="17.42578125" style="39" customWidth="1"/>
    <col min="5637" max="5637" width="15.140625" style="39" customWidth="1"/>
    <col min="5638" max="5638" width="19.140625" style="39" customWidth="1"/>
    <col min="5639" max="5639" width="17.5703125" style="39" customWidth="1"/>
    <col min="5640" max="5640" width="15.7109375" style="39" customWidth="1"/>
    <col min="5641" max="5641" width="17.140625" style="39" customWidth="1"/>
    <col min="5642" max="5642" width="9.140625" style="39"/>
    <col min="5643" max="5643" width="9.42578125" style="39" bestFit="1" customWidth="1"/>
    <col min="5644" max="5888" width="9.140625" style="39"/>
    <col min="5889" max="5889" width="13.140625" style="39" customWidth="1"/>
    <col min="5890" max="5890" width="16.140625" style="39" customWidth="1"/>
    <col min="5891" max="5891" width="26.85546875" style="39" customWidth="1"/>
    <col min="5892" max="5892" width="17.42578125" style="39" customWidth="1"/>
    <col min="5893" max="5893" width="15.140625" style="39" customWidth="1"/>
    <col min="5894" max="5894" width="19.140625" style="39" customWidth="1"/>
    <col min="5895" max="5895" width="17.5703125" style="39" customWidth="1"/>
    <col min="5896" max="5896" width="15.7109375" style="39" customWidth="1"/>
    <col min="5897" max="5897" width="17.140625" style="39" customWidth="1"/>
    <col min="5898" max="5898" width="9.140625" style="39"/>
    <col min="5899" max="5899" width="9.42578125" style="39" bestFit="1" customWidth="1"/>
    <col min="5900" max="6144" width="9.140625" style="39"/>
    <col min="6145" max="6145" width="13.140625" style="39" customWidth="1"/>
    <col min="6146" max="6146" width="16.140625" style="39" customWidth="1"/>
    <col min="6147" max="6147" width="26.85546875" style="39" customWidth="1"/>
    <col min="6148" max="6148" width="17.42578125" style="39" customWidth="1"/>
    <col min="6149" max="6149" width="15.140625" style="39" customWidth="1"/>
    <col min="6150" max="6150" width="19.140625" style="39" customWidth="1"/>
    <col min="6151" max="6151" width="17.5703125" style="39" customWidth="1"/>
    <col min="6152" max="6152" width="15.7109375" style="39" customWidth="1"/>
    <col min="6153" max="6153" width="17.140625" style="39" customWidth="1"/>
    <col min="6154" max="6154" width="9.140625" style="39"/>
    <col min="6155" max="6155" width="9.42578125" style="39" bestFit="1" customWidth="1"/>
    <col min="6156" max="6400" width="9.140625" style="39"/>
    <col min="6401" max="6401" width="13.140625" style="39" customWidth="1"/>
    <col min="6402" max="6402" width="16.140625" style="39" customWidth="1"/>
    <col min="6403" max="6403" width="26.85546875" style="39" customWidth="1"/>
    <col min="6404" max="6404" width="17.42578125" style="39" customWidth="1"/>
    <col min="6405" max="6405" width="15.140625" style="39" customWidth="1"/>
    <col min="6406" max="6406" width="19.140625" style="39" customWidth="1"/>
    <col min="6407" max="6407" width="17.5703125" style="39" customWidth="1"/>
    <col min="6408" max="6408" width="15.7109375" style="39" customWidth="1"/>
    <col min="6409" max="6409" width="17.140625" style="39" customWidth="1"/>
    <col min="6410" max="6410" width="9.140625" style="39"/>
    <col min="6411" max="6411" width="9.42578125" style="39" bestFit="1" customWidth="1"/>
    <col min="6412" max="6656" width="9.140625" style="39"/>
    <col min="6657" max="6657" width="13.140625" style="39" customWidth="1"/>
    <col min="6658" max="6658" width="16.140625" style="39" customWidth="1"/>
    <col min="6659" max="6659" width="26.85546875" style="39" customWidth="1"/>
    <col min="6660" max="6660" width="17.42578125" style="39" customWidth="1"/>
    <col min="6661" max="6661" width="15.140625" style="39" customWidth="1"/>
    <col min="6662" max="6662" width="19.140625" style="39" customWidth="1"/>
    <col min="6663" max="6663" width="17.5703125" style="39" customWidth="1"/>
    <col min="6664" max="6664" width="15.7109375" style="39" customWidth="1"/>
    <col min="6665" max="6665" width="17.140625" style="39" customWidth="1"/>
    <col min="6666" max="6666" width="9.140625" style="39"/>
    <col min="6667" max="6667" width="9.42578125" style="39" bestFit="1" customWidth="1"/>
    <col min="6668" max="6912" width="9.140625" style="39"/>
    <col min="6913" max="6913" width="13.140625" style="39" customWidth="1"/>
    <col min="6914" max="6914" width="16.140625" style="39" customWidth="1"/>
    <col min="6915" max="6915" width="26.85546875" style="39" customWidth="1"/>
    <col min="6916" max="6916" width="17.42578125" style="39" customWidth="1"/>
    <col min="6917" max="6917" width="15.140625" style="39" customWidth="1"/>
    <col min="6918" max="6918" width="19.140625" style="39" customWidth="1"/>
    <col min="6919" max="6919" width="17.5703125" style="39" customWidth="1"/>
    <col min="6920" max="6920" width="15.7109375" style="39" customWidth="1"/>
    <col min="6921" max="6921" width="17.140625" style="39" customWidth="1"/>
    <col min="6922" max="6922" width="9.140625" style="39"/>
    <col min="6923" max="6923" width="9.42578125" style="39" bestFit="1" customWidth="1"/>
    <col min="6924" max="7168" width="9.140625" style="39"/>
    <col min="7169" max="7169" width="13.140625" style="39" customWidth="1"/>
    <col min="7170" max="7170" width="16.140625" style="39" customWidth="1"/>
    <col min="7171" max="7171" width="26.85546875" style="39" customWidth="1"/>
    <col min="7172" max="7172" width="17.42578125" style="39" customWidth="1"/>
    <col min="7173" max="7173" width="15.140625" style="39" customWidth="1"/>
    <col min="7174" max="7174" width="19.140625" style="39" customWidth="1"/>
    <col min="7175" max="7175" width="17.5703125" style="39" customWidth="1"/>
    <col min="7176" max="7176" width="15.7109375" style="39" customWidth="1"/>
    <col min="7177" max="7177" width="17.140625" style="39" customWidth="1"/>
    <col min="7178" max="7178" width="9.140625" style="39"/>
    <col min="7179" max="7179" width="9.42578125" style="39" bestFit="1" customWidth="1"/>
    <col min="7180" max="7424" width="9.140625" style="39"/>
    <col min="7425" max="7425" width="13.140625" style="39" customWidth="1"/>
    <col min="7426" max="7426" width="16.140625" style="39" customWidth="1"/>
    <col min="7427" max="7427" width="26.85546875" style="39" customWidth="1"/>
    <col min="7428" max="7428" width="17.42578125" style="39" customWidth="1"/>
    <col min="7429" max="7429" width="15.140625" style="39" customWidth="1"/>
    <col min="7430" max="7430" width="19.140625" style="39" customWidth="1"/>
    <col min="7431" max="7431" width="17.5703125" style="39" customWidth="1"/>
    <col min="7432" max="7432" width="15.7109375" style="39" customWidth="1"/>
    <col min="7433" max="7433" width="17.140625" style="39" customWidth="1"/>
    <col min="7434" max="7434" width="9.140625" style="39"/>
    <col min="7435" max="7435" width="9.42578125" style="39" bestFit="1" customWidth="1"/>
    <col min="7436" max="7680" width="9.140625" style="39"/>
    <col min="7681" max="7681" width="13.140625" style="39" customWidth="1"/>
    <col min="7682" max="7682" width="16.140625" style="39" customWidth="1"/>
    <col min="7683" max="7683" width="26.85546875" style="39" customWidth="1"/>
    <col min="7684" max="7684" width="17.42578125" style="39" customWidth="1"/>
    <col min="7685" max="7685" width="15.140625" style="39" customWidth="1"/>
    <col min="7686" max="7686" width="19.140625" style="39" customWidth="1"/>
    <col min="7687" max="7687" width="17.5703125" style="39" customWidth="1"/>
    <col min="7688" max="7688" width="15.7109375" style="39" customWidth="1"/>
    <col min="7689" max="7689" width="17.140625" style="39" customWidth="1"/>
    <col min="7690" max="7690" width="9.140625" style="39"/>
    <col min="7691" max="7691" width="9.42578125" style="39" bestFit="1" customWidth="1"/>
    <col min="7692" max="7936" width="9.140625" style="39"/>
    <col min="7937" max="7937" width="13.140625" style="39" customWidth="1"/>
    <col min="7938" max="7938" width="16.140625" style="39" customWidth="1"/>
    <col min="7939" max="7939" width="26.85546875" style="39" customWidth="1"/>
    <col min="7940" max="7940" width="17.42578125" style="39" customWidth="1"/>
    <col min="7941" max="7941" width="15.140625" style="39" customWidth="1"/>
    <col min="7942" max="7942" width="19.140625" style="39" customWidth="1"/>
    <col min="7943" max="7943" width="17.5703125" style="39" customWidth="1"/>
    <col min="7944" max="7944" width="15.7109375" style="39" customWidth="1"/>
    <col min="7945" max="7945" width="17.140625" style="39" customWidth="1"/>
    <col min="7946" max="7946" width="9.140625" style="39"/>
    <col min="7947" max="7947" width="9.42578125" style="39" bestFit="1" customWidth="1"/>
    <col min="7948" max="8192" width="9.140625" style="39"/>
    <col min="8193" max="8193" width="13.140625" style="39" customWidth="1"/>
    <col min="8194" max="8194" width="16.140625" style="39" customWidth="1"/>
    <col min="8195" max="8195" width="26.85546875" style="39" customWidth="1"/>
    <col min="8196" max="8196" width="17.42578125" style="39" customWidth="1"/>
    <col min="8197" max="8197" width="15.140625" style="39" customWidth="1"/>
    <col min="8198" max="8198" width="19.140625" style="39" customWidth="1"/>
    <col min="8199" max="8199" width="17.5703125" style="39" customWidth="1"/>
    <col min="8200" max="8200" width="15.7109375" style="39" customWidth="1"/>
    <col min="8201" max="8201" width="17.140625" style="39" customWidth="1"/>
    <col min="8202" max="8202" width="9.140625" style="39"/>
    <col min="8203" max="8203" width="9.42578125" style="39" bestFit="1" customWidth="1"/>
    <col min="8204" max="8448" width="9.140625" style="39"/>
    <col min="8449" max="8449" width="13.140625" style="39" customWidth="1"/>
    <col min="8450" max="8450" width="16.140625" style="39" customWidth="1"/>
    <col min="8451" max="8451" width="26.85546875" style="39" customWidth="1"/>
    <col min="8452" max="8452" width="17.42578125" style="39" customWidth="1"/>
    <col min="8453" max="8453" width="15.140625" style="39" customWidth="1"/>
    <col min="8454" max="8454" width="19.140625" style="39" customWidth="1"/>
    <col min="8455" max="8455" width="17.5703125" style="39" customWidth="1"/>
    <col min="8456" max="8456" width="15.7109375" style="39" customWidth="1"/>
    <col min="8457" max="8457" width="17.140625" style="39" customWidth="1"/>
    <col min="8458" max="8458" width="9.140625" style="39"/>
    <col min="8459" max="8459" width="9.42578125" style="39" bestFit="1" customWidth="1"/>
    <col min="8460" max="8704" width="9.140625" style="39"/>
    <col min="8705" max="8705" width="13.140625" style="39" customWidth="1"/>
    <col min="8706" max="8706" width="16.140625" style="39" customWidth="1"/>
    <col min="8707" max="8707" width="26.85546875" style="39" customWidth="1"/>
    <col min="8708" max="8708" width="17.42578125" style="39" customWidth="1"/>
    <col min="8709" max="8709" width="15.140625" style="39" customWidth="1"/>
    <col min="8710" max="8710" width="19.140625" style="39" customWidth="1"/>
    <col min="8711" max="8711" width="17.5703125" style="39" customWidth="1"/>
    <col min="8712" max="8712" width="15.7109375" style="39" customWidth="1"/>
    <col min="8713" max="8713" width="17.140625" style="39" customWidth="1"/>
    <col min="8714" max="8714" width="9.140625" style="39"/>
    <col min="8715" max="8715" width="9.42578125" style="39" bestFit="1" customWidth="1"/>
    <col min="8716" max="8960" width="9.140625" style="39"/>
    <col min="8961" max="8961" width="13.140625" style="39" customWidth="1"/>
    <col min="8962" max="8962" width="16.140625" style="39" customWidth="1"/>
    <col min="8963" max="8963" width="26.85546875" style="39" customWidth="1"/>
    <col min="8964" max="8964" width="17.42578125" style="39" customWidth="1"/>
    <col min="8965" max="8965" width="15.140625" style="39" customWidth="1"/>
    <col min="8966" max="8966" width="19.140625" style="39" customWidth="1"/>
    <col min="8967" max="8967" width="17.5703125" style="39" customWidth="1"/>
    <col min="8968" max="8968" width="15.7109375" style="39" customWidth="1"/>
    <col min="8969" max="8969" width="17.140625" style="39" customWidth="1"/>
    <col min="8970" max="8970" width="9.140625" style="39"/>
    <col min="8971" max="8971" width="9.42578125" style="39" bestFit="1" customWidth="1"/>
    <col min="8972" max="9216" width="9.140625" style="39"/>
    <col min="9217" max="9217" width="13.140625" style="39" customWidth="1"/>
    <col min="9218" max="9218" width="16.140625" style="39" customWidth="1"/>
    <col min="9219" max="9219" width="26.85546875" style="39" customWidth="1"/>
    <col min="9220" max="9220" width="17.42578125" style="39" customWidth="1"/>
    <col min="9221" max="9221" width="15.140625" style="39" customWidth="1"/>
    <col min="9222" max="9222" width="19.140625" style="39" customWidth="1"/>
    <col min="9223" max="9223" width="17.5703125" style="39" customWidth="1"/>
    <col min="9224" max="9224" width="15.7109375" style="39" customWidth="1"/>
    <col min="9225" max="9225" width="17.140625" style="39" customWidth="1"/>
    <col min="9226" max="9226" width="9.140625" style="39"/>
    <col min="9227" max="9227" width="9.42578125" style="39" bestFit="1" customWidth="1"/>
    <col min="9228" max="9472" width="9.140625" style="39"/>
    <col min="9473" max="9473" width="13.140625" style="39" customWidth="1"/>
    <col min="9474" max="9474" width="16.140625" style="39" customWidth="1"/>
    <col min="9475" max="9475" width="26.85546875" style="39" customWidth="1"/>
    <col min="9476" max="9476" width="17.42578125" style="39" customWidth="1"/>
    <col min="9477" max="9477" width="15.140625" style="39" customWidth="1"/>
    <col min="9478" max="9478" width="19.140625" style="39" customWidth="1"/>
    <col min="9479" max="9479" width="17.5703125" style="39" customWidth="1"/>
    <col min="9480" max="9480" width="15.7109375" style="39" customWidth="1"/>
    <col min="9481" max="9481" width="17.140625" style="39" customWidth="1"/>
    <col min="9482" max="9482" width="9.140625" style="39"/>
    <col min="9483" max="9483" width="9.42578125" style="39" bestFit="1" customWidth="1"/>
    <col min="9484" max="9728" width="9.140625" style="39"/>
    <col min="9729" max="9729" width="13.140625" style="39" customWidth="1"/>
    <col min="9730" max="9730" width="16.140625" style="39" customWidth="1"/>
    <col min="9731" max="9731" width="26.85546875" style="39" customWidth="1"/>
    <col min="9732" max="9732" width="17.42578125" style="39" customWidth="1"/>
    <col min="9733" max="9733" width="15.140625" style="39" customWidth="1"/>
    <col min="9734" max="9734" width="19.140625" style="39" customWidth="1"/>
    <col min="9735" max="9735" width="17.5703125" style="39" customWidth="1"/>
    <col min="9736" max="9736" width="15.7109375" style="39" customWidth="1"/>
    <col min="9737" max="9737" width="17.140625" style="39" customWidth="1"/>
    <col min="9738" max="9738" width="9.140625" style="39"/>
    <col min="9739" max="9739" width="9.42578125" style="39" bestFit="1" customWidth="1"/>
    <col min="9740" max="9984" width="9.140625" style="39"/>
    <col min="9985" max="9985" width="13.140625" style="39" customWidth="1"/>
    <col min="9986" max="9986" width="16.140625" style="39" customWidth="1"/>
    <col min="9987" max="9987" width="26.85546875" style="39" customWidth="1"/>
    <col min="9988" max="9988" width="17.42578125" style="39" customWidth="1"/>
    <col min="9989" max="9989" width="15.140625" style="39" customWidth="1"/>
    <col min="9990" max="9990" width="19.140625" style="39" customWidth="1"/>
    <col min="9991" max="9991" width="17.5703125" style="39" customWidth="1"/>
    <col min="9992" max="9992" width="15.7109375" style="39" customWidth="1"/>
    <col min="9993" max="9993" width="17.140625" style="39" customWidth="1"/>
    <col min="9994" max="9994" width="9.140625" style="39"/>
    <col min="9995" max="9995" width="9.42578125" style="39" bestFit="1" customWidth="1"/>
    <col min="9996" max="10240" width="9.140625" style="39"/>
    <col min="10241" max="10241" width="13.140625" style="39" customWidth="1"/>
    <col min="10242" max="10242" width="16.140625" style="39" customWidth="1"/>
    <col min="10243" max="10243" width="26.85546875" style="39" customWidth="1"/>
    <col min="10244" max="10244" width="17.42578125" style="39" customWidth="1"/>
    <col min="10245" max="10245" width="15.140625" style="39" customWidth="1"/>
    <col min="10246" max="10246" width="19.140625" style="39" customWidth="1"/>
    <col min="10247" max="10247" width="17.5703125" style="39" customWidth="1"/>
    <col min="10248" max="10248" width="15.7109375" style="39" customWidth="1"/>
    <col min="10249" max="10249" width="17.140625" style="39" customWidth="1"/>
    <col min="10250" max="10250" width="9.140625" style="39"/>
    <col min="10251" max="10251" width="9.42578125" style="39" bestFit="1" customWidth="1"/>
    <col min="10252" max="10496" width="9.140625" style="39"/>
    <col min="10497" max="10497" width="13.140625" style="39" customWidth="1"/>
    <col min="10498" max="10498" width="16.140625" style="39" customWidth="1"/>
    <col min="10499" max="10499" width="26.85546875" style="39" customWidth="1"/>
    <col min="10500" max="10500" width="17.42578125" style="39" customWidth="1"/>
    <col min="10501" max="10501" width="15.140625" style="39" customWidth="1"/>
    <col min="10502" max="10502" width="19.140625" style="39" customWidth="1"/>
    <col min="10503" max="10503" width="17.5703125" style="39" customWidth="1"/>
    <col min="10504" max="10504" width="15.7109375" style="39" customWidth="1"/>
    <col min="10505" max="10505" width="17.140625" style="39" customWidth="1"/>
    <col min="10506" max="10506" width="9.140625" style="39"/>
    <col min="10507" max="10507" width="9.42578125" style="39" bestFit="1" customWidth="1"/>
    <col min="10508" max="10752" width="9.140625" style="39"/>
    <col min="10753" max="10753" width="13.140625" style="39" customWidth="1"/>
    <col min="10754" max="10754" width="16.140625" style="39" customWidth="1"/>
    <col min="10755" max="10755" width="26.85546875" style="39" customWidth="1"/>
    <col min="10756" max="10756" width="17.42578125" style="39" customWidth="1"/>
    <col min="10757" max="10757" width="15.140625" style="39" customWidth="1"/>
    <col min="10758" max="10758" width="19.140625" style="39" customWidth="1"/>
    <col min="10759" max="10759" width="17.5703125" style="39" customWidth="1"/>
    <col min="10760" max="10760" width="15.7109375" style="39" customWidth="1"/>
    <col min="10761" max="10761" width="17.140625" style="39" customWidth="1"/>
    <col min="10762" max="10762" width="9.140625" style="39"/>
    <col min="10763" max="10763" width="9.42578125" style="39" bestFit="1" customWidth="1"/>
    <col min="10764" max="11008" width="9.140625" style="39"/>
    <col min="11009" max="11009" width="13.140625" style="39" customWidth="1"/>
    <col min="11010" max="11010" width="16.140625" style="39" customWidth="1"/>
    <col min="11011" max="11011" width="26.85546875" style="39" customWidth="1"/>
    <col min="11012" max="11012" width="17.42578125" style="39" customWidth="1"/>
    <col min="11013" max="11013" width="15.140625" style="39" customWidth="1"/>
    <col min="11014" max="11014" width="19.140625" style="39" customWidth="1"/>
    <col min="11015" max="11015" width="17.5703125" style="39" customWidth="1"/>
    <col min="11016" max="11016" width="15.7109375" style="39" customWidth="1"/>
    <col min="11017" max="11017" width="17.140625" style="39" customWidth="1"/>
    <col min="11018" max="11018" width="9.140625" style="39"/>
    <col min="11019" max="11019" width="9.42578125" style="39" bestFit="1" customWidth="1"/>
    <col min="11020" max="11264" width="9.140625" style="39"/>
    <col min="11265" max="11265" width="13.140625" style="39" customWidth="1"/>
    <col min="11266" max="11266" width="16.140625" style="39" customWidth="1"/>
    <col min="11267" max="11267" width="26.85546875" style="39" customWidth="1"/>
    <col min="11268" max="11268" width="17.42578125" style="39" customWidth="1"/>
    <col min="11269" max="11269" width="15.140625" style="39" customWidth="1"/>
    <col min="11270" max="11270" width="19.140625" style="39" customWidth="1"/>
    <col min="11271" max="11271" width="17.5703125" style="39" customWidth="1"/>
    <col min="11272" max="11272" width="15.7109375" style="39" customWidth="1"/>
    <col min="11273" max="11273" width="17.140625" style="39" customWidth="1"/>
    <col min="11274" max="11274" width="9.140625" style="39"/>
    <col min="11275" max="11275" width="9.42578125" style="39" bestFit="1" customWidth="1"/>
    <col min="11276" max="11520" width="9.140625" style="39"/>
    <col min="11521" max="11521" width="13.140625" style="39" customWidth="1"/>
    <col min="11522" max="11522" width="16.140625" style="39" customWidth="1"/>
    <col min="11523" max="11523" width="26.85546875" style="39" customWidth="1"/>
    <col min="11524" max="11524" width="17.42578125" style="39" customWidth="1"/>
    <col min="11525" max="11525" width="15.140625" style="39" customWidth="1"/>
    <col min="11526" max="11526" width="19.140625" style="39" customWidth="1"/>
    <col min="11527" max="11527" width="17.5703125" style="39" customWidth="1"/>
    <col min="11528" max="11528" width="15.7109375" style="39" customWidth="1"/>
    <col min="11529" max="11529" width="17.140625" style="39" customWidth="1"/>
    <col min="11530" max="11530" width="9.140625" style="39"/>
    <col min="11531" max="11531" width="9.42578125" style="39" bestFit="1" customWidth="1"/>
    <col min="11532" max="11776" width="9.140625" style="39"/>
    <col min="11777" max="11777" width="13.140625" style="39" customWidth="1"/>
    <col min="11778" max="11778" width="16.140625" style="39" customWidth="1"/>
    <col min="11779" max="11779" width="26.85546875" style="39" customWidth="1"/>
    <col min="11780" max="11780" width="17.42578125" style="39" customWidth="1"/>
    <col min="11781" max="11781" width="15.140625" style="39" customWidth="1"/>
    <col min="11782" max="11782" width="19.140625" style="39" customWidth="1"/>
    <col min="11783" max="11783" width="17.5703125" style="39" customWidth="1"/>
    <col min="11784" max="11784" width="15.7109375" style="39" customWidth="1"/>
    <col min="11785" max="11785" width="17.140625" style="39" customWidth="1"/>
    <col min="11786" max="11786" width="9.140625" style="39"/>
    <col min="11787" max="11787" width="9.42578125" style="39" bestFit="1" customWidth="1"/>
    <col min="11788" max="12032" width="9.140625" style="39"/>
    <col min="12033" max="12033" width="13.140625" style="39" customWidth="1"/>
    <col min="12034" max="12034" width="16.140625" style="39" customWidth="1"/>
    <col min="12035" max="12035" width="26.85546875" style="39" customWidth="1"/>
    <col min="12036" max="12036" width="17.42578125" style="39" customWidth="1"/>
    <col min="12037" max="12037" width="15.140625" style="39" customWidth="1"/>
    <col min="12038" max="12038" width="19.140625" style="39" customWidth="1"/>
    <col min="12039" max="12039" width="17.5703125" style="39" customWidth="1"/>
    <col min="12040" max="12040" width="15.7109375" style="39" customWidth="1"/>
    <col min="12041" max="12041" width="17.140625" style="39" customWidth="1"/>
    <col min="12042" max="12042" width="9.140625" style="39"/>
    <col min="12043" max="12043" width="9.42578125" style="39" bestFit="1" customWidth="1"/>
    <col min="12044" max="12288" width="9.140625" style="39"/>
    <col min="12289" max="12289" width="13.140625" style="39" customWidth="1"/>
    <col min="12290" max="12290" width="16.140625" style="39" customWidth="1"/>
    <col min="12291" max="12291" width="26.85546875" style="39" customWidth="1"/>
    <col min="12292" max="12292" width="17.42578125" style="39" customWidth="1"/>
    <col min="12293" max="12293" width="15.140625" style="39" customWidth="1"/>
    <col min="12294" max="12294" width="19.140625" style="39" customWidth="1"/>
    <col min="12295" max="12295" width="17.5703125" style="39" customWidth="1"/>
    <col min="12296" max="12296" width="15.7109375" style="39" customWidth="1"/>
    <col min="12297" max="12297" width="17.140625" style="39" customWidth="1"/>
    <col min="12298" max="12298" width="9.140625" style="39"/>
    <col min="12299" max="12299" width="9.42578125" style="39" bestFit="1" customWidth="1"/>
    <col min="12300" max="12544" width="9.140625" style="39"/>
    <col min="12545" max="12545" width="13.140625" style="39" customWidth="1"/>
    <col min="12546" max="12546" width="16.140625" style="39" customWidth="1"/>
    <col min="12547" max="12547" width="26.85546875" style="39" customWidth="1"/>
    <col min="12548" max="12548" width="17.42578125" style="39" customWidth="1"/>
    <col min="12549" max="12549" width="15.140625" style="39" customWidth="1"/>
    <col min="12550" max="12550" width="19.140625" style="39" customWidth="1"/>
    <col min="12551" max="12551" width="17.5703125" style="39" customWidth="1"/>
    <col min="12552" max="12552" width="15.7109375" style="39" customWidth="1"/>
    <col min="12553" max="12553" width="17.140625" style="39" customWidth="1"/>
    <col min="12554" max="12554" width="9.140625" style="39"/>
    <col min="12555" max="12555" width="9.42578125" style="39" bestFit="1" customWidth="1"/>
    <col min="12556" max="12800" width="9.140625" style="39"/>
    <col min="12801" max="12801" width="13.140625" style="39" customWidth="1"/>
    <col min="12802" max="12802" width="16.140625" style="39" customWidth="1"/>
    <col min="12803" max="12803" width="26.85546875" style="39" customWidth="1"/>
    <col min="12804" max="12804" width="17.42578125" style="39" customWidth="1"/>
    <col min="12805" max="12805" width="15.140625" style="39" customWidth="1"/>
    <col min="12806" max="12806" width="19.140625" style="39" customWidth="1"/>
    <col min="12807" max="12807" width="17.5703125" style="39" customWidth="1"/>
    <col min="12808" max="12808" width="15.7109375" style="39" customWidth="1"/>
    <col min="12809" max="12809" width="17.140625" style="39" customWidth="1"/>
    <col min="12810" max="12810" width="9.140625" style="39"/>
    <col min="12811" max="12811" width="9.42578125" style="39" bestFit="1" customWidth="1"/>
    <col min="12812" max="13056" width="9.140625" style="39"/>
    <col min="13057" max="13057" width="13.140625" style="39" customWidth="1"/>
    <col min="13058" max="13058" width="16.140625" style="39" customWidth="1"/>
    <col min="13059" max="13059" width="26.85546875" style="39" customWidth="1"/>
    <col min="13060" max="13060" width="17.42578125" style="39" customWidth="1"/>
    <col min="13061" max="13061" width="15.140625" style="39" customWidth="1"/>
    <col min="13062" max="13062" width="19.140625" style="39" customWidth="1"/>
    <col min="13063" max="13063" width="17.5703125" style="39" customWidth="1"/>
    <col min="13064" max="13064" width="15.7109375" style="39" customWidth="1"/>
    <col min="13065" max="13065" width="17.140625" style="39" customWidth="1"/>
    <col min="13066" max="13066" width="9.140625" style="39"/>
    <col min="13067" max="13067" width="9.42578125" style="39" bestFit="1" customWidth="1"/>
    <col min="13068" max="13312" width="9.140625" style="39"/>
    <col min="13313" max="13313" width="13.140625" style="39" customWidth="1"/>
    <col min="13314" max="13314" width="16.140625" style="39" customWidth="1"/>
    <col min="13315" max="13315" width="26.85546875" style="39" customWidth="1"/>
    <col min="13316" max="13316" width="17.42578125" style="39" customWidth="1"/>
    <col min="13317" max="13317" width="15.140625" style="39" customWidth="1"/>
    <col min="13318" max="13318" width="19.140625" style="39" customWidth="1"/>
    <col min="13319" max="13319" width="17.5703125" style="39" customWidth="1"/>
    <col min="13320" max="13320" width="15.7109375" style="39" customWidth="1"/>
    <col min="13321" max="13321" width="17.140625" style="39" customWidth="1"/>
    <col min="13322" max="13322" width="9.140625" style="39"/>
    <col min="13323" max="13323" width="9.42578125" style="39" bestFit="1" customWidth="1"/>
    <col min="13324" max="13568" width="9.140625" style="39"/>
    <col min="13569" max="13569" width="13.140625" style="39" customWidth="1"/>
    <col min="13570" max="13570" width="16.140625" style="39" customWidth="1"/>
    <col min="13571" max="13571" width="26.85546875" style="39" customWidth="1"/>
    <col min="13572" max="13572" width="17.42578125" style="39" customWidth="1"/>
    <col min="13573" max="13573" width="15.140625" style="39" customWidth="1"/>
    <col min="13574" max="13574" width="19.140625" style="39" customWidth="1"/>
    <col min="13575" max="13575" width="17.5703125" style="39" customWidth="1"/>
    <col min="13576" max="13576" width="15.7109375" style="39" customWidth="1"/>
    <col min="13577" max="13577" width="17.140625" style="39" customWidth="1"/>
    <col min="13578" max="13578" width="9.140625" style="39"/>
    <col min="13579" max="13579" width="9.42578125" style="39" bestFit="1" customWidth="1"/>
    <col min="13580" max="13824" width="9.140625" style="39"/>
    <col min="13825" max="13825" width="13.140625" style="39" customWidth="1"/>
    <col min="13826" max="13826" width="16.140625" style="39" customWidth="1"/>
    <col min="13827" max="13827" width="26.85546875" style="39" customWidth="1"/>
    <col min="13828" max="13828" width="17.42578125" style="39" customWidth="1"/>
    <col min="13829" max="13829" width="15.140625" style="39" customWidth="1"/>
    <col min="13830" max="13830" width="19.140625" style="39" customWidth="1"/>
    <col min="13831" max="13831" width="17.5703125" style="39" customWidth="1"/>
    <col min="13832" max="13832" width="15.7109375" style="39" customWidth="1"/>
    <col min="13833" max="13833" width="17.140625" style="39" customWidth="1"/>
    <col min="13834" max="13834" width="9.140625" style="39"/>
    <col min="13835" max="13835" width="9.42578125" style="39" bestFit="1" customWidth="1"/>
    <col min="13836" max="14080" width="9.140625" style="39"/>
    <col min="14081" max="14081" width="13.140625" style="39" customWidth="1"/>
    <col min="14082" max="14082" width="16.140625" style="39" customWidth="1"/>
    <col min="14083" max="14083" width="26.85546875" style="39" customWidth="1"/>
    <col min="14084" max="14084" width="17.42578125" style="39" customWidth="1"/>
    <col min="14085" max="14085" width="15.140625" style="39" customWidth="1"/>
    <col min="14086" max="14086" width="19.140625" style="39" customWidth="1"/>
    <col min="14087" max="14087" width="17.5703125" style="39" customWidth="1"/>
    <col min="14088" max="14088" width="15.7109375" style="39" customWidth="1"/>
    <col min="14089" max="14089" width="17.140625" style="39" customWidth="1"/>
    <col min="14090" max="14090" width="9.140625" style="39"/>
    <col min="14091" max="14091" width="9.42578125" style="39" bestFit="1" customWidth="1"/>
    <col min="14092" max="14336" width="9.140625" style="39"/>
    <col min="14337" max="14337" width="13.140625" style="39" customWidth="1"/>
    <col min="14338" max="14338" width="16.140625" style="39" customWidth="1"/>
    <col min="14339" max="14339" width="26.85546875" style="39" customWidth="1"/>
    <col min="14340" max="14340" width="17.42578125" style="39" customWidth="1"/>
    <col min="14341" max="14341" width="15.140625" style="39" customWidth="1"/>
    <col min="14342" max="14342" width="19.140625" style="39" customWidth="1"/>
    <col min="14343" max="14343" width="17.5703125" style="39" customWidth="1"/>
    <col min="14344" max="14344" width="15.7109375" style="39" customWidth="1"/>
    <col min="14345" max="14345" width="17.140625" style="39" customWidth="1"/>
    <col min="14346" max="14346" width="9.140625" style="39"/>
    <col min="14347" max="14347" width="9.42578125" style="39" bestFit="1" customWidth="1"/>
    <col min="14348" max="14592" width="9.140625" style="39"/>
    <col min="14593" max="14593" width="13.140625" style="39" customWidth="1"/>
    <col min="14594" max="14594" width="16.140625" style="39" customWidth="1"/>
    <col min="14595" max="14595" width="26.85546875" style="39" customWidth="1"/>
    <col min="14596" max="14596" width="17.42578125" style="39" customWidth="1"/>
    <col min="14597" max="14597" width="15.140625" style="39" customWidth="1"/>
    <col min="14598" max="14598" width="19.140625" style="39" customWidth="1"/>
    <col min="14599" max="14599" width="17.5703125" style="39" customWidth="1"/>
    <col min="14600" max="14600" width="15.7109375" style="39" customWidth="1"/>
    <col min="14601" max="14601" width="17.140625" style="39" customWidth="1"/>
    <col min="14602" max="14602" width="9.140625" style="39"/>
    <col min="14603" max="14603" width="9.42578125" style="39" bestFit="1" customWidth="1"/>
    <col min="14604" max="14848" width="9.140625" style="39"/>
    <col min="14849" max="14849" width="13.140625" style="39" customWidth="1"/>
    <col min="14850" max="14850" width="16.140625" style="39" customWidth="1"/>
    <col min="14851" max="14851" width="26.85546875" style="39" customWidth="1"/>
    <col min="14852" max="14852" width="17.42578125" style="39" customWidth="1"/>
    <col min="14853" max="14853" width="15.140625" style="39" customWidth="1"/>
    <col min="14854" max="14854" width="19.140625" style="39" customWidth="1"/>
    <col min="14855" max="14855" width="17.5703125" style="39" customWidth="1"/>
    <col min="14856" max="14856" width="15.7109375" style="39" customWidth="1"/>
    <col min="14857" max="14857" width="17.140625" style="39" customWidth="1"/>
    <col min="14858" max="14858" width="9.140625" style="39"/>
    <col min="14859" max="14859" width="9.42578125" style="39" bestFit="1" customWidth="1"/>
    <col min="14860" max="15104" width="9.140625" style="39"/>
    <col min="15105" max="15105" width="13.140625" style="39" customWidth="1"/>
    <col min="15106" max="15106" width="16.140625" style="39" customWidth="1"/>
    <col min="15107" max="15107" width="26.85546875" style="39" customWidth="1"/>
    <col min="15108" max="15108" width="17.42578125" style="39" customWidth="1"/>
    <col min="15109" max="15109" width="15.140625" style="39" customWidth="1"/>
    <col min="15110" max="15110" width="19.140625" style="39" customWidth="1"/>
    <col min="15111" max="15111" width="17.5703125" style="39" customWidth="1"/>
    <col min="15112" max="15112" width="15.7109375" style="39" customWidth="1"/>
    <col min="15113" max="15113" width="17.140625" style="39" customWidth="1"/>
    <col min="15114" max="15114" width="9.140625" style="39"/>
    <col min="15115" max="15115" width="9.42578125" style="39" bestFit="1" customWidth="1"/>
    <col min="15116" max="15360" width="9.140625" style="39"/>
    <col min="15361" max="15361" width="13.140625" style="39" customWidth="1"/>
    <col min="15362" max="15362" width="16.140625" style="39" customWidth="1"/>
    <col min="15363" max="15363" width="26.85546875" style="39" customWidth="1"/>
    <col min="15364" max="15364" width="17.42578125" style="39" customWidth="1"/>
    <col min="15365" max="15365" width="15.140625" style="39" customWidth="1"/>
    <col min="15366" max="15366" width="19.140625" style="39" customWidth="1"/>
    <col min="15367" max="15367" width="17.5703125" style="39" customWidth="1"/>
    <col min="15368" max="15368" width="15.7109375" style="39" customWidth="1"/>
    <col min="15369" max="15369" width="17.140625" style="39" customWidth="1"/>
    <col min="15370" max="15370" width="9.140625" style="39"/>
    <col min="15371" max="15371" width="9.42578125" style="39" bestFit="1" customWidth="1"/>
    <col min="15372" max="15616" width="9.140625" style="39"/>
    <col min="15617" max="15617" width="13.140625" style="39" customWidth="1"/>
    <col min="15618" max="15618" width="16.140625" style="39" customWidth="1"/>
    <col min="15619" max="15619" width="26.85546875" style="39" customWidth="1"/>
    <col min="15620" max="15620" width="17.42578125" style="39" customWidth="1"/>
    <col min="15621" max="15621" width="15.140625" style="39" customWidth="1"/>
    <col min="15622" max="15622" width="19.140625" style="39" customWidth="1"/>
    <col min="15623" max="15623" width="17.5703125" style="39" customWidth="1"/>
    <col min="15624" max="15624" width="15.7109375" style="39" customWidth="1"/>
    <col min="15625" max="15625" width="17.140625" style="39" customWidth="1"/>
    <col min="15626" max="15626" width="9.140625" style="39"/>
    <col min="15627" max="15627" width="9.42578125" style="39" bestFit="1" customWidth="1"/>
    <col min="15628" max="15872" width="9.140625" style="39"/>
    <col min="15873" max="15873" width="13.140625" style="39" customWidth="1"/>
    <col min="15874" max="15874" width="16.140625" style="39" customWidth="1"/>
    <col min="15875" max="15875" width="26.85546875" style="39" customWidth="1"/>
    <col min="15876" max="15876" width="17.42578125" style="39" customWidth="1"/>
    <col min="15877" max="15877" width="15.140625" style="39" customWidth="1"/>
    <col min="15878" max="15878" width="19.140625" style="39" customWidth="1"/>
    <col min="15879" max="15879" width="17.5703125" style="39" customWidth="1"/>
    <col min="15880" max="15880" width="15.7109375" style="39" customWidth="1"/>
    <col min="15881" max="15881" width="17.140625" style="39" customWidth="1"/>
    <col min="15882" max="15882" width="9.140625" style="39"/>
    <col min="15883" max="15883" width="9.42578125" style="39" bestFit="1" customWidth="1"/>
    <col min="15884" max="16128" width="9.140625" style="39"/>
    <col min="16129" max="16129" width="13.140625" style="39" customWidth="1"/>
    <col min="16130" max="16130" width="16.140625" style="39" customWidth="1"/>
    <col min="16131" max="16131" width="26.85546875" style="39" customWidth="1"/>
    <col min="16132" max="16132" width="17.42578125" style="39" customWidth="1"/>
    <col min="16133" max="16133" width="15.140625" style="39" customWidth="1"/>
    <col min="16134" max="16134" width="19.140625" style="39" customWidth="1"/>
    <col min="16135" max="16135" width="17.5703125" style="39" customWidth="1"/>
    <col min="16136" max="16136" width="15.7109375" style="39" customWidth="1"/>
    <col min="16137" max="16137" width="17.140625" style="39" customWidth="1"/>
    <col min="16138" max="16138" width="9.140625" style="39"/>
    <col min="16139" max="16139" width="9.42578125" style="39" bestFit="1" customWidth="1"/>
    <col min="16140" max="16384" width="9.140625" style="39"/>
  </cols>
  <sheetData>
    <row r="1" spans="1:9" ht="15" customHeight="1" x14ac:dyDescent="0.25">
      <c r="A1" s="617" t="s">
        <v>141</v>
      </c>
      <c r="B1" s="617"/>
      <c r="C1" s="617"/>
      <c r="D1" s="617"/>
      <c r="E1" s="617"/>
      <c r="F1" s="617"/>
      <c r="G1" s="617"/>
      <c r="H1" s="617"/>
      <c r="I1" s="617"/>
    </row>
    <row r="2" spans="1:9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58.5" customHeight="1" x14ac:dyDescent="0.25">
      <c r="A3" s="619" t="s">
        <v>140</v>
      </c>
      <c r="B3" s="619"/>
      <c r="C3" s="619"/>
      <c r="D3" s="619"/>
      <c r="E3" s="619"/>
      <c r="F3" s="619"/>
      <c r="G3" s="619"/>
      <c r="H3" s="619"/>
      <c r="I3" s="619"/>
    </row>
    <row r="6" spans="1:9" s="70" customFormat="1" ht="34.5" customHeight="1" x14ac:dyDescent="0.25">
      <c r="A6" s="616" t="s">
        <v>49</v>
      </c>
      <c r="B6" s="616"/>
      <c r="C6" s="616"/>
      <c r="D6" s="616"/>
      <c r="E6" s="616"/>
      <c r="F6" s="616"/>
      <c r="G6" s="616"/>
      <c r="H6" s="616"/>
      <c r="I6" s="616"/>
    </row>
    <row r="8" spans="1:9" s="70" customFormat="1" x14ac:dyDescent="0.25">
      <c r="A8" s="616" t="s">
        <v>96</v>
      </c>
      <c r="B8" s="616"/>
      <c r="C8" s="616"/>
      <c r="D8" s="616"/>
      <c r="E8" s="616"/>
      <c r="F8" s="616"/>
      <c r="G8" s="616"/>
      <c r="H8" s="616"/>
      <c r="I8" s="616"/>
    </row>
    <row r="9" spans="1:9" s="70" customFormat="1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s="70" customFormat="1" ht="36.75" customHeight="1" x14ac:dyDescent="0.25">
      <c r="A10" s="695" t="s">
        <v>51</v>
      </c>
      <c r="B10" s="695"/>
      <c r="C10" s="695"/>
      <c r="D10" s="637" t="s">
        <v>27</v>
      </c>
      <c r="E10" s="637"/>
      <c r="F10" s="637"/>
      <c r="G10" s="637"/>
      <c r="H10" s="637"/>
      <c r="I10" s="637"/>
    </row>
    <row r="11" spans="1:9" s="70" customFormat="1" x14ac:dyDescent="0.25">
      <c r="A11" s="695"/>
      <c r="B11" s="695"/>
      <c r="C11" s="695"/>
      <c r="D11" s="701" t="s">
        <v>52</v>
      </c>
      <c r="E11" s="702"/>
      <c r="F11" s="604"/>
      <c r="G11" s="701" t="s">
        <v>53</v>
      </c>
      <c r="H11" s="702"/>
      <c r="I11" s="604"/>
    </row>
    <row r="12" spans="1:9" s="70" customFormat="1" ht="35.25" customHeight="1" thickBot="1" x14ac:dyDescent="0.3">
      <c r="A12" s="695"/>
      <c r="B12" s="695"/>
      <c r="C12" s="695"/>
      <c r="D12" s="22" t="s">
        <v>15</v>
      </c>
      <c r="E12" s="22" t="s">
        <v>16</v>
      </c>
      <c r="F12" s="40" t="s">
        <v>7</v>
      </c>
      <c r="G12" s="22" t="s">
        <v>15</v>
      </c>
      <c r="H12" s="22" t="s">
        <v>16</v>
      </c>
      <c r="I12" s="41" t="s">
        <v>7</v>
      </c>
    </row>
    <row r="13" spans="1:9" s="70" customFormat="1" x14ac:dyDescent="0.25">
      <c r="A13" s="592" t="s">
        <v>54</v>
      </c>
      <c r="B13" s="593"/>
      <c r="C13" s="596" t="s">
        <v>24</v>
      </c>
      <c r="D13" s="597"/>
      <c r="E13" s="597"/>
      <c r="F13" s="597"/>
      <c r="G13" s="597"/>
      <c r="H13" s="597"/>
      <c r="I13" s="598"/>
    </row>
    <row r="14" spans="1:9" s="70" customFormat="1" x14ac:dyDescent="0.25">
      <c r="A14" s="594"/>
      <c r="B14" s="595"/>
      <c r="C14" s="599" t="s">
        <v>129</v>
      </c>
      <c r="D14" s="600"/>
      <c r="E14" s="600"/>
      <c r="F14" s="600"/>
      <c r="G14" s="600"/>
      <c r="H14" s="600"/>
      <c r="I14" s="601"/>
    </row>
    <row r="15" spans="1:9" s="70" customFormat="1" ht="16.5" customHeight="1" x14ac:dyDescent="0.25">
      <c r="A15" s="602" t="s">
        <v>97</v>
      </c>
      <c r="B15" s="604" t="s">
        <v>98</v>
      </c>
      <c r="C15" s="946" t="s">
        <v>58</v>
      </c>
      <c r="D15" s="947"/>
      <c r="E15" s="947"/>
      <c r="F15" s="947"/>
      <c r="G15" s="947"/>
      <c r="H15" s="947"/>
      <c r="I15" s="948"/>
    </row>
    <row r="16" spans="1:9" s="70" customFormat="1" ht="17.25" thickBot="1" x14ac:dyDescent="0.3">
      <c r="A16" s="602"/>
      <c r="B16" s="604"/>
      <c r="C16" s="742" t="s">
        <v>99</v>
      </c>
      <c r="D16" s="743"/>
      <c r="E16" s="743"/>
      <c r="F16" s="743"/>
      <c r="G16" s="743"/>
      <c r="H16" s="743"/>
      <c r="I16" s="744"/>
    </row>
    <row r="17" spans="1:9" s="70" customFormat="1" ht="33.75" thickBot="1" x14ac:dyDescent="0.3">
      <c r="A17" s="582" t="s">
        <v>100</v>
      </c>
      <c r="B17" s="583"/>
      <c r="C17" s="71" t="s">
        <v>101</v>
      </c>
      <c r="D17" s="72">
        <v>8</v>
      </c>
      <c r="E17" s="72">
        <v>8</v>
      </c>
      <c r="F17" s="72">
        <v>8</v>
      </c>
      <c r="G17" s="73"/>
      <c r="H17" s="73"/>
      <c r="I17" s="74"/>
    </row>
    <row r="18" spans="1:9" s="70" customFormat="1" ht="17.25" thickBot="1" x14ac:dyDescent="0.3">
      <c r="A18" s="582" t="s">
        <v>102</v>
      </c>
      <c r="B18" s="583"/>
      <c r="C18" s="71"/>
      <c r="D18" s="75" t="s">
        <v>60</v>
      </c>
      <c r="E18" s="75" t="s">
        <v>60</v>
      </c>
      <c r="F18" s="75" t="s">
        <v>60</v>
      </c>
      <c r="G18" s="76" t="e">
        <f>SUM(Ararat!#REF!,Ararat!#REF!)</f>
        <v>#REF!</v>
      </c>
      <c r="H18" s="76" t="e">
        <f>SUM(Ararat!#REF!,Ararat!#REF!)</f>
        <v>#REF!</v>
      </c>
      <c r="I18" s="76" t="e">
        <f>SUM(Ararat!#REF!,Ararat!#REF!)</f>
        <v>#REF!</v>
      </c>
    </row>
    <row r="19" spans="1:9" s="70" customFormat="1" ht="17.25" thickBot="1" x14ac:dyDescent="0.3">
      <c r="A19" s="582" t="s">
        <v>103</v>
      </c>
      <c r="B19" s="790"/>
      <c r="C19" s="583"/>
      <c r="D19" s="77"/>
      <c r="E19" s="77"/>
      <c r="F19" s="75"/>
      <c r="G19" s="78"/>
      <c r="H19" s="78"/>
      <c r="I19" s="74"/>
    </row>
    <row r="20" spans="1:9" s="70" customFormat="1" x14ac:dyDescent="0.25">
      <c r="A20" s="791" t="s">
        <v>104</v>
      </c>
      <c r="B20" s="792"/>
      <c r="C20" s="792"/>
      <c r="D20" s="792"/>
      <c r="E20" s="792"/>
      <c r="F20" s="792"/>
      <c r="G20" s="792"/>
      <c r="H20" s="792"/>
      <c r="I20" s="793"/>
    </row>
    <row r="21" spans="1:9" s="70" customFormat="1" ht="17.25" thickBot="1" x14ac:dyDescent="0.3">
      <c r="A21" s="794" t="s">
        <v>105</v>
      </c>
      <c r="B21" s="795"/>
      <c r="C21" s="795"/>
      <c r="D21" s="795"/>
      <c r="E21" s="795"/>
      <c r="F21" s="795"/>
      <c r="G21" s="795"/>
      <c r="H21" s="795"/>
      <c r="I21" s="796"/>
    </row>
    <row r="22" spans="1:9" s="70" customFormat="1" x14ac:dyDescent="0.25">
      <c r="A22" s="584" t="s">
        <v>66</v>
      </c>
      <c r="B22" s="585"/>
      <c r="C22" s="585"/>
      <c r="D22" s="585"/>
      <c r="E22" s="585"/>
      <c r="F22" s="585"/>
      <c r="G22" s="586"/>
      <c r="H22" s="586"/>
      <c r="I22" s="587"/>
    </row>
    <row r="23" spans="1:9" s="70" customFormat="1" ht="26.25" customHeight="1" thickBot="1" x14ac:dyDescent="0.3">
      <c r="A23" s="588" t="s">
        <v>106</v>
      </c>
      <c r="B23" s="589"/>
      <c r="C23" s="589"/>
      <c r="D23" s="589"/>
      <c r="E23" s="589"/>
      <c r="F23" s="589"/>
      <c r="G23" s="590"/>
      <c r="H23" s="590"/>
      <c r="I23" s="591"/>
    </row>
    <row r="24" spans="1:9" s="70" customFormat="1" x14ac:dyDescent="0.25">
      <c r="A24" s="584" t="s">
        <v>67</v>
      </c>
      <c r="B24" s="585"/>
      <c r="C24" s="585"/>
      <c r="D24" s="585"/>
      <c r="E24" s="585"/>
      <c r="F24" s="585"/>
      <c r="G24" s="586"/>
      <c r="H24" s="586"/>
      <c r="I24" s="587"/>
    </row>
    <row r="25" spans="1:9" s="70" customFormat="1" ht="59.25" customHeight="1" thickBot="1" x14ac:dyDescent="0.3">
      <c r="A25" s="588" t="s">
        <v>107</v>
      </c>
      <c r="B25" s="589"/>
      <c r="C25" s="589"/>
      <c r="D25" s="589"/>
      <c r="E25" s="589"/>
      <c r="F25" s="589"/>
      <c r="G25" s="590"/>
      <c r="H25" s="590"/>
      <c r="I25" s="591"/>
    </row>
    <row r="27" spans="1:9" x14ac:dyDescent="0.25">
      <c r="A27" s="627" t="s">
        <v>50</v>
      </c>
      <c r="B27" s="627"/>
      <c r="C27" s="627"/>
      <c r="D27" s="627"/>
      <c r="E27" s="627"/>
      <c r="F27" s="627"/>
      <c r="G27" s="627"/>
      <c r="H27" s="627"/>
      <c r="I27" s="627"/>
    </row>
    <row r="28" spans="1:9" ht="17.25" thickBot="1" x14ac:dyDescent="0.3">
      <c r="A28" s="21"/>
      <c r="B28" s="21"/>
      <c r="C28" s="21"/>
      <c r="D28" s="21"/>
      <c r="E28" s="21"/>
      <c r="F28" s="21"/>
      <c r="G28" s="21"/>
      <c r="H28" s="21"/>
      <c r="I28" s="21"/>
    </row>
    <row r="29" spans="1:9" ht="39.75" customHeight="1" x14ac:dyDescent="0.25">
      <c r="A29" s="628" t="s">
        <v>51</v>
      </c>
      <c r="B29" s="629"/>
      <c r="C29" s="630"/>
      <c r="D29" s="637" t="s">
        <v>27</v>
      </c>
      <c r="E29" s="637"/>
      <c r="F29" s="637"/>
      <c r="G29" s="637"/>
      <c r="H29" s="637"/>
      <c r="I29" s="637"/>
    </row>
    <row r="30" spans="1:9" ht="28.5" customHeight="1" x14ac:dyDescent="0.25">
      <c r="A30" s="631"/>
      <c r="B30" s="632"/>
      <c r="C30" s="633"/>
      <c r="D30" s="638" t="s">
        <v>52</v>
      </c>
      <c r="E30" s="638"/>
      <c r="F30" s="638"/>
      <c r="G30" s="638" t="s">
        <v>53</v>
      </c>
      <c r="H30" s="638"/>
      <c r="I30" s="638"/>
    </row>
    <row r="31" spans="1:9" ht="33.75" thickBot="1" x14ac:dyDescent="0.3">
      <c r="A31" s="634"/>
      <c r="B31" s="635"/>
      <c r="C31" s="636"/>
      <c r="D31" s="22" t="s">
        <v>15</v>
      </c>
      <c r="E31" s="22" t="s">
        <v>16</v>
      </c>
      <c r="F31" s="23" t="s">
        <v>7</v>
      </c>
      <c r="G31" s="22" t="s">
        <v>15</v>
      </c>
      <c r="H31" s="22" t="s">
        <v>16</v>
      </c>
      <c r="I31" s="24" t="s">
        <v>7</v>
      </c>
    </row>
    <row r="32" spans="1:9" x14ac:dyDescent="0.25">
      <c r="A32" s="639" t="s">
        <v>54</v>
      </c>
      <c r="B32" s="640"/>
      <c r="C32" s="643" t="s">
        <v>24</v>
      </c>
      <c r="D32" s="644"/>
      <c r="E32" s="644"/>
      <c r="F32" s="644"/>
      <c r="G32" s="644"/>
      <c r="H32" s="644"/>
      <c r="I32" s="645"/>
    </row>
    <row r="33" spans="1:9" x14ac:dyDescent="0.25">
      <c r="A33" s="641"/>
      <c r="B33" s="642"/>
      <c r="C33" s="729" t="s">
        <v>55</v>
      </c>
      <c r="D33" s="730"/>
      <c r="E33" s="730"/>
      <c r="F33" s="730"/>
      <c r="G33" s="730"/>
      <c r="H33" s="730"/>
      <c r="I33" s="731"/>
    </row>
    <row r="34" spans="1:9" x14ac:dyDescent="0.25">
      <c r="A34" s="649" t="s">
        <v>56</v>
      </c>
      <c r="B34" s="650" t="s">
        <v>57</v>
      </c>
      <c r="C34" s="25" t="s">
        <v>58</v>
      </c>
      <c r="D34" s="26"/>
      <c r="E34" s="26"/>
      <c r="F34" s="27"/>
      <c r="G34" s="27"/>
      <c r="H34" s="27"/>
      <c r="I34" s="28"/>
    </row>
    <row r="35" spans="1:9" ht="35.25" customHeight="1" x14ac:dyDescent="0.25">
      <c r="A35" s="649"/>
      <c r="B35" s="650"/>
      <c r="C35" s="651" t="s">
        <v>130</v>
      </c>
      <c r="D35" s="652"/>
      <c r="E35" s="652"/>
      <c r="F35" s="652"/>
      <c r="G35" s="652"/>
      <c r="H35" s="652"/>
      <c r="I35" s="653"/>
    </row>
    <row r="36" spans="1:9" ht="17.25" thickBot="1" x14ac:dyDescent="0.3">
      <c r="A36" s="654" t="s">
        <v>59</v>
      </c>
      <c r="B36" s="655"/>
      <c r="C36" s="29"/>
      <c r="D36" s="30" t="s">
        <v>60</v>
      </c>
      <c r="E36" s="30" t="s">
        <v>60</v>
      </c>
      <c r="F36" s="30" t="s">
        <v>60</v>
      </c>
      <c r="G36" s="31" t="e">
        <f>SUM(Ararat!C13:C21,Ararat!C25:C26,Ararat!#REF!)</f>
        <v>#REF!</v>
      </c>
      <c r="H36" s="31" t="e">
        <f>SUM(Ararat!D13:D21,Ararat!D25:D26,Ararat!#REF!)</f>
        <v>#REF!</v>
      </c>
      <c r="I36" s="31" t="e">
        <f>SUM(Ararat!E13:E21,Ararat!E25:E26,Ararat!#REF!)</f>
        <v>#REF!</v>
      </c>
    </row>
    <row r="37" spans="1:9" x14ac:dyDescent="0.25">
      <c r="A37" s="656" t="s">
        <v>61</v>
      </c>
      <c r="B37" s="657"/>
      <c r="C37" s="657"/>
      <c r="D37" s="657"/>
      <c r="E37" s="657"/>
      <c r="F37" s="657"/>
      <c r="G37" s="657"/>
      <c r="H37" s="658"/>
      <c r="I37" s="659"/>
    </row>
    <row r="38" spans="1:9" ht="24.75" customHeight="1" thickBot="1" x14ac:dyDescent="0.3">
      <c r="A38" s="624" t="s">
        <v>311</v>
      </c>
      <c r="B38" s="625"/>
      <c r="C38" s="625"/>
      <c r="D38" s="625"/>
      <c r="E38" s="625"/>
      <c r="F38" s="625"/>
      <c r="G38" s="625"/>
      <c r="H38" s="625"/>
      <c r="I38" s="626"/>
    </row>
    <row r="39" spans="1:9" ht="17.25" thickBot="1" x14ac:dyDescent="0.3">
      <c r="A39" s="666" t="s">
        <v>62</v>
      </c>
      <c r="B39" s="667"/>
      <c r="C39" s="667"/>
      <c r="D39" s="667"/>
      <c r="E39" s="667"/>
      <c r="F39" s="667"/>
      <c r="G39" s="667"/>
      <c r="H39" s="667"/>
      <c r="I39" s="668"/>
    </row>
    <row r="40" spans="1:9" ht="72" customHeight="1" thickBot="1" x14ac:dyDescent="0.3">
      <c r="A40" s="669" t="s">
        <v>63</v>
      </c>
      <c r="B40" s="670"/>
      <c r="C40" s="671" t="s">
        <v>64</v>
      </c>
      <c r="D40" s="672"/>
      <c r="E40" s="672"/>
      <c r="F40" s="672"/>
      <c r="G40" s="672"/>
      <c r="H40" s="672"/>
      <c r="I40" s="673"/>
    </row>
    <row r="41" spans="1:9" ht="63" customHeight="1" thickBot="1" x14ac:dyDescent="0.3">
      <c r="A41" s="674" t="s">
        <v>65</v>
      </c>
      <c r="B41" s="675"/>
      <c r="C41" s="32"/>
      <c r="D41" s="32"/>
      <c r="E41" s="32"/>
      <c r="F41" s="32"/>
      <c r="G41" s="32"/>
      <c r="H41" s="32"/>
      <c r="I41" s="33"/>
    </row>
    <row r="42" spans="1:9" x14ac:dyDescent="0.25">
      <c r="A42" s="676" t="s">
        <v>66</v>
      </c>
      <c r="B42" s="677"/>
      <c r="C42" s="677"/>
      <c r="D42" s="677"/>
      <c r="E42" s="677"/>
      <c r="F42" s="677"/>
      <c r="G42" s="678"/>
      <c r="H42" s="678"/>
      <c r="I42" s="679"/>
    </row>
    <row r="43" spans="1:9" ht="17.25" thickBot="1" x14ac:dyDescent="0.3">
      <c r="A43" s="620" t="s">
        <v>131</v>
      </c>
      <c r="B43" s="621"/>
      <c r="C43" s="621"/>
      <c r="D43" s="621"/>
      <c r="E43" s="621"/>
      <c r="F43" s="621"/>
      <c r="G43" s="622"/>
      <c r="H43" s="622"/>
      <c r="I43" s="623"/>
    </row>
    <row r="44" spans="1:9" x14ac:dyDescent="0.25">
      <c r="A44" s="676" t="s">
        <v>67</v>
      </c>
      <c r="B44" s="677"/>
      <c r="C44" s="677"/>
      <c r="D44" s="677"/>
      <c r="E44" s="677"/>
      <c r="F44" s="677"/>
      <c r="G44" s="678"/>
      <c r="H44" s="678"/>
      <c r="I44" s="679"/>
    </row>
    <row r="45" spans="1:9" ht="16.5" customHeight="1" thickBot="1" x14ac:dyDescent="0.3">
      <c r="A45" s="620" t="s">
        <v>86</v>
      </c>
      <c r="B45" s="621"/>
      <c r="C45" s="621"/>
      <c r="D45" s="621"/>
      <c r="E45" s="621"/>
      <c r="F45" s="621"/>
      <c r="G45" s="622"/>
      <c r="H45" s="622"/>
      <c r="I45" s="623"/>
    </row>
    <row r="46" spans="1:9" x14ac:dyDescent="0.25">
      <c r="A46" s="680" t="s">
        <v>54</v>
      </c>
      <c r="B46" s="681"/>
      <c r="C46" s="684" t="s">
        <v>24</v>
      </c>
      <c r="D46" s="685"/>
      <c r="E46" s="685"/>
      <c r="F46" s="685"/>
      <c r="G46" s="685"/>
      <c r="H46" s="685"/>
      <c r="I46" s="686"/>
    </row>
    <row r="47" spans="1:9" x14ac:dyDescent="0.25">
      <c r="A47" s="682"/>
      <c r="B47" s="683"/>
      <c r="C47" s="599" t="s">
        <v>68</v>
      </c>
      <c r="D47" s="600"/>
      <c r="E47" s="600"/>
      <c r="F47" s="600"/>
      <c r="G47" s="600"/>
      <c r="H47" s="600"/>
      <c r="I47" s="601"/>
    </row>
    <row r="48" spans="1:9" x14ac:dyDescent="0.25">
      <c r="A48" s="732" t="s">
        <v>69</v>
      </c>
      <c r="B48" s="733" t="s">
        <v>70</v>
      </c>
      <c r="C48" s="660" t="s">
        <v>58</v>
      </c>
      <c r="D48" s="661"/>
      <c r="E48" s="661"/>
      <c r="F48" s="661"/>
      <c r="G48" s="661"/>
      <c r="H48" s="661"/>
      <c r="I48" s="662"/>
    </row>
    <row r="49" spans="1:9" x14ac:dyDescent="0.25">
      <c r="A49" s="732"/>
      <c r="B49" s="733"/>
      <c r="C49" s="663" t="s">
        <v>178</v>
      </c>
      <c r="D49" s="664"/>
      <c r="E49" s="664"/>
      <c r="F49" s="664"/>
      <c r="G49" s="664"/>
      <c r="H49" s="664"/>
      <c r="I49" s="665"/>
    </row>
    <row r="50" spans="1:9" ht="27" customHeight="1" thickBot="1" x14ac:dyDescent="0.3">
      <c r="A50" s="757" t="s">
        <v>59</v>
      </c>
      <c r="B50" s="758"/>
      <c r="C50" s="34"/>
      <c r="D50" s="35" t="s">
        <v>60</v>
      </c>
      <c r="E50" s="35" t="s">
        <v>60</v>
      </c>
      <c r="F50" s="35" t="s">
        <v>60</v>
      </c>
      <c r="G50" s="36" t="e">
        <f>SUM(Ararat!#REF!,Ararat!#REF!,Ararat!#REF!)</f>
        <v>#REF!</v>
      </c>
      <c r="H50" s="36" t="e">
        <f>SUM(Ararat!#REF!,Ararat!#REF!,Ararat!#REF!)</f>
        <v>#REF!</v>
      </c>
      <c r="I50" s="36" t="e">
        <f>SUM(Ararat!#REF!,Ararat!#REF!,Ararat!#REF!)</f>
        <v>#REF!</v>
      </c>
    </row>
    <row r="51" spans="1:9" x14ac:dyDescent="0.25">
      <c r="A51" s="759" t="s">
        <v>61</v>
      </c>
      <c r="B51" s="760"/>
      <c r="C51" s="760"/>
      <c r="D51" s="760"/>
      <c r="E51" s="760"/>
      <c r="F51" s="760"/>
      <c r="G51" s="760"/>
      <c r="H51" s="760"/>
      <c r="I51" s="761"/>
    </row>
    <row r="52" spans="1:9" ht="17.25" thickBot="1" x14ac:dyDescent="0.3">
      <c r="A52" s="762" t="s">
        <v>345</v>
      </c>
      <c r="B52" s="763"/>
      <c r="C52" s="763"/>
      <c r="D52" s="763"/>
      <c r="E52" s="763"/>
      <c r="F52" s="763"/>
      <c r="G52" s="763"/>
      <c r="H52" s="763"/>
      <c r="I52" s="764"/>
    </row>
    <row r="53" spans="1:9" ht="17.25" thickBot="1" x14ac:dyDescent="0.3">
      <c r="A53" s="765" t="s">
        <v>62</v>
      </c>
      <c r="B53" s="766"/>
      <c r="C53" s="766"/>
      <c r="D53" s="766"/>
      <c r="E53" s="766"/>
      <c r="F53" s="766"/>
      <c r="G53" s="766"/>
      <c r="H53" s="766"/>
      <c r="I53" s="767"/>
    </row>
    <row r="54" spans="1:9" ht="81.75" customHeight="1" thickBot="1" x14ac:dyDescent="0.3">
      <c r="A54" s="768" t="s">
        <v>63</v>
      </c>
      <c r="B54" s="769"/>
      <c r="C54" s="770" t="s">
        <v>71</v>
      </c>
      <c r="D54" s="771"/>
      <c r="E54" s="771"/>
      <c r="F54" s="771"/>
      <c r="G54" s="771"/>
      <c r="H54" s="771"/>
      <c r="I54" s="772"/>
    </row>
    <row r="55" spans="1:9" ht="48.75" customHeight="1" thickBot="1" x14ac:dyDescent="0.3">
      <c r="A55" s="773" t="s">
        <v>65</v>
      </c>
      <c r="B55" s="774"/>
      <c r="C55" s="37"/>
      <c r="D55" s="37"/>
      <c r="E55" s="37"/>
      <c r="F55" s="37"/>
      <c r="G55" s="37"/>
      <c r="H55" s="37"/>
      <c r="I55" s="38"/>
    </row>
    <row r="56" spans="1:9" x14ac:dyDescent="0.25">
      <c r="A56" s="775" t="s">
        <v>66</v>
      </c>
      <c r="B56" s="776"/>
      <c r="C56" s="776"/>
      <c r="D56" s="776"/>
      <c r="E56" s="776"/>
      <c r="F56" s="776"/>
      <c r="G56" s="777"/>
      <c r="H56" s="777"/>
      <c r="I56" s="778"/>
    </row>
    <row r="57" spans="1:9" ht="17.25" thickBot="1" x14ac:dyDescent="0.3">
      <c r="A57" s="779" t="s">
        <v>132</v>
      </c>
      <c r="B57" s="780"/>
      <c r="C57" s="780"/>
      <c r="D57" s="780"/>
      <c r="E57" s="780"/>
      <c r="F57" s="780"/>
      <c r="G57" s="781"/>
      <c r="H57" s="781"/>
      <c r="I57" s="782"/>
    </row>
    <row r="58" spans="1:9" x14ac:dyDescent="0.25">
      <c r="A58" s="775" t="s">
        <v>67</v>
      </c>
      <c r="B58" s="776"/>
      <c r="C58" s="776"/>
      <c r="D58" s="776"/>
      <c r="E58" s="776"/>
      <c r="F58" s="776"/>
      <c r="G58" s="777"/>
      <c r="H58" s="777"/>
      <c r="I58" s="778"/>
    </row>
    <row r="59" spans="1:9" ht="17.25" thickBot="1" x14ac:dyDescent="0.3">
      <c r="A59" s="779" t="s">
        <v>87</v>
      </c>
      <c r="B59" s="780"/>
      <c r="C59" s="780"/>
      <c r="D59" s="780"/>
      <c r="E59" s="780"/>
      <c r="F59" s="780"/>
      <c r="G59" s="781"/>
      <c r="H59" s="781"/>
      <c r="I59" s="782"/>
    </row>
    <row r="60" spans="1:9" x14ac:dyDescent="0.3">
      <c r="A60" s="703" t="s">
        <v>54</v>
      </c>
      <c r="B60" s="704"/>
      <c r="C60" s="709" t="s">
        <v>24</v>
      </c>
      <c r="D60" s="717"/>
      <c r="E60" s="717"/>
      <c r="F60" s="717"/>
      <c r="G60" s="710"/>
      <c r="H60" s="717"/>
      <c r="I60" s="711"/>
    </row>
    <row r="61" spans="1:9" x14ac:dyDescent="0.3">
      <c r="A61" s="705"/>
      <c r="B61" s="706"/>
      <c r="C61" s="783" t="s">
        <v>114</v>
      </c>
      <c r="D61" s="784"/>
      <c r="E61" s="784"/>
      <c r="F61" s="785"/>
      <c r="G61" s="785"/>
      <c r="H61" s="785"/>
      <c r="I61" s="786"/>
    </row>
    <row r="62" spans="1:9" ht="17.25" thickBot="1" x14ac:dyDescent="0.35">
      <c r="A62" s="707"/>
      <c r="B62" s="708"/>
      <c r="C62" s="716" t="s">
        <v>75</v>
      </c>
      <c r="D62" s="717"/>
      <c r="E62" s="717"/>
      <c r="F62" s="718"/>
      <c r="G62" s="718"/>
      <c r="H62" s="718"/>
      <c r="I62" s="719"/>
    </row>
    <row r="63" spans="1:9" ht="17.25" thickBot="1" x14ac:dyDescent="0.35">
      <c r="A63" s="80" t="s">
        <v>108</v>
      </c>
      <c r="B63" s="81" t="s">
        <v>70</v>
      </c>
      <c r="C63" s="687" t="s">
        <v>115</v>
      </c>
      <c r="D63" s="688"/>
      <c r="E63" s="688"/>
      <c r="F63" s="688"/>
      <c r="G63" s="688"/>
      <c r="H63" s="688"/>
      <c r="I63" s="689"/>
    </row>
    <row r="64" spans="1:9" ht="32.25" customHeight="1" thickBot="1" x14ac:dyDescent="0.35">
      <c r="A64" s="943" t="s">
        <v>109</v>
      </c>
      <c r="B64" s="943"/>
      <c r="C64" s="45"/>
      <c r="D64" s="43" t="s">
        <v>60</v>
      </c>
      <c r="E64" s="43" t="s">
        <v>60</v>
      </c>
      <c r="F64" s="43" t="s">
        <v>60</v>
      </c>
      <c r="G64" s="1" t="e">
        <f>SUM(Ararat!#REF!,Ararat!C36,Ararat!#REF!)</f>
        <v>#REF!</v>
      </c>
      <c r="H64" s="1" t="e">
        <f>SUM(Ararat!#REF!,Ararat!D36,Ararat!#REF!)</f>
        <v>#REF!</v>
      </c>
      <c r="I64" s="1" t="e">
        <f>SUM(Ararat!#REF!,Ararat!E36,Ararat!#REF!)</f>
        <v>#REF!</v>
      </c>
    </row>
    <row r="65" spans="1:9" ht="17.25" thickBot="1" x14ac:dyDescent="0.35">
      <c r="A65" s="944" t="s">
        <v>61</v>
      </c>
      <c r="B65" s="945"/>
      <c r="C65" s="727"/>
      <c r="D65" s="727"/>
      <c r="E65" s="727"/>
      <c r="F65" s="727"/>
      <c r="G65" s="727"/>
      <c r="H65" s="727"/>
      <c r="I65" s="728"/>
    </row>
    <row r="66" spans="1:9" ht="17.25" thickBot="1" x14ac:dyDescent="0.35">
      <c r="A66" s="690" t="s">
        <v>312</v>
      </c>
      <c r="B66" s="725"/>
      <c r="C66" s="725"/>
      <c r="D66" s="725"/>
      <c r="E66" s="725"/>
      <c r="F66" s="725"/>
      <c r="G66" s="725"/>
      <c r="H66" s="725"/>
      <c r="I66" s="691"/>
    </row>
    <row r="67" spans="1:9" ht="17.25" thickBot="1" x14ac:dyDescent="0.35">
      <c r="A67" s="940" t="s">
        <v>62</v>
      </c>
      <c r="B67" s="941"/>
      <c r="C67" s="941"/>
      <c r="D67" s="941"/>
      <c r="E67" s="941"/>
      <c r="F67" s="941"/>
      <c r="G67" s="941"/>
      <c r="H67" s="941"/>
      <c r="I67" s="942"/>
    </row>
    <row r="68" spans="1:9" ht="71.25" customHeight="1" thickBot="1" x14ac:dyDescent="0.35">
      <c r="A68" s="726" t="s">
        <v>63</v>
      </c>
      <c r="B68" s="728"/>
      <c r="C68" s="690" t="s">
        <v>110</v>
      </c>
      <c r="D68" s="725"/>
      <c r="E68" s="725"/>
      <c r="F68" s="725"/>
      <c r="G68" s="725"/>
      <c r="H68" s="725"/>
      <c r="I68" s="691"/>
    </row>
    <row r="69" spans="1:9" ht="46.5" customHeight="1" thickBot="1" x14ac:dyDescent="0.35">
      <c r="A69" s="726" t="s">
        <v>65</v>
      </c>
      <c r="B69" s="728"/>
      <c r="C69" s="79"/>
      <c r="D69" s="79"/>
      <c r="E69" s="79"/>
      <c r="F69" s="79"/>
      <c r="G69" s="79"/>
      <c r="H69" s="79"/>
      <c r="I69" s="79"/>
    </row>
    <row r="70" spans="1:9" ht="17.25" thickBot="1" x14ac:dyDescent="0.35">
      <c r="A70" s="726" t="s">
        <v>66</v>
      </c>
      <c r="B70" s="727"/>
      <c r="C70" s="727"/>
      <c r="D70" s="727"/>
      <c r="E70" s="727"/>
      <c r="F70" s="727"/>
      <c r="G70" s="727"/>
      <c r="H70" s="727"/>
      <c r="I70" s="728"/>
    </row>
    <row r="71" spans="1:9" ht="17.25" thickBot="1" x14ac:dyDescent="0.35">
      <c r="A71" s="726" t="s">
        <v>67</v>
      </c>
      <c r="B71" s="727"/>
      <c r="C71" s="727"/>
      <c r="D71" s="727"/>
      <c r="E71" s="727"/>
      <c r="F71" s="727"/>
      <c r="G71" s="727"/>
      <c r="H71" s="727"/>
      <c r="I71" s="728"/>
    </row>
    <row r="72" spans="1:9" ht="17.25" thickBot="1" x14ac:dyDescent="0.35">
      <c r="A72" s="690" t="s">
        <v>111</v>
      </c>
      <c r="B72" s="725"/>
      <c r="C72" s="725"/>
      <c r="D72" s="725"/>
      <c r="E72" s="725"/>
      <c r="F72" s="725"/>
      <c r="G72" s="725"/>
      <c r="H72" s="725"/>
      <c r="I72" s="691"/>
    </row>
    <row r="73" spans="1:9" ht="17.25" thickBot="1" x14ac:dyDescent="0.3"/>
    <row r="74" spans="1:9" x14ac:dyDescent="0.3">
      <c r="A74" s="723" t="s">
        <v>116</v>
      </c>
      <c r="B74" s="939"/>
      <c r="C74" s="939"/>
      <c r="D74" s="939"/>
      <c r="E74" s="939"/>
      <c r="F74" s="939"/>
      <c r="G74" s="939"/>
      <c r="H74" s="939"/>
      <c r="I74" s="724"/>
    </row>
    <row r="75" spans="1:9" ht="17.25" thickBot="1" x14ac:dyDescent="0.35">
      <c r="A75" s="687" t="s">
        <v>117</v>
      </c>
      <c r="B75" s="688"/>
      <c r="C75" s="688"/>
      <c r="D75" s="713"/>
      <c r="E75" s="713"/>
      <c r="F75" s="713"/>
      <c r="G75" s="713"/>
      <c r="H75" s="713"/>
      <c r="I75" s="715"/>
    </row>
    <row r="76" spans="1:9" ht="33" customHeight="1" x14ac:dyDescent="0.25">
      <c r="A76" s="931" t="s">
        <v>51</v>
      </c>
      <c r="B76" s="932"/>
      <c r="C76" s="932"/>
      <c r="D76" s="637" t="s">
        <v>27</v>
      </c>
      <c r="E76" s="637"/>
      <c r="F76" s="637"/>
      <c r="G76" s="637"/>
      <c r="H76" s="637"/>
      <c r="I76" s="637"/>
    </row>
    <row r="77" spans="1:9" ht="27" customHeight="1" x14ac:dyDescent="0.25">
      <c r="A77" s="933"/>
      <c r="B77" s="934"/>
      <c r="C77" s="934"/>
      <c r="D77" s="938" t="s">
        <v>118</v>
      </c>
      <c r="E77" s="938"/>
      <c r="F77" s="938"/>
      <c r="G77" s="938" t="s">
        <v>119</v>
      </c>
      <c r="H77" s="938"/>
      <c r="I77" s="938"/>
    </row>
    <row r="78" spans="1:9" ht="33.75" thickBot="1" x14ac:dyDescent="0.3">
      <c r="A78" s="935"/>
      <c r="B78" s="936"/>
      <c r="C78" s="937"/>
      <c r="D78" s="22" t="s">
        <v>15</v>
      </c>
      <c r="E78" s="22" t="s">
        <v>16</v>
      </c>
      <c r="F78" s="22" t="s">
        <v>7</v>
      </c>
      <c r="G78" s="22" t="s">
        <v>15</v>
      </c>
      <c r="H78" s="22" t="s">
        <v>16</v>
      </c>
      <c r="I78" s="22" t="s">
        <v>7</v>
      </c>
    </row>
    <row r="79" spans="1:9" x14ac:dyDescent="0.3">
      <c r="A79" s="703" t="s">
        <v>54</v>
      </c>
      <c r="B79" s="704"/>
      <c r="C79" s="709" t="s">
        <v>24</v>
      </c>
      <c r="D79" s="710"/>
      <c r="E79" s="710"/>
      <c r="F79" s="710"/>
      <c r="G79" s="710"/>
      <c r="H79" s="710"/>
      <c r="I79" s="711"/>
    </row>
    <row r="80" spans="1:9" x14ac:dyDescent="0.3">
      <c r="A80" s="705"/>
      <c r="B80" s="706"/>
      <c r="C80" s="783" t="s">
        <v>74</v>
      </c>
      <c r="D80" s="784"/>
      <c r="E80" s="784"/>
      <c r="F80" s="785"/>
      <c r="G80" s="785"/>
      <c r="H80" s="785"/>
      <c r="I80" s="786"/>
    </row>
    <row r="81" spans="1:9" ht="17.25" thickBot="1" x14ac:dyDescent="0.35">
      <c r="A81" s="707"/>
      <c r="B81" s="708"/>
      <c r="C81" s="716" t="s">
        <v>75</v>
      </c>
      <c r="D81" s="717"/>
      <c r="E81" s="717"/>
      <c r="F81" s="718"/>
      <c r="G81" s="718"/>
      <c r="H81" s="718"/>
      <c r="I81" s="719"/>
    </row>
    <row r="82" spans="1:9" ht="17.25" thickBot="1" x14ac:dyDescent="0.35">
      <c r="A82" s="42" t="s">
        <v>76</v>
      </c>
      <c r="B82" s="43" t="s">
        <v>77</v>
      </c>
      <c r="C82" s="687" t="s">
        <v>133</v>
      </c>
      <c r="D82" s="688"/>
      <c r="E82" s="688"/>
      <c r="F82" s="688"/>
      <c r="G82" s="688"/>
      <c r="H82" s="688"/>
      <c r="I82" s="689"/>
    </row>
    <row r="83" spans="1:9" ht="66.75" thickBot="1" x14ac:dyDescent="0.35">
      <c r="A83" s="723" t="s">
        <v>78</v>
      </c>
      <c r="B83" s="724"/>
      <c r="C83" s="44" t="s">
        <v>79</v>
      </c>
      <c r="D83" s="49">
        <v>0</v>
      </c>
      <c r="E83" s="49">
        <v>4</v>
      </c>
      <c r="F83" s="49">
        <v>4</v>
      </c>
      <c r="G83" s="43"/>
      <c r="H83" s="43"/>
      <c r="I83" s="43"/>
    </row>
    <row r="84" spans="1:9" ht="50.25" thickBot="1" x14ac:dyDescent="0.35">
      <c r="A84" s="687"/>
      <c r="B84" s="689"/>
      <c r="C84" s="44" t="s">
        <v>80</v>
      </c>
      <c r="D84" s="44"/>
      <c r="E84" s="44"/>
      <c r="F84" s="43"/>
      <c r="G84" s="43"/>
      <c r="H84" s="43"/>
      <c r="I84" s="43"/>
    </row>
    <row r="85" spans="1:9" ht="17.25" thickBot="1" x14ac:dyDescent="0.35">
      <c r="A85" s="690" t="s">
        <v>81</v>
      </c>
      <c r="B85" s="691"/>
      <c r="C85" s="44"/>
      <c r="D85" s="44"/>
      <c r="E85" s="44"/>
      <c r="F85" s="43"/>
      <c r="G85" s="43"/>
      <c r="H85" s="43"/>
      <c r="I85" s="43"/>
    </row>
    <row r="86" spans="1:9" ht="53.25" customHeight="1" thickBot="1" x14ac:dyDescent="0.35">
      <c r="A86" s="690" t="s">
        <v>82</v>
      </c>
      <c r="B86" s="725"/>
      <c r="C86" s="691"/>
      <c r="D86" s="44"/>
      <c r="E86" s="44"/>
      <c r="F86" s="43"/>
      <c r="G86" s="46" t="e">
        <f>SUM(Ararat!#REF!)</f>
        <v>#REF!</v>
      </c>
      <c r="H86" s="46" t="e">
        <f>SUM(Ararat!#REF!)</f>
        <v>#REF!</v>
      </c>
      <c r="I86" s="46" t="e">
        <f>SUM(Ararat!#REF!)</f>
        <v>#REF!</v>
      </c>
    </row>
    <row r="87" spans="1:9" ht="50.25" customHeight="1" thickBot="1" x14ac:dyDescent="0.35">
      <c r="A87" s="690" t="s">
        <v>83</v>
      </c>
      <c r="B87" s="691"/>
      <c r="C87" s="47" t="e">
        <f>I86</f>
        <v>#REF!</v>
      </c>
      <c r="D87" s="48"/>
      <c r="E87" s="48"/>
      <c r="F87" s="43"/>
      <c r="G87" s="43"/>
      <c r="H87" s="43"/>
      <c r="I87" s="43"/>
    </row>
    <row r="88" spans="1:9" ht="84" customHeight="1" thickBot="1" x14ac:dyDescent="0.35">
      <c r="A88" s="690" t="s">
        <v>84</v>
      </c>
      <c r="B88" s="691"/>
      <c r="C88" s="44"/>
      <c r="D88" s="44"/>
      <c r="E88" s="44"/>
      <c r="F88" s="43"/>
      <c r="G88" s="43"/>
      <c r="H88" s="43"/>
      <c r="I88" s="43"/>
    </row>
    <row r="89" spans="1:9" ht="17.25" thickBot="1" x14ac:dyDescent="0.35">
      <c r="A89" s="726" t="s">
        <v>66</v>
      </c>
      <c r="B89" s="727"/>
      <c r="C89" s="727"/>
      <c r="D89" s="727"/>
      <c r="E89" s="727"/>
      <c r="F89" s="727"/>
      <c r="G89" s="727"/>
      <c r="H89" s="727"/>
      <c r="I89" s="728"/>
    </row>
    <row r="90" spans="1:9" ht="17.25" thickBot="1" x14ac:dyDescent="0.35">
      <c r="A90" s="690" t="s">
        <v>134</v>
      </c>
      <c r="B90" s="725"/>
      <c r="C90" s="725"/>
      <c r="D90" s="725"/>
      <c r="E90" s="725"/>
      <c r="F90" s="725"/>
      <c r="G90" s="725"/>
      <c r="H90" s="725"/>
      <c r="I90" s="691"/>
    </row>
    <row r="91" spans="1:9" ht="17.25" thickBot="1" x14ac:dyDescent="0.35">
      <c r="A91" s="726" t="s">
        <v>67</v>
      </c>
      <c r="B91" s="727"/>
      <c r="C91" s="727"/>
      <c r="D91" s="727"/>
      <c r="E91" s="727"/>
      <c r="F91" s="727"/>
      <c r="G91" s="727"/>
      <c r="H91" s="727"/>
      <c r="I91" s="728"/>
    </row>
    <row r="92" spans="1:9" ht="17.25" thickBot="1" x14ac:dyDescent="0.35">
      <c r="A92" s="690" t="s">
        <v>85</v>
      </c>
      <c r="B92" s="725"/>
      <c r="C92" s="725"/>
      <c r="D92" s="725"/>
      <c r="E92" s="725"/>
      <c r="F92" s="725"/>
      <c r="G92" s="725"/>
      <c r="H92" s="725"/>
      <c r="I92" s="691"/>
    </row>
    <row r="93" spans="1:9" x14ac:dyDescent="0.3">
      <c r="A93" s="703" t="s">
        <v>54</v>
      </c>
      <c r="B93" s="704"/>
      <c r="C93" s="709" t="s">
        <v>24</v>
      </c>
      <c r="D93" s="710"/>
      <c r="E93" s="710"/>
      <c r="F93" s="710"/>
      <c r="G93" s="710"/>
      <c r="H93" s="710"/>
      <c r="I93" s="711"/>
    </row>
    <row r="94" spans="1:9" x14ac:dyDescent="0.3">
      <c r="A94" s="705"/>
      <c r="B94" s="706"/>
      <c r="C94" s="783" t="s">
        <v>120</v>
      </c>
      <c r="D94" s="784"/>
      <c r="E94" s="784"/>
      <c r="F94" s="785"/>
      <c r="G94" s="785"/>
      <c r="H94" s="785"/>
      <c r="I94" s="786"/>
    </row>
    <row r="95" spans="1:9" ht="17.25" thickBot="1" x14ac:dyDescent="0.35">
      <c r="A95" s="707"/>
      <c r="B95" s="708"/>
      <c r="C95" s="716" t="s">
        <v>75</v>
      </c>
      <c r="D95" s="717"/>
      <c r="E95" s="717"/>
      <c r="F95" s="718"/>
      <c r="G95" s="718"/>
      <c r="H95" s="718"/>
      <c r="I95" s="719"/>
    </row>
    <row r="96" spans="1:9" ht="17.25" thickBot="1" x14ac:dyDescent="0.35">
      <c r="A96" s="42" t="s">
        <v>113</v>
      </c>
      <c r="B96" s="43" t="s">
        <v>77</v>
      </c>
      <c r="C96" s="687" t="s">
        <v>121</v>
      </c>
      <c r="D96" s="688"/>
      <c r="E96" s="688"/>
      <c r="F96" s="688"/>
      <c r="G96" s="688"/>
      <c r="H96" s="688"/>
      <c r="I96" s="689"/>
    </row>
    <row r="97" spans="1:9" ht="49.5" customHeight="1" thickBot="1" x14ac:dyDescent="0.35">
      <c r="A97" s="690" t="s">
        <v>78</v>
      </c>
      <c r="B97" s="691"/>
      <c r="C97" s="207" t="s">
        <v>347</v>
      </c>
      <c r="D97" s="183">
        <v>30</v>
      </c>
      <c r="E97" s="183">
        <v>50</v>
      </c>
      <c r="F97" s="183">
        <v>60</v>
      </c>
      <c r="G97" s="43"/>
      <c r="H97" s="43"/>
      <c r="I97" s="43"/>
    </row>
    <row r="98" spans="1:9" ht="17.25" thickBot="1" x14ac:dyDescent="0.35">
      <c r="A98" s="690" t="s">
        <v>81</v>
      </c>
      <c r="B98" s="691"/>
      <c r="C98" s="44"/>
      <c r="D98" s="44"/>
      <c r="E98" s="44"/>
      <c r="F98" s="43"/>
      <c r="G98" s="43"/>
      <c r="H98" s="43"/>
      <c r="I98" s="43"/>
    </row>
    <row r="99" spans="1:9" ht="62.25" customHeight="1" thickBot="1" x14ac:dyDescent="0.35">
      <c r="A99" s="690" t="s">
        <v>82</v>
      </c>
      <c r="B99" s="725"/>
      <c r="C99" s="691"/>
      <c r="D99" s="44"/>
      <c r="E99" s="44"/>
      <c r="F99" s="43"/>
      <c r="G99" s="82" t="e">
        <f>SUM(Ararat!#REF!)</f>
        <v>#REF!</v>
      </c>
      <c r="H99" s="82" t="e">
        <f>SUM(Ararat!#REF!)</f>
        <v>#REF!</v>
      </c>
      <c r="I99" s="82" t="e">
        <f>SUM(Ararat!#REF!)</f>
        <v>#REF!</v>
      </c>
    </row>
    <row r="100" spans="1:9" ht="36" customHeight="1" thickBot="1" x14ac:dyDescent="0.35">
      <c r="A100" s="690" t="s">
        <v>83</v>
      </c>
      <c r="B100" s="691"/>
      <c r="C100" s="83" t="e">
        <f>I99</f>
        <v>#REF!</v>
      </c>
      <c r="D100" s="83"/>
      <c r="E100" s="83"/>
      <c r="F100" s="43"/>
      <c r="G100" s="43"/>
      <c r="H100" s="43"/>
      <c r="I100" s="43"/>
    </row>
    <row r="101" spans="1:9" ht="90.75" customHeight="1" thickBot="1" x14ac:dyDescent="0.35">
      <c r="A101" s="690" t="s">
        <v>84</v>
      </c>
      <c r="B101" s="691"/>
      <c r="C101" s="44"/>
      <c r="D101" s="44"/>
      <c r="E101" s="44"/>
      <c r="F101" s="43"/>
      <c r="G101" s="43"/>
      <c r="H101" s="43"/>
      <c r="I101" s="43"/>
    </row>
    <row r="102" spans="1:9" x14ac:dyDescent="0.3">
      <c r="A102" s="787" t="s">
        <v>66</v>
      </c>
      <c r="B102" s="788"/>
      <c r="C102" s="788"/>
      <c r="D102" s="788"/>
      <c r="E102" s="788"/>
      <c r="F102" s="788"/>
      <c r="G102" s="788"/>
      <c r="H102" s="788"/>
      <c r="I102" s="789"/>
    </row>
    <row r="103" spans="1:9" ht="17.25" thickBot="1" x14ac:dyDescent="0.35">
      <c r="A103" s="687" t="s">
        <v>135</v>
      </c>
      <c r="B103" s="688"/>
      <c r="C103" s="688"/>
      <c r="D103" s="688"/>
      <c r="E103" s="688"/>
      <c r="F103" s="688"/>
      <c r="G103" s="688"/>
      <c r="H103" s="688"/>
      <c r="I103" s="689"/>
    </row>
    <row r="104" spans="1:9" x14ac:dyDescent="0.3">
      <c r="A104" s="787" t="s">
        <v>67</v>
      </c>
      <c r="B104" s="788"/>
      <c r="C104" s="788"/>
      <c r="D104" s="788"/>
      <c r="E104" s="788"/>
      <c r="F104" s="788"/>
      <c r="G104" s="788"/>
      <c r="H104" s="788"/>
      <c r="I104" s="789"/>
    </row>
    <row r="105" spans="1:9" ht="21.75" customHeight="1" thickBot="1" x14ac:dyDescent="0.35">
      <c r="A105" s="687" t="s">
        <v>85</v>
      </c>
      <c r="B105" s="688"/>
      <c r="C105" s="688"/>
      <c r="D105" s="688"/>
      <c r="E105" s="688"/>
      <c r="F105" s="688"/>
      <c r="G105" s="688"/>
      <c r="H105" s="688"/>
      <c r="I105" s="689"/>
    </row>
    <row r="106" spans="1:9" x14ac:dyDescent="0.3">
      <c r="A106" s="703" t="s">
        <v>54</v>
      </c>
      <c r="B106" s="704"/>
      <c r="C106" s="709" t="s">
        <v>24</v>
      </c>
      <c r="D106" s="710"/>
      <c r="E106" s="710"/>
      <c r="F106" s="710"/>
      <c r="G106" s="710"/>
      <c r="H106" s="710"/>
      <c r="I106" s="711"/>
    </row>
    <row r="107" spans="1:9" x14ac:dyDescent="0.3">
      <c r="A107" s="705"/>
      <c r="B107" s="706"/>
      <c r="C107" s="712" t="s">
        <v>123</v>
      </c>
      <c r="D107" s="713"/>
      <c r="E107" s="713"/>
      <c r="F107" s="714"/>
      <c r="G107" s="714"/>
      <c r="H107" s="714"/>
      <c r="I107" s="715"/>
    </row>
    <row r="108" spans="1:9" ht="17.25" thickBot="1" x14ac:dyDescent="0.35">
      <c r="A108" s="707"/>
      <c r="B108" s="708"/>
      <c r="C108" s="716" t="s">
        <v>75</v>
      </c>
      <c r="D108" s="717"/>
      <c r="E108" s="717"/>
      <c r="F108" s="718"/>
      <c r="G108" s="718"/>
      <c r="H108" s="718"/>
      <c r="I108" s="719"/>
    </row>
    <row r="109" spans="1:9" ht="17.25" thickBot="1" x14ac:dyDescent="0.35">
      <c r="A109" s="42" t="s">
        <v>112</v>
      </c>
      <c r="B109" s="43" t="s">
        <v>77</v>
      </c>
      <c r="C109" s="720" t="s">
        <v>123</v>
      </c>
      <c r="D109" s="721"/>
      <c r="E109" s="721"/>
      <c r="F109" s="721"/>
      <c r="G109" s="721"/>
      <c r="H109" s="721"/>
      <c r="I109" s="722"/>
    </row>
    <row r="110" spans="1:9" ht="33.75" thickBot="1" x14ac:dyDescent="0.35">
      <c r="A110" s="690" t="s">
        <v>78</v>
      </c>
      <c r="B110" s="691"/>
      <c r="C110" s="44" t="s">
        <v>124</v>
      </c>
      <c r="D110" s="196">
        <v>7</v>
      </c>
      <c r="E110" s="44"/>
      <c r="F110" s="43"/>
      <c r="G110" s="43"/>
      <c r="H110" s="43"/>
      <c r="I110" s="43"/>
    </row>
    <row r="111" spans="1:9" ht="17.25" thickBot="1" x14ac:dyDescent="0.35">
      <c r="A111" s="690" t="s">
        <v>81</v>
      </c>
      <c r="B111" s="691"/>
      <c r="C111" s="44"/>
      <c r="D111" s="44"/>
      <c r="E111" s="44"/>
      <c r="F111" s="43"/>
      <c r="G111" s="43"/>
      <c r="H111" s="43"/>
      <c r="I111" s="43"/>
    </row>
    <row r="112" spans="1:9" ht="58.5" customHeight="1" thickBot="1" x14ac:dyDescent="0.35">
      <c r="A112" s="690" t="s">
        <v>82</v>
      </c>
      <c r="B112" s="725"/>
      <c r="C112" s="691"/>
      <c r="D112" s="44"/>
      <c r="E112" s="44"/>
      <c r="F112" s="43"/>
      <c r="G112" s="46" t="e">
        <f>SUM(Ararat!#REF!)</f>
        <v>#REF!</v>
      </c>
      <c r="H112" s="46" t="e">
        <f>SUM(Ararat!#REF!)</f>
        <v>#REF!</v>
      </c>
      <c r="I112" s="46" t="e">
        <f>SUM(Ararat!#REF!)</f>
        <v>#REF!</v>
      </c>
    </row>
    <row r="113" spans="1:9" ht="17.25" thickBot="1" x14ac:dyDescent="0.35">
      <c r="A113" s="690" t="s">
        <v>83</v>
      </c>
      <c r="B113" s="691"/>
      <c r="C113" s="47" t="e">
        <f>I112</f>
        <v>#REF!</v>
      </c>
      <c r="D113" s="47"/>
      <c r="E113" s="47"/>
      <c r="F113" s="43"/>
      <c r="G113" s="43"/>
      <c r="H113" s="43"/>
      <c r="I113" s="43"/>
    </row>
    <row r="114" spans="1:9" ht="96.75" customHeight="1" thickBot="1" x14ac:dyDescent="0.35">
      <c r="A114" s="690" t="s">
        <v>84</v>
      </c>
      <c r="B114" s="691"/>
      <c r="C114" s="44"/>
      <c r="D114" s="44"/>
      <c r="E114" s="44"/>
      <c r="F114" s="43"/>
      <c r="G114" s="43"/>
      <c r="H114" s="43"/>
      <c r="I114" s="43"/>
    </row>
    <row r="115" spans="1:9" x14ac:dyDescent="0.3">
      <c r="A115" s="787" t="s">
        <v>66</v>
      </c>
      <c r="B115" s="788"/>
      <c r="C115" s="788"/>
      <c r="D115" s="788"/>
      <c r="E115" s="788"/>
      <c r="F115" s="788"/>
      <c r="G115" s="788"/>
      <c r="H115" s="788"/>
      <c r="I115" s="789"/>
    </row>
    <row r="116" spans="1:9" ht="17.25" thickBot="1" x14ac:dyDescent="0.35">
      <c r="A116" s="687" t="s">
        <v>136</v>
      </c>
      <c r="B116" s="688"/>
      <c r="C116" s="688"/>
      <c r="D116" s="688"/>
      <c r="E116" s="688"/>
      <c r="F116" s="688"/>
      <c r="G116" s="688"/>
      <c r="H116" s="688"/>
      <c r="I116" s="689"/>
    </row>
    <row r="117" spans="1:9" x14ac:dyDescent="0.3">
      <c r="A117" s="787" t="s">
        <v>67</v>
      </c>
      <c r="B117" s="788"/>
      <c r="C117" s="788"/>
      <c r="D117" s="788"/>
      <c r="E117" s="788"/>
      <c r="F117" s="788"/>
      <c r="G117" s="788"/>
      <c r="H117" s="788"/>
      <c r="I117" s="789"/>
    </row>
    <row r="118" spans="1:9" ht="17.25" thickBot="1" x14ac:dyDescent="0.35">
      <c r="A118" s="687" t="s">
        <v>85</v>
      </c>
      <c r="B118" s="688"/>
      <c r="C118" s="688"/>
      <c r="D118" s="688"/>
      <c r="E118" s="688"/>
      <c r="F118" s="688"/>
      <c r="G118" s="688"/>
      <c r="H118" s="688"/>
      <c r="I118" s="689"/>
    </row>
    <row r="119" spans="1:9" x14ac:dyDescent="0.25">
      <c r="A119" s="639" t="s">
        <v>54</v>
      </c>
      <c r="B119" s="640"/>
      <c r="C119" s="643" t="s">
        <v>24</v>
      </c>
      <c r="D119" s="644"/>
      <c r="E119" s="644"/>
      <c r="F119" s="644"/>
      <c r="G119" s="644"/>
      <c r="H119" s="644"/>
      <c r="I119" s="645"/>
    </row>
    <row r="120" spans="1:9" x14ac:dyDescent="0.25">
      <c r="A120" s="641"/>
      <c r="B120" s="642"/>
      <c r="C120" s="729" t="s">
        <v>125</v>
      </c>
      <c r="D120" s="730"/>
      <c r="E120" s="730"/>
      <c r="F120" s="730"/>
      <c r="G120" s="730"/>
      <c r="H120" s="730"/>
      <c r="I120" s="731"/>
    </row>
    <row r="121" spans="1:9" x14ac:dyDescent="0.25">
      <c r="A121" s="649" t="s">
        <v>89</v>
      </c>
      <c r="B121" s="650" t="s">
        <v>77</v>
      </c>
      <c r="C121" s="751" t="s">
        <v>58</v>
      </c>
      <c r="D121" s="752"/>
      <c r="E121" s="752"/>
      <c r="F121" s="752"/>
      <c r="G121" s="752"/>
      <c r="H121" s="752"/>
      <c r="I121" s="753"/>
    </row>
    <row r="122" spans="1:9" ht="17.25" thickBot="1" x14ac:dyDescent="0.3">
      <c r="A122" s="749"/>
      <c r="B122" s="750"/>
      <c r="C122" s="754" t="s">
        <v>126</v>
      </c>
      <c r="D122" s="755"/>
      <c r="E122" s="755"/>
      <c r="F122" s="755"/>
      <c r="G122" s="755"/>
      <c r="H122" s="755"/>
      <c r="I122" s="756"/>
    </row>
    <row r="123" spans="1:9" ht="37.5" customHeight="1" x14ac:dyDescent="0.25">
      <c r="A123" s="734" t="s">
        <v>78</v>
      </c>
      <c r="B123" s="735"/>
      <c r="C123" s="50" t="s">
        <v>127</v>
      </c>
      <c r="D123" s="84">
        <v>0</v>
      </c>
      <c r="E123" s="84">
        <v>5</v>
      </c>
      <c r="F123" s="84">
        <v>5</v>
      </c>
      <c r="G123" s="85"/>
      <c r="H123" s="85"/>
      <c r="I123" s="53"/>
    </row>
    <row r="124" spans="1:9" ht="41.25" customHeight="1" thickBot="1" x14ac:dyDescent="0.3">
      <c r="A124" s="736" t="s">
        <v>81</v>
      </c>
      <c r="B124" s="737"/>
      <c r="C124" s="54"/>
      <c r="D124" s="54"/>
      <c r="E124" s="54"/>
      <c r="F124" s="55"/>
      <c r="G124" s="56"/>
      <c r="H124" s="56"/>
      <c r="I124" s="57"/>
    </row>
    <row r="125" spans="1:9" ht="66.75" customHeight="1" thickBot="1" x14ac:dyDescent="0.3">
      <c r="A125" s="738" t="s">
        <v>93</v>
      </c>
      <c r="B125" s="739"/>
      <c r="C125" s="739"/>
      <c r="D125" s="58"/>
      <c r="E125" s="58"/>
      <c r="F125" s="59"/>
      <c r="G125" s="86" t="e">
        <f>SUM(Gegharqunik!#REF!)</f>
        <v>#REF!</v>
      </c>
      <c r="H125" s="86" t="e">
        <f>SUM(Ararat!#REF!)</f>
        <v>#REF!</v>
      </c>
      <c r="I125" s="86" t="e">
        <f>SUM(Ararat!#REF!)</f>
        <v>#REF!</v>
      </c>
    </row>
    <row r="126" spans="1:9" ht="46.5" customHeight="1" thickBot="1" x14ac:dyDescent="0.3">
      <c r="A126" s="740" t="s">
        <v>94</v>
      </c>
      <c r="B126" s="741"/>
      <c r="C126" s="87" t="e">
        <f>I125</f>
        <v>#REF!</v>
      </c>
      <c r="D126" s="87"/>
      <c r="E126" s="87"/>
      <c r="F126" s="59"/>
      <c r="G126" s="62"/>
      <c r="H126" s="62"/>
      <c r="I126" s="63"/>
    </row>
    <row r="127" spans="1:9" ht="83.25" customHeight="1" thickBot="1" x14ac:dyDescent="0.3">
      <c r="A127" s="740" t="s">
        <v>95</v>
      </c>
      <c r="B127" s="741"/>
      <c r="C127" s="64"/>
      <c r="D127" s="64"/>
      <c r="E127" s="64"/>
      <c r="F127" s="59"/>
      <c r="G127" s="62"/>
      <c r="H127" s="62"/>
      <c r="I127" s="63"/>
    </row>
    <row r="128" spans="1:9" x14ac:dyDescent="0.25">
      <c r="A128" s="676" t="s">
        <v>66</v>
      </c>
      <c r="B128" s="677"/>
      <c r="C128" s="677"/>
      <c r="D128" s="677"/>
      <c r="E128" s="677"/>
      <c r="F128" s="677"/>
      <c r="G128" s="678"/>
      <c r="H128" s="678"/>
      <c r="I128" s="679"/>
    </row>
    <row r="129" spans="1:9" ht="17.25" thickBot="1" x14ac:dyDescent="0.3">
      <c r="A129" s="620" t="s">
        <v>137</v>
      </c>
      <c r="B129" s="621"/>
      <c r="C129" s="621"/>
      <c r="D129" s="621"/>
      <c r="E129" s="621"/>
      <c r="F129" s="621"/>
      <c r="G129" s="622"/>
      <c r="H129" s="622"/>
      <c r="I129" s="623"/>
    </row>
    <row r="130" spans="1:9" x14ac:dyDescent="0.25">
      <c r="A130" s="676" t="s">
        <v>67</v>
      </c>
      <c r="B130" s="677"/>
      <c r="C130" s="677"/>
      <c r="D130" s="677"/>
      <c r="E130" s="677"/>
      <c r="F130" s="677"/>
      <c r="G130" s="678"/>
      <c r="H130" s="678"/>
      <c r="I130" s="679"/>
    </row>
    <row r="131" spans="1:9" ht="17.25" thickBot="1" x14ac:dyDescent="0.3">
      <c r="A131" s="620" t="s">
        <v>85</v>
      </c>
      <c r="B131" s="621"/>
      <c r="C131" s="621"/>
      <c r="D131" s="621"/>
      <c r="E131" s="621"/>
      <c r="F131" s="621"/>
      <c r="G131" s="622"/>
      <c r="H131" s="622"/>
      <c r="I131" s="623"/>
    </row>
    <row r="132" spans="1:9" x14ac:dyDescent="0.25">
      <c r="A132" s="639" t="s">
        <v>54</v>
      </c>
      <c r="B132" s="640"/>
      <c r="C132" s="643" t="s">
        <v>24</v>
      </c>
      <c r="D132" s="644"/>
      <c r="E132" s="644"/>
      <c r="F132" s="644"/>
      <c r="G132" s="644"/>
      <c r="H132" s="644"/>
      <c r="I132" s="645"/>
    </row>
    <row r="133" spans="1:9" x14ac:dyDescent="0.25">
      <c r="A133" s="641"/>
      <c r="B133" s="642"/>
      <c r="C133" s="729" t="s">
        <v>88</v>
      </c>
      <c r="D133" s="730"/>
      <c r="E133" s="730"/>
      <c r="F133" s="730"/>
      <c r="G133" s="730"/>
      <c r="H133" s="730"/>
      <c r="I133" s="731"/>
    </row>
    <row r="134" spans="1:9" x14ac:dyDescent="0.25">
      <c r="A134" s="649" t="s">
        <v>138</v>
      </c>
      <c r="B134" s="650" t="s">
        <v>77</v>
      </c>
      <c r="C134" s="751" t="s">
        <v>58</v>
      </c>
      <c r="D134" s="752"/>
      <c r="E134" s="752"/>
      <c r="F134" s="752"/>
      <c r="G134" s="752"/>
      <c r="H134" s="752"/>
      <c r="I134" s="753"/>
    </row>
    <row r="135" spans="1:9" ht="38.25" customHeight="1" thickBot="1" x14ac:dyDescent="0.3">
      <c r="A135" s="749"/>
      <c r="B135" s="750"/>
      <c r="C135" s="754" t="s">
        <v>90</v>
      </c>
      <c r="D135" s="755"/>
      <c r="E135" s="755"/>
      <c r="F135" s="755"/>
      <c r="G135" s="755"/>
      <c r="H135" s="755"/>
      <c r="I135" s="756"/>
    </row>
    <row r="136" spans="1:9" ht="66" x14ac:dyDescent="0.25">
      <c r="A136" s="734" t="s">
        <v>78</v>
      </c>
      <c r="B136" s="735"/>
      <c r="C136" s="50" t="s">
        <v>91</v>
      </c>
      <c r="D136" s="84">
        <v>57</v>
      </c>
      <c r="E136" s="84">
        <v>57</v>
      </c>
      <c r="F136" s="84">
        <v>57</v>
      </c>
      <c r="G136" s="52"/>
      <c r="H136" s="52"/>
      <c r="I136" s="53"/>
    </row>
    <row r="137" spans="1:9" ht="93" customHeight="1" thickBot="1" x14ac:dyDescent="0.3">
      <c r="A137" s="736" t="s">
        <v>81</v>
      </c>
      <c r="B137" s="737"/>
      <c r="C137" s="54" t="s">
        <v>92</v>
      </c>
      <c r="D137" s="54"/>
      <c r="E137" s="54"/>
      <c r="F137" s="55">
        <v>100</v>
      </c>
      <c r="G137" s="56"/>
      <c r="H137" s="56"/>
      <c r="I137" s="57"/>
    </row>
    <row r="138" spans="1:9" ht="54.75" customHeight="1" thickBot="1" x14ac:dyDescent="0.3">
      <c r="A138" s="738" t="s">
        <v>93</v>
      </c>
      <c r="B138" s="739"/>
      <c r="C138" s="739"/>
      <c r="D138" s="58"/>
      <c r="E138" s="58"/>
      <c r="F138" s="59"/>
      <c r="G138" s="60" t="e">
        <f>Ararat!#REF!</f>
        <v>#REF!</v>
      </c>
      <c r="H138" s="60" t="e">
        <f>Ararat!#REF!</f>
        <v>#REF!</v>
      </c>
      <c r="I138" s="60" t="e">
        <f>Ararat!#REF!</f>
        <v>#REF!</v>
      </c>
    </row>
    <row r="139" spans="1:9" ht="53.25" customHeight="1" thickBot="1" x14ac:dyDescent="0.3">
      <c r="A139" s="740" t="s">
        <v>94</v>
      </c>
      <c r="B139" s="741"/>
      <c r="C139" s="60" t="e">
        <f>I138</f>
        <v>#REF!</v>
      </c>
      <c r="D139" s="61"/>
      <c r="E139" s="61"/>
      <c r="F139" s="59"/>
      <c r="G139" s="62"/>
      <c r="H139" s="62"/>
      <c r="I139" s="63"/>
    </row>
    <row r="140" spans="1:9" ht="87" customHeight="1" thickBot="1" x14ac:dyDescent="0.3">
      <c r="A140" s="740" t="s">
        <v>95</v>
      </c>
      <c r="B140" s="741"/>
      <c r="C140" s="64"/>
      <c r="D140" s="64"/>
      <c r="E140" s="64"/>
      <c r="F140" s="59"/>
      <c r="G140" s="62"/>
      <c r="H140" s="62"/>
      <c r="I140" s="63"/>
    </row>
    <row r="141" spans="1:9" x14ac:dyDescent="0.25">
      <c r="A141" s="676" t="s">
        <v>66</v>
      </c>
      <c r="B141" s="677"/>
      <c r="C141" s="677"/>
      <c r="D141" s="677"/>
      <c r="E141" s="677"/>
      <c r="F141" s="677"/>
      <c r="G141" s="678"/>
      <c r="H141" s="678"/>
      <c r="I141" s="679"/>
    </row>
    <row r="142" spans="1:9" ht="17.25" thickBot="1" x14ac:dyDescent="0.3">
      <c r="A142" s="620" t="s">
        <v>139</v>
      </c>
      <c r="B142" s="621"/>
      <c r="C142" s="621"/>
      <c r="D142" s="621"/>
      <c r="E142" s="621"/>
      <c r="F142" s="621"/>
      <c r="G142" s="622"/>
      <c r="H142" s="622"/>
      <c r="I142" s="623"/>
    </row>
    <row r="143" spans="1:9" x14ac:dyDescent="0.25">
      <c r="A143" s="676" t="s">
        <v>67</v>
      </c>
      <c r="B143" s="677"/>
      <c r="C143" s="677"/>
      <c r="D143" s="677"/>
      <c r="E143" s="677"/>
      <c r="F143" s="677"/>
      <c r="G143" s="678"/>
      <c r="H143" s="678"/>
      <c r="I143" s="679"/>
    </row>
    <row r="144" spans="1:9" ht="17.25" thickBot="1" x14ac:dyDescent="0.3">
      <c r="A144" s="620" t="s">
        <v>85</v>
      </c>
      <c r="B144" s="621"/>
      <c r="C144" s="621"/>
      <c r="D144" s="621"/>
      <c r="E144" s="621"/>
      <c r="F144" s="621"/>
      <c r="G144" s="622"/>
      <c r="H144" s="622"/>
      <c r="I144" s="623"/>
    </row>
    <row r="148" spans="5:5" x14ac:dyDescent="0.25">
      <c r="E148" s="39" t="s">
        <v>348</v>
      </c>
    </row>
  </sheetData>
  <mergeCells count="159"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9:C31"/>
    <mergeCell ref="A27:I27"/>
    <mergeCell ref="D29:I29"/>
    <mergeCell ref="D30:F30"/>
    <mergeCell ref="G30:I30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76:C78"/>
    <mergeCell ref="D76:I76"/>
    <mergeCell ref="D77:F77"/>
    <mergeCell ref="G77:I77"/>
    <mergeCell ref="A72:I72"/>
    <mergeCell ref="A74:I74"/>
    <mergeCell ref="A75:I75"/>
    <mergeCell ref="C68:I68"/>
    <mergeCell ref="A56:I56"/>
    <mergeCell ref="A57:I57"/>
    <mergeCell ref="A59:I59"/>
    <mergeCell ref="A60:B62"/>
    <mergeCell ref="A66:I66"/>
    <mergeCell ref="A67:I67"/>
    <mergeCell ref="A68:B68"/>
    <mergeCell ref="A69:B69"/>
    <mergeCell ref="A70:I70"/>
    <mergeCell ref="A71:I71"/>
    <mergeCell ref="C60:I60"/>
    <mergeCell ref="C61:I61"/>
    <mergeCell ref="C62:I62"/>
    <mergeCell ref="C63:I63"/>
    <mergeCell ref="A64:B64"/>
    <mergeCell ref="A65:I65"/>
    <mergeCell ref="A32:B33"/>
    <mergeCell ref="C32:I32"/>
    <mergeCell ref="A34:A35"/>
    <mergeCell ref="B34:B35"/>
    <mergeCell ref="C35:I35"/>
    <mergeCell ref="A36:B36"/>
    <mergeCell ref="A42:I42"/>
    <mergeCell ref="A43:I43"/>
    <mergeCell ref="A45:I45"/>
    <mergeCell ref="A37:I37"/>
    <mergeCell ref="C33:I33"/>
    <mergeCell ref="C49:I49"/>
    <mergeCell ref="A50:B50"/>
    <mergeCell ref="A53:I53"/>
    <mergeCell ref="C54:I54"/>
    <mergeCell ref="A55:B55"/>
    <mergeCell ref="A58:I58"/>
    <mergeCell ref="A38:I38"/>
    <mergeCell ref="A39:I39"/>
    <mergeCell ref="A40:B40"/>
    <mergeCell ref="C40:I40"/>
    <mergeCell ref="A41:B41"/>
    <mergeCell ref="A44:I44"/>
    <mergeCell ref="A46:B47"/>
    <mergeCell ref="A51:I51"/>
    <mergeCell ref="A52:I52"/>
    <mergeCell ref="A54:B54"/>
    <mergeCell ref="C46:I46"/>
    <mergeCell ref="C47:I47"/>
    <mergeCell ref="C48:I48"/>
    <mergeCell ref="A48:A49"/>
    <mergeCell ref="B48:B49"/>
    <mergeCell ref="C96:I96"/>
    <mergeCell ref="A97:B97"/>
    <mergeCell ref="A98:B98"/>
    <mergeCell ref="A99:C99"/>
    <mergeCell ref="A100:B100"/>
    <mergeCell ref="A101:B101"/>
    <mergeCell ref="A79:B81"/>
    <mergeCell ref="C79:I79"/>
    <mergeCell ref="A83:B84"/>
    <mergeCell ref="A93:B95"/>
    <mergeCell ref="C93:I93"/>
    <mergeCell ref="C94:I94"/>
    <mergeCell ref="C95:I95"/>
    <mergeCell ref="A92:I92"/>
    <mergeCell ref="A86:C86"/>
    <mergeCell ref="A87:B87"/>
    <mergeCell ref="A88:B88"/>
    <mergeCell ref="A89:I89"/>
    <mergeCell ref="A90:I90"/>
    <mergeCell ref="A91:I91"/>
    <mergeCell ref="C82:I82"/>
    <mergeCell ref="A85:B85"/>
    <mergeCell ref="C80:I80"/>
    <mergeCell ref="C81:I81"/>
    <mergeCell ref="C109:I109"/>
    <mergeCell ref="A110:B110"/>
    <mergeCell ref="A111:B111"/>
    <mergeCell ref="A112:C112"/>
    <mergeCell ref="A113:B113"/>
    <mergeCell ref="A114:B114"/>
    <mergeCell ref="A102:I102"/>
    <mergeCell ref="A103:I103"/>
    <mergeCell ref="A104:I104"/>
    <mergeCell ref="A105:I105"/>
    <mergeCell ref="A106:B108"/>
    <mergeCell ref="C106:I106"/>
    <mergeCell ref="C107:I107"/>
    <mergeCell ref="C108:I108"/>
    <mergeCell ref="A121:A122"/>
    <mergeCell ref="B121:B122"/>
    <mergeCell ref="C121:I121"/>
    <mergeCell ref="C122:I122"/>
    <mergeCell ref="A123:B123"/>
    <mergeCell ref="A124:B124"/>
    <mergeCell ref="A115:I115"/>
    <mergeCell ref="A116:I116"/>
    <mergeCell ref="A117:I117"/>
    <mergeCell ref="A118:I118"/>
    <mergeCell ref="A119:B120"/>
    <mergeCell ref="C119:I119"/>
    <mergeCell ref="C120:I120"/>
    <mergeCell ref="A131:I131"/>
    <mergeCell ref="A132:B133"/>
    <mergeCell ref="C132:I132"/>
    <mergeCell ref="C133:I133"/>
    <mergeCell ref="A134:A135"/>
    <mergeCell ref="B134:B135"/>
    <mergeCell ref="C134:I134"/>
    <mergeCell ref="C135:I135"/>
    <mergeCell ref="A125:C125"/>
    <mergeCell ref="A126:B126"/>
    <mergeCell ref="A127:B127"/>
    <mergeCell ref="A128:I128"/>
    <mergeCell ref="A129:I129"/>
    <mergeCell ref="A130:I130"/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</mergeCells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/>
        <cfvo type="max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workbookViewId="0">
      <selection activeCell="I2" sqref="I1:I1048576"/>
    </sheetView>
  </sheetViews>
  <sheetFormatPr defaultRowHeight="16.5" x14ac:dyDescent="0.25"/>
  <cols>
    <col min="1" max="1" width="13.140625" style="122" customWidth="1"/>
    <col min="2" max="2" width="16.140625" style="122" customWidth="1"/>
    <col min="3" max="3" width="26.85546875" style="122" customWidth="1"/>
    <col min="4" max="4" width="17.42578125" style="122" customWidth="1"/>
    <col min="5" max="5" width="10.42578125" style="122" bestFit="1" customWidth="1"/>
    <col min="6" max="6" width="10.42578125" style="122" customWidth="1"/>
    <col min="7" max="7" width="13.42578125" style="122" customWidth="1"/>
    <col min="8" max="8" width="13" style="122" customWidth="1"/>
    <col min="9" max="9" width="13.28515625" style="122" customWidth="1"/>
    <col min="10" max="10" width="9.140625" style="122"/>
    <col min="11" max="11" width="9.42578125" style="122" bestFit="1" customWidth="1"/>
    <col min="12" max="256" width="9.140625" style="122"/>
    <col min="257" max="257" width="13.140625" style="122" customWidth="1"/>
    <col min="258" max="258" width="16.140625" style="122" customWidth="1"/>
    <col min="259" max="259" width="26.85546875" style="122" customWidth="1"/>
    <col min="260" max="260" width="17.42578125" style="122" customWidth="1"/>
    <col min="261" max="261" width="15.140625" style="122" customWidth="1"/>
    <col min="262" max="262" width="19.140625" style="122" customWidth="1"/>
    <col min="263" max="263" width="17.5703125" style="122" customWidth="1"/>
    <col min="264" max="264" width="15.7109375" style="122" customWidth="1"/>
    <col min="265" max="265" width="17.140625" style="122" customWidth="1"/>
    <col min="266" max="266" width="9.140625" style="122"/>
    <col min="267" max="267" width="9.42578125" style="122" bestFit="1" customWidth="1"/>
    <col min="268" max="512" width="9.140625" style="122"/>
    <col min="513" max="513" width="13.140625" style="122" customWidth="1"/>
    <col min="514" max="514" width="16.140625" style="122" customWidth="1"/>
    <col min="515" max="515" width="26.85546875" style="122" customWidth="1"/>
    <col min="516" max="516" width="17.42578125" style="122" customWidth="1"/>
    <col min="517" max="517" width="15.140625" style="122" customWidth="1"/>
    <col min="518" max="518" width="19.140625" style="122" customWidth="1"/>
    <col min="519" max="519" width="17.5703125" style="122" customWidth="1"/>
    <col min="520" max="520" width="15.7109375" style="122" customWidth="1"/>
    <col min="521" max="521" width="17.140625" style="122" customWidth="1"/>
    <col min="522" max="522" width="9.140625" style="122"/>
    <col min="523" max="523" width="9.42578125" style="122" bestFit="1" customWidth="1"/>
    <col min="524" max="768" width="9.140625" style="122"/>
    <col min="769" max="769" width="13.140625" style="122" customWidth="1"/>
    <col min="770" max="770" width="16.140625" style="122" customWidth="1"/>
    <col min="771" max="771" width="26.85546875" style="122" customWidth="1"/>
    <col min="772" max="772" width="17.42578125" style="122" customWidth="1"/>
    <col min="773" max="773" width="15.140625" style="122" customWidth="1"/>
    <col min="774" max="774" width="19.140625" style="122" customWidth="1"/>
    <col min="775" max="775" width="17.5703125" style="122" customWidth="1"/>
    <col min="776" max="776" width="15.7109375" style="122" customWidth="1"/>
    <col min="777" max="777" width="17.140625" style="122" customWidth="1"/>
    <col min="778" max="778" width="9.140625" style="122"/>
    <col min="779" max="779" width="9.42578125" style="122" bestFit="1" customWidth="1"/>
    <col min="780" max="1024" width="9.140625" style="122"/>
    <col min="1025" max="1025" width="13.140625" style="122" customWidth="1"/>
    <col min="1026" max="1026" width="16.140625" style="122" customWidth="1"/>
    <col min="1027" max="1027" width="26.85546875" style="122" customWidth="1"/>
    <col min="1028" max="1028" width="17.42578125" style="122" customWidth="1"/>
    <col min="1029" max="1029" width="15.140625" style="122" customWidth="1"/>
    <col min="1030" max="1030" width="19.140625" style="122" customWidth="1"/>
    <col min="1031" max="1031" width="17.5703125" style="122" customWidth="1"/>
    <col min="1032" max="1032" width="15.7109375" style="122" customWidth="1"/>
    <col min="1033" max="1033" width="17.140625" style="122" customWidth="1"/>
    <col min="1034" max="1034" width="9.140625" style="122"/>
    <col min="1035" max="1035" width="9.42578125" style="122" bestFit="1" customWidth="1"/>
    <col min="1036" max="1280" width="9.140625" style="122"/>
    <col min="1281" max="1281" width="13.140625" style="122" customWidth="1"/>
    <col min="1282" max="1282" width="16.140625" style="122" customWidth="1"/>
    <col min="1283" max="1283" width="26.85546875" style="122" customWidth="1"/>
    <col min="1284" max="1284" width="17.42578125" style="122" customWidth="1"/>
    <col min="1285" max="1285" width="15.140625" style="122" customWidth="1"/>
    <col min="1286" max="1286" width="19.140625" style="122" customWidth="1"/>
    <col min="1287" max="1287" width="17.5703125" style="122" customWidth="1"/>
    <col min="1288" max="1288" width="15.7109375" style="122" customWidth="1"/>
    <col min="1289" max="1289" width="17.140625" style="122" customWidth="1"/>
    <col min="1290" max="1290" width="9.140625" style="122"/>
    <col min="1291" max="1291" width="9.42578125" style="122" bestFit="1" customWidth="1"/>
    <col min="1292" max="1536" width="9.140625" style="122"/>
    <col min="1537" max="1537" width="13.140625" style="122" customWidth="1"/>
    <col min="1538" max="1538" width="16.140625" style="122" customWidth="1"/>
    <col min="1539" max="1539" width="26.85546875" style="122" customWidth="1"/>
    <col min="1540" max="1540" width="17.42578125" style="122" customWidth="1"/>
    <col min="1541" max="1541" width="15.140625" style="122" customWidth="1"/>
    <col min="1542" max="1542" width="19.140625" style="122" customWidth="1"/>
    <col min="1543" max="1543" width="17.5703125" style="122" customWidth="1"/>
    <col min="1544" max="1544" width="15.7109375" style="122" customWidth="1"/>
    <col min="1545" max="1545" width="17.140625" style="122" customWidth="1"/>
    <col min="1546" max="1546" width="9.140625" style="122"/>
    <col min="1547" max="1547" width="9.42578125" style="122" bestFit="1" customWidth="1"/>
    <col min="1548" max="1792" width="9.140625" style="122"/>
    <col min="1793" max="1793" width="13.140625" style="122" customWidth="1"/>
    <col min="1794" max="1794" width="16.140625" style="122" customWidth="1"/>
    <col min="1795" max="1795" width="26.85546875" style="122" customWidth="1"/>
    <col min="1796" max="1796" width="17.42578125" style="122" customWidth="1"/>
    <col min="1797" max="1797" width="15.140625" style="122" customWidth="1"/>
    <col min="1798" max="1798" width="19.140625" style="122" customWidth="1"/>
    <col min="1799" max="1799" width="17.5703125" style="122" customWidth="1"/>
    <col min="1800" max="1800" width="15.7109375" style="122" customWidth="1"/>
    <col min="1801" max="1801" width="17.140625" style="122" customWidth="1"/>
    <col min="1802" max="1802" width="9.140625" style="122"/>
    <col min="1803" max="1803" width="9.42578125" style="122" bestFit="1" customWidth="1"/>
    <col min="1804" max="2048" width="9.140625" style="122"/>
    <col min="2049" max="2049" width="13.140625" style="122" customWidth="1"/>
    <col min="2050" max="2050" width="16.140625" style="122" customWidth="1"/>
    <col min="2051" max="2051" width="26.85546875" style="122" customWidth="1"/>
    <col min="2052" max="2052" width="17.42578125" style="122" customWidth="1"/>
    <col min="2053" max="2053" width="15.140625" style="122" customWidth="1"/>
    <col min="2054" max="2054" width="19.140625" style="122" customWidth="1"/>
    <col min="2055" max="2055" width="17.5703125" style="122" customWidth="1"/>
    <col min="2056" max="2056" width="15.7109375" style="122" customWidth="1"/>
    <col min="2057" max="2057" width="17.140625" style="122" customWidth="1"/>
    <col min="2058" max="2058" width="9.140625" style="122"/>
    <col min="2059" max="2059" width="9.42578125" style="122" bestFit="1" customWidth="1"/>
    <col min="2060" max="2304" width="9.140625" style="122"/>
    <col min="2305" max="2305" width="13.140625" style="122" customWidth="1"/>
    <col min="2306" max="2306" width="16.140625" style="122" customWidth="1"/>
    <col min="2307" max="2307" width="26.85546875" style="122" customWidth="1"/>
    <col min="2308" max="2308" width="17.42578125" style="122" customWidth="1"/>
    <col min="2309" max="2309" width="15.140625" style="122" customWidth="1"/>
    <col min="2310" max="2310" width="19.140625" style="122" customWidth="1"/>
    <col min="2311" max="2311" width="17.5703125" style="122" customWidth="1"/>
    <col min="2312" max="2312" width="15.7109375" style="122" customWidth="1"/>
    <col min="2313" max="2313" width="17.140625" style="122" customWidth="1"/>
    <col min="2314" max="2314" width="9.140625" style="122"/>
    <col min="2315" max="2315" width="9.42578125" style="122" bestFit="1" customWidth="1"/>
    <col min="2316" max="2560" width="9.140625" style="122"/>
    <col min="2561" max="2561" width="13.140625" style="122" customWidth="1"/>
    <col min="2562" max="2562" width="16.140625" style="122" customWidth="1"/>
    <col min="2563" max="2563" width="26.85546875" style="122" customWidth="1"/>
    <col min="2564" max="2564" width="17.42578125" style="122" customWidth="1"/>
    <col min="2565" max="2565" width="15.140625" style="122" customWidth="1"/>
    <col min="2566" max="2566" width="19.140625" style="122" customWidth="1"/>
    <col min="2567" max="2567" width="17.5703125" style="122" customWidth="1"/>
    <col min="2568" max="2568" width="15.7109375" style="122" customWidth="1"/>
    <col min="2569" max="2569" width="17.140625" style="122" customWidth="1"/>
    <col min="2570" max="2570" width="9.140625" style="122"/>
    <col min="2571" max="2571" width="9.42578125" style="122" bestFit="1" customWidth="1"/>
    <col min="2572" max="2816" width="9.140625" style="122"/>
    <col min="2817" max="2817" width="13.140625" style="122" customWidth="1"/>
    <col min="2818" max="2818" width="16.140625" style="122" customWidth="1"/>
    <col min="2819" max="2819" width="26.85546875" style="122" customWidth="1"/>
    <col min="2820" max="2820" width="17.42578125" style="122" customWidth="1"/>
    <col min="2821" max="2821" width="15.140625" style="122" customWidth="1"/>
    <col min="2822" max="2822" width="19.140625" style="122" customWidth="1"/>
    <col min="2823" max="2823" width="17.5703125" style="122" customWidth="1"/>
    <col min="2824" max="2824" width="15.7109375" style="122" customWidth="1"/>
    <col min="2825" max="2825" width="17.140625" style="122" customWidth="1"/>
    <col min="2826" max="2826" width="9.140625" style="122"/>
    <col min="2827" max="2827" width="9.42578125" style="122" bestFit="1" customWidth="1"/>
    <col min="2828" max="3072" width="9.140625" style="122"/>
    <col min="3073" max="3073" width="13.140625" style="122" customWidth="1"/>
    <col min="3074" max="3074" width="16.140625" style="122" customWidth="1"/>
    <col min="3075" max="3075" width="26.85546875" style="122" customWidth="1"/>
    <col min="3076" max="3076" width="17.42578125" style="122" customWidth="1"/>
    <col min="3077" max="3077" width="15.140625" style="122" customWidth="1"/>
    <col min="3078" max="3078" width="19.140625" style="122" customWidth="1"/>
    <col min="3079" max="3079" width="17.5703125" style="122" customWidth="1"/>
    <col min="3080" max="3080" width="15.7109375" style="122" customWidth="1"/>
    <col min="3081" max="3081" width="17.140625" style="122" customWidth="1"/>
    <col min="3082" max="3082" width="9.140625" style="122"/>
    <col min="3083" max="3083" width="9.42578125" style="122" bestFit="1" customWidth="1"/>
    <col min="3084" max="3328" width="9.140625" style="122"/>
    <col min="3329" max="3329" width="13.140625" style="122" customWidth="1"/>
    <col min="3330" max="3330" width="16.140625" style="122" customWidth="1"/>
    <col min="3331" max="3331" width="26.85546875" style="122" customWidth="1"/>
    <col min="3332" max="3332" width="17.42578125" style="122" customWidth="1"/>
    <col min="3333" max="3333" width="15.140625" style="122" customWidth="1"/>
    <col min="3334" max="3334" width="19.140625" style="122" customWidth="1"/>
    <col min="3335" max="3335" width="17.5703125" style="122" customWidth="1"/>
    <col min="3336" max="3336" width="15.7109375" style="122" customWidth="1"/>
    <col min="3337" max="3337" width="17.140625" style="122" customWidth="1"/>
    <col min="3338" max="3338" width="9.140625" style="122"/>
    <col min="3339" max="3339" width="9.42578125" style="122" bestFit="1" customWidth="1"/>
    <col min="3340" max="3584" width="9.140625" style="122"/>
    <col min="3585" max="3585" width="13.140625" style="122" customWidth="1"/>
    <col min="3586" max="3586" width="16.140625" style="122" customWidth="1"/>
    <col min="3587" max="3587" width="26.85546875" style="122" customWidth="1"/>
    <col min="3588" max="3588" width="17.42578125" style="122" customWidth="1"/>
    <col min="3589" max="3589" width="15.140625" style="122" customWidth="1"/>
    <col min="3590" max="3590" width="19.140625" style="122" customWidth="1"/>
    <col min="3591" max="3591" width="17.5703125" style="122" customWidth="1"/>
    <col min="3592" max="3592" width="15.7109375" style="122" customWidth="1"/>
    <col min="3593" max="3593" width="17.140625" style="122" customWidth="1"/>
    <col min="3594" max="3594" width="9.140625" style="122"/>
    <col min="3595" max="3595" width="9.42578125" style="122" bestFit="1" customWidth="1"/>
    <col min="3596" max="3840" width="9.140625" style="122"/>
    <col min="3841" max="3841" width="13.140625" style="122" customWidth="1"/>
    <col min="3842" max="3842" width="16.140625" style="122" customWidth="1"/>
    <col min="3843" max="3843" width="26.85546875" style="122" customWidth="1"/>
    <col min="3844" max="3844" width="17.42578125" style="122" customWidth="1"/>
    <col min="3845" max="3845" width="15.140625" style="122" customWidth="1"/>
    <col min="3846" max="3846" width="19.140625" style="122" customWidth="1"/>
    <col min="3847" max="3847" width="17.5703125" style="122" customWidth="1"/>
    <col min="3848" max="3848" width="15.7109375" style="122" customWidth="1"/>
    <col min="3849" max="3849" width="17.140625" style="122" customWidth="1"/>
    <col min="3850" max="3850" width="9.140625" style="122"/>
    <col min="3851" max="3851" width="9.42578125" style="122" bestFit="1" customWidth="1"/>
    <col min="3852" max="4096" width="9.140625" style="122"/>
    <col min="4097" max="4097" width="13.140625" style="122" customWidth="1"/>
    <col min="4098" max="4098" width="16.140625" style="122" customWidth="1"/>
    <col min="4099" max="4099" width="26.85546875" style="122" customWidth="1"/>
    <col min="4100" max="4100" width="17.42578125" style="122" customWidth="1"/>
    <col min="4101" max="4101" width="15.140625" style="122" customWidth="1"/>
    <col min="4102" max="4102" width="19.140625" style="122" customWidth="1"/>
    <col min="4103" max="4103" width="17.5703125" style="122" customWidth="1"/>
    <col min="4104" max="4104" width="15.7109375" style="122" customWidth="1"/>
    <col min="4105" max="4105" width="17.140625" style="122" customWidth="1"/>
    <col min="4106" max="4106" width="9.140625" style="122"/>
    <col min="4107" max="4107" width="9.42578125" style="122" bestFit="1" customWidth="1"/>
    <col min="4108" max="4352" width="9.140625" style="122"/>
    <col min="4353" max="4353" width="13.140625" style="122" customWidth="1"/>
    <col min="4354" max="4354" width="16.140625" style="122" customWidth="1"/>
    <col min="4355" max="4355" width="26.85546875" style="122" customWidth="1"/>
    <col min="4356" max="4356" width="17.42578125" style="122" customWidth="1"/>
    <col min="4357" max="4357" width="15.140625" style="122" customWidth="1"/>
    <col min="4358" max="4358" width="19.140625" style="122" customWidth="1"/>
    <col min="4359" max="4359" width="17.5703125" style="122" customWidth="1"/>
    <col min="4360" max="4360" width="15.7109375" style="122" customWidth="1"/>
    <col min="4361" max="4361" width="17.140625" style="122" customWidth="1"/>
    <col min="4362" max="4362" width="9.140625" style="122"/>
    <col min="4363" max="4363" width="9.42578125" style="122" bestFit="1" customWidth="1"/>
    <col min="4364" max="4608" width="9.140625" style="122"/>
    <col min="4609" max="4609" width="13.140625" style="122" customWidth="1"/>
    <col min="4610" max="4610" width="16.140625" style="122" customWidth="1"/>
    <col min="4611" max="4611" width="26.85546875" style="122" customWidth="1"/>
    <col min="4612" max="4612" width="17.42578125" style="122" customWidth="1"/>
    <col min="4613" max="4613" width="15.140625" style="122" customWidth="1"/>
    <col min="4614" max="4614" width="19.140625" style="122" customWidth="1"/>
    <col min="4615" max="4615" width="17.5703125" style="122" customWidth="1"/>
    <col min="4616" max="4616" width="15.7109375" style="122" customWidth="1"/>
    <col min="4617" max="4617" width="17.140625" style="122" customWidth="1"/>
    <col min="4618" max="4618" width="9.140625" style="122"/>
    <col min="4619" max="4619" width="9.42578125" style="122" bestFit="1" customWidth="1"/>
    <col min="4620" max="4864" width="9.140625" style="122"/>
    <col min="4865" max="4865" width="13.140625" style="122" customWidth="1"/>
    <col min="4866" max="4866" width="16.140625" style="122" customWidth="1"/>
    <col min="4867" max="4867" width="26.85546875" style="122" customWidth="1"/>
    <col min="4868" max="4868" width="17.42578125" style="122" customWidth="1"/>
    <col min="4869" max="4869" width="15.140625" style="122" customWidth="1"/>
    <col min="4870" max="4870" width="19.140625" style="122" customWidth="1"/>
    <col min="4871" max="4871" width="17.5703125" style="122" customWidth="1"/>
    <col min="4872" max="4872" width="15.7109375" style="122" customWidth="1"/>
    <col min="4873" max="4873" width="17.140625" style="122" customWidth="1"/>
    <col min="4874" max="4874" width="9.140625" style="122"/>
    <col min="4875" max="4875" width="9.42578125" style="122" bestFit="1" customWidth="1"/>
    <col min="4876" max="5120" width="9.140625" style="122"/>
    <col min="5121" max="5121" width="13.140625" style="122" customWidth="1"/>
    <col min="5122" max="5122" width="16.140625" style="122" customWidth="1"/>
    <col min="5123" max="5123" width="26.85546875" style="122" customWidth="1"/>
    <col min="5124" max="5124" width="17.42578125" style="122" customWidth="1"/>
    <col min="5125" max="5125" width="15.140625" style="122" customWidth="1"/>
    <col min="5126" max="5126" width="19.140625" style="122" customWidth="1"/>
    <col min="5127" max="5127" width="17.5703125" style="122" customWidth="1"/>
    <col min="5128" max="5128" width="15.7109375" style="122" customWidth="1"/>
    <col min="5129" max="5129" width="17.140625" style="122" customWidth="1"/>
    <col min="5130" max="5130" width="9.140625" style="122"/>
    <col min="5131" max="5131" width="9.42578125" style="122" bestFit="1" customWidth="1"/>
    <col min="5132" max="5376" width="9.140625" style="122"/>
    <col min="5377" max="5377" width="13.140625" style="122" customWidth="1"/>
    <col min="5378" max="5378" width="16.140625" style="122" customWidth="1"/>
    <col min="5379" max="5379" width="26.85546875" style="122" customWidth="1"/>
    <col min="5380" max="5380" width="17.42578125" style="122" customWidth="1"/>
    <col min="5381" max="5381" width="15.140625" style="122" customWidth="1"/>
    <col min="5382" max="5382" width="19.140625" style="122" customWidth="1"/>
    <col min="5383" max="5383" width="17.5703125" style="122" customWidth="1"/>
    <col min="5384" max="5384" width="15.7109375" style="122" customWidth="1"/>
    <col min="5385" max="5385" width="17.140625" style="122" customWidth="1"/>
    <col min="5386" max="5386" width="9.140625" style="122"/>
    <col min="5387" max="5387" width="9.42578125" style="122" bestFit="1" customWidth="1"/>
    <col min="5388" max="5632" width="9.140625" style="122"/>
    <col min="5633" max="5633" width="13.140625" style="122" customWidth="1"/>
    <col min="5634" max="5634" width="16.140625" style="122" customWidth="1"/>
    <col min="5635" max="5635" width="26.85546875" style="122" customWidth="1"/>
    <col min="5636" max="5636" width="17.42578125" style="122" customWidth="1"/>
    <col min="5637" max="5637" width="15.140625" style="122" customWidth="1"/>
    <col min="5638" max="5638" width="19.140625" style="122" customWidth="1"/>
    <col min="5639" max="5639" width="17.5703125" style="122" customWidth="1"/>
    <col min="5640" max="5640" width="15.7109375" style="122" customWidth="1"/>
    <col min="5641" max="5641" width="17.140625" style="122" customWidth="1"/>
    <col min="5642" max="5642" width="9.140625" style="122"/>
    <col min="5643" max="5643" width="9.42578125" style="122" bestFit="1" customWidth="1"/>
    <col min="5644" max="5888" width="9.140625" style="122"/>
    <col min="5889" max="5889" width="13.140625" style="122" customWidth="1"/>
    <col min="5890" max="5890" width="16.140625" style="122" customWidth="1"/>
    <col min="5891" max="5891" width="26.85546875" style="122" customWidth="1"/>
    <col min="5892" max="5892" width="17.42578125" style="122" customWidth="1"/>
    <col min="5893" max="5893" width="15.140625" style="122" customWidth="1"/>
    <col min="5894" max="5894" width="19.140625" style="122" customWidth="1"/>
    <col min="5895" max="5895" width="17.5703125" style="122" customWidth="1"/>
    <col min="5896" max="5896" width="15.7109375" style="122" customWidth="1"/>
    <col min="5897" max="5897" width="17.140625" style="122" customWidth="1"/>
    <col min="5898" max="5898" width="9.140625" style="122"/>
    <col min="5899" max="5899" width="9.42578125" style="122" bestFit="1" customWidth="1"/>
    <col min="5900" max="6144" width="9.140625" style="122"/>
    <col min="6145" max="6145" width="13.140625" style="122" customWidth="1"/>
    <col min="6146" max="6146" width="16.140625" style="122" customWidth="1"/>
    <col min="6147" max="6147" width="26.85546875" style="122" customWidth="1"/>
    <col min="6148" max="6148" width="17.42578125" style="122" customWidth="1"/>
    <col min="6149" max="6149" width="15.140625" style="122" customWidth="1"/>
    <col min="6150" max="6150" width="19.140625" style="122" customWidth="1"/>
    <col min="6151" max="6151" width="17.5703125" style="122" customWidth="1"/>
    <col min="6152" max="6152" width="15.7109375" style="122" customWidth="1"/>
    <col min="6153" max="6153" width="17.140625" style="122" customWidth="1"/>
    <col min="6154" max="6154" width="9.140625" style="122"/>
    <col min="6155" max="6155" width="9.42578125" style="122" bestFit="1" customWidth="1"/>
    <col min="6156" max="6400" width="9.140625" style="122"/>
    <col min="6401" max="6401" width="13.140625" style="122" customWidth="1"/>
    <col min="6402" max="6402" width="16.140625" style="122" customWidth="1"/>
    <col min="6403" max="6403" width="26.85546875" style="122" customWidth="1"/>
    <col min="6404" max="6404" width="17.42578125" style="122" customWidth="1"/>
    <col min="6405" max="6405" width="15.140625" style="122" customWidth="1"/>
    <col min="6406" max="6406" width="19.140625" style="122" customWidth="1"/>
    <col min="6407" max="6407" width="17.5703125" style="122" customWidth="1"/>
    <col min="6408" max="6408" width="15.7109375" style="122" customWidth="1"/>
    <col min="6409" max="6409" width="17.140625" style="122" customWidth="1"/>
    <col min="6410" max="6410" width="9.140625" style="122"/>
    <col min="6411" max="6411" width="9.42578125" style="122" bestFit="1" customWidth="1"/>
    <col min="6412" max="6656" width="9.140625" style="122"/>
    <col min="6657" max="6657" width="13.140625" style="122" customWidth="1"/>
    <col min="6658" max="6658" width="16.140625" style="122" customWidth="1"/>
    <col min="6659" max="6659" width="26.85546875" style="122" customWidth="1"/>
    <col min="6660" max="6660" width="17.42578125" style="122" customWidth="1"/>
    <col min="6661" max="6661" width="15.140625" style="122" customWidth="1"/>
    <col min="6662" max="6662" width="19.140625" style="122" customWidth="1"/>
    <col min="6663" max="6663" width="17.5703125" style="122" customWidth="1"/>
    <col min="6664" max="6664" width="15.7109375" style="122" customWidth="1"/>
    <col min="6665" max="6665" width="17.140625" style="122" customWidth="1"/>
    <col min="6666" max="6666" width="9.140625" style="122"/>
    <col min="6667" max="6667" width="9.42578125" style="122" bestFit="1" customWidth="1"/>
    <col min="6668" max="6912" width="9.140625" style="122"/>
    <col min="6913" max="6913" width="13.140625" style="122" customWidth="1"/>
    <col min="6914" max="6914" width="16.140625" style="122" customWidth="1"/>
    <col min="6915" max="6915" width="26.85546875" style="122" customWidth="1"/>
    <col min="6916" max="6916" width="17.42578125" style="122" customWidth="1"/>
    <col min="6917" max="6917" width="15.140625" style="122" customWidth="1"/>
    <col min="6918" max="6918" width="19.140625" style="122" customWidth="1"/>
    <col min="6919" max="6919" width="17.5703125" style="122" customWidth="1"/>
    <col min="6920" max="6920" width="15.7109375" style="122" customWidth="1"/>
    <col min="6921" max="6921" width="17.140625" style="122" customWidth="1"/>
    <col min="6922" max="6922" width="9.140625" style="122"/>
    <col min="6923" max="6923" width="9.42578125" style="122" bestFit="1" customWidth="1"/>
    <col min="6924" max="7168" width="9.140625" style="122"/>
    <col min="7169" max="7169" width="13.140625" style="122" customWidth="1"/>
    <col min="7170" max="7170" width="16.140625" style="122" customWidth="1"/>
    <col min="7171" max="7171" width="26.85546875" style="122" customWidth="1"/>
    <col min="7172" max="7172" width="17.42578125" style="122" customWidth="1"/>
    <col min="7173" max="7173" width="15.140625" style="122" customWidth="1"/>
    <col min="7174" max="7174" width="19.140625" style="122" customWidth="1"/>
    <col min="7175" max="7175" width="17.5703125" style="122" customWidth="1"/>
    <col min="7176" max="7176" width="15.7109375" style="122" customWidth="1"/>
    <col min="7177" max="7177" width="17.140625" style="122" customWidth="1"/>
    <col min="7178" max="7178" width="9.140625" style="122"/>
    <col min="7179" max="7179" width="9.42578125" style="122" bestFit="1" customWidth="1"/>
    <col min="7180" max="7424" width="9.140625" style="122"/>
    <col min="7425" max="7425" width="13.140625" style="122" customWidth="1"/>
    <col min="7426" max="7426" width="16.140625" style="122" customWidth="1"/>
    <col min="7427" max="7427" width="26.85546875" style="122" customWidth="1"/>
    <col min="7428" max="7428" width="17.42578125" style="122" customWidth="1"/>
    <col min="7429" max="7429" width="15.140625" style="122" customWidth="1"/>
    <col min="7430" max="7430" width="19.140625" style="122" customWidth="1"/>
    <col min="7431" max="7431" width="17.5703125" style="122" customWidth="1"/>
    <col min="7432" max="7432" width="15.7109375" style="122" customWidth="1"/>
    <col min="7433" max="7433" width="17.140625" style="122" customWidth="1"/>
    <col min="7434" max="7434" width="9.140625" style="122"/>
    <col min="7435" max="7435" width="9.42578125" style="122" bestFit="1" customWidth="1"/>
    <col min="7436" max="7680" width="9.140625" style="122"/>
    <col min="7681" max="7681" width="13.140625" style="122" customWidth="1"/>
    <col min="7682" max="7682" width="16.140625" style="122" customWidth="1"/>
    <col min="7683" max="7683" width="26.85546875" style="122" customWidth="1"/>
    <col min="7684" max="7684" width="17.42578125" style="122" customWidth="1"/>
    <col min="7685" max="7685" width="15.140625" style="122" customWidth="1"/>
    <col min="7686" max="7686" width="19.140625" style="122" customWidth="1"/>
    <col min="7687" max="7687" width="17.5703125" style="122" customWidth="1"/>
    <col min="7688" max="7688" width="15.7109375" style="122" customWidth="1"/>
    <col min="7689" max="7689" width="17.140625" style="122" customWidth="1"/>
    <col min="7690" max="7690" width="9.140625" style="122"/>
    <col min="7691" max="7691" width="9.42578125" style="122" bestFit="1" customWidth="1"/>
    <col min="7692" max="7936" width="9.140625" style="122"/>
    <col min="7937" max="7937" width="13.140625" style="122" customWidth="1"/>
    <col min="7938" max="7938" width="16.140625" style="122" customWidth="1"/>
    <col min="7939" max="7939" width="26.85546875" style="122" customWidth="1"/>
    <col min="7940" max="7940" width="17.42578125" style="122" customWidth="1"/>
    <col min="7941" max="7941" width="15.140625" style="122" customWidth="1"/>
    <col min="7942" max="7942" width="19.140625" style="122" customWidth="1"/>
    <col min="7943" max="7943" width="17.5703125" style="122" customWidth="1"/>
    <col min="7944" max="7944" width="15.7109375" style="122" customWidth="1"/>
    <col min="7945" max="7945" width="17.140625" style="122" customWidth="1"/>
    <col min="7946" max="7946" width="9.140625" style="122"/>
    <col min="7947" max="7947" width="9.42578125" style="122" bestFit="1" customWidth="1"/>
    <col min="7948" max="8192" width="9.140625" style="122"/>
    <col min="8193" max="8193" width="13.140625" style="122" customWidth="1"/>
    <col min="8194" max="8194" width="16.140625" style="122" customWidth="1"/>
    <col min="8195" max="8195" width="26.85546875" style="122" customWidth="1"/>
    <col min="8196" max="8196" width="17.42578125" style="122" customWidth="1"/>
    <col min="8197" max="8197" width="15.140625" style="122" customWidth="1"/>
    <col min="8198" max="8198" width="19.140625" style="122" customWidth="1"/>
    <col min="8199" max="8199" width="17.5703125" style="122" customWidth="1"/>
    <col min="8200" max="8200" width="15.7109375" style="122" customWidth="1"/>
    <col min="8201" max="8201" width="17.140625" style="122" customWidth="1"/>
    <col min="8202" max="8202" width="9.140625" style="122"/>
    <col min="8203" max="8203" width="9.42578125" style="122" bestFit="1" customWidth="1"/>
    <col min="8204" max="8448" width="9.140625" style="122"/>
    <col min="8449" max="8449" width="13.140625" style="122" customWidth="1"/>
    <col min="8450" max="8450" width="16.140625" style="122" customWidth="1"/>
    <col min="8451" max="8451" width="26.85546875" style="122" customWidth="1"/>
    <col min="8452" max="8452" width="17.42578125" style="122" customWidth="1"/>
    <col min="8453" max="8453" width="15.140625" style="122" customWidth="1"/>
    <col min="8454" max="8454" width="19.140625" style="122" customWidth="1"/>
    <col min="8455" max="8455" width="17.5703125" style="122" customWidth="1"/>
    <col min="8456" max="8456" width="15.7109375" style="122" customWidth="1"/>
    <col min="8457" max="8457" width="17.140625" style="122" customWidth="1"/>
    <col min="8458" max="8458" width="9.140625" style="122"/>
    <col min="8459" max="8459" width="9.42578125" style="122" bestFit="1" customWidth="1"/>
    <col min="8460" max="8704" width="9.140625" style="122"/>
    <col min="8705" max="8705" width="13.140625" style="122" customWidth="1"/>
    <col min="8706" max="8706" width="16.140625" style="122" customWidth="1"/>
    <col min="8707" max="8707" width="26.85546875" style="122" customWidth="1"/>
    <col min="8708" max="8708" width="17.42578125" style="122" customWidth="1"/>
    <col min="8709" max="8709" width="15.140625" style="122" customWidth="1"/>
    <col min="8710" max="8710" width="19.140625" style="122" customWidth="1"/>
    <col min="8711" max="8711" width="17.5703125" style="122" customWidth="1"/>
    <col min="8712" max="8712" width="15.7109375" style="122" customWidth="1"/>
    <col min="8713" max="8713" width="17.140625" style="122" customWidth="1"/>
    <col min="8714" max="8714" width="9.140625" style="122"/>
    <col min="8715" max="8715" width="9.42578125" style="122" bestFit="1" customWidth="1"/>
    <col min="8716" max="8960" width="9.140625" style="122"/>
    <col min="8961" max="8961" width="13.140625" style="122" customWidth="1"/>
    <col min="8962" max="8962" width="16.140625" style="122" customWidth="1"/>
    <col min="8963" max="8963" width="26.85546875" style="122" customWidth="1"/>
    <col min="8964" max="8964" width="17.42578125" style="122" customWidth="1"/>
    <col min="8965" max="8965" width="15.140625" style="122" customWidth="1"/>
    <col min="8966" max="8966" width="19.140625" style="122" customWidth="1"/>
    <col min="8967" max="8967" width="17.5703125" style="122" customWidth="1"/>
    <col min="8968" max="8968" width="15.7109375" style="122" customWidth="1"/>
    <col min="8969" max="8969" width="17.140625" style="122" customWidth="1"/>
    <col min="8970" max="8970" width="9.140625" style="122"/>
    <col min="8971" max="8971" width="9.42578125" style="122" bestFit="1" customWidth="1"/>
    <col min="8972" max="9216" width="9.140625" style="122"/>
    <col min="9217" max="9217" width="13.140625" style="122" customWidth="1"/>
    <col min="9218" max="9218" width="16.140625" style="122" customWidth="1"/>
    <col min="9219" max="9219" width="26.85546875" style="122" customWidth="1"/>
    <col min="9220" max="9220" width="17.42578125" style="122" customWidth="1"/>
    <col min="9221" max="9221" width="15.140625" style="122" customWidth="1"/>
    <col min="9222" max="9222" width="19.140625" style="122" customWidth="1"/>
    <col min="9223" max="9223" width="17.5703125" style="122" customWidth="1"/>
    <col min="9224" max="9224" width="15.7109375" style="122" customWidth="1"/>
    <col min="9225" max="9225" width="17.140625" style="122" customWidth="1"/>
    <col min="9226" max="9226" width="9.140625" style="122"/>
    <col min="9227" max="9227" width="9.42578125" style="122" bestFit="1" customWidth="1"/>
    <col min="9228" max="9472" width="9.140625" style="122"/>
    <col min="9473" max="9473" width="13.140625" style="122" customWidth="1"/>
    <col min="9474" max="9474" width="16.140625" style="122" customWidth="1"/>
    <col min="9475" max="9475" width="26.85546875" style="122" customWidth="1"/>
    <col min="9476" max="9476" width="17.42578125" style="122" customWidth="1"/>
    <col min="9477" max="9477" width="15.140625" style="122" customWidth="1"/>
    <col min="9478" max="9478" width="19.140625" style="122" customWidth="1"/>
    <col min="9479" max="9479" width="17.5703125" style="122" customWidth="1"/>
    <col min="9480" max="9480" width="15.7109375" style="122" customWidth="1"/>
    <col min="9481" max="9481" width="17.140625" style="122" customWidth="1"/>
    <col min="9482" max="9482" width="9.140625" style="122"/>
    <col min="9483" max="9483" width="9.42578125" style="122" bestFit="1" customWidth="1"/>
    <col min="9484" max="9728" width="9.140625" style="122"/>
    <col min="9729" max="9729" width="13.140625" style="122" customWidth="1"/>
    <col min="9730" max="9730" width="16.140625" style="122" customWidth="1"/>
    <col min="9731" max="9731" width="26.85546875" style="122" customWidth="1"/>
    <col min="9732" max="9732" width="17.42578125" style="122" customWidth="1"/>
    <col min="9733" max="9733" width="15.140625" style="122" customWidth="1"/>
    <col min="9734" max="9734" width="19.140625" style="122" customWidth="1"/>
    <col min="9735" max="9735" width="17.5703125" style="122" customWidth="1"/>
    <col min="9736" max="9736" width="15.7109375" style="122" customWidth="1"/>
    <col min="9737" max="9737" width="17.140625" style="122" customWidth="1"/>
    <col min="9738" max="9738" width="9.140625" style="122"/>
    <col min="9739" max="9739" width="9.42578125" style="122" bestFit="1" customWidth="1"/>
    <col min="9740" max="9984" width="9.140625" style="122"/>
    <col min="9985" max="9985" width="13.140625" style="122" customWidth="1"/>
    <col min="9986" max="9986" width="16.140625" style="122" customWidth="1"/>
    <col min="9987" max="9987" width="26.85546875" style="122" customWidth="1"/>
    <col min="9988" max="9988" width="17.42578125" style="122" customWidth="1"/>
    <col min="9989" max="9989" width="15.140625" style="122" customWidth="1"/>
    <col min="9990" max="9990" width="19.140625" style="122" customWidth="1"/>
    <col min="9991" max="9991" width="17.5703125" style="122" customWidth="1"/>
    <col min="9992" max="9992" width="15.7109375" style="122" customWidth="1"/>
    <col min="9993" max="9993" width="17.140625" style="122" customWidth="1"/>
    <col min="9994" max="9994" width="9.140625" style="122"/>
    <col min="9995" max="9995" width="9.42578125" style="122" bestFit="1" customWidth="1"/>
    <col min="9996" max="10240" width="9.140625" style="122"/>
    <col min="10241" max="10241" width="13.140625" style="122" customWidth="1"/>
    <col min="10242" max="10242" width="16.140625" style="122" customWidth="1"/>
    <col min="10243" max="10243" width="26.85546875" style="122" customWidth="1"/>
    <col min="10244" max="10244" width="17.42578125" style="122" customWidth="1"/>
    <col min="10245" max="10245" width="15.140625" style="122" customWidth="1"/>
    <col min="10246" max="10246" width="19.140625" style="122" customWidth="1"/>
    <col min="10247" max="10247" width="17.5703125" style="122" customWidth="1"/>
    <col min="10248" max="10248" width="15.7109375" style="122" customWidth="1"/>
    <col min="10249" max="10249" width="17.140625" style="122" customWidth="1"/>
    <col min="10250" max="10250" width="9.140625" style="122"/>
    <col min="10251" max="10251" width="9.42578125" style="122" bestFit="1" customWidth="1"/>
    <col min="10252" max="10496" width="9.140625" style="122"/>
    <col min="10497" max="10497" width="13.140625" style="122" customWidth="1"/>
    <col min="10498" max="10498" width="16.140625" style="122" customWidth="1"/>
    <col min="10499" max="10499" width="26.85546875" style="122" customWidth="1"/>
    <col min="10500" max="10500" width="17.42578125" style="122" customWidth="1"/>
    <col min="10501" max="10501" width="15.140625" style="122" customWidth="1"/>
    <col min="10502" max="10502" width="19.140625" style="122" customWidth="1"/>
    <col min="10503" max="10503" width="17.5703125" style="122" customWidth="1"/>
    <col min="10504" max="10504" width="15.7109375" style="122" customWidth="1"/>
    <col min="10505" max="10505" width="17.140625" style="122" customWidth="1"/>
    <col min="10506" max="10506" width="9.140625" style="122"/>
    <col min="10507" max="10507" width="9.42578125" style="122" bestFit="1" customWidth="1"/>
    <col min="10508" max="10752" width="9.140625" style="122"/>
    <col min="10753" max="10753" width="13.140625" style="122" customWidth="1"/>
    <col min="10754" max="10754" width="16.140625" style="122" customWidth="1"/>
    <col min="10755" max="10755" width="26.85546875" style="122" customWidth="1"/>
    <col min="10756" max="10756" width="17.42578125" style="122" customWidth="1"/>
    <col min="10757" max="10757" width="15.140625" style="122" customWidth="1"/>
    <col min="10758" max="10758" width="19.140625" style="122" customWidth="1"/>
    <col min="10759" max="10759" width="17.5703125" style="122" customWidth="1"/>
    <col min="10760" max="10760" width="15.7109375" style="122" customWidth="1"/>
    <col min="10761" max="10761" width="17.140625" style="122" customWidth="1"/>
    <col min="10762" max="10762" width="9.140625" style="122"/>
    <col min="10763" max="10763" width="9.42578125" style="122" bestFit="1" customWidth="1"/>
    <col min="10764" max="11008" width="9.140625" style="122"/>
    <col min="11009" max="11009" width="13.140625" style="122" customWidth="1"/>
    <col min="11010" max="11010" width="16.140625" style="122" customWidth="1"/>
    <col min="11011" max="11011" width="26.85546875" style="122" customWidth="1"/>
    <col min="11012" max="11012" width="17.42578125" style="122" customWidth="1"/>
    <col min="11013" max="11013" width="15.140625" style="122" customWidth="1"/>
    <col min="11014" max="11014" width="19.140625" style="122" customWidth="1"/>
    <col min="11015" max="11015" width="17.5703125" style="122" customWidth="1"/>
    <col min="11016" max="11016" width="15.7109375" style="122" customWidth="1"/>
    <col min="11017" max="11017" width="17.140625" style="122" customWidth="1"/>
    <col min="11018" max="11018" width="9.140625" style="122"/>
    <col min="11019" max="11019" width="9.42578125" style="122" bestFit="1" customWidth="1"/>
    <col min="11020" max="11264" width="9.140625" style="122"/>
    <col min="11265" max="11265" width="13.140625" style="122" customWidth="1"/>
    <col min="11266" max="11266" width="16.140625" style="122" customWidth="1"/>
    <col min="11267" max="11267" width="26.85546875" style="122" customWidth="1"/>
    <col min="11268" max="11268" width="17.42578125" style="122" customWidth="1"/>
    <col min="11269" max="11269" width="15.140625" style="122" customWidth="1"/>
    <col min="11270" max="11270" width="19.140625" style="122" customWidth="1"/>
    <col min="11271" max="11271" width="17.5703125" style="122" customWidth="1"/>
    <col min="11272" max="11272" width="15.7109375" style="122" customWidth="1"/>
    <col min="11273" max="11273" width="17.140625" style="122" customWidth="1"/>
    <col min="11274" max="11274" width="9.140625" style="122"/>
    <col min="11275" max="11275" width="9.42578125" style="122" bestFit="1" customWidth="1"/>
    <col min="11276" max="11520" width="9.140625" style="122"/>
    <col min="11521" max="11521" width="13.140625" style="122" customWidth="1"/>
    <col min="11522" max="11522" width="16.140625" style="122" customWidth="1"/>
    <col min="11523" max="11523" width="26.85546875" style="122" customWidth="1"/>
    <col min="11524" max="11524" width="17.42578125" style="122" customWidth="1"/>
    <col min="11525" max="11525" width="15.140625" style="122" customWidth="1"/>
    <col min="11526" max="11526" width="19.140625" style="122" customWidth="1"/>
    <col min="11527" max="11527" width="17.5703125" style="122" customWidth="1"/>
    <col min="11528" max="11528" width="15.7109375" style="122" customWidth="1"/>
    <col min="11529" max="11529" width="17.140625" style="122" customWidth="1"/>
    <col min="11530" max="11530" width="9.140625" style="122"/>
    <col min="11531" max="11531" width="9.42578125" style="122" bestFit="1" customWidth="1"/>
    <col min="11532" max="11776" width="9.140625" style="122"/>
    <col min="11777" max="11777" width="13.140625" style="122" customWidth="1"/>
    <col min="11778" max="11778" width="16.140625" style="122" customWidth="1"/>
    <col min="11779" max="11779" width="26.85546875" style="122" customWidth="1"/>
    <col min="11780" max="11780" width="17.42578125" style="122" customWidth="1"/>
    <col min="11781" max="11781" width="15.140625" style="122" customWidth="1"/>
    <col min="11782" max="11782" width="19.140625" style="122" customWidth="1"/>
    <col min="11783" max="11783" width="17.5703125" style="122" customWidth="1"/>
    <col min="11784" max="11784" width="15.7109375" style="122" customWidth="1"/>
    <col min="11785" max="11785" width="17.140625" style="122" customWidth="1"/>
    <col min="11786" max="11786" width="9.140625" style="122"/>
    <col min="11787" max="11787" width="9.42578125" style="122" bestFit="1" customWidth="1"/>
    <col min="11788" max="12032" width="9.140625" style="122"/>
    <col min="12033" max="12033" width="13.140625" style="122" customWidth="1"/>
    <col min="12034" max="12034" width="16.140625" style="122" customWidth="1"/>
    <col min="12035" max="12035" width="26.85546875" style="122" customWidth="1"/>
    <col min="12036" max="12036" width="17.42578125" style="122" customWidth="1"/>
    <col min="12037" max="12037" width="15.140625" style="122" customWidth="1"/>
    <col min="12038" max="12038" width="19.140625" style="122" customWidth="1"/>
    <col min="12039" max="12039" width="17.5703125" style="122" customWidth="1"/>
    <col min="12040" max="12040" width="15.7109375" style="122" customWidth="1"/>
    <col min="12041" max="12041" width="17.140625" style="122" customWidth="1"/>
    <col min="12042" max="12042" width="9.140625" style="122"/>
    <col min="12043" max="12043" width="9.42578125" style="122" bestFit="1" customWidth="1"/>
    <col min="12044" max="12288" width="9.140625" style="122"/>
    <col min="12289" max="12289" width="13.140625" style="122" customWidth="1"/>
    <col min="12290" max="12290" width="16.140625" style="122" customWidth="1"/>
    <col min="12291" max="12291" width="26.85546875" style="122" customWidth="1"/>
    <col min="12292" max="12292" width="17.42578125" style="122" customWidth="1"/>
    <col min="12293" max="12293" width="15.140625" style="122" customWidth="1"/>
    <col min="12294" max="12294" width="19.140625" style="122" customWidth="1"/>
    <col min="12295" max="12295" width="17.5703125" style="122" customWidth="1"/>
    <col min="12296" max="12296" width="15.7109375" style="122" customWidth="1"/>
    <col min="12297" max="12297" width="17.140625" style="122" customWidth="1"/>
    <col min="12298" max="12298" width="9.140625" style="122"/>
    <col min="12299" max="12299" width="9.42578125" style="122" bestFit="1" customWidth="1"/>
    <col min="12300" max="12544" width="9.140625" style="122"/>
    <col min="12545" max="12545" width="13.140625" style="122" customWidth="1"/>
    <col min="12546" max="12546" width="16.140625" style="122" customWidth="1"/>
    <col min="12547" max="12547" width="26.85546875" style="122" customWidth="1"/>
    <col min="12548" max="12548" width="17.42578125" style="122" customWidth="1"/>
    <col min="12549" max="12549" width="15.140625" style="122" customWidth="1"/>
    <col min="12550" max="12550" width="19.140625" style="122" customWidth="1"/>
    <col min="12551" max="12551" width="17.5703125" style="122" customWidth="1"/>
    <col min="12552" max="12552" width="15.7109375" style="122" customWidth="1"/>
    <col min="12553" max="12553" width="17.140625" style="122" customWidth="1"/>
    <col min="12554" max="12554" width="9.140625" style="122"/>
    <col min="12555" max="12555" width="9.42578125" style="122" bestFit="1" customWidth="1"/>
    <col min="12556" max="12800" width="9.140625" style="122"/>
    <col min="12801" max="12801" width="13.140625" style="122" customWidth="1"/>
    <col min="12802" max="12802" width="16.140625" style="122" customWidth="1"/>
    <col min="12803" max="12803" width="26.85546875" style="122" customWidth="1"/>
    <col min="12804" max="12804" width="17.42578125" style="122" customWidth="1"/>
    <col min="12805" max="12805" width="15.140625" style="122" customWidth="1"/>
    <col min="12806" max="12806" width="19.140625" style="122" customWidth="1"/>
    <col min="12807" max="12807" width="17.5703125" style="122" customWidth="1"/>
    <col min="12808" max="12808" width="15.7109375" style="122" customWidth="1"/>
    <col min="12809" max="12809" width="17.140625" style="122" customWidth="1"/>
    <col min="12810" max="12810" width="9.140625" style="122"/>
    <col min="12811" max="12811" width="9.42578125" style="122" bestFit="1" customWidth="1"/>
    <col min="12812" max="13056" width="9.140625" style="122"/>
    <col min="13057" max="13057" width="13.140625" style="122" customWidth="1"/>
    <col min="13058" max="13058" width="16.140625" style="122" customWidth="1"/>
    <col min="13059" max="13059" width="26.85546875" style="122" customWidth="1"/>
    <col min="13060" max="13060" width="17.42578125" style="122" customWidth="1"/>
    <col min="13061" max="13061" width="15.140625" style="122" customWidth="1"/>
    <col min="13062" max="13062" width="19.140625" style="122" customWidth="1"/>
    <col min="13063" max="13063" width="17.5703125" style="122" customWidth="1"/>
    <col min="13064" max="13064" width="15.7109375" style="122" customWidth="1"/>
    <col min="13065" max="13065" width="17.140625" style="122" customWidth="1"/>
    <col min="13066" max="13066" width="9.140625" style="122"/>
    <col min="13067" max="13067" width="9.42578125" style="122" bestFit="1" customWidth="1"/>
    <col min="13068" max="13312" width="9.140625" style="122"/>
    <col min="13313" max="13313" width="13.140625" style="122" customWidth="1"/>
    <col min="13314" max="13314" width="16.140625" style="122" customWidth="1"/>
    <col min="13315" max="13315" width="26.85546875" style="122" customWidth="1"/>
    <col min="13316" max="13316" width="17.42578125" style="122" customWidth="1"/>
    <col min="13317" max="13317" width="15.140625" style="122" customWidth="1"/>
    <col min="13318" max="13318" width="19.140625" style="122" customWidth="1"/>
    <col min="13319" max="13319" width="17.5703125" style="122" customWidth="1"/>
    <col min="13320" max="13320" width="15.7109375" style="122" customWidth="1"/>
    <col min="13321" max="13321" width="17.140625" style="122" customWidth="1"/>
    <col min="13322" max="13322" width="9.140625" style="122"/>
    <col min="13323" max="13323" width="9.42578125" style="122" bestFit="1" customWidth="1"/>
    <col min="13324" max="13568" width="9.140625" style="122"/>
    <col min="13569" max="13569" width="13.140625" style="122" customWidth="1"/>
    <col min="13570" max="13570" width="16.140625" style="122" customWidth="1"/>
    <col min="13571" max="13571" width="26.85546875" style="122" customWidth="1"/>
    <col min="13572" max="13572" width="17.42578125" style="122" customWidth="1"/>
    <col min="13573" max="13573" width="15.140625" style="122" customWidth="1"/>
    <col min="13574" max="13574" width="19.140625" style="122" customWidth="1"/>
    <col min="13575" max="13575" width="17.5703125" style="122" customWidth="1"/>
    <col min="13576" max="13576" width="15.7109375" style="122" customWidth="1"/>
    <col min="13577" max="13577" width="17.140625" style="122" customWidth="1"/>
    <col min="13578" max="13578" width="9.140625" style="122"/>
    <col min="13579" max="13579" width="9.42578125" style="122" bestFit="1" customWidth="1"/>
    <col min="13580" max="13824" width="9.140625" style="122"/>
    <col min="13825" max="13825" width="13.140625" style="122" customWidth="1"/>
    <col min="13826" max="13826" width="16.140625" style="122" customWidth="1"/>
    <col min="13827" max="13827" width="26.85546875" style="122" customWidth="1"/>
    <col min="13828" max="13828" width="17.42578125" style="122" customWidth="1"/>
    <col min="13829" max="13829" width="15.140625" style="122" customWidth="1"/>
    <col min="13830" max="13830" width="19.140625" style="122" customWidth="1"/>
    <col min="13831" max="13831" width="17.5703125" style="122" customWidth="1"/>
    <col min="13832" max="13832" width="15.7109375" style="122" customWidth="1"/>
    <col min="13833" max="13833" width="17.140625" style="122" customWidth="1"/>
    <col min="13834" max="13834" width="9.140625" style="122"/>
    <col min="13835" max="13835" width="9.42578125" style="122" bestFit="1" customWidth="1"/>
    <col min="13836" max="14080" width="9.140625" style="122"/>
    <col min="14081" max="14081" width="13.140625" style="122" customWidth="1"/>
    <col min="14082" max="14082" width="16.140625" style="122" customWidth="1"/>
    <col min="14083" max="14083" width="26.85546875" style="122" customWidth="1"/>
    <col min="14084" max="14084" width="17.42578125" style="122" customWidth="1"/>
    <col min="14085" max="14085" width="15.140625" style="122" customWidth="1"/>
    <col min="14086" max="14086" width="19.140625" style="122" customWidth="1"/>
    <col min="14087" max="14087" width="17.5703125" style="122" customWidth="1"/>
    <col min="14088" max="14088" width="15.7109375" style="122" customWidth="1"/>
    <col min="14089" max="14089" width="17.140625" style="122" customWidth="1"/>
    <col min="14090" max="14090" width="9.140625" style="122"/>
    <col min="14091" max="14091" width="9.42578125" style="122" bestFit="1" customWidth="1"/>
    <col min="14092" max="14336" width="9.140625" style="122"/>
    <col min="14337" max="14337" width="13.140625" style="122" customWidth="1"/>
    <col min="14338" max="14338" width="16.140625" style="122" customWidth="1"/>
    <col min="14339" max="14339" width="26.85546875" style="122" customWidth="1"/>
    <col min="14340" max="14340" width="17.42578125" style="122" customWidth="1"/>
    <col min="14341" max="14341" width="15.140625" style="122" customWidth="1"/>
    <col min="14342" max="14342" width="19.140625" style="122" customWidth="1"/>
    <col min="14343" max="14343" width="17.5703125" style="122" customWidth="1"/>
    <col min="14344" max="14344" width="15.7109375" style="122" customWidth="1"/>
    <col min="14345" max="14345" width="17.140625" style="122" customWidth="1"/>
    <col min="14346" max="14346" width="9.140625" style="122"/>
    <col min="14347" max="14347" width="9.42578125" style="122" bestFit="1" customWidth="1"/>
    <col min="14348" max="14592" width="9.140625" style="122"/>
    <col min="14593" max="14593" width="13.140625" style="122" customWidth="1"/>
    <col min="14594" max="14594" width="16.140625" style="122" customWidth="1"/>
    <col min="14595" max="14595" width="26.85546875" style="122" customWidth="1"/>
    <col min="14596" max="14596" width="17.42578125" style="122" customWidth="1"/>
    <col min="14597" max="14597" width="15.140625" style="122" customWidth="1"/>
    <col min="14598" max="14598" width="19.140625" style="122" customWidth="1"/>
    <col min="14599" max="14599" width="17.5703125" style="122" customWidth="1"/>
    <col min="14600" max="14600" width="15.7109375" style="122" customWidth="1"/>
    <col min="14601" max="14601" width="17.140625" style="122" customWidth="1"/>
    <col min="14602" max="14602" width="9.140625" style="122"/>
    <col min="14603" max="14603" width="9.42578125" style="122" bestFit="1" customWidth="1"/>
    <col min="14604" max="14848" width="9.140625" style="122"/>
    <col min="14849" max="14849" width="13.140625" style="122" customWidth="1"/>
    <col min="14850" max="14850" width="16.140625" style="122" customWidth="1"/>
    <col min="14851" max="14851" width="26.85546875" style="122" customWidth="1"/>
    <col min="14852" max="14852" width="17.42578125" style="122" customWidth="1"/>
    <col min="14853" max="14853" width="15.140625" style="122" customWidth="1"/>
    <col min="14854" max="14854" width="19.140625" style="122" customWidth="1"/>
    <col min="14855" max="14855" width="17.5703125" style="122" customWidth="1"/>
    <col min="14856" max="14856" width="15.7109375" style="122" customWidth="1"/>
    <col min="14857" max="14857" width="17.140625" style="122" customWidth="1"/>
    <col min="14858" max="14858" width="9.140625" style="122"/>
    <col min="14859" max="14859" width="9.42578125" style="122" bestFit="1" customWidth="1"/>
    <col min="14860" max="15104" width="9.140625" style="122"/>
    <col min="15105" max="15105" width="13.140625" style="122" customWidth="1"/>
    <col min="15106" max="15106" width="16.140625" style="122" customWidth="1"/>
    <col min="15107" max="15107" width="26.85546875" style="122" customWidth="1"/>
    <col min="15108" max="15108" width="17.42578125" style="122" customWidth="1"/>
    <col min="15109" max="15109" width="15.140625" style="122" customWidth="1"/>
    <col min="15110" max="15110" width="19.140625" style="122" customWidth="1"/>
    <col min="15111" max="15111" width="17.5703125" style="122" customWidth="1"/>
    <col min="15112" max="15112" width="15.7109375" style="122" customWidth="1"/>
    <col min="15113" max="15113" width="17.140625" style="122" customWidth="1"/>
    <col min="15114" max="15114" width="9.140625" style="122"/>
    <col min="15115" max="15115" width="9.42578125" style="122" bestFit="1" customWidth="1"/>
    <col min="15116" max="15360" width="9.140625" style="122"/>
    <col min="15361" max="15361" width="13.140625" style="122" customWidth="1"/>
    <col min="15362" max="15362" width="16.140625" style="122" customWidth="1"/>
    <col min="15363" max="15363" width="26.85546875" style="122" customWidth="1"/>
    <col min="15364" max="15364" width="17.42578125" style="122" customWidth="1"/>
    <col min="15365" max="15365" width="15.140625" style="122" customWidth="1"/>
    <col min="15366" max="15366" width="19.140625" style="122" customWidth="1"/>
    <col min="15367" max="15367" width="17.5703125" style="122" customWidth="1"/>
    <col min="15368" max="15368" width="15.7109375" style="122" customWidth="1"/>
    <col min="15369" max="15369" width="17.140625" style="122" customWidth="1"/>
    <col min="15370" max="15370" width="9.140625" style="122"/>
    <col min="15371" max="15371" width="9.42578125" style="122" bestFit="1" customWidth="1"/>
    <col min="15372" max="15616" width="9.140625" style="122"/>
    <col min="15617" max="15617" width="13.140625" style="122" customWidth="1"/>
    <col min="15618" max="15618" width="16.140625" style="122" customWidth="1"/>
    <col min="15619" max="15619" width="26.85546875" style="122" customWidth="1"/>
    <col min="15620" max="15620" width="17.42578125" style="122" customWidth="1"/>
    <col min="15621" max="15621" width="15.140625" style="122" customWidth="1"/>
    <col min="15622" max="15622" width="19.140625" style="122" customWidth="1"/>
    <col min="15623" max="15623" width="17.5703125" style="122" customWidth="1"/>
    <col min="15624" max="15624" width="15.7109375" style="122" customWidth="1"/>
    <col min="15625" max="15625" width="17.140625" style="122" customWidth="1"/>
    <col min="15626" max="15626" width="9.140625" style="122"/>
    <col min="15627" max="15627" width="9.42578125" style="122" bestFit="1" customWidth="1"/>
    <col min="15628" max="15872" width="9.140625" style="122"/>
    <col min="15873" max="15873" width="13.140625" style="122" customWidth="1"/>
    <col min="15874" max="15874" width="16.140625" style="122" customWidth="1"/>
    <col min="15875" max="15875" width="26.85546875" style="122" customWidth="1"/>
    <col min="15876" max="15876" width="17.42578125" style="122" customWidth="1"/>
    <col min="15877" max="15877" width="15.140625" style="122" customWidth="1"/>
    <col min="15878" max="15878" width="19.140625" style="122" customWidth="1"/>
    <col min="15879" max="15879" width="17.5703125" style="122" customWidth="1"/>
    <col min="15880" max="15880" width="15.7109375" style="122" customWidth="1"/>
    <col min="15881" max="15881" width="17.140625" style="122" customWidth="1"/>
    <col min="15882" max="15882" width="9.140625" style="122"/>
    <col min="15883" max="15883" width="9.42578125" style="122" bestFit="1" customWidth="1"/>
    <col min="15884" max="16128" width="9.140625" style="122"/>
    <col min="16129" max="16129" width="13.140625" style="122" customWidth="1"/>
    <col min="16130" max="16130" width="16.140625" style="122" customWidth="1"/>
    <col min="16131" max="16131" width="26.85546875" style="122" customWidth="1"/>
    <col min="16132" max="16132" width="17.42578125" style="122" customWidth="1"/>
    <col min="16133" max="16133" width="15.140625" style="122" customWidth="1"/>
    <col min="16134" max="16134" width="19.140625" style="122" customWidth="1"/>
    <col min="16135" max="16135" width="17.5703125" style="122" customWidth="1"/>
    <col min="16136" max="16136" width="15.7109375" style="122" customWidth="1"/>
    <col min="16137" max="16137" width="17.140625" style="122" customWidth="1"/>
    <col min="16138" max="16138" width="9.140625" style="122"/>
    <col min="16139" max="16139" width="9.42578125" style="122" bestFit="1" customWidth="1"/>
    <col min="16140" max="16384" width="9.140625" style="122"/>
  </cols>
  <sheetData>
    <row r="1" spans="1:9" ht="15" customHeight="1" x14ac:dyDescent="0.25">
      <c r="A1" s="854" t="s">
        <v>141</v>
      </c>
      <c r="B1" s="854"/>
      <c r="C1" s="854"/>
      <c r="D1" s="854"/>
      <c r="E1" s="854"/>
      <c r="F1" s="854"/>
      <c r="G1" s="854"/>
      <c r="H1" s="854"/>
      <c r="I1" s="854"/>
    </row>
    <row r="2" spans="1:9" x14ac:dyDescent="0.25">
      <c r="A2" s="375"/>
      <c r="B2" s="375"/>
      <c r="C2" s="375"/>
      <c r="D2" s="375"/>
      <c r="E2" s="375"/>
      <c r="F2" s="375"/>
      <c r="G2" s="375"/>
      <c r="H2" s="375"/>
      <c r="I2" s="375"/>
    </row>
    <row r="3" spans="1:9" ht="58.5" customHeight="1" x14ac:dyDescent="0.25">
      <c r="A3" s="856" t="s">
        <v>755</v>
      </c>
      <c r="B3" s="856"/>
      <c r="C3" s="856"/>
      <c r="D3" s="856"/>
      <c r="E3" s="856"/>
      <c r="F3" s="856"/>
      <c r="G3" s="856"/>
      <c r="H3" s="856"/>
      <c r="I3" s="856"/>
    </row>
    <row r="6" spans="1:9" s="377" customFormat="1" ht="34.5" customHeight="1" x14ac:dyDescent="0.25">
      <c r="A6" s="857" t="s">
        <v>49</v>
      </c>
      <c r="B6" s="857"/>
      <c r="C6" s="857"/>
      <c r="D6" s="857"/>
      <c r="E6" s="857"/>
      <c r="F6" s="857"/>
      <c r="G6" s="857"/>
      <c r="H6" s="857"/>
      <c r="I6" s="857"/>
    </row>
    <row r="8" spans="1:9" s="377" customFormat="1" x14ac:dyDescent="0.25">
      <c r="A8" s="857" t="s">
        <v>96</v>
      </c>
      <c r="B8" s="857"/>
      <c r="C8" s="857"/>
      <c r="D8" s="857"/>
      <c r="E8" s="857"/>
      <c r="F8" s="857"/>
      <c r="G8" s="857"/>
      <c r="H8" s="857"/>
      <c r="I8" s="857"/>
    </row>
    <row r="9" spans="1:9" s="377" customFormat="1" ht="17.25" thickBot="1" x14ac:dyDescent="0.3"/>
    <row r="10" spans="1:9" s="377" customFormat="1" ht="36.75" customHeight="1" x14ac:dyDescent="0.25">
      <c r="A10" s="953" t="s">
        <v>51</v>
      </c>
      <c r="B10" s="953"/>
      <c r="C10" s="953"/>
      <c r="D10" s="698" t="s">
        <v>705</v>
      </c>
      <c r="E10" s="699"/>
      <c r="F10" s="699"/>
      <c r="G10" s="699"/>
      <c r="H10" s="699"/>
      <c r="I10" s="700"/>
    </row>
    <row r="11" spans="1:9" s="377" customFormat="1" ht="16.5" customHeight="1" x14ac:dyDescent="0.25">
      <c r="A11" s="953"/>
      <c r="B11" s="953"/>
      <c r="C11" s="953"/>
      <c r="D11" s="883" t="s">
        <v>118</v>
      </c>
      <c r="E11" s="883"/>
      <c r="F11" s="883"/>
      <c r="G11" s="883" t="s">
        <v>119</v>
      </c>
      <c r="H11" s="883"/>
      <c r="I11" s="883"/>
    </row>
    <row r="12" spans="1:9" s="377" customFormat="1" ht="35.25" customHeight="1" thickBot="1" x14ac:dyDescent="0.3">
      <c r="A12" s="953"/>
      <c r="B12" s="953"/>
      <c r="C12" s="953"/>
      <c r="D12" s="22" t="s">
        <v>15</v>
      </c>
      <c r="E12" s="22" t="s">
        <v>16</v>
      </c>
      <c r="F12" s="22" t="s">
        <v>7</v>
      </c>
      <c r="G12" s="22" t="s">
        <v>15</v>
      </c>
      <c r="H12" s="22" t="s">
        <v>16</v>
      </c>
      <c r="I12" s="479" t="s">
        <v>7</v>
      </c>
    </row>
    <row r="13" spans="1:9" s="377" customFormat="1" ht="24.75" customHeight="1" x14ac:dyDescent="0.25">
      <c r="A13" s="680" t="s">
        <v>54</v>
      </c>
      <c r="B13" s="681"/>
      <c r="C13" s="684" t="s">
        <v>24</v>
      </c>
      <c r="D13" s="685"/>
      <c r="E13" s="685"/>
      <c r="F13" s="685"/>
      <c r="G13" s="685"/>
      <c r="H13" s="685"/>
      <c r="I13" s="686"/>
    </row>
    <row r="14" spans="1:9" s="377" customFormat="1" ht="30" customHeight="1" x14ac:dyDescent="0.25">
      <c r="A14" s="682"/>
      <c r="B14" s="683"/>
      <c r="C14" s="830" t="s">
        <v>129</v>
      </c>
      <c r="D14" s="831"/>
      <c r="E14" s="831"/>
      <c r="F14" s="831"/>
      <c r="G14" s="831"/>
      <c r="H14" s="831"/>
      <c r="I14" s="832"/>
    </row>
    <row r="15" spans="1:9" s="377" customFormat="1" ht="24.75" customHeight="1" x14ac:dyDescent="0.25">
      <c r="A15" s="949">
        <v>1047</v>
      </c>
      <c r="B15" s="733" t="s">
        <v>624</v>
      </c>
      <c r="C15" s="660" t="s">
        <v>58</v>
      </c>
      <c r="D15" s="661"/>
      <c r="E15" s="661"/>
      <c r="F15" s="661"/>
      <c r="G15" s="661"/>
      <c r="H15" s="661"/>
      <c r="I15" s="662"/>
    </row>
    <row r="16" spans="1:9" s="377" customFormat="1" ht="17.25" thickBot="1" x14ac:dyDescent="0.3">
      <c r="A16" s="949"/>
      <c r="B16" s="733"/>
      <c r="C16" s="950" t="s">
        <v>99</v>
      </c>
      <c r="D16" s="951"/>
      <c r="E16" s="951"/>
      <c r="F16" s="951"/>
      <c r="G16" s="951"/>
      <c r="H16" s="951"/>
      <c r="I16" s="952"/>
    </row>
    <row r="17" spans="1:9" s="377" customFormat="1" ht="33.75" thickBot="1" x14ac:dyDescent="0.3">
      <c r="A17" s="954" t="s">
        <v>100</v>
      </c>
      <c r="B17" s="955"/>
      <c r="C17" s="370" t="s">
        <v>101</v>
      </c>
      <c r="D17" s="378">
        <v>1</v>
      </c>
      <c r="E17" s="378">
        <v>1</v>
      </c>
      <c r="F17" s="378">
        <v>1</v>
      </c>
      <c r="G17" s="379"/>
      <c r="H17" s="379"/>
      <c r="I17" s="366"/>
    </row>
    <row r="18" spans="1:9" s="377" customFormat="1" ht="28.5" customHeight="1" thickBot="1" x14ac:dyDescent="0.3">
      <c r="A18" s="954" t="s">
        <v>102</v>
      </c>
      <c r="B18" s="955"/>
      <c r="C18" s="370"/>
      <c r="D18" s="367" t="s">
        <v>60</v>
      </c>
      <c r="E18" s="367" t="s">
        <v>60</v>
      </c>
      <c r="F18" s="367" t="s">
        <v>60</v>
      </c>
      <c r="G18" s="108">
        <f>SUM(Ararat!C19:C20,Ararat!C45,Ararat!C32,Ararat!C34:C34)</f>
        <v>1514.8000000000002</v>
      </c>
      <c r="H18" s="108">
        <f>SUM(Ararat!D19:D20,Ararat!D45,Ararat!D32,Ararat!D34:D34)</f>
        <v>1514.8000000000002</v>
      </c>
      <c r="I18" s="108">
        <f>SUM(Ararat!E19:E20,Ararat!E45,Ararat!E32,Ararat!E34:E34)</f>
        <v>1514.8000000000002</v>
      </c>
    </row>
    <row r="19" spans="1:9" s="377" customFormat="1" ht="30" customHeight="1" thickBot="1" x14ac:dyDescent="0.3">
      <c r="A19" s="954" t="s">
        <v>103</v>
      </c>
      <c r="B19" s="771"/>
      <c r="C19" s="955"/>
      <c r="D19" s="372"/>
      <c r="E19" s="372"/>
      <c r="F19" s="367"/>
      <c r="G19" s="368"/>
      <c r="H19" s="368"/>
      <c r="I19" s="366"/>
    </row>
    <row r="20" spans="1:9" s="377" customFormat="1" ht="27" customHeight="1" x14ac:dyDescent="0.25">
      <c r="A20" s="956" t="s">
        <v>104</v>
      </c>
      <c r="B20" s="957"/>
      <c r="C20" s="957"/>
      <c r="D20" s="957"/>
      <c r="E20" s="957"/>
      <c r="F20" s="957"/>
      <c r="G20" s="957"/>
      <c r="H20" s="957"/>
      <c r="I20" s="958"/>
    </row>
    <row r="21" spans="1:9" s="377" customFormat="1" ht="25.5" customHeight="1" thickBot="1" x14ac:dyDescent="0.3">
      <c r="A21" s="762" t="s">
        <v>105</v>
      </c>
      <c r="B21" s="763"/>
      <c r="C21" s="763"/>
      <c r="D21" s="763"/>
      <c r="E21" s="763"/>
      <c r="F21" s="763"/>
      <c r="G21" s="763"/>
      <c r="H21" s="763"/>
      <c r="I21" s="764"/>
    </row>
    <row r="22" spans="1:9" s="377" customFormat="1" x14ac:dyDescent="0.25">
      <c r="A22" s="775" t="s">
        <v>66</v>
      </c>
      <c r="B22" s="776"/>
      <c r="C22" s="776"/>
      <c r="D22" s="776"/>
      <c r="E22" s="776"/>
      <c r="F22" s="776"/>
      <c r="G22" s="777"/>
      <c r="H22" s="777"/>
      <c r="I22" s="778"/>
    </row>
    <row r="23" spans="1:9" s="377" customFormat="1" ht="21.75" customHeight="1" thickBot="1" x14ac:dyDescent="0.35">
      <c r="A23" s="872" t="s">
        <v>683</v>
      </c>
      <c r="B23" s="873"/>
      <c r="C23" s="873"/>
      <c r="D23" s="873"/>
      <c r="E23" s="873"/>
      <c r="F23" s="873"/>
      <c r="G23" s="873"/>
      <c r="H23" s="873"/>
      <c r="I23" s="899"/>
    </row>
    <row r="24" spans="1:9" s="377" customFormat="1" x14ac:dyDescent="0.25">
      <c r="A24" s="775" t="s">
        <v>67</v>
      </c>
      <c r="B24" s="776"/>
      <c r="C24" s="776"/>
      <c r="D24" s="776"/>
      <c r="E24" s="776"/>
      <c r="F24" s="776"/>
      <c r="G24" s="777"/>
      <c r="H24" s="777"/>
      <c r="I24" s="778"/>
    </row>
    <row r="25" spans="1:9" s="377" customFormat="1" ht="24" customHeight="1" thickBot="1" x14ac:dyDescent="0.35">
      <c r="A25" s="872" t="s">
        <v>684</v>
      </c>
      <c r="B25" s="873"/>
      <c r="C25" s="873"/>
      <c r="D25" s="873"/>
      <c r="E25" s="873"/>
      <c r="F25" s="873"/>
      <c r="G25" s="873"/>
      <c r="H25" s="873"/>
      <c r="I25" s="899"/>
    </row>
    <row r="26" spans="1:9" s="377" customFormat="1" ht="23.25" customHeight="1" x14ac:dyDescent="0.25">
      <c r="A26" s="118"/>
      <c r="B26" s="118"/>
      <c r="C26" s="118"/>
      <c r="D26" s="118"/>
      <c r="E26" s="118"/>
      <c r="F26" s="118"/>
      <c r="G26" s="118"/>
      <c r="H26" s="118"/>
      <c r="I26" s="118"/>
    </row>
    <row r="28" spans="1:9" x14ac:dyDescent="0.25">
      <c r="A28" s="858" t="s">
        <v>50</v>
      </c>
      <c r="B28" s="858"/>
      <c r="C28" s="858"/>
      <c r="D28" s="858"/>
      <c r="E28" s="858"/>
      <c r="F28" s="858"/>
      <c r="G28" s="858"/>
      <c r="H28" s="858"/>
      <c r="I28" s="858"/>
    </row>
    <row r="29" spans="1:9" ht="17.25" thickBot="1" x14ac:dyDescent="0.3">
      <c r="A29" s="380"/>
      <c r="B29" s="380"/>
      <c r="C29" s="380"/>
      <c r="D29" s="380"/>
      <c r="E29" s="380"/>
      <c r="F29" s="380"/>
      <c r="G29" s="380"/>
      <c r="H29" s="380"/>
      <c r="I29" s="380"/>
    </row>
    <row r="30" spans="1:9" ht="39.75" customHeight="1" x14ac:dyDescent="0.25">
      <c r="A30" s="859" t="s">
        <v>51</v>
      </c>
      <c r="B30" s="860"/>
      <c r="C30" s="861"/>
      <c r="D30" s="698" t="s">
        <v>705</v>
      </c>
      <c r="E30" s="699"/>
      <c r="F30" s="699"/>
      <c r="G30" s="699"/>
      <c r="H30" s="699"/>
      <c r="I30" s="700"/>
    </row>
    <row r="31" spans="1:9" ht="28.5" customHeight="1" x14ac:dyDescent="0.25">
      <c r="A31" s="862"/>
      <c r="B31" s="863"/>
      <c r="C31" s="864"/>
      <c r="D31" s="883" t="s">
        <v>118</v>
      </c>
      <c r="E31" s="883"/>
      <c r="F31" s="883"/>
      <c r="G31" s="883" t="s">
        <v>119</v>
      </c>
      <c r="H31" s="883"/>
      <c r="I31" s="883"/>
    </row>
    <row r="32" spans="1:9" ht="33.75" thickBot="1" x14ac:dyDescent="0.3">
      <c r="A32" s="865"/>
      <c r="B32" s="866"/>
      <c r="C32" s="867"/>
      <c r="D32" s="22" t="s">
        <v>15</v>
      </c>
      <c r="E32" s="22" t="s">
        <v>16</v>
      </c>
      <c r="F32" s="22" t="s">
        <v>7</v>
      </c>
      <c r="G32" s="22" t="s">
        <v>15</v>
      </c>
      <c r="H32" s="22" t="s">
        <v>16</v>
      </c>
      <c r="I32" s="479" t="s">
        <v>7</v>
      </c>
    </row>
    <row r="33" spans="1:9" x14ac:dyDescent="0.25">
      <c r="A33" s="807" t="s">
        <v>54</v>
      </c>
      <c r="B33" s="808"/>
      <c r="C33" s="811" t="s">
        <v>24</v>
      </c>
      <c r="D33" s="812"/>
      <c r="E33" s="812"/>
      <c r="F33" s="812"/>
      <c r="G33" s="812"/>
      <c r="H33" s="812"/>
      <c r="I33" s="813"/>
    </row>
    <row r="34" spans="1:9" x14ac:dyDescent="0.25">
      <c r="A34" s="809"/>
      <c r="B34" s="810"/>
      <c r="C34" s="904" t="s">
        <v>55</v>
      </c>
      <c r="D34" s="905"/>
      <c r="E34" s="905"/>
      <c r="F34" s="905"/>
      <c r="G34" s="905"/>
      <c r="H34" s="905"/>
      <c r="I34" s="906"/>
    </row>
    <row r="35" spans="1:9" x14ac:dyDescent="0.25">
      <c r="A35" s="949">
        <v>1146</v>
      </c>
      <c r="B35" s="818" t="s">
        <v>627</v>
      </c>
      <c r="C35" s="383" t="s">
        <v>58</v>
      </c>
      <c r="D35" s="384"/>
      <c r="E35" s="384"/>
      <c r="F35" s="385"/>
      <c r="G35" s="385"/>
      <c r="H35" s="385"/>
      <c r="I35" s="386"/>
    </row>
    <row r="36" spans="1:9" ht="35.25" customHeight="1" x14ac:dyDescent="0.25">
      <c r="A36" s="949"/>
      <c r="B36" s="818"/>
      <c r="C36" s="819" t="s">
        <v>130</v>
      </c>
      <c r="D36" s="820"/>
      <c r="E36" s="820"/>
      <c r="F36" s="820"/>
      <c r="G36" s="820"/>
      <c r="H36" s="820"/>
      <c r="I36" s="821"/>
    </row>
    <row r="37" spans="1:9" ht="17.25" thickBot="1" x14ac:dyDescent="0.3">
      <c r="A37" s="824" t="s">
        <v>59</v>
      </c>
      <c r="B37" s="825"/>
      <c r="C37" s="387"/>
      <c r="D37" s="388" t="s">
        <v>60</v>
      </c>
      <c r="E37" s="388" t="s">
        <v>60</v>
      </c>
      <c r="F37" s="388" t="s">
        <v>60</v>
      </c>
      <c r="G37" s="389">
        <f>SUM(Ararat!C13:C18,Ararat!C25:C31,Ararat!C33)</f>
        <v>-7642.1</v>
      </c>
      <c r="H37" s="389">
        <f>SUM(Ararat!D13:D18,Ararat!D25:D31,Ararat!D33)</f>
        <v>-7642.1</v>
      </c>
      <c r="I37" s="389">
        <f>SUM(Ararat!E13:E18,Ararat!E25:E31,Ararat!E33)</f>
        <v>-7642.1</v>
      </c>
    </row>
    <row r="38" spans="1:9" x14ac:dyDescent="0.25">
      <c r="A38" s="833" t="s">
        <v>61</v>
      </c>
      <c r="B38" s="834"/>
      <c r="C38" s="834"/>
      <c r="D38" s="834"/>
      <c r="E38" s="834"/>
      <c r="F38" s="834"/>
      <c r="G38" s="834"/>
      <c r="H38" s="835"/>
      <c r="I38" s="836"/>
    </row>
    <row r="39" spans="1:9" ht="30" customHeight="1" thickBot="1" x14ac:dyDescent="0.3">
      <c r="A39" s="837" t="s">
        <v>756</v>
      </c>
      <c r="B39" s="838"/>
      <c r="C39" s="838"/>
      <c r="D39" s="838"/>
      <c r="E39" s="838"/>
      <c r="F39" s="838"/>
      <c r="G39" s="838"/>
      <c r="H39" s="838"/>
      <c r="I39" s="839"/>
    </row>
    <row r="40" spans="1:9" ht="32.25" customHeight="1" thickBot="1" x14ac:dyDescent="0.3">
      <c r="A40" s="840" t="s">
        <v>62</v>
      </c>
      <c r="B40" s="841"/>
      <c r="C40" s="841"/>
      <c r="D40" s="841"/>
      <c r="E40" s="841"/>
      <c r="F40" s="841"/>
      <c r="G40" s="841"/>
      <c r="H40" s="841"/>
      <c r="I40" s="842"/>
    </row>
    <row r="41" spans="1:9" ht="72" customHeight="1" thickBot="1" x14ac:dyDescent="0.3">
      <c r="A41" s="843" t="s">
        <v>63</v>
      </c>
      <c r="B41" s="844"/>
      <c r="C41" s="845" t="s">
        <v>64</v>
      </c>
      <c r="D41" s="846"/>
      <c r="E41" s="846"/>
      <c r="F41" s="846"/>
      <c r="G41" s="846"/>
      <c r="H41" s="846"/>
      <c r="I41" s="847"/>
    </row>
    <row r="42" spans="1:9" ht="63" customHeight="1" thickBot="1" x14ac:dyDescent="0.3">
      <c r="A42" s="848" t="s">
        <v>65</v>
      </c>
      <c r="B42" s="849"/>
      <c r="C42" s="390"/>
      <c r="D42" s="390"/>
      <c r="E42" s="390"/>
      <c r="F42" s="390"/>
      <c r="G42" s="390"/>
      <c r="H42" s="390"/>
      <c r="I42" s="391"/>
    </row>
    <row r="43" spans="1:9" x14ac:dyDescent="0.25">
      <c r="A43" s="850" t="s">
        <v>66</v>
      </c>
      <c r="B43" s="851"/>
      <c r="C43" s="851"/>
      <c r="D43" s="851"/>
      <c r="E43" s="851"/>
      <c r="F43" s="851"/>
      <c r="G43" s="852"/>
      <c r="H43" s="852"/>
      <c r="I43" s="853"/>
    </row>
    <row r="44" spans="1:9" ht="15.75" customHeight="1" thickBot="1" x14ac:dyDescent="0.3">
      <c r="A44" s="826" t="s">
        <v>679</v>
      </c>
      <c r="B44" s="827"/>
      <c r="C44" s="827"/>
      <c r="D44" s="827"/>
      <c r="E44" s="827"/>
      <c r="F44" s="827"/>
      <c r="G44" s="828"/>
      <c r="H44" s="828"/>
      <c r="I44" s="829"/>
    </row>
    <row r="45" spans="1:9" x14ac:dyDescent="0.25">
      <c r="A45" s="850" t="s">
        <v>67</v>
      </c>
      <c r="B45" s="851"/>
      <c r="C45" s="851"/>
      <c r="D45" s="851"/>
      <c r="E45" s="851"/>
      <c r="F45" s="851"/>
      <c r="G45" s="852"/>
      <c r="H45" s="852"/>
      <c r="I45" s="853"/>
    </row>
    <row r="46" spans="1:9" ht="16.5" customHeight="1" thickBot="1" x14ac:dyDescent="0.3">
      <c r="A46" s="826" t="s">
        <v>680</v>
      </c>
      <c r="B46" s="827"/>
      <c r="C46" s="827"/>
      <c r="D46" s="827"/>
      <c r="E46" s="827"/>
      <c r="F46" s="827"/>
      <c r="G46" s="828"/>
      <c r="H46" s="828"/>
      <c r="I46" s="829"/>
    </row>
    <row r="47" spans="1:9" x14ac:dyDescent="0.25">
      <c r="A47" s="680" t="s">
        <v>54</v>
      </c>
      <c r="B47" s="681"/>
      <c r="C47" s="684" t="s">
        <v>24</v>
      </c>
      <c r="D47" s="685"/>
      <c r="E47" s="685"/>
      <c r="F47" s="685"/>
      <c r="G47" s="685"/>
      <c r="H47" s="685"/>
      <c r="I47" s="686"/>
    </row>
    <row r="48" spans="1:9" x14ac:dyDescent="0.25">
      <c r="A48" s="682"/>
      <c r="B48" s="683"/>
      <c r="C48" s="830" t="s">
        <v>68</v>
      </c>
      <c r="D48" s="831"/>
      <c r="E48" s="831"/>
      <c r="F48" s="831"/>
      <c r="G48" s="831"/>
      <c r="H48" s="831"/>
      <c r="I48" s="832"/>
    </row>
    <row r="49" spans="1:9" x14ac:dyDescent="0.25">
      <c r="A49" s="949">
        <v>1168</v>
      </c>
      <c r="B49" s="733" t="s">
        <v>628</v>
      </c>
      <c r="C49" s="660" t="s">
        <v>58</v>
      </c>
      <c r="D49" s="661"/>
      <c r="E49" s="661"/>
      <c r="F49" s="661"/>
      <c r="G49" s="661"/>
      <c r="H49" s="661"/>
      <c r="I49" s="662"/>
    </row>
    <row r="50" spans="1:9" x14ac:dyDescent="0.25">
      <c r="A50" s="949"/>
      <c r="B50" s="733"/>
      <c r="C50" s="663" t="s">
        <v>178</v>
      </c>
      <c r="D50" s="664"/>
      <c r="E50" s="664"/>
      <c r="F50" s="664"/>
      <c r="G50" s="664"/>
      <c r="H50" s="664"/>
      <c r="I50" s="665"/>
    </row>
    <row r="51" spans="1:9" ht="27" customHeight="1" thickBot="1" x14ac:dyDescent="0.3">
      <c r="A51" s="757" t="s">
        <v>59</v>
      </c>
      <c r="B51" s="758"/>
      <c r="C51" s="34"/>
      <c r="D51" s="369" t="s">
        <v>60</v>
      </c>
      <c r="E51" s="369" t="s">
        <v>60</v>
      </c>
      <c r="F51" s="369" t="s">
        <v>60</v>
      </c>
      <c r="G51" s="36">
        <f>SUM(Ararat!C36:C37)</f>
        <v>-761</v>
      </c>
      <c r="H51" s="36">
        <f>SUM(Ararat!D36:D37)</f>
        <v>-761</v>
      </c>
      <c r="I51" s="36">
        <f>SUM(Ararat!E36:E37)</f>
        <v>-761</v>
      </c>
    </row>
    <row r="52" spans="1:9" x14ac:dyDescent="0.25">
      <c r="A52" s="759" t="s">
        <v>61</v>
      </c>
      <c r="B52" s="760"/>
      <c r="C52" s="760"/>
      <c r="D52" s="760"/>
      <c r="E52" s="760"/>
      <c r="F52" s="760"/>
      <c r="G52" s="760"/>
      <c r="H52" s="760"/>
      <c r="I52" s="761"/>
    </row>
    <row r="53" spans="1:9" ht="17.25" thickBot="1" x14ac:dyDescent="0.3">
      <c r="A53" s="762" t="s">
        <v>757</v>
      </c>
      <c r="B53" s="763"/>
      <c r="C53" s="763"/>
      <c r="D53" s="763"/>
      <c r="E53" s="763"/>
      <c r="F53" s="763"/>
      <c r="G53" s="763"/>
      <c r="H53" s="763"/>
      <c r="I53" s="764"/>
    </row>
    <row r="54" spans="1:9" ht="17.25" thickBot="1" x14ac:dyDescent="0.3">
      <c r="A54" s="765" t="s">
        <v>62</v>
      </c>
      <c r="B54" s="766"/>
      <c r="C54" s="766"/>
      <c r="D54" s="766"/>
      <c r="E54" s="766"/>
      <c r="F54" s="766"/>
      <c r="G54" s="766"/>
      <c r="H54" s="766"/>
      <c r="I54" s="767"/>
    </row>
    <row r="55" spans="1:9" ht="81.75" customHeight="1" thickBot="1" x14ac:dyDescent="0.3">
      <c r="A55" s="768" t="s">
        <v>63</v>
      </c>
      <c r="B55" s="769"/>
      <c r="C55" s="770" t="s">
        <v>71</v>
      </c>
      <c r="D55" s="771"/>
      <c r="E55" s="771"/>
      <c r="F55" s="771"/>
      <c r="G55" s="771"/>
      <c r="H55" s="771"/>
      <c r="I55" s="772"/>
    </row>
    <row r="56" spans="1:9" ht="48.75" customHeight="1" thickBot="1" x14ac:dyDescent="0.3">
      <c r="A56" s="773" t="s">
        <v>65</v>
      </c>
      <c r="B56" s="774"/>
      <c r="C56" s="37"/>
      <c r="D56" s="37"/>
      <c r="E56" s="37"/>
      <c r="F56" s="37"/>
      <c r="G56" s="37"/>
      <c r="H56" s="37"/>
      <c r="I56" s="38"/>
    </row>
    <row r="57" spans="1:9" x14ac:dyDescent="0.25">
      <c r="A57" s="775" t="s">
        <v>66</v>
      </c>
      <c r="B57" s="776"/>
      <c r="C57" s="776"/>
      <c r="D57" s="776"/>
      <c r="E57" s="776"/>
      <c r="F57" s="776"/>
      <c r="G57" s="777"/>
      <c r="H57" s="777"/>
      <c r="I57" s="778"/>
    </row>
    <row r="58" spans="1:9" ht="15.75" customHeight="1" thickBot="1" x14ac:dyDescent="0.3">
      <c r="A58" s="779" t="s">
        <v>681</v>
      </c>
      <c r="B58" s="780"/>
      <c r="C58" s="780"/>
      <c r="D58" s="780"/>
      <c r="E58" s="780"/>
      <c r="F58" s="780"/>
      <c r="G58" s="781"/>
      <c r="H58" s="781"/>
      <c r="I58" s="782"/>
    </row>
    <row r="59" spans="1:9" x14ac:dyDescent="0.25">
      <c r="A59" s="775" t="s">
        <v>67</v>
      </c>
      <c r="B59" s="776"/>
      <c r="C59" s="776"/>
      <c r="D59" s="776"/>
      <c r="E59" s="776"/>
      <c r="F59" s="776"/>
      <c r="G59" s="777"/>
      <c r="H59" s="777"/>
      <c r="I59" s="778"/>
    </row>
    <row r="60" spans="1:9" ht="15.75" customHeight="1" thickBot="1" x14ac:dyDescent="0.3">
      <c r="A60" s="779" t="s">
        <v>682</v>
      </c>
      <c r="B60" s="780"/>
      <c r="C60" s="780"/>
      <c r="D60" s="780"/>
      <c r="E60" s="780"/>
      <c r="F60" s="780"/>
      <c r="G60" s="781"/>
      <c r="H60" s="781"/>
      <c r="I60" s="782"/>
    </row>
    <row r="61" spans="1:9" x14ac:dyDescent="0.3">
      <c r="A61" s="884" t="s">
        <v>54</v>
      </c>
      <c r="B61" s="885"/>
      <c r="C61" s="890" t="s">
        <v>24</v>
      </c>
      <c r="D61" s="896"/>
      <c r="E61" s="896"/>
      <c r="F61" s="896"/>
      <c r="G61" s="891"/>
      <c r="H61" s="896"/>
      <c r="I61" s="892"/>
    </row>
    <row r="62" spans="1:9" x14ac:dyDescent="0.3">
      <c r="A62" s="886"/>
      <c r="B62" s="887"/>
      <c r="C62" s="893" t="s">
        <v>114</v>
      </c>
      <c r="D62" s="874"/>
      <c r="E62" s="874"/>
      <c r="F62" s="894"/>
      <c r="G62" s="894"/>
      <c r="H62" s="894"/>
      <c r="I62" s="875"/>
    </row>
    <row r="63" spans="1:9" ht="17.25" thickBot="1" x14ac:dyDescent="0.35">
      <c r="A63" s="888"/>
      <c r="B63" s="889"/>
      <c r="C63" s="895" t="s">
        <v>75</v>
      </c>
      <c r="D63" s="896"/>
      <c r="E63" s="896"/>
      <c r="F63" s="897"/>
      <c r="G63" s="897"/>
      <c r="H63" s="897"/>
      <c r="I63" s="898"/>
    </row>
    <row r="64" spans="1:9" ht="26.25" customHeight="1" thickBot="1" x14ac:dyDescent="0.35">
      <c r="A64" s="414">
        <v>1150</v>
      </c>
      <c r="B64" s="415" t="s">
        <v>70</v>
      </c>
      <c r="C64" s="872" t="s">
        <v>115</v>
      </c>
      <c r="D64" s="873"/>
      <c r="E64" s="873"/>
      <c r="F64" s="873"/>
      <c r="G64" s="873"/>
      <c r="H64" s="873"/>
      <c r="I64" s="899"/>
    </row>
    <row r="65" spans="1:9" ht="32.25" customHeight="1" thickBot="1" x14ac:dyDescent="0.35">
      <c r="A65" s="962" t="s">
        <v>109</v>
      </c>
      <c r="B65" s="962"/>
      <c r="C65" s="416"/>
      <c r="D65" s="310" t="s">
        <v>60</v>
      </c>
      <c r="E65" s="310" t="s">
        <v>60</v>
      </c>
      <c r="F65" s="310" t="s">
        <v>60</v>
      </c>
      <c r="G65" s="1">
        <f>Ararat!C35</f>
        <v>-150</v>
      </c>
      <c r="H65" s="1">
        <f>Ararat!D35</f>
        <v>-150</v>
      </c>
      <c r="I65" s="1">
        <f>Ararat!E35</f>
        <v>-150</v>
      </c>
    </row>
    <row r="66" spans="1:9" ht="17.25" thickBot="1" x14ac:dyDescent="0.35">
      <c r="A66" s="963" t="s">
        <v>61</v>
      </c>
      <c r="B66" s="964"/>
      <c r="C66" s="961"/>
      <c r="D66" s="961"/>
      <c r="E66" s="961"/>
      <c r="F66" s="961"/>
      <c r="G66" s="961"/>
      <c r="H66" s="961"/>
      <c r="I66" s="960"/>
    </row>
    <row r="67" spans="1:9" ht="33.75" customHeight="1" thickBot="1" x14ac:dyDescent="0.35">
      <c r="A67" s="822" t="s">
        <v>758</v>
      </c>
      <c r="B67" s="900"/>
      <c r="C67" s="900"/>
      <c r="D67" s="900"/>
      <c r="E67" s="900"/>
      <c r="F67" s="900"/>
      <c r="G67" s="900"/>
      <c r="H67" s="900"/>
      <c r="I67" s="823"/>
    </row>
    <row r="68" spans="1:9" ht="30" customHeight="1" thickBot="1" x14ac:dyDescent="0.35">
      <c r="A68" s="965" t="s">
        <v>62</v>
      </c>
      <c r="B68" s="966"/>
      <c r="C68" s="966"/>
      <c r="D68" s="966"/>
      <c r="E68" s="966"/>
      <c r="F68" s="966"/>
      <c r="G68" s="966"/>
      <c r="H68" s="966"/>
      <c r="I68" s="967"/>
    </row>
    <row r="69" spans="1:9" ht="66" customHeight="1" thickBot="1" x14ac:dyDescent="0.35">
      <c r="A69" s="959" t="s">
        <v>63</v>
      </c>
      <c r="B69" s="960"/>
      <c r="C69" s="822" t="s">
        <v>110</v>
      </c>
      <c r="D69" s="900"/>
      <c r="E69" s="900"/>
      <c r="F69" s="900"/>
      <c r="G69" s="900"/>
      <c r="H69" s="900"/>
      <c r="I69" s="823"/>
    </row>
    <row r="70" spans="1:9" ht="57.75" customHeight="1" thickBot="1" x14ac:dyDescent="0.35">
      <c r="A70" s="959" t="s">
        <v>65</v>
      </c>
      <c r="B70" s="960"/>
      <c r="C70" s="417"/>
      <c r="D70" s="417"/>
      <c r="E70" s="417"/>
      <c r="F70" s="417"/>
      <c r="G70" s="417"/>
      <c r="H70" s="417"/>
      <c r="I70" s="417"/>
    </row>
    <row r="71" spans="1:9" ht="22.5" customHeight="1" thickBot="1" x14ac:dyDescent="0.35">
      <c r="A71" s="959" t="s">
        <v>66</v>
      </c>
      <c r="B71" s="961"/>
      <c r="C71" s="961"/>
      <c r="D71" s="961"/>
      <c r="E71" s="961"/>
      <c r="F71" s="961"/>
      <c r="G71" s="961"/>
      <c r="H71" s="961"/>
      <c r="I71" s="960"/>
    </row>
    <row r="72" spans="1:9" ht="22.5" customHeight="1" thickBot="1" x14ac:dyDescent="0.3">
      <c r="A72" s="779" t="s">
        <v>687</v>
      </c>
      <c r="B72" s="780"/>
      <c r="C72" s="780"/>
      <c r="D72" s="780"/>
      <c r="E72" s="780"/>
      <c r="F72" s="780"/>
      <c r="G72" s="781"/>
      <c r="H72" s="781"/>
      <c r="I72" s="782"/>
    </row>
    <row r="73" spans="1:9" ht="18.75" customHeight="1" thickBot="1" x14ac:dyDescent="0.35">
      <c r="A73" s="959" t="s">
        <v>67</v>
      </c>
      <c r="B73" s="961"/>
      <c r="C73" s="961"/>
      <c r="D73" s="961"/>
      <c r="E73" s="961"/>
      <c r="F73" s="961"/>
      <c r="G73" s="961"/>
      <c r="H73" s="961"/>
      <c r="I73" s="960"/>
    </row>
    <row r="74" spans="1:9" ht="21.75" customHeight="1" thickBot="1" x14ac:dyDescent="0.35">
      <c r="A74" s="822" t="s">
        <v>688</v>
      </c>
      <c r="B74" s="900"/>
      <c r="C74" s="900"/>
      <c r="D74" s="900"/>
      <c r="E74" s="900"/>
      <c r="F74" s="900"/>
      <c r="G74" s="900"/>
      <c r="H74" s="900"/>
      <c r="I74" s="823"/>
    </row>
    <row r="75" spans="1:9" ht="17.25" thickBot="1" x14ac:dyDescent="0.3"/>
    <row r="76" spans="1:9" x14ac:dyDescent="0.3">
      <c r="A76" s="869" t="s">
        <v>116</v>
      </c>
      <c r="B76" s="870"/>
      <c r="C76" s="870"/>
      <c r="D76" s="870"/>
      <c r="E76" s="870"/>
      <c r="F76" s="870"/>
      <c r="G76" s="870"/>
      <c r="H76" s="870"/>
      <c r="I76" s="871"/>
    </row>
    <row r="77" spans="1:9" ht="17.25" thickBot="1" x14ac:dyDescent="0.35">
      <c r="A77" s="872" t="s">
        <v>117</v>
      </c>
      <c r="B77" s="873"/>
      <c r="C77" s="873"/>
      <c r="D77" s="874"/>
      <c r="E77" s="874"/>
      <c r="F77" s="874"/>
      <c r="G77" s="874"/>
      <c r="H77" s="874"/>
      <c r="I77" s="875"/>
    </row>
    <row r="78" spans="1:9" ht="33" customHeight="1" x14ac:dyDescent="0.25">
      <c r="A78" s="876" t="s">
        <v>51</v>
      </c>
      <c r="B78" s="877"/>
      <c r="C78" s="877"/>
      <c r="D78" s="698" t="s">
        <v>705</v>
      </c>
      <c r="E78" s="699"/>
      <c r="F78" s="699"/>
      <c r="G78" s="699"/>
      <c r="H78" s="699"/>
      <c r="I78" s="700"/>
    </row>
    <row r="79" spans="1:9" ht="27" customHeight="1" x14ac:dyDescent="0.25">
      <c r="A79" s="878"/>
      <c r="B79" s="879"/>
      <c r="C79" s="879"/>
      <c r="D79" s="883" t="s">
        <v>118</v>
      </c>
      <c r="E79" s="883"/>
      <c r="F79" s="883"/>
      <c r="G79" s="883" t="s">
        <v>119</v>
      </c>
      <c r="H79" s="883"/>
      <c r="I79" s="883"/>
    </row>
    <row r="80" spans="1:9" ht="33.75" thickBot="1" x14ac:dyDescent="0.3">
      <c r="A80" s="880"/>
      <c r="B80" s="881"/>
      <c r="C80" s="882"/>
      <c r="D80" s="22" t="s">
        <v>15</v>
      </c>
      <c r="E80" s="22" t="s">
        <v>16</v>
      </c>
      <c r="F80" s="22" t="s">
        <v>7</v>
      </c>
      <c r="G80" s="22" t="s">
        <v>15</v>
      </c>
      <c r="H80" s="22" t="s">
        <v>16</v>
      </c>
      <c r="I80" s="479" t="s">
        <v>7</v>
      </c>
    </row>
    <row r="81" spans="1:9" x14ac:dyDescent="0.3">
      <c r="A81" s="884" t="s">
        <v>54</v>
      </c>
      <c r="B81" s="885"/>
      <c r="C81" s="890" t="s">
        <v>24</v>
      </c>
      <c r="D81" s="891"/>
      <c r="E81" s="891"/>
      <c r="F81" s="891"/>
      <c r="G81" s="891"/>
      <c r="H81" s="891"/>
      <c r="I81" s="892"/>
    </row>
    <row r="82" spans="1:9" x14ac:dyDescent="0.3">
      <c r="A82" s="886"/>
      <c r="B82" s="887"/>
      <c r="C82" s="893" t="s">
        <v>74</v>
      </c>
      <c r="D82" s="874"/>
      <c r="E82" s="874"/>
      <c r="F82" s="894"/>
      <c r="G82" s="894"/>
      <c r="H82" s="894"/>
      <c r="I82" s="875"/>
    </row>
    <row r="83" spans="1:9" ht="17.25" thickBot="1" x14ac:dyDescent="0.35">
      <c r="A83" s="888"/>
      <c r="B83" s="889"/>
      <c r="C83" s="895" t="s">
        <v>75</v>
      </c>
      <c r="D83" s="896"/>
      <c r="E83" s="896"/>
      <c r="F83" s="897"/>
      <c r="G83" s="897"/>
      <c r="H83" s="897"/>
      <c r="I83" s="898"/>
    </row>
    <row r="84" spans="1:9" ht="23.25" customHeight="1" thickBot="1" x14ac:dyDescent="0.35">
      <c r="A84" s="392">
        <v>1098</v>
      </c>
      <c r="B84" s="310" t="s">
        <v>625</v>
      </c>
      <c r="C84" s="872" t="s">
        <v>133</v>
      </c>
      <c r="D84" s="873"/>
      <c r="E84" s="873"/>
      <c r="F84" s="873"/>
      <c r="G84" s="873"/>
      <c r="H84" s="873"/>
      <c r="I84" s="899"/>
    </row>
    <row r="85" spans="1:9" ht="66.75" thickBot="1" x14ac:dyDescent="0.35">
      <c r="A85" s="869" t="s">
        <v>78</v>
      </c>
      <c r="B85" s="871"/>
      <c r="C85" s="393" t="s">
        <v>79</v>
      </c>
      <c r="D85" s="394"/>
      <c r="E85" s="394"/>
      <c r="F85" s="394"/>
      <c r="G85" s="310"/>
      <c r="H85" s="310"/>
      <c r="I85" s="310"/>
    </row>
    <row r="86" spans="1:9" ht="50.25" thickBot="1" x14ac:dyDescent="0.35">
      <c r="A86" s="872"/>
      <c r="B86" s="899"/>
      <c r="C86" s="393" t="s">
        <v>80</v>
      </c>
      <c r="D86" s="394"/>
      <c r="E86" s="394"/>
      <c r="F86" s="394"/>
      <c r="G86" s="310"/>
      <c r="H86" s="310"/>
      <c r="I86" s="310"/>
    </row>
    <row r="87" spans="1:9" ht="17.25" thickBot="1" x14ac:dyDescent="0.35">
      <c r="A87" s="822" t="s">
        <v>81</v>
      </c>
      <c r="B87" s="823"/>
      <c r="C87" s="393"/>
      <c r="D87" s="393"/>
      <c r="E87" s="393"/>
      <c r="F87" s="310"/>
      <c r="G87" s="310"/>
      <c r="H87" s="310"/>
      <c r="I87" s="310"/>
    </row>
    <row r="88" spans="1:9" ht="53.25" customHeight="1" thickBot="1" x14ac:dyDescent="0.35">
      <c r="A88" s="822" t="s">
        <v>82</v>
      </c>
      <c r="B88" s="900"/>
      <c r="C88" s="823"/>
      <c r="D88" s="393"/>
      <c r="E88" s="393"/>
      <c r="F88" s="310"/>
      <c r="G88" s="82">
        <f>SUM(Ararat!C38:C39)</f>
        <v>-680</v>
      </c>
      <c r="H88" s="82">
        <f>SUM(Ararat!D38:D39)</f>
        <v>-680</v>
      </c>
      <c r="I88" s="82">
        <f>SUM(Ararat!E38:E39)</f>
        <v>-680</v>
      </c>
    </row>
    <row r="89" spans="1:9" ht="50.25" customHeight="1" thickBot="1" x14ac:dyDescent="0.35">
      <c r="A89" s="822" t="s">
        <v>83</v>
      </c>
      <c r="B89" s="823"/>
      <c r="C89" s="82">
        <f>I88</f>
        <v>-680</v>
      </c>
      <c r="D89" s="395"/>
      <c r="E89" s="395"/>
      <c r="F89" s="310"/>
      <c r="G89" s="310"/>
      <c r="H89" s="310"/>
      <c r="I89" s="310"/>
    </row>
    <row r="90" spans="1:9" ht="84" customHeight="1" thickBot="1" x14ac:dyDescent="0.35">
      <c r="A90" s="822" t="s">
        <v>84</v>
      </c>
      <c r="B90" s="823"/>
      <c r="C90" s="393"/>
      <c r="D90" s="393"/>
      <c r="E90" s="393"/>
      <c r="F90" s="310"/>
      <c r="G90" s="310"/>
      <c r="H90" s="310"/>
      <c r="I90" s="310"/>
    </row>
    <row r="91" spans="1:9" ht="28.5" customHeight="1" thickBot="1" x14ac:dyDescent="0.35">
      <c r="A91" s="959" t="s">
        <v>66</v>
      </c>
      <c r="B91" s="961"/>
      <c r="C91" s="961"/>
      <c r="D91" s="961"/>
      <c r="E91" s="961"/>
      <c r="F91" s="961"/>
      <c r="G91" s="961"/>
      <c r="H91" s="961"/>
      <c r="I91" s="960"/>
    </row>
    <row r="92" spans="1:9" ht="15.75" customHeight="1" thickBot="1" x14ac:dyDescent="0.35">
      <c r="A92" s="822" t="s">
        <v>685</v>
      </c>
      <c r="B92" s="900"/>
      <c r="C92" s="900"/>
      <c r="D92" s="900"/>
      <c r="E92" s="900"/>
      <c r="F92" s="900"/>
      <c r="G92" s="900"/>
      <c r="H92" s="900"/>
      <c r="I92" s="823"/>
    </row>
    <row r="93" spans="1:9" ht="20.25" customHeight="1" thickBot="1" x14ac:dyDescent="0.35">
      <c r="A93" s="959" t="s">
        <v>67</v>
      </c>
      <c r="B93" s="961"/>
      <c r="C93" s="961"/>
      <c r="D93" s="961"/>
      <c r="E93" s="961"/>
      <c r="F93" s="961"/>
      <c r="G93" s="961"/>
      <c r="H93" s="961"/>
      <c r="I93" s="960"/>
    </row>
    <row r="94" spans="1:9" ht="31.5" customHeight="1" thickBot="1" x14ac:dyDescent="0.35">
      <c r="A94" s="822" t="s">
        <v>686</v>
      </c>
      <c r="B94" s="900"/>
      <c r="C94" s="900"/>
      <c r="D94" s="900"/>
      <c r="E94" s="900"/>
      <c r="F94" s="900"/>
      <c r="G94" s="900"/>
      <c r="H94" s="900"/>
      <c r="I94" s="823"/>
    </row>
    <row r="95" spans="1:9" x14ac:dyDescent="0.3">
      <c r="A95" s="884" t="s">
        <v>54</v>
      </c>
      <c r="B95" s="885"/>
      <c r="C95" s="890" t="s">
        <v>24</v>
      </c>
      <c r="D95" s="891"/>
      <c r="E95" s="891"/>
      <c r="F95" s="891"/>
      <c r="G95" s="891"/>
      <c r="H95" s="891"/>
      <c r="I95" s="892"/>
    </row>
    <row r="96" spans="1:9" x14ac:dyDescent="0.3">
      <c r="A96" s="886"/>
      <c r="B96" s="887"/>
      <c r="C96" s="893" t="s">
        <v>120</v>
      </c>
      <c r="D96" s="874"/>
      <c r="E96" s="874"/>
      <c r="F96" s="894"/>
      <c r="G96" s="894"/>
      <c r="H96" s="894"/>
      <c r="I96" s="875"/>
    </row>
    <row r="97" spans="1:9" ht="17.25" thickBot="1" x14ac:dyDescent="0.35">
      <c r="A97" s="888"/>
      <c r="B97" s="889"/>
      <c r="C97" s="895" t="s">
        <v>75</v>
      </c>
      <c r="D97" s="896"/>
      <c r="E97" s="896"/>
      <c r="F97" s="897"/>
      <c r="G97" s="897"/>
      <c r="H97" s="897"/>
      <c r="I97" s="898"/>
    </row>
    <row r="98" spans="1:9" ht="17.25" thickBot="1" x14ac:dyDescent="0.35">
      <c r="A98" s="392">
        <v>1047</v>
      </c>
      <c r="B98" s="310" t="s">
        <v>629</v>
      </c>
      <c r="C98" s="872" t="s">
        <v>121</v>
      </c>
      <c r="D98" s="873"/>
      <c r="E98" s="873"/>
      <c r="F98" s="873"/>
      <c r="G98" s="873"/>
      <c r="H98" s="873"/>
      <c r="I98" s="899"/>
    </row>
    <row r="99" spans="1:9" ht="49.5" customHeight="1" thickBot="1" x14ac:dyDescent="0.35">
      <c r="A99" s="822" t="s">
        <v>78</v>
      </c>
      <c r="B99" s="823"/>
      <c r="C99" s="393" t="s">
        <v>347</v>
      </c>
      <c r="D99" s="394"/>
      <c r="E99" s="394"/>
      <c r="F99" s="394"/>
      <c r="G99" s="310"/>
      <c r="H99" s="310"/>
      <c r="I99" s="310"/>
    </row>
    <row r="100" spans="1:9" ht="17.25" thickBot="1" x14ac:dyDescent="0.35">
      <c r="A100" s="822" t="s">
        <v>81</v>
      </c>
      <c r="B100" s="823"/>
      <c r="C100" s="393"/>
      <c r="D100" s="393"/>
      <c r="E100" s="393"/>
      <c r="F100" s="310"/>
      <c r="G100" s="310"/>
      <c r="H100" s="310"/>
      <c r="I100" s="310"/>
    </row>
    <row r="101" spans="1:9" ht="62.25" customHeight="1" thickBot="1" x14ac:dyDescent="0.35">
      <c r="A101" s="822" t="s">
        <v>82</v>
      </c>
      <c r="B101" s="900"/>
      <c r="C101" s="823"/>
      <c r="D101" s="393"/>
      <c r="E101" s="393"/>
      <c r="F101" s="310"/>
      <c r="G101" s="82">
        <f>SUM(Ararat!C41:C42)</f>
        <v>5922</v>
      </c>
      <c r="H101" s="82">
        <f>SUM(Ararat!D41:D42)</f>
        <v>5922</v>
      </c>
      <c r="I101" s="82">
        <f>SUM(Ararat!E41:E42)</f>
        <v>5922</v>
      </c>
    </row>
    <row r="102" spans="1:9" ht="36" customHeight="1" thickBot="1" x14ac:dyDescent="0.35">
      <c r="A102" s="822" t="s">
        <v>83</v>
      </c>
      <c r="B102" s="823"/>
      <c r="C102" s="82">
        <f>I101</f>
        <v>5922</v>
      </c>
      <c r="D102" s="82"/>
      <c r="E102" s="82"/>
      <c r="F102" s="310"/>
      <c r="G102" s="310"/>
      <c r="H102" s="310"/>
      <c r="I102" s="310"/>
    </row>
    <row r="103" spans="1:9" ht="90.75" customHeight="1" thickBot="1" x14ac:dyDescent="0.35">
      <c r="A103" s="822" t="s">
        <v>84</v>
      </c>
      <c r="B103" s="823"/>
      <c r="C103" s="393"/>
      <c r="D103" s="393"/>
      <c r="E103" s="393"/>
      <c r="F103" s="310"/>
      <c r="G103" s="310"/>
      <c r="H103" s="310"/>
      <c r="I103" s="310"/>
    </row>
    <row r="104" spans="1:9" x14ac:dyDescent="0.3">
      <c r="A104" s="901" t="s">
        <v>66</v>
      </c>
      <c r="B104" s="902"/>
      <c r="C104" s="902"/>
      <c r="D104" s="902"/>
      <c r="E104" s="902"/>
      <c r="F104" s="902"/>
      <c r="G104" s="902"/>
      <c r="H104" s="902"/>
      <c r="I104" s="903"/>
    </row>
    <row r="105" spans="1:9" ht="15.75" customHeight="1" thickBot="1" x14ac:dyDescent="0.35">
      <c r="A105" s="872" t="s">
        <v>683</v>
      </c>
      <c r="B105" s="873"/>
      <c r="C105" s="873"/>
      <c r="D105" s="873"/>
      <c r="E105" s="873"/>
      <c r="F105" s="873"/>
      <c r="G105" s="873"/>
      <c r="H105" s="873"/>
      <c r="I105" s="899"/>
    </row>
    <row r="106" spans="1:9" x14ac:dyDescent="0.3">
      <c r="A106" s="901" t="s">
        <v>67</v>
      </c>
      <c r="B106" s="902"/>
      <c r="C106" s="902"/>
      <c r="D106" s="902"/>
      <c r="E106" s="902"/>
      <c r="F106" s="902"/>
      <c r="G106" s="902"/>
      <c r="H106" s="902"/>
      <c r="I106" s="903"/>
    </row>
    <row r="107" spans="1:9" ht="21.75" customHeight="1" thickBot="1" x14ac:dyDescent="0.35">
      <c r="A107" s="872" t="s">
        <v>684</v>
      </c>
      <c r="B107" s="873"/>
      <c r="C107" s="873"/>
      <c r="D107" s="873"/>
      <c r="E107" s="873"/>
      <c r="F107" s="873"/>
      <c r="G107" s="873"/>
      <c r="H107" s="873"/>
      <c r="I107" s="899"/>
    </row>
    <row r="108" spans="1:9" x14ac:dyDescent="0.3">
      <c r="A108" s="884" t="s">
        <v>54</v>
      </c>
      <c r="B108" s="885"/>
      <c r="C108" s="890" t="s">
        <v>24</v>
      </c>
      <c r="D108" s="891"/>
      <c r="E108" s="891"/>
      <c r="F108" s="891"/>
      <c r="G108" s="891"/>
      <c r="H108" s="891"/>
      <c r="I108" s="892"/>
    </row>
    <row r="109" spans="1:9" x14ac:dyDescent="0.3">
      <c r="A109" s="886"/>
      <c r="B109" s="887"/>
      <c r="C109" s="893" t="s">
        <v>123</v>
      </c>
      <c r="D109" s="874"/>
      <c r="E109" s="874"/>
      <c r="F109" s="894"/>
      <c r="G109" s="894"/>
      <c r="H109" s="894"/>
      <c r="I109" s="875"/>
    </row>
    <row r="110" spans="1:9" ht="17.25" thickBot="1" x14ac:dyDescent="0.35">
      <c r="A110" s="888"/>
      <c r="B110" s="889"/>
      <c r="C110" s="895" t="s">
        <v>75</v>
      </c>
      <c r="D110" s="896"/>
      <c r="E110" s="896"/>
      <c r="F110" s="897"/>
      <c r="G110" s="897"/>
      <c r="H110" s="897"/>
      <c r="I110" s="898"/>
    </row>
    <row r="111" spans="1:9" ht="17.25" thickBot="1" x14ac:dyDescent="0.35">
      <c r="A111" s="392">
        <v>1047</v>
      </c>
      <c r="B111" s="310" t="s">
        <v>630</v>
      </c>
      <c r="C111" s="872" t="s">
        <v>123</v>
      </c>
      <c r="D111" s="873"/>
      <c r="E111" s="873"/>
      <c r="F111" s="873"/>
      <c r="G111" s="873"/>
      <c r="H111" s="873"/>
      <c r="I111" s="899"/>
    </row>
    <row r="112" spans="1:9" ht="33.75" thickBot="1" x14ac:dyDescent="0.35">
      <c r="A112" s="822" t="s">
        <v>78</v>
      </c>
      <c r="B112" s="823"/>
      <c r="C112" s="393" t="s">
        <v>124</v>
      </c>
      <c r="D112" s="310"/>
      <c r="E112" s="310"/>
      <c r="F112" s="310"/>
      <c r="G112" s="310"/>
      <c r="H112" s="310"/>
      <c r="I112" s="310"/>
    </row>
    <row r="113" spans="1:9" ht="17.25" thickBot="1" x14ac:dyDescent="0.35">
      <c r="A113" s="822" t="s">
        <v>81</v>
      </c>
      <c r="B113" s="823"/>
      <c r="C113" s="393"/>
      <c r="D113" s="393"/>
      <c r="E113" s="393"/>
      <c r="F113" s="310"/>
      <c r="G113" s="310"/>
      <c r="H113" s="310"/>
      <c r="I113" s="310"/>
    </row>
    <row r="114" spans="1:9" ht="58.5" customHeight="1" thickBot="1" x14ac:dyDescent="0.35">
      <c r="A114" s="822" t="s">
        <v>82</v>
      </c>
      <c r="B114" s="900"/>
      <c r="C114" s="823"/>
      <c r="D114" s="393"/>
      <c r="E114" s="393"/>
      <c r="F114" s="310"/>
      <c r="G114" s="82">
        <f>SUM(Ararat!C21:C22)</f>
        <v>-650</v>
      </c>
      <c r="H114" s="82">
        <f>SUM(Ararat!D21:D21,Ararat!D22)</f>
        <v>-650</v>
      </c>
      <c r="I114" s="82">
        <f>SUM(Ararat!E21:E21,Ararat!E22)</f>
        <v>-650</v>
      </c>
    </row>
    <row r="115" spans="1:9" ht="33" customHeight="1" thickBot="1" x14ac:dyDescent="0.35">
      <c r="A115" s="822" t="s">
        <v>83</v>
      </c>
      <c r="B115" s="823"/>
      <c r="C115" s="82">
        <f>I114</f>
        <v>-650</v>
      </c>
      <c r="D115" s="46"/>
      <c r="E115" s="46"/>
      <c r="F115" s="310"/>
      <c r="G115" s="310"/>
      <c r="H115" s="310"/>
      <c r="I115" s="310"/>
    </row>
    <row r="116" spans="1:9" ht="96.75" customHeight="1" thickBot="1" x14ac:dyDescent="0.35">
      <c r="A116" s="822" t="s">
        <v>84</v>
      </c>
      <c r="B116" s="823"/>
      <c r="C116" s="393"/>
      <c r="D116" s="393"/>
      <c r="E116" s="393"/>
      <c r="F116" s="310"/>
      <c r="G116" s="310"/>
      <c r="H116" s="310"/>
      <c r="I116" s="310"/>
    </row>
    <row r="117" spans="1:9" x14ac:dyDescent="0.3">
      <c r="A117" s="901" t="s">
        <v>66</v>
      </c>
      <c r="B117" s="902"/>
      <c r="C117" s="902"/>
      <c r="D117" s="902"/>
      <c r="E117" s="902"/>
      <c r="F117" s="902"/>
      <c r="G117" s="902"/>
      <c r="H117" s="902"/>
      <c r="I117" s="903"/>
    </row>
    <row r="118" spans="1:9" ht="15.75" customHeight="1" thickBot="1" x14ac:dyDescent="0.35">
      <c r="A118" s="872" t="s">
        <v>683</v>
      </c>
      <c r="B118" s="873"/>
      <c r="C118" s="873"/>
      <c r="D118" s="873"/>
      <c r="E118" s="873"/>
      <c r="F118" s="873"/>
      <c r="G118" s="873"/>
      <c r="H118" s="873"/>
      <c r="I118" s="899"/>
    </row>
    <row r="119" spans="1:9" x14ac:dyDescent="0.3">
      <c r="A119" s="901" t="s">
        <v>67</v>
      </c>
      <c r="B119" s="902"/>
      <c r="C119" s="902"/>
      <c r="D119" s="902"/>
      <c r="E119" s="902"/>
      <c r="F119" s="902"/>
      <c r="G119" s="902"/>
      <c r="H119" s="902"/>
      <c r="I119" s="903"/>
    </row>
    <row r="120" spans="1:9" ht="15.75" customHeight="1" thickBot="1" x14ac:dyDescent="0.35">
      <c r="A120" s="872" t="s">
        <v>684</v>
      </c>
      <c r="B120" s="873"/>
      <c r="C120" s="873"/>
      <c r="D120" s="873"/>
      <c r="E120" s="873"/>
      <c r="F120" s="873"/>
      <c r="G120" s="873"/>
      <c r="H120" s="873"/>
      <c r="I120" s="899"/>
    </row>
    <row r="121" spans="1:9" x14ac:dyDescent="0.25">
      <c r="A121" s="807" t="s">
        <v>54</v>
      </c>
      <c r="B121" s="808"/>
      <c r="C121" s="811" t="s">
        <v>24</v>
      </c>
      <c r="D121" s="812"/>
      <c r="E121" s="812"/>
      <c r="F121" s="812"/>
      <c r="G121" s="812"/>
      <c r="H121" s="812"/>
      <c r="I121" s="813"/>
    </row>
    <row r="122" spans="1:9" x14ac:dyDescent="0.25">
      <c r="A122" s="809"/>
      <c r="B122" s="810"/>
      <c r="C122" s="904" t="s">
        <v>528</v>
      </c>
      <c r="D122" s="905"/>
      <c r="E122" s="905"/>
      <c r="F122" s="905"/>
      <c r="G122" s="905"/>
      <c r="H122" s="905"/>
      <c r="I122" s="906"/>
    </row>
    <row r="123" spans="1:9" x14ac:dyDescent="0.25">
      <c r="A123" s="926">
        <v>1047</v>
      </c>
      <c r="B123" s="909" t="s">
        <v>631</v>
      </c>
      <c r="C123" s="910" t="s">
        <v>58</v>
      </c>
      <c r="D123" s="911"/>
      <c r="E123" s="911"/>
      <c r="F123" s="911"/>
      <c r="G123" s="911"/>
      <c r="H123" s="911"/>
      <c r="I123" s="912"/>
    </row>
    <row r="124" spans="1:9" ht="17.25" thickBot="1" x14ac:dyDescent="0.3">
      <c r="A124" s="927"/>
      <c r="B124" s="867"/>
      <c r="C124" s="913" t="s">
        <v>195</v>
      </c>
      <c r="D124" s="914"/>
      <c r="E124" s="914"/>
      <c r="F124" s="914"/>
      <c r="G124" s="914"/>
      <c r="H124" s="914"/>
      <c r="I124" s="915"/>
    </row>
    <row r="125" spans="1:9" ht="37.5" customHeight="1" x14ac:dyDescent="0.25">
      <c r="A125" s="916" t="s">
        <v>78</v>
      </c>
      <c r="B125" s="917"/>
      <c r="C125" s="396" t="s">
        <v>127</v>
      </c>
      <c r="D125" s="309">
        <v>1</v>
      </c>
      <c r="E125" s="309">
        <v>1</v>
      </c>
      <c r="F125" s="309">
        <v>1</v>
      </c>
      <c r="G125" s="397"/>
      <c r="H125" s="397"/>
      <c r="I125" s="398"/>
    </row>
    <row r="126" spans="1:9" ht="41.25" customHeight="1" thickBot="1" x14ac:dyDescent="0.3">
      <c r="A126" s="918" t="s">
        <v>81</v>
      </c>
      <c r="B126" s="919"/>
      <c r="C126" s="399"/>
      <c r="D126" s="399"/>
      <c r="E126" s="399"/>
      <c r="F126" s="400"/>
      <c r="G126" s="401"/>
      <c r="H126" s="401"/>
      <c r="I126" s="402"/>
    </row>
    <row r="127" spans="1:9" ht="66.75" customHeight="1" thickBot="1" x14ac:dyDescent="0.3">
      <c r="A127" s="920" t="s">
        <v>93</v>
      </c>
      <c r="B127" s="921"/>
      <c r="C127" s="921"/>
      <c r="D127" s="403"/>
      <c r="E127" s="403"/>
      <c r="F127" s="404"/>
      <c r="G127" s="405">
        <f>Ararat!C40</f>
        <v>2861.9999999999991</v>
      </c>
      <c r="H127" s="405">
        <f>Ararat!D40</f>
        <v>2861.9999999999991</v>
      </c>
      <c r="I127" s="405">
        <f>Ararat!E40</f>
        <v>2861.9999999999991</v>
      </c>
    </row>
    <row r="128" spans="1:9" ht="46.5" customHeight="1" thickBot="1" x14ac:dyDescent="0.3">
      <c r="A128" s="922" t="s">
        <v>94</v>
      </c>
      <c r="B128" s="923"/>
      <c r="C128" s="406">
        <f>I127</f>
        <v>2861.9999999999991</v>
      </c>
      <c r="D128" s="406"/>
      <c r="E128" s="406"/>
      <c r="F128" s="404"/>
      <c r="G128" s="407"/>
      <c r="H128" s="407"/>
      <c r="I128" s="408"/>
    </row>
    <row r="129" spans="1:9" ht="83.25" customHeight="1" thickBot="1" x14ac:dyDescent="0.3">
      <c r="A129" s="922" t="s">
        <v>95</v>
      </c>
      <c r="B129" s="923"/>
      <c r="C129" s="409"/>
      <c r="D129" s="409"/>
      <c r="E129" s="409"/>
      <c r="F129" s="404"/>
      <c r="G129" s="407"/>
      <c r="H129" s="407"/>
      <c r="I129" s="408"/>
    </row>
    <row r="130" spans="1:9" x14ac:dyDescent="0.25">
      <c r="A130" s="850" t="s">
        <v>66</v>
      </c>
      <c r="B130" s="851"/>
      <c r="C130" s="851"/>
      <c r="D130" s="851"/>
      <c r="E130" s="851"/>
      <c r="F130" s="851"/>
      <c r="G130" s="852"/>
      <c r="H130" s="852"/>
      <c r="I130" s="853"/>
    </row>
    <row r="131" spans="1:9" ht="15.75" customHeight="1" thickBot="1" x14ac:dyDescent="0.35">
      <c r="A131" s="872" t="s">
        <v>683</v>
      </c>
      <c r="B131" s="873"/>
      <c r="C131" s="873"/>
      <c r="D131" s="873"/>
      <c r="E131" s="873"/>
      <c r="F131" s="873"/>
      <c r="G131" s="873"/>
      <c r="H131" s="873"/>
      <c r="I131" s="899"/>
    </row>
    <row r="132" spans="1:9" x14ac:dyDescent="0.25">
      <c r="A132" s="850" t="s">
        <v>67</v>
      </c>
      <c r="B132" s="851"/>
      <c r="C132" s="851"/>
      <c r="D132" s="851"/>
      <c r="E132" s="851"/>
      <c r="F132" s="851"/>
      <c r="G132" s="852"/>
      <c r="H132" s="852"/>
      <c r="I132" s="853"/>
    </row>
    <row r="133" spans="1:9" ht="15.75" customHeight="1" thickBot="1" x14ac:dyDescent="0.35">
      <c r="A133" s="872" t="s">
        <v>684</v>
      </c>
      <c r="B133" s="873"/>
      <c r="C133" s="873"/>
      <c r="D133" s="873"/>
      <c r="E133" s="873"/>
      <c r="F133" s="873"/>
      <c r="G133" s="873"/>
      <c r="H133" s="873"/>
      <c r="I133" s="899"/>
    </row>
    <row r="134" spans="1:9" x14ac:dyDescent="0.25">
      <c r="A134" s="807" t="s">
        <v>54</v>
      </c>
      <c r="B134" s="808"/>
      <c r="C134" s="811" t="s">
        <v>24</v>
      </c>
      <c r="D134" s="812"/>
      <c r="E134" s="812"/>
      <c r="F134" s="812"/>
      <c r="G134" s="812"/>
      <c r="H134" s="812"/>
      <c r="I134" s="813"/>
    </row>
    <row r="135" spans="1:9" x14ac:dyDescent="0.25">
      <c r="A135" s="809"/>
      <c r="B135" s="810"/>
      <c r="C135" s="904" t="s">
        <v>88</v>
      </c>
      <c r="D135" s="905"/>
      <c r="E135" s="905"/>
      <c r="F135" s="905"/>
      <c r="G135" s="905"/>
      <c r="H135" s="905"/>
      <c r="I135" s="906"/>
    </row>
    <row r="136" spans="1:9" x14ac:dyDescent="0.25">
      <c r="A136" s="926">
        <v>1047</v>
      </c>
      <c r="B136" s="909" t="s">
        <v>632</v>
      </c>
      <c r="C136" s="910" t="s">
        <v>58</v>
      </c>
      <c r="D136" s="911"/>
      <c r="E136" s="911"/>
      <c r="F136" s="911"/>
      <c r="G136" s="911"/>
      <c r="H136" s="911"/>
      <c r="I136" s="912"/>
    </row>
    <row r="137" spans="1:9" ht="38.25" customHeight="1" thickBot="1" x14ac:dyDescent="0.3">
      <c r="A137" s="927"/>
      <c r="B137" s="867"/>
      <c r="C137" s="913" t="s">
        <v>90</v>
      </c>
      <c r="D137" s="914"/>
      <c r="E137" s="914"/>
      <c r="F137" s="914"/>
      <c r="G137" s="914"/>
      <c r="H137" s="914"/>
      <c r="I137" s="915"/>
    </row>
    <row r="138" spans="1:9" ht="66" x14ac:dyDescent="0.25">
      <c r="A138" s="916" t="s">
        <v>78</v>
      </c>
      <c r="B138" s="917"/>
      <c r="C138" s="396" t="s">
        <v>91</v>
      </c>
      <c r="D138" s="309"/>
      <c r="E138" s="309"/>
      <c r="F138" s="309"/>
      <c r="G138" s="410"/>
      <c r="H138" s="410"/>
      <c r="I138" s="398"/>
    </row>
    <row r="139" spans="1:9" ht="93" customHeight="1" thickBot="1" x14ac:dyDescent="0.3">
      <c r="A139" s="918" t="s">
        <v>81</v>
      </c>
      <c r="B139" s="919"/>
      <c r="C139" s="399" t="s">
        <v>92</v>
      </c>
      <c r="D139" s="399"/>
      <c r="E139" s="399"/>
      <c r="F139" s="400"/>
      <c r="G139" s="401"/>
      <c r="H139" s="401"/>
      <c r="I139" s="402"/>
    </row>
    <row r="140" spans="1:9" ht="54.75" customHeight="1" thickBot="1" x14ac:dyDescent="0.3">
      <c r="A140" s="920" t="s">
        <v>93</v>
      </c>
      <c r="B140" s="921"/>
      <c r="C140" s="921"/>
      <c r="D140" s="403"/>
      <c r="E140" s="403"/>
      <c r="F140" s="404"/>
      <c r="G140" s="233">
        <f>Ararat!C46</f>
        <v>-415.7</v>
      </c>
      <c r="H140" s="233">
        <f>Ararat!D46</f>
        <v>-415.7</v>
      </c>
      <c r="I140" s="233">
        <f>Ararat!E46</f>
        <v>-415.7</v>
      </c>
    </row>
    <row r="141" spans="1:9" ht="53.25" customHeight="1" thickBot="1" x14ac:dyDescent="0.3">
      <c r="A141" s="922" t="s">
        <v>94</v>
      </c>
      <c r="B141" s="923"/>
      <c r="C141" s="233">
        <f>I140</f>
        <v>-415.7</v>
      </c>
      <c r="D141" s="411"/>
      <c r="E141" s="411"/>
      <c r="F141" s="404"/>
      <c r="G141" s="407"/>
      <c r="H141" s="407"/>
      <c r="I141" s="408"/>
    </row>
    <row r="142" spans="1:9" ht="87" customHeight="1" thickBot="1" x14ac:dyDescent="0.3">
      <c r="A142" s="922" t="s">
        <v>95</v>
      </c>
      <c r="B142" s="923"/>
      <c r="C142" s="409"/>
      <c r="D142" s="409"/>
      <c r="E142" s="409"/>
      <c r="F142" s="404"/>
      <c r="G142" s="407"/>
      <c r="H142" s="407"/>
      <c r="I142" s="408"/>
    </row>
    <row r="143" spans="1:9" x14ac:dyDescent="0.25">
      <c r="A143" s="850" t="s">
        <v>66</v>
      </c>
      <c r="B143" s="851"/>
      <c r="C143" s="851"/>
      <c r="D143" s="851"/>
      <c r="E143" s="851"/>
      <c r="F143" s="851"/>
      <c r="G143" s="852"/>
      <c r="H143" s="852"/>
      <c r="I143" s="853"/>
    </row>
    <row r="144" spans="1:9" ht="15.75" customHeight="1" thickBot="1" x14ac:dyDescent="0.35">
      <c r="A144" s="872" t="s">
        <v>683</v>
      </c>
      <c r="B144" s="873"/>
      <c r="C144" s="873"/>
      <c r="D144" s="873"/>
      <c r="E144" s="873"/>
      <c r="F144" s="873"/>
      <c r="G144" s="873"/>
      <c r="H144" s="873"/>
      <c r="I144" s="899"/>
    </row>
    <row r="145" spans="1:9" x14ac:dyDescent="0.25">
      <c r="A145" s="850" t="s">
        <v>67</v>
      </c>
      <c r="B145" s="851"/>
      <c r="C145" s="851"/>
      <c r="D145" s="851"/>
      <c r="E145" s="851"/>
      <c r="F145" s="851"/>
      <c r="G145" s="852"/>
      <c r="H145" s="852"/>
      <c r="I145" s="853"/>
    </row>
    <row r="146" spans="1:9" ht="15.75" customHeight="1" thickBot="1" x14ac:dyDescent="0.35">
      <c r="A146" s="872" t="s">
        <v>684</v>
      </c>
      <c r="B146" s="873"/>
      <c r="C146" s="873"/>
      <c r="D146" s="873"/>
      <c r="E146" s="873"/>
      <c r="F146" s="873"/>
      <c r="G146" s="873"/>
      <c r="H146" s="873"/>
      <c r="I146" s="899"/>
    </row>
    <row r="150" spans="1:9" x14ac:dyDescent="0.25">
      <c r="E150" s="122" t="s">
        <v>348</v>
      </c>
    </row>
  </sheetData>
  <mergeCells count="160">
    <mergeCell ref="A133:I133"/>
    <mergeCell ref="A134:B135"/>
    <mergeCell ref="C134:I134"/>
    <mergeCell ref="C135:I135"/>
    <mergeCell ref="A136:A137"/>
    <mergeCell ref="B136:B137"/>
    <mergeCell ref="C136:I136"/>
    <mergeCell ref="C137:I137"/>
    <mergeCell ref="A127:C127"/>
    <mergeCell ref="A128:B128"/>
    <mergeCell ref="A129:B129"/>
    <mergeCell ref="A130:I130"/>
    <mergeCell ref="A131:I131"/>
    <mergeCell ref="A132:I132"/>
    <mergeCell ref="A144:I144"/>
    <mergeCell ref="A145:I145"/>
    <mergeCell ref="A146:I146"/>
    <mergeCell ref="A138:B138"/>
    <mergeCell ref="A139:B139"/>
    <mergeCell ref="A140:C140"/>
    <mergeCell ref="A141:B141"/>
    <mergeCell ref="A142:B142"/>
    <mergeCell ref="A143:I143"/>
    <mergeCell ref="A123:A124"/>
    <mergeCell ref="B123:B124"/>
    <mergeCell ref="C123:I123"/>
    <mergeCell ref="C124:I124"/>
    <mergeCell ref="A125:B125"/>
    <mergeCell ref="A126:B126"/>
    <mergeCell ref="A117:I117"/>
    <mergeCell ref="A118:I118"/>
    <mergeCell ref="A119:I119"/>
    <mergeCell ref="A120:I120"/>
    <mergeCell ref="A121:B122"/>
    <mergeCell ref="C121:I121"/>
    <mergeCell ref="C122:I122"/>
    <mergeCell ref="C111:I111"/>
    <mergeCell ref="A112:B112"/>
    <mergeCell ref="A113:B113"/>
    <mergeCell ref="A114:C114"/>
    <mergeCell ref="A115:B115"/>
    <mergeCell ref="A116:B116"/>
    <mergeCell ref="A104:I104"/>
    <mergeCell ref="A105:I105"/>
    <mergeCell ref="A106:I106"/>
    <mergeCell ref="A107:I107"/>
    <mergeCell ref="A108:B110"/>
    <mergeCell ref="C108:I108"/>
    <mergeCell ref="C109:I109"/>
    <mergeCell ref="C110:I110"/>
    <mergeCell ref="C98:I98"/>
    <mergeCell ref="A99:B99"/>
    <mergeCell ref="A100:B100"/>
    <mergeCell ref="A101:C101"/>
    <mergeCell ref="A102:B102"/>
    <mergeCell ref="A103:B103"/>
    <mergeCell ref="A91:I91"/>
    <mergeCell ref="A92:I92"/>
    <mergeCell ref="A93:I93"/>
    <mergeCell ref="A94:I94"/>
    <mergeCell ref="A95:B97"/>
    <mergeCell ref="C95:I95"/>
    <mergeCell ref="C96:I96"/>
    <mergeCell ref="C97:I97"/>
    <mergeCell ref="C84:I84"/>
    <mergeCell ref="A85:B86"/>
    <mergeCell ref="A87:B87"/>
    <mergeCell ref="A88:C88"/>
    <mergeCell ref="A89:B89"/>
    <mergeCell ref="A90:B90"/>
    <mergeCell ref="A78:C80"/>
    <mergeCell ref="D78:I78"/>
    <mergeCell ref="D79:F79"/>
    <mergeCell ref="G79:I79"/>
    <mergeCell ref="A81:B83"/>
    <mergeCell ref="C81:I81"/>
    <mergeCell ref="C82:I82"/>
    <mergeCell ref="C83:I83"/>
    <mergeCell ref="A70:B70"/>
    <mergeCell ref="A71:I71"/>
    <mergeCell ref="A73:I73"/>
    <mergeCell ref="A74:I74"/>
    <mergeCell ref="A76:I76"/>
    <mergeCell ref="A77:I77"/>
    <mergeCell ref="C64:I64"/>
    <mergeCell ref="A65:B65"/>
    <mergeCell ref="A66:I66"/>
    <mergeCell ref="A67:I67"/>
    <mergeCell ref="A68:I68"/>
    <mergeCell ref="A69:B69"/>
    <mergeCell ref="C69:I69"/>
    <mergeCell ref="A72:I72"/>
    <mergeCell ref="A58:I58"/>
    <mergeCell ref="A59:I59"/>
    <mergeCell ref="A60:I60"/>
    <mergeCell ref="A61:B63"/>
    <mergeCell ref="C61:I61"/>
    <mergeCell ref="C62:I62"/>
    <mergeCell ref="C63:I63"/>
    <mergeCell ref="A53:I53"/>
    <mergeCell ref="A54:I54"/>
    <mergeCell ref="A55:B55"/>
    <mergeCell ref="C55:I55"/>
    <mergeCell ref="A56:B56"/>
    <mergeCell ref="A57:I57"/>
    <mergeCell ref="A49:A50"/>
    <mergeCell ref="B49:B50"/>
    <mergeCell ref="C49:I49"/>
    <mergeCell ref="C50:I50"/>
    <mergeCell ref="A51:B51"/>
    <mergeCell ref="A52:I52"/>
    <mergeCell ref="A42:B42"/>
    <mergeCell ref="A43:I43"/>
    <mergeCell ref="A44:I44"/>
    <mergeCell ref="A45:I45"/>
    <mergeCell ref="A46:I46"/>
    <mergeCell ref="A47:B48"/>
    <mergeCell ref="C47:I47"/>
    <mergeCell ref="C48:I48"/>
    <mergeCell ref="A37:B37"/>
    <mergeCell ref="A38:I38"/>
    <mergeCell ref="A39:I39"/>
    <mergeCell ref="A40:I40"/>
    <mergeCell ref="A41:B41"/>
    <mergeCell ref="C41:I41"/>
    <mergeCell ref="A33:B34"/>
    <mergeCell ref="C33:I33"/>
    <mergeCell ref="C34:I34"/>
    <mergeCell ref="A35:A36"/>
    <mergeCell ref="B35:B36"/>
    <mergeCell ref="C36:I36"/>
    <mergeCell ref="A28:I28"/>
    <mergeCell ref="A30:C32"/>
    <mergeCell ref="D30:I30"/>
    <mergeCell ref="D31:F31"/>
    <mergeCell ref="G31:I31"/>
    <mergeCell ref="A17:B17"/>
    <mergeCell ref="A18:B18"/>
    <mergeCell ref="A19:C19"/>
    <mergeCell ref="A20:I20"/>
    <mergeCell ref="A21:I21"/>
    <mergeCell ref="A22:I22"/>
    <mergeCell ref="A23:I23"/>
    <mergeCell ref="A24:I24"/>
    <mergeCell ref="A25:I25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</mergeCells>
  <conditionalFormatting sqref="D149">
    <cfRule type="iconSet" priority="3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50">
    <cfRule type="colorScale" priority="4">
      <colorScale>
        <cfvo type="min"/>
        <cfvo type="max"/>
        <color rgb="FFFFEF9C"/>
        <color rgb="FFFF7128"/>
      </colorScale>
    </cfRule>
  </conditionalFormatting>
  <pageMargins left="0.2" right="0.21" top="0.17" bottom="0.16" header="0.31496062992126" footer="0.16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8" zoomScale="85" zoomScaleNormal="85" workbookViewId="0">
      <selection activeCell="H48" sqref="H48"/>
    </sheetView>
  </sheetViews>
  <sheetFormatPr defaultRowHeight="15" x14ac:dyDescent="0.25"/>
  <cols>
    <col min="1" max="1" width="6.85546875" style="235" customWidth="1"/>
    <col min="2" max="2" width="51.140625" style="236" customWidth="1"/>
    <col min="3" max="3" width="20.42578125" style="235" customWidth="1"/>
    <col min="4" max="4" width="18.140625" style="235" customWidth="1"/>
    <col min="5" max="5" width="16" style="235" customWidth="1"/>
    <col min="6" max="6" width="25.42578125" style="235" hidden="1" customWidth="1"/>
    <col min="7" max="8" width="9.85546875" style="235" bestFit="1" customWidth="1"/>
    <col min="9" max="16384" width="9.140625" style="235"/>
  </cols>
  <sheetData>
    <row r="1" spans="1:6" ht="17.25" customHeight="1" x14ac:dyDescent="0.25">
      <c r="A1" s="797" t="s">
        <v>19</v>
      </c>
      <c r="B1" s="797"/>
      <c r="C1" s="797"/>
      <c r="D1" s="797"/>
      <c r="E1" s="797"/>
    </row>
    <row r="2" spans="1:6" ht="53.25" customHeight="1" x14ac:dyDescent="0.25">
      <c r="A2" s="797" t="s">
        <v>433</v>
      </c>
      <c r="B2" s="797"/>
      <c r="C2" s="797"/>
      <c r="D2" s="797"/>
      <c r="E2" s="797"/>
    </row>
    <row r="3" spans="1:6" ht="51" customHeight="1" x14ac:dyDescent="0.25">
      <c r="A3" s="803" t="s">
        <v>731</v>
      </c>
      <c r="B3" s="803"/>
      <c r="C3" s="803"/>
      <c r="D3" s="803"/>
      <c r="E3" s="803"/>
    </row>
    <row r="4" spans="1:6" ht="30.75" customHeight="1" x14ac:dyDescent="0.25">
      <c r="A4" s="90"/>
      <c r="B4" s="90"/>
      <c r="C4" s="90"/>
      <c r="D4" s="90"/>
    </row>
    <row r="5" spans="1:6" ht="18" customHeight="1" x14ac:dyDescent="0.25">
      <c r="A5" s="928" t="s">
        <v>5</v>
      </c>
      <c r="B5" s="928"/>
      <c r="C5" s="928"/>
      <c r="D5" s="928"/>
      <c r="E5" s="928"/>
    </row>
    <row r="6" spans="1:6" ht="66" customHeight="1" x14ac:dyDescent="0.25">
      <c r="A6" s="799" t="s">
        <v>1</v>
      </c>
      <c r="B6" s="930" t="s">
        <v>6</v>
      </c>
      <c r="C6" s="804" t="s">
        <v>705</v>
      </c>
      <c r="D6" s="805"/>
      <c r="E6" s="806"/>
    </row>
    <row r="7" spans="1:6" ht="75" customHeight="1" x14ac:dyDescent="0.25">
      <c r="A7" s="800"/>
      <c r="B7" s="930"/>
      <c r="C7" s="457" t="s">
        <v>15</v>
      </c>
      <c r="D7" s="66" t="s">
        <v>16</v>
      </c>
      <c r="E7" s="65" t="s">
        <v>7</v>
      </c>
    </row>
    <row r="8" spans="1:6" ht="17.25" x14ac:dyDescent="0.25">
      <c r="A8" s="67"/>
      <c r="B8" s="65" t="s">
        <v>0</v>
      </c>
      <c r="C8" s="8">
        <f>C10+C15+C39+C42</f>
        <v>0</v>
      </c>
      <c r="D8" s="8">
        <f>D10+D15+D39+D42</f>
        <v>0</v>
      </c>
      <c r="E8" s="8">
        <f>E10+E15+E39+E42</f>
        <v>0</v>
      </c>
    </row>
    <row r="9" spans="1:6" ht="17.25" x14ac:dyDescent="0.25">
      <c r="A9" s="67"/>
      <c r="B9" s="67" t="s">
        <v>8</v>
      </c>
      <c r="C9" s="67"/>
      <c r="D9" s="67"/>
      <c r="E9" s="67"/>
    </row>
    <row r="10" spans="1:6" ht="34.5" x14ac:dyDescent="0.25">
      <c r="A10" s="68">
        <v>1</v>
      </c>
      <c r="B10" s="65" t="s">
        <v>11</v>
      </c>
      <c r="C10" s="65">
        <f>SUM(C12:C14)</f>
        <v>-3364.1000000000004</v>
      </c>
      <c r="D10" s="65">
        <f>SUM(D12:D14)</f>
        <v>-3364.1000000000004</v>
      </c>
      <c r="E10" s="65">
        <f>SUM(E12:E14)</f>
        <v>-3364.1000000000004</v>
      </c>
    </row>
    <row r="11" spans="1:6" ht="17.25" x14ac:dyDescent="0.25">
      <c r="A11" s="68"/>
      <c r="B11" s="65" t="s">
        <v>9</v>
      </c>
      <c r="C11" s="65"/>
      <c r="D11" s="65"/>
      <c r="E11" s="65"/>
    </row>
    <row r="12" spans="1:6" s="333" customFormat="1" ht="51.75" customHeight="1" x14ac:dyDescent="0.25">
      <c r="A12" s="5" t="s">
        <v>252</v>
      </c>
      <c r="B12" s="131" t="s">
        <v>413</v>
      </c>
      <c r="C12" s="468">
        <v>-1518.8</v>
      </c>
      <c r="D12" s="468">
        <v>-1518.8</v>
      </c>
      <c r="E12" s="468">
        <v>-1518.8</v>
      </c>
      <c r="F12" s="319" t="s">
        <v>604</v>
      </c>
    </row>
    <row r="13" spans="1:6" s="333" customFormat="1" ht="29.25" customHeight="1" x14ac:dyDescent="0.25">
      <c r="A13" s="5" t="s">
        <v>253</v>
      </c>
      <c r="B13" s="131" t="s">
        <v>414</v>
      </c>
      <c r="C13" s="468">
        <v>-1569</v>
      </c>
      <c r="D13" s="468">
        <v>-1569</v>
      </c>
      <c r="E13" s="468">
        <v>-1569</v>
      </c>
      <c r="F13" s="319" t="s">
        <v>604</v>
      </c>
    </row>
    <row r="14" spans="1:6" s="333" customFormat="1" ht="27" x14ac:dyDescent="0.25">
      <c r="A14" s="5" t="s">
        <v>254</v>
      </c>
      <c r="B14" s="131" t="s">
        <v>415</v>
      </c>
      <c r="C14" s="468">
        <v>-276.3</v>
      </c>
      <c r="D14" s="468">
        <v>-276.3</v>
      </c>
      <c r="E14" s="468">
        <v>-276.3</v>
      </c>
      <c r="F14" s="319" t="s">
        <v>603</v>
      </c>
    </row>
    <row r="15" spans="1:6" ht="34.5" x14ac:dyDescent="0.25">
      <c r="A15" s="10">
        <v>2</v>
      </c>
      <c r="B15" s="65" t="s">
        <v>10</v>
      </c>
      <c r="C15" s="8">
        <f>SUM(C17:C38)</f>
        <v>8364.0999999999949</v>
      </c>
      <c r="D15" s="8">
        <f>SUM(D17:D38)</f>
        <v>8364.0999999999949</v>
      </c>
      <c r="E15" s="8">
        <f>SUM(E17:E38)</f>
        <v>8364.0999999999949</v>
      </c>
    </row>
    <row r="16" spans="1:6" ht="18" x14ac:dyDescent="0.25">
      <c r="A16" s="6"/>
      <c r="B16" s="67" t="s">
        <v>9</v>
      </c>
      <c r="C16" s="67"/>
      <c r="D16" s="67"/>
      <c r="E16" s="277"/>
    </row>
    <row r="17" spans="1:8" s="333" customFormat="1" ht="36" x14ac:dyDescent="0.25">
      <c r="A17" s="5" t="s">
        <v>255</v>
      </c>
      <c r="B17" s="131" t="s">
        <v>416</v>
      </c>
      <c r="C17" s="468">
        <v>-532.4</v>
      </c>
      <c r="D17" s="468">
        <v>-532.4</v>
      </c>
      <c r="E17" s="468">
        <v>-532.4</v>
      </c>
      <c r="F17" s="319" t="s">
        <v>604</v>
      </c>
    </row>
    <row r="18" spans="1:8" s="333" customFormat="1" ht="36" x14ac:dyDescent="0.25">
      <c r="A18" s="5" t="s">
        <v>256</v>
      </c>
      <c r="B18" s="131" t="s">
        <v>417</v>
      </c>
      <c r="C18" s="259">
        <v>7305</v>
      </c>
      <c r="D18" s="259">
        <v>7305</v>
      </c>
      <c r="E18" s="259">
        <v>7305</v>
      </c>
      <c r="F18" s="319" t="s">
        <v>604</v>
      </c>
    </row>
    <row r="19" spans="1:8" s="334" customFormat="1" ht="36" x14ac:dyDescent="0.35">
      <c r="A19" s="5" t="s">
        <v>257</v>
      </c>
      <c r="B19" s="131" t="s">
        <v>418</v>
      </c>
      <c r="C19" s="259">
        <v>18003</v>
      </c>
      <c r="D19" s="259">
        <v>18003</v>
      </c>
      <c r="E19" s="259">
        <v>18003</v>
      </c>
      <c r="F19" s="319" t="s">
        <v>604</v>
      </c>
      <c r="G19" s="475"/>
      <c r="H19" s="475"/>
    </row>
    <row r="20" spans="1:8" s="334" customFormat="1" ht="36" x14ac:dyDescent="0.35">
      <c r="A20" s="5" t="s">
        <v>258</v>
      </c>
      <c r="B20" s="131" t="s">
        <v>419</v>
      </c>
      <c r="C20" s="468">
        <v>-534.6</v>
      </c>
      <c r="D20" s="468">
        <v>-534.6</v>
      </c>
      <c r="E20" s="468">
        <v>-534.6</v>
      </c>
      <c r="F20" s="319" t="s">
        <v>604</v>
      </c>
    </row>
    <row r="21" spans="1:8" s="334" customFormat="1" ht="36" x14ac:dyDescent="0.35">
      <c r="A21" s="5" t="s">
        <v>259</v>
      </c>
      <c r="B21" s="131" t="s">
        <v>420</v>
      </c>
      <c r="C21" s="468">
        <v>-2965.5</v>
      </c>
      <c r="D21" s="468">
        <v>-2965.5</v>
      </c>
      <c r="E21" s="468">
        <v>-2965.5</v>
      </c>
      <c r="F21" s="319" t="s">
        <v>604</v>
      </c>
    </row>
    <row r="22" spans="1:8" s="334" customFormat="1" ht="54" x14ac:dyDescent="0.35">
      <c r="A22" s="5" t="s">
        <v>260</v>
      </c>
      <c r="B22" s="131" t="s">
        <v>570</v>
      </c>
      <c r="C22" s="468">
        <v>-939.7</v>
      </c>
      <c r="D22" s="468">
        <v>-939.7</v>
      </c>
      <c r="E22" s="468">
        <v>-939.7</v>
      </c>
      <c r="F22" s="319" t="s">
        <v>603</v>
      </c>
    </row>
    <row r="23" spans="1:8" s="334" customFormat="1" ht="36" x14ac:dyDescent="0.35">
      <c r="A23" s="5" t="s">
        <v>261</v>
      </c>
      <c r="B23" s="131" t="s">
        <v>421</v>
      </c>
      <c r="C23" s="468">
        <v>-1059.7</v>
      </c>
      <c r="D23" s="468">
        <v>-1059.7</v>
      </c>
      <c r="E23" s="468">
        <v>-1059.7</v>
      </c>
      <c r="F23" s="319" t="s">
        <v>604</v>
      </c>
    </row>
    <row r="24" spans="1:8" s="334" customFormat="1" ht="36" x14ac:dyDescent="0.35">
      <c r="A24" s="5" t="s">
        <v>262</v>
      </c>
      <c r="B24" s="131" t="s">
        <v>422</v>
      </c>
      <c r="C24" s="468">
        <v>-854.5</v>
      </c>
      <c r="D24" s="468">
        <v>-854.5</v>
      </c>
      <c r="E24" s="468">
        <v>-854.5</v>
      </c>
      <c r="F24" s="319" t="s">
        <v>603</v>
      </c>
    </row>
    <row r="25" spans="1:8" s="334" customFormat="1" ht="36" x14ac:dyDescent="0.35">
      <c r="A25" s="5" t="s">
        <v>263</v>
      </c>
      <c r="B25" s="131" t="s">
        <v>423</v>
      </c>
      <c r="C25" s="468">
        <v>-1712.8</v>
      </c>
      <c r="D25" s="468">
        <v>-1712.8</v>
      </c>
      <c r="E25" s="468">
        <v>-1712.8</v>
      </c>
      <c r="F25" s="319" t="s">
        <v>603</v>
      </c>
    </row>
    <row r="26" spans="1:8" s="334" customFormat="1" ht="36" x14ac:dyDescent="0.35">
      <c r="A26" s="5" t="s">
        <v>264</v>
      </c>
      <c r="B26" s="131" t="s">
        <v>424</v>
      </c>
      <c r="C26" s="468">
        <v>-1155.4000000000001</v>
      </c>
      <c r="D26" s="468">
        <v>-1155.4000000000001</v>
      </c>
      <c r="E26" s="468">
        <v>-1155.4000000000001</v>
      </c>
      <c r="F26" s="319" t="s">
        <v>603</v>
      </c>
    </row>
    <row r="27" spans="1:8" s="334" customFormat="1" ht="36" x14ac:dyDescent="0.35">
      <c r="A27" s="5" t="s">
        <v>265</v>
      </c>
      <c r="B27" s="131" t="s">
        <v>425</v>
      </c>
      <c r="C27" s="468">
        <v>-773.7</v>
      </c>
      <c r="D27" s="468">
        <v>-773.7</v>
      </c>
      <c r="E27" s="468">
        <v>-773.7</v>
      </c>
      <c r="F27" s="319" t="s">
        <v>603</v>
      </c>
    </row>
    <row r="28" spans="1:8" s="334" customFormat="1" ht="36" x14ac:dyDescent="0.35">
      <c r="A28" s="5" t="s">
        <v>266</v>
      </c>
      <c r="B28" s="131" t="s">
        <v>248</v>
      </c>
      <c r="C28" s="468">
        <v>-1066.5999999999999</v>
      </c>
      <c r="D28" s="468">
        <v>-1066.5999999999999</v>
      </c>
      <c r="E28" s="468">
        <v>-1066.5999999999999</v>
      </c>
      <c r="F28" s="319" t="s">
        <v>603</v>
      </c>
    </row>
    <row r="29" spans="1:8" s="334" customFormat="1" ht="36" x14ac:dyDescent="0.35">
      <c r="A29" s="5" t="s">
        <v>267</v>
      </c>
      <c r="B29" s="131" t="s">
        <v>247</v>
      </c>
      <c r="C29" s="468">
        <v>-1267.5</v>
      </c>
      <c r="D29" s="468">
        <v>-1267.5</v>
      </c>
      <c r="E29" s="468">
        <v>-1267.5</v>
      </c>
      <c r="F29" s="319" t="s">
        <v>603</v>
      </c>
    </row>
    <row r="30" spans="1:8" s="334" customFormat="1" ht="36" x14ac:dyDescent="0.35">
      <c r="A30" s="5" t="s">
        <v>268</v>
      </c>
      <c r="B30" s="131" t="s">
        <v>428</v>
      </c>
      <c r="C30" s="468">
        <v>-539.9</v>
      </c>
      <c r="D30" s="468">
        <v>-539.9</v>
      </c>
      <c r="E30" s="468">
        <v>-539.9</v>
      </c>
      <c r="F30" s="319" t="s">
        <v>604</v>
      </c>
    </row>
    <row r="31" spans="1:8" s="334" customFormat="1" ht="54" x14ac:dyDescent="0.35">
      <c r="A31" s="5" t="s">
        <v>271</v>
      </c>
      <c r="B31" s="131" t="s">
        <v>426</v>
      </c>
      <c r="C31" s="468">
        <v>-463.5</v>
      </c>
      <c r="D31" s="468">
        <v>-463.5</v>
      </c>
      <c r="E31" s="468">
        <v>-463.5</v>
      </c>
      <c r="F31" s="319" t="s">
        <v>603</v>
      </c>
    </row>
    <row r="32" spans="1:8" s="333" customFormat="1" ht="36" x14ac:dyDescent="0.25">
      <c r="A32" s="5" t="s">
        <v>272</v>
      </c>
      <c r="B32" s="131" t="s">
        <v>431</v>
      </c>
      <c r="C32" s="259">
        <v>6000</v>
      </c>
      <c r="D32" s="259">
        <v>6000</v>
      </c>
      <c r="E32" s="259">
        <v>6000</v>
      </c>
      <c r="F32" s="319" t="s">
        <v>603</v>
      </c>
    </row>
    <row r="33" spans="1:6" s="334" customFormat="1" ht="36" x14ac:dyDescent="0.35">
      <c r="A33" s="5" t="s">
        <v>273</v>
      </c>
      <c r="B33" s="131" t="s">
        <v>427</v>
      </c>
      <c r="C33" s="468">
        <v>-154.19999999999999</v>
      </c>
      <c r="D33" s="468">
        <v>-154.19999999999999</v>
      </c>
      <c r="E33" s="468">
        <v>-154.19999999999999</v>
      </c>
      <c r="F33" s="319" t="s">
        <v>604</v>
      </c>
    </row>
    <row r="34" spans="1:6" s="334" customFormat="1" ht="48" customHeight="1" x14ac:dyDescent="0.35">
      <c r="A34" s="5" t="s">
        <v>274</v>
      </c>
      <c r="B34" s="131" t="s">
        <v>807</v>
      </c>
      <c r="C34" s="468">
        <v>3566.1</v>
      </c>
      <c r="D34" s="468">
        <v>3566.1</v>
      </c>
      <c r="E34" s="468">
        <v>3566.1</v>
      </c>
      <c r="F34" s="540">
        <v>3566.1</v>
      </c>
    </row>
    <row r="35" spans="1:6" s="333" customFormat="1" ht="59.25" customHeight="1" x14ac:dyDescent="0.25">
      <c r="A35" s="5" t="s">
        <v>275</v>
      </c>
      <c r="B35" s="131" t="s">
        <v>429</v>
      </c>
      <c r="C35" s="468">
        <v>-4105</v>
      </c>
      <c r="D35" s="468">
        <v>-4105</v>
      </c>
      <c r="E35" s="468">
        <v>-4105</v>
      </c>
      <c r="F35" s="319" t="s">
        <v>603</v>
      </c>
    </row>
    <row r="36" spans="1:6" s="333" customFormat="1" ht="36" x14ac:dyDescent="0.25">
      <c r="A36" s="5" t="s">
        <v>276</v>
      </c>
      <c r="B36" s="131" t="s">
        <v>430</v>
      </c>
      <c r="C36" s="468">
        <v>-3903.6</v>
      </c>
      <c r="D36" s="468">
        <v>-3903.6</v>
      </c>
      <c r="E36" s="468">
        <v>-3903.6</v>
      </c>
      <c r="F36" s="319" t="s">
        <v>603</v>
      </c>
    </row>
    <row r="37" spans="1:6" s="333" customFormat="1" ht="36" x14ac:dyDescent="0.25">
      <c r="A37" s="5" t="s">
        <v>277</v>
      </c>
      <c r="B37" s="131" t="s">
        <v>432</v>
      </c>
      <c r="C37" s="468">
        <v>-2481.4</v>
      </c>
      <c r="D37" s="468">
        <v>-2481.4</v>
      </c>
      <c r="E37" s="468">
        <v>-2481.4</v>
      </c>
      <c r="F37" s="319" t="s">
        <v>603</v>
      </c>
    </row>
    <row r="38" spans="1:6" s="333" customFormat="1" ht="36" x14ac:dyDescent="0.25">
      <c r="A38" s="5" t="s">
        <v>279</v>
      </c>
      <c r="B38" s="131" t="s">
        <v>529</v>
      </c>
      <c r="C38" s="468">
        <v>-2000</v>
      </c>
      <c r="D38" s="468">
        <v>-2000</v>
      </c>
      <c r="E38" s="468">
        <v>-2000</v>
      </c>
      <c r="F38" s="319" t="s">
        <v>604</v>
      </c>
    </row>
    <row r="39" spans="1:6" s="334" customFormat="1" ht="24" customHeight="1" x14ac:dyDescent="0.35">
      <c r="A39" s="330">
        <v>4</v>
      </c>
      <c r="B39" s="314" t="s">
        <v>553</v>
      </c>
      <c r="C39" s="8">
        <f>SUM(C41:C41)</f>
        <v>1000</v>
      </c>
      <c r="D39" s="8">
        <f>SUM(D41:D41)</f>
        <v>1000</v>
      </c>
      <c r="E39" s="8">
        <f>SUM(E41:E41)</f>
        <v>1000</v>
      </c>
    </row>
    <row r="40" spans="1:6" s="328" customFormat="1" ht="24" customHeight="1" x14ac:dyDescent="0.3">
      <c r="A40" s="69"/>
      <c r="B40" s="65" t="s">
        <v>9</v>
      </c>
      <c r="C40" s="335"/>
      <c r="D40" s="335"/>
      <c r="E40" s="336"/>
    </row>
    <row r="41" spans="1:6" ht="36" x14ac:dyDescent="0.25">
      <c r="A41" s="337" t="s">
        <v>540</v>
      </c>
      <c r="B41" s="131" t="s">
        <v>730</v>
      </c>
      <c r="C41" s="259">
        <v>1000</v>
      </c>
      <c r="D41" s="259">
        <v>1000</v>
      </c>
      <c r="E41" s="259">
        <v>1000</v>
      </c>
      <c r="F41" s="319" t="s">
        <v>604</v>
      </c>
    </row>
    <row r="42" spans="1:6" ht="36.75" customHeight="1" x14ac:dyDescent="0.25">
      <c r="A42" s="9">
        <v>9</v>
      </c>
      <c r="B42" s="124" t="s">
        <v>12</v>
      </c>
      <c r="C42" s="65">
        <v>-6000</v>
      </c>
      <c r="D42" s="65">
        <v>-6000</v>
      </c>
      <c r="E42" s="65">
        <v>-6000</v>
      </c>
    </row>
  </sheetData>
  <mergeCells count="7">
    <mergeCell ref="A5:E5"/>
    <mergeCell ref="A1:E1"/>
    <mergeCell ref="A2:E2"/>
    <mergeCell ref="A3:E3"/>
    <mergeCell ref="A6:A7"/>
    <mergeCell ref="B6:B7"/>
    <mergeCell ref="C6:E6"/>
  </mergeCells>
  <pageMargins left="0.23622047244094491" right="0.23622047244094491" top="0.15748031496062992" bottom="0.15748031496062992" header="0.31496062992125984" footer="0.31496062992125984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103" workbookViewId="0">
      <selection activeCell="I52" sqref="I1:I1048576"/>
    </sheetView>
  </sheetViews>
  <sheetFormatPr defaultRowHeight="16.5" x14ac:dyDescent="0.25"/>
  <cols>
    <col min="1" max="1" width="13.140625" style="122" customWidth="1"/>
    <col min="2" max="2" width="16.140625" style="122" customWidth="1"/>
    <col min="3" max="3" width="26.85546875" style="122" customWidth="1"/>
    <col min="4" max="4" width="17.42578125" style="122" customWidth="1"/>
    <col min="5" max="5" width="14" style="122" customWidth="1"/>
    <col min="6" max="6" width="11.7109375" style="122" customWidth="1"/>
    <col min="7" max="7" width="10.7109375" style="122" bestFit="1" customWidth="1"/>
    <col min="8" max="8" width="10.42578125" style="122" bestFit="1" customWidth="1"/>
    <col min="9" max="9" width="11.5703125" style="122" customWidth="1"/>
    <col min="10" max="10" width="9.140625" style="122"/>
    <col min="11" max="11" width="11.7109375" style="122" bestFit="1" customWidth="1"/>
    <col min="12" max="256" width="9.140625" style="122"/>
    <col min="257" max="257" width="13.140625" style="122" customWidth="1"/>
    <col min="258" max="258" width="16.140625" style="122" customWidth="1"/>
    <col min="259" max="259" width="26.85546875" style="122" customWidth="1"/>
    <col min="260" max="260" width="17.42578125" style="122" customWidth="1"/>
    <col min="261" max="261" width="15.140625" style="122" customWidth="1"/>
    <col min="262" max="262" width="19.140625" style="122" customWidth="1"/>
    <col min="263" max="263" width="17.5703125" style="122" customWidth="1"/>
    <col min="264" max="264" width="15.7109375" style="122" customWidth="1"/>
    <col min="265" max="265" width="17.140625" style="122" customWidth="1"/>
    <col min="266" max="266" width="9.140625" style="122"/>
    <col min="267" max="267" width="9.42578125" style="122" bestFit="1" customWidth="1"/>
    <col min="268" max="512" width="9.140625" style="122"/>
    <col min="513" max="513" width="13.140625" style="122" customWidth="1"/>
    <col min="514" max="514" width="16.140625" style="122" customWidth="1"/>
    <col min="515" max="515" width="26.85546875" style="122" customWidth="1"/>
    <col min="516" max="516" width="17.42578125" style="122" customWidth="1"/>
    <col min="517" max="517" width="15.140625" style="122" customWidth="1"/>
    <col min="518" max="518" width="19.140625" style="122" customWidth="1"/>
    <col min="519" max="519" width="17.5703125" style="122" customWidth="1"/>
    <col min="520" max="520" width="15.7109375" style="122" customWidth="1"/>
    <col min="521" max="521" width="17.140625" style="122" customWidth="1"/>
    <col min="522" max="522" width="9.140625" style="122"/>
    <col min="523" max="523" width="9.42578125" style="122" bestFit="1" customWidth="1"/>
    <col min="524" max="768" width="9.140625" style="122"/>
    <col min="769" max="769" width="13.140625" style="122" customWidth="1"/>
    <col min="770" max="770" width="16.140625" style="122" customWidth="1"/>
    <col min="771" max="771" width="26.85546875" style="122" customWidth="1"/>
    <col min="772" max="772" width="17.42578125" style="122" customWidth="1"/>
    <col min="773" max="773" width="15.140625" style="122" customWidth="1"/>
    <col min="774" max="774" width="19.140625" style="122" customWidth="1"/>
    <col min="775" max="775" width="17.5703125" style="122" customWidth="1"/>
    <col min="776" max="776" width="15.7109375" style="122" customWidth="1"/>
    <col min="777" max="777" width="17.140625" style="122" customWidth="1"/>
    <col min="778" max="778" width="9.140625" style="122"/>
    <col min="779" max="779" width="9.42578125" style="122" bestFit="1" customWidth="1"/>
    <col min="780" max="1024" width="9.140625" style="122"/>
    <col min="1025" max="1025" width="13.140625" style="122" customWidth="1"/>
    <col min="1026" max="1026" width="16.140625" style="122" customWidth="1"/>
    <col min="1027" max="1027" width="26.85546875" style="122" customWidth="1"/>
    <col min="1028" max="1028" width="17.42578125" style="122" customWidth="1"/>
    <col min="1029" max="1029" width="15.140625" style="122" customWidth="1"/>
    <col min="1030" max="1030" width="19.140625" style="122" customWidth="1"/>
    <col min="1031" max="1031" width="17.5703125" style="122" customWidth="1"/>
    <col min="1032" max="1032" width="15.7109375" style="122" customWidth="1"/>
    <col min="1033" max="1033" width="17.140625" style="122" customWidth="1"/>
    <col min="1034" max="1034" width="9.140625" style="122"/>
    <col min="1035" max="1035" width="9.42578125" style="122" bestFit="1" customWidth="1"/>
    <col min="1036" max="1280" width="9.140625" style="122"/>
    <col min="1281" max="1281" width="13.140625" style="122" customWidth="1"/>
    <col min="1282" max="1282" width="16.140625" style="122" customWidth="1"/>
    <col min="1283" max="1283" width="26.85546875" style="122" customWidth="1"/>
    <col min="1284" max="1284" width="17.42578125" style="122" customWidth="1"/>
    <col min="1285" max="1285" width="15.140625" style="122" customWidth="1"/>
    <col min="1286" max="1286" width="19.140625" style="122" customWidth="1"/>
    <col min="1287" max="1287" width="17.5703125" style="122" customWidth="1"/>
    <col min="1288" max="1288" width="15.7109375" style="122" customWidth="1"/>
    <col min="1289" max="1289" width="17.140625" style="122" customWidth="1"/>
    <col min="1290" max="1290" width="9.140625" style="122"/>
    <col min="1291" max="1291" width="9.42578125" style="122" bestFit="1" customWidth="1"/>
    <col min="1292" max="1536" width="9.140625" style="122"/>
    <col min="1537" max="1537" width="13.140625" style="122" customWidth="1"/>
    <col min="1538" max="1538" width="16.140625" style="122" customWidth="1"/>
    <col min="1539" max="1539" width="26.85546875" style="122" customWidth="1"/>
    <col min="1540" max="1540" width="17.42578125" style="122" customWidth="1"/>
    <col min="1541" max="1541" width="15.140625" style="122" customWidth="1"/>
    <col min="1542" max="1542" width="19.140625" style="122" customWidth="1"/>
    <col min="1543" max="1543" width="17.5703125" style="122" customWidth="1"/>
    <col min="1544" max="1544" width="15.7109375" style="122" customWidth="1"/>
    <col min="1545" max="1545" width="17.140625" style="122" customWidth="1"/>
    <col min="1546" max="1546" width="9.140625" style="122"/>
    <col min="1547" max="1547" width="9.42578125" style="122" bestFit="1" customWidth="1"/>
    <col min="1548" max="1792" width="9.140625" style="122"/>
    <col min="1793" max="1793" width="13.140625" style="122" customWidth="1"/>
    <col min="1794" max="1794" width="16.140625" style="122" customWidth="1"/>
    <col min="1795" max="1795" width="26.85546875" style="122" customWidth="1"/>
    <col min="1796" max="1796" width="17.42578125" style="122" customWidth="1"/>
    <col min="1797" max="1797" width="15.140625" style="122" customWidth="1"/>
    <col min="1798" max="1798" width="19.140625" style="122" customWidth="1"/>
    <col min="1799" max="1799" width="17.5703125" style="122" customWidth="1"/>
    <col min="1800" max="1800" width="15.7109375" style="122" customWidth="1"/>
    <col min="1801" max="1801" width="17.140625" style="122" customWidth="1"/>
    <col min="1802" max="1802" width="9.140625" style="122"/>
    <col min="1803" max="1803" width="9.42578125" style="122" bestFit="1" customWidth="1"/>
    <col min="1804" max="2048" width="9.140625" style="122"/>
    <col min="2049" max="2049" width="13.140625" style="122" customWidth="1"/>
    <col min="2050" max="2050" width="16.140625" style="122" customWidth="1"/>
    <col min="2051" max="2051" width="26.85546875" style="122" customWidth="1"/>
    <col min="2052" max="2052" width="17.42578125" style="122" customWidth="1"/>
    <col min="2053" max="2053" width="15.140625" style="122" customWidth="1"/>
    <col min="2054" max="2054" width="19.140625" style="122" customWidth="1"/>
    <col min="2055" max="2055" width="17.5703125" style="122" customWidth="1"/>
    <col min="2056" max="2056" width="15.7109375" style="122" customWidth="1"/>
    <col min="2057" max="2057" width="17.140625" style="122" customWidth="1"/>
    <col min="2058" max="2058" width="9.140625" style="122"/>
    <col min="2059" max="2059" width="9.42578125" style="122" bestFit="1" customWidth="1"/>
    <col min="2060" max="2304" width="9.140625" style="122"/>
    <col min="2305" max="2305" width="13.140625" style="122" customWidth="1"/>
    <col min="2306" max="2306" width="16.140625" style="122" customWidth="1"/>
    <col min="2307" max="2307" width="26.85546875" style="122" customWidth="1"/>
    <col min="2308" max="2308" width="17.42578125" style="122" customWidth="1"/>
    <col min="2309" max="2309" width="15.140625" style="122" customWidth="1"/>
    <col min="2310" max="2310" width="19.140625" style="122" customWidth="1"/>
    <col min="2311" max="2311" width="17.5703125" style="122" customWidth="1"/>
    <col min="2312" max="2312" width="15.7109375" style="122" customWidth="1"/>
    <col min="2313" max="2313" width="17.140625" style="122" customWidth="1"/>
    <col min="2314" max="2314" width="9.140625" style="122"/>
    <col min="2315" max="2315" width="9.42578125" style="122" bestFit="1" customWidth="1"/>
    <col min="2316" max="2560" width="9.140625" style="122"/>
    <col min="2561" max="2561" width="13.140625" style="122" customWidth="1"/>
    <col min="2562" max="2562" width="16.140625" style="122" customWidth="1"/>
    <col min="2563" max="2563" width="26.85546875" style="122" customWidth="1"/>
    <col min="2564" max="2564" width="17.42578125" style="122" customWidth="1"/>
    <col min="2565" max="2565" width="15.140625" style="122" customWidth="1"/>
    <col min="2566" max="2566" width="19.140625" style="122" customWidth="1"/>
    <col min="2567" max="2567" width="17.5703125" style="122" customWidth="1"/>
    <col min="2568" max="2568" width="15.7109375" style="122" customWidth="1"/>
    <col min="2569" max="2569" width="17.140625" style="122" customWidth="1"/>
    <col min="2570" max="2570" width="9.140625" style="122"/>
    <col min="2571" max="2571" width="9.42578125" style="122" bestFit="1" customWidth="1"/>
    <col min="2572" max="2816" width="9.140625" style="122"/>
    <col min="2817" max="2817" width="13.140625" style="122" customWidth="1"/>
    <col min="2818" max="2818" width="16.140625" style="122" customWidth="1"/>
    <col min="2819" max="2819" width="26.85546875" style="122" customWidth="1"/>
    <col min="2820" max="2820" width="17.42578125" style="122" customWidth="1"/>
    <col min="2821" max="2821" width="15.140625" style="122" customWidth="1"/>
    <col min="2822" max="2822" width="19.140625" style="122" customWidth="1"/>
    <col min="2823" max="2823" width="17.5703125" style="122" customWidth="1"/>
    <col min="2824" max="2824" width="15.7109375" style="122" customWidth="1"/>
    <col min="2825" max="2825" width="17.140625" style="122" customWidth="1"/>
    <col min="2826" max="2826" width="9.140625" style="122"/>
    <col min="2827" max="2827" width="9.42578125" style="122" bestFit="1" customWidth="1"/>
    <col min="2828" max="3072" width="9.140625" style="122"/>
    <col min="3073" max="3073" width="13.140625" style="122" customWidth="1"/>
    <col min="3074" max="3074" width="16.140625" style="122" customWidth="1"/>
    <col min="3075" max="3075" width="26.85546875" style="122" customWidth="1"/>
    <col min="3076" max="3076" width="17.42578125" style="122" customWidth="1"/>
    <col min="3077" max="3077" width="15.140625" style="122" customWidth="1"/>
    <col min="3078" max="3078" width="19.140625" style="122" customWidth="1"/>
    <col min="3079" max="3079" width="17.5703125" style="122" customWidth="1"/>
    <col min="3080" max="3080" width="15.7109375" style="122" customWidth="1"/>
    <col min="3081" max="3081" width="17.140625" style="122" customWidth="1"/>
    <col min="3082" max="3082" width="9.140625" style="122"/>
    <col min="3083" max="3083" width="9.42578125" style="122" bestFit="1" customWidth="1"/>
    <col min="3084" max="3328" width="9.140625" style="122"/>
    <col min="3329" max="3329" width="13.140625" style="122" customWidth="1"/>
    <col min="3330" max="3330" width="16.140625" style="122" customWidth="1"/>
    <col min="3331" max="3331" width="26.85546875" style="122" customWidth="1"/>
    <col min="3332" max="3332" width="17.42578125" style="122" customWidth="1"/>
    <col min="3333" max="3333" width="15.140625" style="122" customWidth="1"/>
    <col min="3334" max="3334" width="19.140625" style="122" customWidth="1"/>
    <col min="3335" max="3335" width="17.5703125" style="122" customWidth="1"/>
    <col min="3336" max="3336" width="15.7109375" style="122" customWidth="1"/>
    <col min="3337" max="3337" width="17.140625" style="122" customWidth="1"/>
    <col min="3338" max="3338" width="9.140625" style="122"/>
    <col min="3339" max="3339" width="9.42578125" style="122" bestFit="1" customWidth="1"/>
    <col min="3340" max="3584" width="9.140625" style="122"/>
    <col min="3585" max="3585" width="13.140625" style="122" customWidth="1"/>
    <col min="3586" max="3586" width="16.140625" style="122" customWidth="1"/>
    <col min="3587" max="3587" width="26.85546875" style="122" customWidth="1"/>
    <col min="3588" max="3588" width="17.42578125" style="122" customWidth="1"/>
    <col min="3589" max="3589" width="15.140625" style="122" customWidth="1"/>
    <col min="3590" max="3590" width="19.140625" style="122" customWidth="1"/>
    <col min="3591" max="3591" width="17.5703125" style="122" customWidth="1"/>
    <col min="3592" max="3592" width="15.7109375" style="122" customWidth="1"/>
    <col min="3593" max="3593" width="17.140625" style="122" customWidth="1"/>
    <col min="3594" max="3594" width="9.140625" style="122"/>
    <col min="3595" max="3595" width="9.42578125" style="122" bestFit="1" customWidth="1"/>
    <col min="3596" max="3840" width="9.140625" style="122"/>
    <col min="3841" max="3841" width="13.140625" style="122" customWidth="1"/>
    <col min="3842" max="3842" width="16.140625" style="122" customWidth="1"/>
    <col min="3843" max="3843" width="26.85546875" style="122" customWidth="1"/>
    <col min="3844" max="3844" width="17.42578125" style="122" customWidth="1"/>
    <col min="3845" max="3845" width="15.140625" style="122" customWidth="1"/>
    <col min="3846" max="3846" width="19.140625" style="122" customWidth="1"/>
    <col min="3847" max="3847" width="17.5703125" style="122" customWidth="1"/>
    <col min="3848" max="3848" width="15.7109375" style="122" customWidth="1"/>
    <col min="3849" max="3849" width="17.140625" style="122" customWidth="1"/>
    <col min="3850" max="3850" width="9.140625" style="122"/>
    <col min="3851" max="3851" width="9.42578125" style="122" bestFit="1" customWidth="1"/>
    <col min="3852" max="4096" width="9.140625" style="122"/>
    <col min="4097" max="4097" width="13.140625" style="122" customWidth="1"/>
    <col min="4098" max="4098" width="16.140625" style="122" customWidth="1"/>
    <col min="4099" max="4099" width="26.85546875" style="122" customWidth="1"/>
    <col min="4100" max="4100" width="17.42578125" style="122" customWidth="1"/>
    <col min="4101" max="4101" width="15.140625" style="122" customWidth="1"/>
    <col min="4102" max="4102" width="19.140625" style="122" customWidth="1"/>
    <col min="4103" max="4103" width="17.5703125" style="122" customWidth="1"/>
    <col min="4104" max="4104" width="15.7109375" style="122" customWidth="1"/>
    <col min="4105" max="4105" width="17.140625" style="122" customWidth="1"/>
    <col min="4106" max="4106" width="9.140625" style="122"/>
    <col min="4107" max="4107" width="9.42578125" style="122" bestFit="1" customWidth="1"/>
    <col min="4108" max="4352" width="9.140625" style="122"/>
    <col min="4353" max="4353" width="13.140625" style="122" customWidth="1"/>
    <col min="4354" max="4354" width="16.140625" style="122" customWidth="1"/>
    <col min="4355" max="4355" width="26.85546875" style="122" customWidth="1"/>
    <col min="4356" max="4356" width="17.42578125" style="122" customWidth="1"/>
    <col min="4357" max="4357" width="15.140625" style="122" customWidth="1"/>
    <col min="4358" max="4358" width="19.140625" style="122" customWidth="1"/>
    <col min="4359" max="4359" width="17.5703125" style="122" customWidth="1"/>
    <col min="4360" max="4360" width="15.7109375" style="122" customWidth="1"/>
    <col min="4361" max="4361" width="17.140625" style="122" customWidth="1"/>
    <col min="4362" max="4362" width="9.140625" style="122"/>
    <col min="4363" max="4363" width="9.42578125" style="122" bestFit="1" customWidth="1"/>
    <col min="4364" max="4608" width="9.140625" style="122"/>
    <col min="4609" max="4609" width="13.140625" style="122" customWidth="1"/>
    <col min="4610" max="4610" width="16.140625" style="122" customWidth="1"/>
    <col min="4611" max="4611" width="26.85546875" style="122" customWidth="1"/>
    <col min="4612" max="4612" width="17.42578125" style="122" customWidth="1"/>
    <col min="4613" max="4613" width="15.140625" style="122" customWidth="1"/>
    <col min="4614" max="4614" width="19.140625" style="122" customWidth="1"/>
    <col min="4615" max="4615" width="17.5703125" style="122" customWidth="1"/>
    <col min="4616" max="4616" width="15.7109375" style="122" customWidth="1"/>
    <col min="4617" max="4617" width="17.140625" style="122" customWidth="1"/>
    <col min="4618" max="4618" width="9.140625" style="122"/>
    <col min="4619" max="4619" width="9.42578125" style="122" bestFit="1" customWidth="1"/>
    <col min="4620" max="4864" width="9.140625" style="122"/>
    <col min="4865" max="4865" width="13.140625" style="122" customWidth="1"/>
    <col min="4866" max="4866" width="16.140625" style="122" customWidth="1"/>
    <col min="4867" max="4867" width="26.85546875" style="122" customWidth="1"/>
    <col min="4868" max="4868" width="17.42578125" style="122" customWidth="1"/>
    <col min="4869" max="4869" width="15.140625" style="122" customWidth="1"/>
    <col min="4870" max="4870" width="19.140625" style="122" customWidth="1"/>
    <col min="4871" max="4871" width="17.5703125" style="122" customWidth="1"/>
    <col min="4872" max="4872" width="15.7109375" style="122" customWidth="1"/>
    <col min="4873" max="4873" width="17.140625" style="122" customWidth="1"/>
    <col min="4874" max="4874" width="9.140625" style="122"/>
    <col min="4875" max="4875" width="9.42578125" style="122" bestFit="1" customWidth="1"/>
    <col min="4876" max="5120" width="9.140625" style="122"/>
    <col min="5121" max="5121" width="13.140625" style="122" customWidth="1"/>
    <col min="5122" max="5122" width="16.140625" style="122" customWidth="1"/>
    <col min="5123" max="5123" width="26.85546875" style="122" customWidth="1"/>
    <col min="5124" max="5124" width="17.42578125" style="122" customWidth="1"/>
    <col min="5125" max="5125" width="15.140625" style="122" customWidth="1"/>
    <col min="5126" max="5126" width="19.140625" style="122" customWidth="1"/>
    <col min="5127" max="5127" width="17.5703125" style="122" customWidth="1"/>
    <col min="5128" max="5128" width="15.7109375" style="122" customWidth="1"/>
    <col min="5129" max="5129" width="17.140625" style="122" customWidth="1"/>
    <col min="5130" max="5130" width="9.140625" style="122"/>
    <col min="5131" max="5131" width="9.42578125" style="122" bestFit="1" customWidth="1"/>
    <col min="5132" max="5376" width="9.140625" style="122"/>
    <col min="5377" max="5377" width="13.140625" style="122" customWidth="1"/>
    <col min="5378" max="5378" width="16.140625" style="122" customWidth="1"/>
    <col min="5379" max="5379" width="26.85546875" style="122" customWidth="1"/>
    <col min="5380" max="5380" width="17.42578125" style="122" customWidth="1"/>
    <col min="5381" max="5381" width="15.140625" style="122" customWidth="1"/>
    <col min="5382" max="5382" width="19.140625" style="122" customWidth="1"/>
    <col min="5383" max="5383" width="17.5703125" style="122" customWidth="1"/>
    <col min="5384" max="5384" width="15.7109375" style="122" customWidth="1"/>
    <col min="5385" max="5385" width="17.140625" style="122" customWidth="1"/>
    <col min="5386" max="5386" width="9.140625" style="122"/>
    <col min="5387" max="5387" width="9.42578125" style="122" bestFit="1" customWidth="1"/>
    <col min="5388" max="5632" width="9.140625" style="122"/>
    <col min="5633" max="5633" width="13.140625" style="122" customWidth="1"/>
    <col min="5634" max="5634" width="16.140625" style="122" customWidth="1"/>
    <col min="5635" max="5635" width="26.85546875" style="122" customWidth="1"/>
    <col min="5636" max="5636" width="17.42578125" style="122" customWidth="1"/>
    <col min="5637" max="5637" width="15.140625" style="122" customWidth="1"/>
    <col min="5638" max="5638" width="19.140625" style="122" customWidth="1"/>
    <col min="5639" max="5639" width="17.5703125" style="122" customWidth="1"/>
    <col min="5640" max="5640" width="15.7109375" style="122" customWidth="1"/>
    <col min="5641" max="5641" width="17.140625" style="122" customWidth="1"/>
    <col min="5642" max="5642" width="9.140625" style="122"/>
    <col min="5643" max="5643" width="9.42578125" style="122" bestFit="1" customWidth="1"/>
    <col min="5644" max="5888" width="9.140625" style="122"/>
    <col min="5889" max="5889" width="13.140625" style="122" customWidth="1"/>
    <col min="5890" max="5890" width="16.140625" style="122" customWidth="1"/>
    <col min="5891" max="5891" width="26.85546875" style="122" customWidth="1"/>
    <col min="5892" max="5892" width="17.42578125" style="122" customWidth="1"/>
    <col min="5893" max="5893" width="15.140625" style="122" customWidth="1"/>
    <col min="5894" max="5894" width="19.140625" style="122" customWidth="1"/>
    <col min="5895" max="5895" width="17.5703125" style="122" customWidth="1"/>
    <col min="5896" max="5896" width="15.7109375" style="122" customWidth="1"/>
    <col min="5897" max="5897" width="17.140625" style="122" customWidth="1"/>
    <col min="5898" max="5898" width="9.140625" style="122"/>
    <col min="5899" max="5899" width="9.42578125" style="122" bestFit="1" customWidth="1"/>
    <col min="5900" max="6144" width="9.140625" style="122"/>
    <col min="6145" max="6145" width="13.140625" style="122" customWidth="1"/>
    <col min="6146" max="6146" width="16.140625" style="122" customWidth="1"/>
    <col min="6147" max="6147" width="26.85546875" style="122" customWidth="1"/>
    <col min="6148" max="6148" width="17.42578125" style="122" customWidth="1"/>
    <col min="6149" max="6149" width="15.140625" style="122" customWidth="1"/>
    <col min="6150" max="6150" width="19.140625" style="122" customWidth="1"/>
    <col min="6151" max="6151" width="17.5703125" style="122" customWidth="1"/>
    <col min="6152" max="6152" width="15.7109375" style="122" customWidth="1"/>
    <col min="6153" max="6153" width="17.140625" style="122" customWidth="1"/>
    <col min="6154" max="6154" width="9.140625" style="122"/>
    <col min="6155" max="6155" width="9.42578125" style="122" bestFit="1" customWidth="1"/>
    <col min="6156" max="6400" width="9.140625" style="122"/>
    <col min="6401" max="6401" width="13.140625" style="122" customWidth="1"/>
    <col min="6402" max="6402" width="16.140625" style="122" customWidth="1"/>
    <col min="6403" max="6403" width="26.85546875" style="122" customWidth="1"/>
    <col min="6404" max="6404" width="17.42578125" style="122" customWidth="1"/>
    <col min="6405" max="6405" width="15.140625" style="122" customWidth="1"/>
    <col min="6406" max="6406" width="19.140625" style="122" customWidth="1"/>
    <col min="6407" max="6407" width="17.5703125" style="122" customWidth="1"/>
    <col min="6408" max="6408" width="15.7109375" style="122" customWidth="1"/>
    <col min="6409" max="6409" width="17.140625" style="122" customWidth="1"/>
    <col min="6410" max="6410" width="9.140625" style="122"/>
    <col min="6411" max="6411" width="9.42578125" style="122" bestFit="1" customWidth="1"/>
    <col min="6412" max="6656" width="9.140625" style="122"/>
    <col min="6657" max="6657" width="13.140625" style="122" customWidth="1"/>
    <col min="6658" max="6658" width="16.140625" style="122" customWidth="1"/>
    <col min="6659" max="6659" width="26.85546875" style="122" customWidth="1"/>
    <col min="6660" max="6660" width="17.42578125" style="122" customWidth="1"/>
    <col min="6661" max="6661" width="15.140625" style="122" customWidth="1"/>
    <col min="6662" max="6662" width="19.140625" style="122" customWidth="1"/>
    <col min="6663" max="6663" width="17.5703125" style="122" customWidth="1"/>
    <col min="6664" max="6664" width="15.7109375" style="122" customWidth="1"/>
    <col min="6665" max="6665" width="17.140625" style="122" customWidth="1"/>
    <col min="6666" max="6666" width="9.140625" style="122"/>
    <col min="6667" max="6667" width="9.42578125" style="122" bestFit="1" customWidth="1"/>
    <col min="6668" max="6912" width="9.140625" style="122"/>
    <col min="6913" max="6913" width="13.140625" style="122" customWidth="1"/>
    <col min="6914" max="6914" width="16.140625" style="122" customWidth="1"/>
    <col min="6915" max="6915" width="26.85546875" style="122" customWidth="1"/>
    <col min="6916" max="6916" width="17.42578125" style="122" customWidth="1"/>
    <col min="6917" max="6917" width="15.140625" style="122" customWidth="1"/>
    <col min="6918" max="6918" width="19.140625" style="122" customWidth="1"/>
    <col min="6919" max="6919" width="17.5703125" style="122" customWidth="1"/>
    <col min="6920" max="6920" width="15.7109375" style="122" customWidth="1"/>
    <col min="6921" max="6921" width="17.140625" style="122" customWidth="1"/>
    <col min="6922" max="6922" width="9.140625" style="122"/>
    <col min="6923" max="6923" width="9.42578125" style="122" bestFit="1" customWidth="1"/>
    <col min="6924" max="7168" width="9.140625" style="122"/>
    <col min="7169" max="7169" width="13.140625" style="122" customWidth="1"/>
    <col min="7170" max="7170" width="16.140625" style="122" customWidth="1"/>
    <col min="7171" max="7171" width="26.85546875" style="122" customWidth="1"/>
    <col min="7172" max="7172" width="17.42578125" style="122" customWidth="1"/>
    <col min="7173" max="7173" width="15.140625" style="122" customWidth="1"/>
    <col min="7174" max="7174" width="19.140625" style="122" customWidth="1"/>
    <col min="7175" max="7175" width="17.5703125" style="122" customWidth="1"/>
    <col min="7176" max="7176" width="15.7109375" style="122" customWidth="1"/>
    <col min="7177" max="7177" width="17.140625" style="122" customWidth="1"/>
    <col min="7178" max="7178" width="9.140625" style="122"/>
    <col min="7179" max="7179" width="9.42578125" style="122" bestFit="1" customWidth="1"/>
    <col min="7180" max="7424" width="9.140625" style="122"/>
    <col min="7425" max="7425" width="13.140625" style="122" customWidth="1"/>
    <col min="7426" max="7426" width="16.140625" style="122" customWidth="1"/>
    <col min="7427" max="7427" width="26.85546875" style="122" customWidth="1"/>
    <col min="7428" max="7428" width="17.42578125" style="122" customWidth="1"/>
    <col min="7429" max="7429" width="15.140625" style="122" customWidth="1"/>
    <col min="7430" max="7430" width="19.140625" style="122" customWidth="1"/>
    <col min="7431" max="7431" width="17.5703125" style="122" customWidth="1"/>
    <col min="7432" max="7432" width="15.7109375" style="122" customWidth="1"/>
    <col min="7433" max="7433" width="17.140625" style="122" customWidth="1"/>
    <col min="7434" max="7434" width="9.140625" style="122"/>
    <col min="7435" max="7435" width="9.42578125" style="122" bestFit="1" customWidth="1"/>
    <col min="7436" max="7680" width="9.140625" style="122"/>
    <col min="7681" max="7681" width="13.140625" style="122" customWidth="1"/>
    <col min="7682" max="7682" width="16.140625" style="122" customWidth="1"/>
    <col min="7683" max="7683" width="26.85546875" style="122" customWidth="1"/>
    <col min="7684" max="7684" width="17.42578125" style="122" customWidth="1"/>
    <col min="7685" max="7685" width="15.140625" style="122" customWidth="1"/>
    <col min="7686" max="7686" width="19.140625" style="122" customWidth="1"/>
    <col min="7687" max="7687" width="17.5703125" style="122" customWidth="1"/>
    <col min="7688" max="7688" width="15.7109375" style="122" customWidth="1"/>
    <col min="7689" max="7689" width="17.140625" style="122" customWidth="1"/>
    <col min="7690" max="7690" width="9.140625" style="122"/>
    <col min="7691" max="7691" width="9.42578125" style="122" bestFit="1" customWidth="1"/>
    <col min="7692" max="7936" width="9.140625" style="122"/>
    <col min="7937" max="7937" width="13.140625" style="122" customWidth="1"/>
    <col min="7938" max="7938" width="16.140625" style="122" customWidth="1"/>
    <col min="7939" max="7939" width="26.85546875" style="122" customWidth="1"/>
    <col min="7940" max="7940" width="17.42578125" style="122" customWidth="1"/>
    <col min="7941" max="7941" width="15.140625" style="122" customWidth="1"/>
    <col min="7942" max="7942" width="19.140625" style="122" customWidth="1"/>
    <col min="7943" max="7943" width="17.5703125" style="122" customWidth="1"/>
    <col min="7944" max="7944" width="15.7109375" style="122" customWidth="1"/>
    <col min="7945" max="7945" width="17.140625" style="122" customWidth="1"/>
    <col min="7946" max="7946" width="9.140625" style="122"/>
    <col min="7947" max="7947" width="9.42578125" style="122" bestFit="1" customWidth="1"/>
    <col min="7948" max="8192" width="9.140625" style="122"/>
    <col min="8193" max="8193" width="13.140625" style="122" customWidth="1"/>
    <col min="8194" max="8194" width="16.140625" style="122" customWidth="1"/>
    <col min="8195" max="8195" width="26.85546875" style="122" customWidth="1"/>
    <col min="8196" max="8196" width="17.42578125" style="122" customWidth="1"/>
    <col min="8197" max="8197" width="15.140625" style="122" customWidth="1"/>
    <col min="8198" max="8198" width="19.140625" style="122" customWidth="1"/>
    <col min="8199" max="8199" width="17.5703125" style="122" customWidth="1"/>
    <col min="8200" max="8200" width="15.7109375" style="122" customWidth="1"/>
    <col min="8201" max="8201" width="17.140625" style="122" customWidth="1"/>
    <col min="8202" max="8202" width="9.140625" style="122"/>
    <col min="8203" max="8203" width="9.42578125" style="122" bestFit="1" customWidth="1"/>
    <col min="8204" max="8448" width="9.140625" style="122"/>
    <col min="8449" max="8449" width="13.140625" style="122" customWidth="1"/>
    <col min="8450" max="8450" width="16.140625" style="122" customWidth="1"/>
    <col min="8451" max="8451" width="26.85546875" style="122" customWidth="1"/>
    <col min="8452" max="8452" width="17.42578125" style="122" customWidth="1"/>
    <col min="8453" max="8453" width="15.140625" style="122" customWidth="1"/>
    <col min="8454" max="8454" width="19.140625" style="122" customWidth="1"/>
    <col min="8455" max="8455" width="17.5703125" style="122" customWidth="1"/>
    <col min="8456" max="8456" width="15.7109375" style="122" customWidth="1"/>
    <col min="8457" max="8457" width="17.140625" style="122" customWidth="1"/>
    <col min="8458" max="8458" width="9.140625" style="122"/>
    <col min="8459" max="8459" width="9.42578125" style="122" bestFit="1" customWidth="1"/>
    <col min="8460" max="8704" width="9.140625" style="122"/>
    <col min="8705" max="8705" width="13.140625" style="122" customWidth="1"/>
    <col min="8706" max="8706" width="16.140625" style="122" customWidth="1"/>
    <col min="8707" max="8707" width="26.85546875" style="122" customWidth="1"/>
    <col min="8708" max="8708" width="17.42578125" style="122" customWidth="1"/>
    <col min="8709" max="8709" width="15.140625" style="122" customWidth="1"/>
    <col min="8710" max="8710" width="19.140625" style="122" customWidth="1"/>
    <col min="8711" max="8711" width="17.5703125" style="122" customWidth="1"/>
    <col min="8712" max="8712" width="15.7109375" style="122" customWidth="1"/>
    <col min="8713" max="8713" width="17.140625" style="122" customWidth="1"/>
    <col min="8714" max="8714" width="9.140625" style="122"/>
    <col min="8715" max="8715" width="9.42578125" style="122" bestFit="1" customWidth="1"/>
    <col min="8716" max="8960" width="9.140625" style="122"/>
    <col min="8961" max="8961" width="13.140625" style="122" customWidth="1"/>
    <col min="8962" max="8962" width="16.140625" style="122" customWidth="1"/>
    <col min="8963" max="8963" width="26.85546875" style="122" customWidth="1"/>
    <col min="8964" max="8964" width="17.42578125" style="122" customWidth="1"/>
    <col min="8965" max="8965" width="15.140625" style="122" customWidth="1"/>
    <col min="8966" max="8966" width="19.140625" style="122" customWidth="1"/>
    <col min="8967" max="8967" width="17.5703125" style="122" customWidth="1"/>
    <col min="8968" max="8968" width="15.7109375" style="122" customWidth="1"/>
    <col min="8969" max="8969" width="17.140625" style="122" customWidth="1"/>
    <col min="8970" max="8970" width="9.140625" style="122"/>
    <col min="8971" max="8971" width="9.42578125" style="122" bestFit="1" customWidth="1"/>
    <col min="8972" max="9216" width="9.140625" style="122"/>
    <col min="9217" max="9217" width="13.140625" style="122" customWidth="1"/>
    <col min="9218" max="9218" width="16.140625" style="122" customWidth="1"/>
    <col min="9219" max="9219" width="26.85546875" style="122" customWidth="1"/>
    <col min="9220" max="9220" width="17.42578125" style="122" customWidth="1"/>
    <col min="9221" max="9221" width="15.140625" style="122" customWidth="1"/>
    <col min="9222" max="9222" width="19.140625" style="122" customWidth="1"/>
    <col min="9223" max="9223" width="17.5703125" style="122" customWidth="1"/>
    <col min="9224" max="9224" width="15.7109375" style="122" customWidth="1"/>
    <col min="9225" max="9225" width="17.140625" style="122" customWidth="1"/>
    <col min="9226" max="9226" width="9.140625" style="122"/>
    <col min="9227" max="9227" width="9.42578125" style="122" bestFit="1" customWidth="1"/>
    <col min="9228" max="9472" width="9.140625" style="122"/>
    <col min="9473" max="9473" width="13.140625" style="122" customWidth="1"/>
    <col min="9474" max="9474" width="16.140625" style="122" customWidth="1"/>
    <col min="9475" max="9475" width="26.85546875" style="122" customWidth="1"/>
    <col min="9476" max="9476" width="17.42578125" style="122" customWidth="1"/>
    <col min="9477" max="9477" width="15.140625" style="122" customWidth="1"/>
    <col min="9478" max="9478" width="19.140625" style="122" customWidth="1"/>
    <col min="9479" max="9479" width="17.5703125" style="122" customWidth="1"/>
    <col min="9480" max="9480" width="15.7109375" style="122" customWidth="1"/>
    <col min="9481" max="9481" width="17.140625" style="122" customWidth="1"/>
    <col min="9482" max="9482" width="9.140625" style="122"/>
    <col min="9483" max="9483" width="9.42578125" style="122" bestFit="1" customWidth="1"/>
    <col min="9484" max="9728" width="9.140625" style="122"/>
    <col min="9729" max="9729" width="13.140625" style="122" customWidth="1"/>
    <col min="9730" max="9730" width="16.140625" style="122" customWidth="1"/>
    <col min="9731" max="9731" width="26.85546875" style="122" customWidth="1"/>
    <col min="9732" max="9732" width="17.42578125" style="122" customWidth="1"/>
    <col min="9733" max="9733" width="15.140625" style="122" customWidth="1"/>
    <col min="9734" max="9734" width="19.140625" style="122" customWidth="1"/>
    <col min="9735" max="9735" width="17.5703125" style="122" customWidth="1"/>
    <col min="9736" max="9736" width="15.7109375" style="122" customWidth="1"/>
    <col min="9737" max="9737" width="17.140625" style="122" customWidth="1"/>
    <col min="9738" max="9738" width="9.140625" style="122"/>
    <col min="9739" max="9739" width="9.42578125" style="122" bestFit="1" customWidth="1"/>
    <col min="9740" max="9984" width="9.140625" style="122"/>
    <col min="9985" max="9985" width="13.140625" style="122" customWidth="1"/>
    <col min="9986" max="9986" width="16.140625" style="122" customWidth="1"/>
    <col min="9987" max="9987" width="26.85546875" style="122" customWidth="1"/>
    <col min="9988" max="9988" width="17.42578125" style="122" customWidth="1"/>
    <col min="9989" max="9989" width="15.140625" style="122" customWidth="1"/>
    <col min="9990" max="9990" width="19.140625" style="122" customWidth="1"/>
    <col min="9991" max="9991" width="17.5703125" style="122" customWidth="1"/>
    <col min="9992" max="9992" width="15.7109375" style="122" customWidth="1"/>
    <col min="9993" max="9993" width="17.140625" style="122" customWidth="1"/>
    <col min="9994" max="9994" width="9.140625" style="122"/>
    <col min="9995" max="9995" width="9.42578125" style="122" bestFit="1" customWidth="1"/>
    <col min="9996" max="10240" width="9.140625" style="122"/>
    <col min="10241" max="10241" width="13.140625" style="122" customWidth="1"/>
    <col min="10242" max="10242" width="16.140625" style="122" customWidth="1"/>
    <col min="10243" max="10243" width="26.85546875" style="122" customWidth="1"/>
    <col min="10244" max="10244" width="17.42578125" style="122" customWidth="1"/>
    <col min="10245" max="10245" width="15.140625" style="122" customWidth="1"/>
    <col min="10246" max="10246" width="19.140625" style="122" customWidth="1"/>
    <col min="10247" max="10247" width="17.5703125" style="122" customWidth="1"/>
    <col min="10248" max="10248" width="15.7109375" style="122" customWidth="1"/>
    <col min="10249" max="10249" width="17.140625" style="122" customWidth="1"/>
    <col min="10250" max="10250" width="9.140625" style="122"/>
    <col min="10251" max="10251" width="9.42578125" style="122" bestFit="1" customWidth="1"/>
    <col min="10252" max="10496" width="9.140625" style="122"/>
    <col min="10497" max="10497" width="13.140625" style="122" customWidth="1"/>
    <col min="10498" max="10498" width="16.140625" style="122" customWidth="1"/>
    <col min="10499" max="10499" width="26.85546875" style="122" customWidth="1"/>
    <col min="10500" max="10500" width="17.42578125" style="122" customWidth="1"/>
    <col min="10501" max="10501" width="15.140625" style="122" customWidth="1"/>
    <col min="10502" max="10502" width="19.140625" style="122" customWidth="1"/>
    <col min="10503" max="10503" width="17.5703125" style="122" customWidth="1"/>
    <col min="10504" max="10504" width="15.7109375" style="122" customWidth="1"/>
    <col min="10505" max="10505" width="17.140625" style="122" customWidth="1"/>
    <col min="10506" max="10506" width="9.140625" style="122"/>
    <col min="10507" max="10507" width="9.42578125" style="122" bestFit="1" customWidth="1"/>
    <col min="10508" max="10752" width="9.140625" style="122"/>
    <col min="10753" max="10753" width="13.140625" style="122" customWidth="1"/>
    <col min="10754" max="10754" width="16.140625" style="122" customWidth="1"/>
    <col min="10755" max="10755" width="26.85546875" style="122" customWidth="1"/>
    <col min="10756" max="10756" width="17.42578125" style="122" customWidth="1"/>
    <col min="10757" max="10757" width="15.140625" style="122" customWidth="1"/>
    <col min="10758" max="10758" width="19.140625" style="122" customWidth="1"/>
    <col min="10759" max="10759" width="17.5703125" style="122" customWidth="1"/>
    <col min="10760" max="10760" width="15.7109375" style="122" customWidth="1"/>
    <col min="10761" max="10761" width="17.140625" style="122" customWidth="1"/>
    <col min="10762" max="10762" width="9.140625" style="122"/>
    <col min="10763" max="10763" width="9.42578125" style="122" bestFit="1" customWidth="1"/>
    <col min="10764" max="11008" width="9.140625" style="122"/>
    <col min="11009" max="11009" width="13.140625" style="122" customWidth="1"/>
    <col min="11010" max="11010" width="16.140625" style="122" customWidth="1"/>
    <col min="11011" max="11011" width="26.85546875" style="122" customWidth="1"/>
    <col min="11012" max="11012" width="17.42578125" style="122" customWidth="1"/>
    <col min="11013" max="11013" width="15.140625" style="122" customWidth="1"/>
    <col min="11014" max="11014" width="19.140625" style="122" customWidth="1"/>
    <col min="11015" max="11015" width="17.5703125" style="122" customWidth="1"/>
    <col min="11016" max="11016" width="15.7109375" style="122" customWidth="1"/>
    <col min="11017" max="11017" width="17.140625" style="122" customWidth="1"/>
    <col min="11018" max="11018" width="9.140625" style="122"/>
    <col min="11019" max="11019" width="9.42578125" style="122" bestFit="1" customWidth="1"/>
    <col min="11020" max="11264" width="9.140625" style="122"/>
    <col min="11265" max="11265" width="13.140625" style="122" customWidth="1"/>
    <col min="11266" max="11266" width="16.140625" style="122" customWidth="1"/>
    <col min="11267" max="11267" width="26.85546875" style="122" customWidth="1"/>
    <col min="11268" max="11268" width="17.42578125" style="122" customWidth="1"/>
    <col min="11269" max="11269" width="15.140625" style="122" customWidth="1"/>
    <col min="11270" max="11270" width="19.140625" style="122" customWidth="1"/>
    <col min="11271" max="11271" width="17.5703125" style="122" customWidth="1"/>
    <col min="11272" max="11272" width="15.7109375" style="122" customWidth="1"/>
    <col min="11273" max="11273" width="17.140625" style="122" customWidth="1"/>
    <col min="11274" max="11274" width="9.140625" style="122"/>
    <col min="11275" max="11275" width="9.42578125" style="122" bestFit="1" customWidth="1"/>
    <col min="11276" max="11520" width="9.140625" style="122"/>
    <col min="11521" max="11521" width="13.140625" style="122" customWidth="1"/>
    <col min="11522" max="11522" width="16.140625" style="122" customWidth="1"/>
    <col min="11523" max="11523" width="26.85546875" style="122" customWidth="1"/>
    <col min="11524" max="11524" width="17.42578125" style="122" customWidth="1"/>
    <col min="11525" max="11525" width="15.140625" style="122" customWidth="1"/>
    <col min="11526" max="11526" width="19.140625" style="122" customWidth="1"/>
    <col min="11527" max="11527" width="17.5703125" style="122" customWidth="1"/>
    <col min="11528" max="11528" width="15.7109375" style="122" customWidth="1"/>
    <col min="11529" max="11529" width="17.140625" style="122" customWidth="1"/>
    <col min="11530" max="11530" width="9.140625" style="122"/>
    <col min="11531" max="11531" width="9.42578125" style="122" bestFit="1" customWidth="1"/>
    <col min="11532" max="11776" width="9.140625" style="122"/>
    <col min="11777" max="11777" width="13.140625" style="122" customWidth="1"/>
    <col min="11778" max="11778" width="16.140625" style="122" customWidth="1"/>
    <col min="11779" max="11779" width="26.85546875" style="122" customWidth="1"/>
    <col min="11780" max="11780" width="17.42578125" style="122" customWidth="1"/>
    <col min="11781" max="11781" width="15.140625" style="122" customWidth="1"/>
    <col min="11782" max="11782" width="19.140625" style="122" customWidth="1"/>
    <col min="11783" max="11783" width="17.5703125" style="122" customWidth="1"/>
    <col min="11784" max="11784" width="15.7109375" style="122" customWidth="1"/>
    <col min="11785" max="11785" width="17.140625" style="122" customWidth="1"/>
    <col min="11786" max="11786" width="9.140625" style="122"/>
    <col min="11787" max="11787" width="9.42578125" style="122" bestFit="1" customWidth="1"/>
    <col min="11788" max="12032" width="9.140625" style="122"/>
    <col min="12033" max="12033" width="13.140625" style="122" customWidth="1"/>
    <col min="12034" max="12034" width="16.140625" style="122" customWidth="1"/>
    <col min="12035" max="12035" width="26.85546875" style="122" customWidth="1"/>
    <col min="12036" max="12036" width="17.42578125" style="122" customWidth="1"/>
    <col min="12037" max="12037" width="15.140625" style="122" customWidth="1"/>
    <col min="12038" max="12038" width="19.140625" style="122" customWidth="1"/>
    <col min="12039" max="12039" width="17.5703125" style="122" customWidth="1"/>
    <col min="12040" max="12040" width="15.7109375" style="122" customWidth="1"/>
    <col min="12041" max="12041" width="17.140625" style="122" customWidth="1"/>
    <col min="12042" max="12042" width="9.140625" style="122"/>
    <col min="12043" max="12043" width="9.42578125" style="122" bestFit="1" customWidth="1"/>
    <col min="12044" max="12288" width="9.140625" style="122"/>
    <col min="12289" max="12289" width="13.140625" style="122" customWidth="1"/>
    <col min="12290" max="12290" width="16.140625" style="122" customWidth="1"/>
    <col min="12291" max="12291" width="26.85546875" style="122" customWidth="1"/>
    <col min="12292" max="12292" width="17.42578125" style="122" customWidth="1"/>
    <col min="12293" max="12293" width="15.140625" style="122" customWidth="1"/>
    <col min="12294" max="12294" width="19.140625" style="122" customWidth="1"/>
    <col min="12295" max="12295" width="17.5703125" style="122" customWidth="1"/>
    <col min="12296" max="12296" width="15.7109375" style="122" customWidth="1"/>
    <col min="12297" max="12297" width="17.140625" style="122" customWidth="1"/>
    <col min="12298" max="12298" width="9.140625" style="122"/>
    <col min="12299" max="12299" width="9.42578125" style="122" bestFit="1" customWidth="1"/>
    <col min="12300" max="12544" width="9.140625" style="122"/>
    <col min="12545" max="12545" width="13.140625" style="122" customWidth="1"/>
    <col min="12546" max="12546" width="16.140625" style="122" customWidth="1"/>
    <col min="12547" max="12547" width="26.85546875" style="122" customWidth="1"/>
    <col min="12548" max="12548" width="17.42578125" style="122" customWidth="1"/>
    <col min="12549" max="12549" width="15.140625" style="122" customWidth="1"/>
    <col min="12550" max="12550" width="19.140625" style="122" customWidth="1"/>
    <col min="12551" max="12551" width="17.5703125" style="122" customWidth="1"/>
    <col min="12552" max="12552" width="15.7109375" style="122" customWidth="1"/>
    <col min="12553" max="12553" width="17.140625" style="122" customWidth="1"/>
    <col min="12554" max="12554" width="9.140625" style="122"/>
    <col min="12555" max="12555" width="9.42578125" style="122" bestFit="1" customWidth="1"/>
    <col min="12556" max="12800" width="9.140625" style="122"/>
    <col min="12801" max="12801" width="13.140625" style="122" customWidth="1"/>
    <col min="12802" max="12802" width="16.140625" style="122" customWidth="1"/>
    <col min="12803" max="12803" width="26.85546875" style="122" customWidth="1"/>
    <col min="12804" max="12804" width="17.42578125" style="122" customWidth="1"/>
    <col min="12805" max="12805" width="15.140625" style="122" customWidth="1"/>
    <col min="12806" max="12806" width="19.140625" style="122" customWidth="1"/>
    <col min="12807" max="12807" width="17.5703125" style="122" customWidth="1"/>
    <col min="12808" max="12808" width="15.7109375" style="122" customWidth="1"/>
    <col min="12809" max="12809" width="17.140625" style="122" customWidth="1"/>
    <col min="12810" max="12810" width="9.140625" style="122"/>
    <col min="12811" max="12811" width="9.42578125" style="122" bestFit="1" customWidth="1"/>
    <col min="12812" max="13056" width="9.140625" style="122"/>
    <col min="13057" max="13057" width="13.140625" style="122" customWidth="1"/>
    <col min="13058" max="13058" width="16.140625" style="122" customWidth="1"/>
    <col min="13059" max="13059" width="26.85546875" style="122" customWidth="1"/>
    <col min="13060" max="13060" width="17.42578125" style="122" customWidth="1"/>
    <col min="13061" max="13061" width="15.140625" style="122" customWidth="1"/>
    <col min="13062" max="13062" width="19.140625" style="122" customWidth="1"/>
    <col min="13063" max="13063" width="17.5703125" style="122" customWidth="1"/>
    <col min="13064" max="13064" width="15.7109375" style="122" customWidth="1"/>
    <col min="13065" max="13065" width="17.140625" style="122" customWidth="1"/>
    <col min="13066" max="13066" width="9.140625" style="122"/>
    <col min="13067" max="13067" width="9.42578125" style="122" bestFit="1" customWidth="1"/>
    <col min="13068" max="13312" width="9.140625" style="122"/>
    <col min="13313" max="13313" width="13.140625" style="122" customWidth="1"/>
    <col min="13314" max="13314" width="16.140625" style="122" customWidth="1"/>
    <col min="13315" max="13315" width="26.85546875" style="122" customWidth="1"/>
    <col min="13316" max="13316" width="17.42578125" style="122" customWidth="1"/>
    <col min="13317" max="13317" width="15.140625" style="122" customWidth="1"/>
    <col min="13318" max="13318" width="19.140625" style="122" customWidth="1"/>
    <col min="13319" max="13319" width="17.5703125" style="122" customWidth="1"/>
    <col min="13320" max="13320" width="15.7109375" style="122" customWidth="1"/>
    <col min="13321" max="13321" width="17.140625" style="122" customWidth="1"/>
    <col min="13322" max="13322" width="9.140625" style="122"/>
    <col min="13323" max="13323" width="9.42578125" style="122" bestFit="1" customWidth="1"/>
    <col min="13324" max="13568" width="9.140625" style="122"/>
    <col min="13569" max="13569" width="13.140625" style="122" customWidth="1"/>
    <col min="13570" max="13570" width="16.140625" style="122" customWidth="1"/>
    <col min="13571" max="13571" width="26.85546875" style="122" customWidth="1"/>
    <col min="13572" max="13572" width="17.42578125" style="122" customWidth="1"/>
    <col min="13573" max="13573" width="15.140625" style="122" customWidth="1"/>
    <col min="13574" max="13574" width="19.140625" style="122" customWidth="1"/>
    <col min="13575" max="13575" width="17.5703125" style="122" customWidth="1"/>
    <col min="13576" max="13576" width="15.7109375" style="122" customWidth="1"/>
    <col min="13577" max="13577" width="17.140625" style="122" customWidth="1"/>
    <col min="13578" max="13578" width="9.140625" style="122"/>
    <col min="13579" max="13579" width="9.42578125" style="122" bestFit="1" customWidth="1"/>
    <col min="13580" max="13824" width="9.140625" style="122"/>
    <col min="13825" max="13825" width="13.140625" style="122" customWidth="1"/>
    <col min="13826" max="13826" width="16.140625" style="122" customWidth="1"/>
    <col min="13827" max="13827" width="26.85546875" style="122" customWidth="1"/>
    <col min="13828" max="13828" width="17.42578125" style="122" customWidth="1"/>
    <col min="13829" max="13829" width="15.140625" style="122" customWidth="1"/>
    <col min="13830" max="13830" width="19.140625" style="122" customWidth="1"/>
    <col min="13831" max="13831" width="17.5703125" style="122" customWidth="1"/>
    <col min="13832" max="13832" width="15.7109375" style="122" customWidth="1"/>
    <col min="13833" max="13833" width="17.140625" style="122" customWidth="1"/>
    <col min="13834" max="13834" width="9.140625" style="122"/>
    <col min="13835" max="13835" width="9.42578125" style="122" bestFit="1" customWidth="1"/>
    <col min="13836" max="14080" width="9.140625" style="122"/>
    <col min="14081" max="14081" width="13.140625" style="122" customWidth="1"/>
    <col min="14082" max="14082" width="16.140625" style="122" customWidth="1"/>
    <col min="14083" max="14083" width="26.85546875" style="122" customWidth="1"/>
    <col min="14084" max="14084" width="17.42578125" style="122" customWidth="1"/>
    <col min="14085" max="14085" width="15.140625" style="122" customWidth="1"/>
    <col min="14086" max="14086" width="19.140625" style="122" customWidth="1"/>
    <col min="14087" max="14087" width="17.5703125" style="122" customWidth="1"/>
    <col min="14088" max="14088" width="15.7109375" style="122" customWidth="1"/>
    <col min="14089" max="14089" width="17.140625" style="122" customWidth="1"/>
    <col min="14090" max="14090" width="9.140625" style="122"/>
    <col min="14091" max="14091" width="9.42578125" style="122" bestFit="1" customWidth="1"/>
    <col min="14092" max="14336" width="9.140625" style="122"/>
    <col min="14337" max="14337" width="13.140625" style="122" customWidth="1"/>
    <col min="14338" max="14338" width="16.140625" style="122" customWidth="1"/>
    <col min="14339" max="14339" width="26.85546875" style="122" customWidth="1"/>
    <col min="14340" max="14340" width="17.42578125" style="122" customWidth="1"/>
    <col min="14341" max="14341" width="15.140625" style="122" customWidth="1"/>
    <col min="14342" max="14342" width="19.140625" style="122" customWidth="1"/>
    <col min="14343" max="14343" width="17.5703125" style="122" customWidth="1"/>
    <col min="14344" max="14344" width="15.7109375" style="122" customWidth="1"/>
    <col min="14345" max="14345" width="17.140625" style="122" customWidth="1"/>
    <col min="14346" max="14346" width="9.140625" style="122"/>
    <col min="14347" max="14347" width="9.42578125" style="122" bestFit="1" customWidth="1"/>
    <col min="14348" max="14592" width="9.140625" style="122"/>
    <col min="14593" max="14593" width="13.140625" style="122" customWidth="1"/>
    <col min="14594" max="14594" width="16.140625" style="122" customWidth="1"/>
    <col min="14595" max="14595" width="26.85546875" style="122" customWidth="1"/>
    <col min="14596" max="14596" width="17.42578125" style="122" customWidth="1"/>
    <col min="14597" max="14597" width="15.140625" style="122" customWidth="1"/>
    <col min="14598" max="14598" width="19.140625" style="122" customWidth="1"/>
    <col min="14599" max="14599" width="17.5703125" style="122" customWidth="1"/>
    <col min="14600" max="14600" width="15.7109375" style="122" customWidth="1"/>
    <col min="14601" max="14601" width="17.140625" style="122" customWidth="1"/>
    <col min="14602" max="14602" width="9.140625" style="122"/>
    <col min="14603" max="14603" width="9.42578125" style="122" bestFit="1" customWidth="1"/>
    <col min="14604" max="14848" width="9.140625" style="122"/>
    <col min="14849" max="14849" width="13.140625" style="122" customWidth="1"/>
    <col min="14850" max="14850" width="16.140625" style="122" customWidth="1"/>
    <col min="14851" max="14851" width="26.85546875" style="122" customWidth="1"/>
    <col min="14852" max="14852" width="17.42578125" style="122" customWidth="1"/>
    <col min="14853" max="14853" width="15.140625" style="122" customWidth="1"/>
    <col min="14854" max="14854" width="19.140625" style="122" customWidth="1"/>
    <col min="14855" max="14855" width="17.5703125" style="122" customWidth="1"/>
    <col min="14856" max="14856" width="15.7109375" style="122" customWidth="1"/>
    <col min="14857" max="14857" width="17.140625" style="122" customWidth="1"/>
    <col min="14858" max="14858" width="9.140625" style="122"/>
    <col min="14859" max="14859" width="9.42578125" style="122" bestFit="1" customWidth="1"/>
    <col min="14860" max="15104" width="9.140625" style="122"/>
    <col min="15105" max="15105" width="13.140625" style="122" customWidth="1"/>
    <col min="15106" max="15106" width="16.140625" style="122" customWidth="1"/>
    <col min="15107" max="15107" width="26.85546875" style="122" customWidth="1"/>
    <col min="15108" max="15108" width="17.42578125" style="122" customWidth="1"/>
    <col min="15109" max="15109" width="15.140625" style="122" customWidth="1"/>
    <col min="15110" max="15110" width="19.140625" style="122" customWidth="1"/>
    <col min="15111" max="15111" width="17.5703125" style="122" customWidth="1"/>
    <col min="15112" max="15112" width="15.7109375" style="122" customWidth="1"/>
    <col min="15113" max="15113" width="17.140625" style="122" customWidth="1"/>
    <col min="15114" max="15114" width="9.140625" style="122"/>
    <col min="15115" max="15115" width="9.42578125" style="122" bestFit="1" customWidth="1"/>
    <col min="15116" max="15360" width="9.140625" style="122"/>
    <col min="15361" max="15361" width="13.140625" style="122" customWidth="1"/>
    <col min="15362" max="15362" width="16.140625" style="122" customWidth="1"/>
    <col min="15363" max="15363" width="26.85546875" style="122" customWidth="1"/>
    <col min="15364" max="15364" width="17.42578125" style="122" customWidth="1"/>
    <col min="15365" max="15365" width="15.140625" style="122" customWidth="1"/>
    <col min="15366" max="15366" width="19.140625" style="122" customWidth="1"/>
    <col min="15367" max="15367" width="17.5703125" style="122" customWidth="1"/>
    <col min="15368" max="15368" width="15.7109375" style="122" customWidth="1"/>
    <col min="15369" max="15369" width="17.140625" style="122" customWidth="1"/>
    <col min="15370" max="15370" width="9.140625" style="122"/>
    <col min="15371" max="15371" width="9.42578125" style="122" bestFit="1" customWidth="1"/>
    <col min="15372" max="15616" width="9.140625" style="122"/>
    <col min="15617" max="15617" width="13.140625" style="122" customWidth="1"/>
    <col min="15618" max="15618" width="16.140625" style="122" customWidth="1"/>
    <col min="15619" max="15619" width="26.85546875" style="122" customWidth="1"/>
    <col min="15620" max="15620" width="17.42578125" style="122" customWidth="1"/>
    <col min="15621" max="15621" width="15.140625" style="122" customWidth="1"/>
    <col min="15622" max="15622" width="19.140625" style="122" customWidth="1"/>
    <col min="15623" max="15623" width="17.5703125" style="122" customWidth="1"/>
    <col min="15624" max="15624" width="15.7109375" style="122" customWidth="1"/>
    <col min="15625" max="15625" width="17.140625" style="122" customWidth="1"/>
    <col min="15626" max="15626" width="9.140625" style="122"/>
    <col min="15627" max="15627" width="9.42578125" style="122" bestFit="1" customWidth="1"/>
    <col min="15628" max="15872" width="9.140625" style="122"/>
    <col min="15873" max="15873" width="13.140625" style="122" customWidth="1"/>
    <col min="15874" max="15874" width="16.140625" style="122" customWidth="1"/>
    <col min="15875" max="15875" width="26.85546875" style="122" customWidth="1"/>
    <col min="15876" max="15876" width="17.42578125" style="122" customWidth="1"/>
    <col min="15877" max="15877" width="15.140625" style="122" customWidth="1"/>
    <col min="15878" max="15878" width="19.140625" style="122" customWidth="1"/>
    <col min="15879" max="15879" width="17.5703125" style="122" customWidth="1"/>
    <col min="15880" max="15880" width="15.7109375" style="122" customWidth="1"/>
    <col min="15881" max="15881" width="17.140625" style="122" customWidth="1"/>
    <col min="15882" max="15882" width="9.140625" style="122"/>
    <col min="15883" max="15883" width="9.42578125" style="122" bestFit="1" customWidth="1"/>
    <col min="15884" max="16128" width="9.140625" style="122"/>
    <col min="16129" max="16129" width="13.140625" style="122" customWidth="1"/>
    <col min="16130" max="16130" width="16.140625" style="122" customWidth="1"/>
    <col min="16131" max="16131" width="26.85546875" style="122" customWidth="1"/>
    <col min="16132" max="16132" width="17.42578125" style="122" customWidth="1"/>
    <col min="16133" max="16133" width="15.140625" style="122" customWidth="1"/>
    <col min="16134" max="16134" width="19.140625" style="122" customWidth="1"/>
    <col min="16135" max="16135" width="17.5703125" style="122" customWidth="1"/>
    <col min="16136" max="16136" width="15.7109375" style="122" customWidth="1"/>
    <col min="16137" max="16137" width="17.140625" style="122" customWidth="1"/>
    <col min="16138" max="16138" width="9.140625" style="122"/>
    <col min="16139" max="16139" width="9.42578125" style="122" bestFit="1" customWidth="1"/>
    <col min="16140" max="16384" width="9.140625" style="122"/>
  </cols>
  <sheetData>
    <row r="1" spans="1:9" ht="15" customHeight="1" x14ac:dyDescent="0.25">
      <c r="A1" s="968" t="s">
        <v>142</v>
      </c>
      <c r="B1" s="968"/>
      <c r="C1" s="968"/>
      <c r="D1" s="968"/>
      <c r="E1" s="968"/>
      <c r="F1" s="968"/>
      <c r="G1" s="968"/>
      <c r="H1" s="968"/>
      <c r="I1" s="968"/>
    </row>
    <row r="2" spans="1:9" x14ac:dyDescent="0.25">
      <c r="A2" s="376"/>
      <c r="B2" s="376"/>
      <c r="C2" s="376"/>
      <c r="D2" s="376"/>
      <c r="E2" s="376"/>
      <c r="F2" s="376"/>
      <c r="G2" s="376"/>
      <c r="H2" s="376"/>
      <c r="I2" s="376"/>
    </row>
    <row r="3" spans="1:9" ht="45" customHeight="1" x14ac:dyDescent="0.25">
      <c r="A3" s="856" t="s">
        <v>732</v>
      </c>
      <c r="B3" s="856"/>
      <c r="C3" s="856"/>
      <c r="D3" s="856"/>
      <c r="E3" s="856"/>
      <c r="F3" s="856"/>
      <c r="G3" s="856"/>
      <c r="H3" s="856"/>
      <c r="I3" s="856"/>
    </row>
    <row r="6" spans="1:9" s="377" customFormat="1" ht="39.75" customHeight="1" x14ac:dyDescent="0.25">
      <c r="A6" s="857" t="s">
        <v>49</v>
      </c>
      <c r="B6" s="857"/>
      <c r="C6" s="857"/>
      <c r="D6" s="857"/>
      <c r="E6" s="857"/>
      <c r="F6" s="857"/>
      <c r="G6" s="857"/>
      <c r="H6" s="857"/>
      <c r="I6" s="857"/>
    </row>
    <row r="8" spans="1:9" s="377" customFormat="1" x14ac:dyDescent="0.25">
      <c r="A8" s="857" t="s">
        <v>96</v>
      </c>
      <c r="B8" s="857"/>
      <c r="C8" s="857"/>
      <c r="D8" s="857"/>
      <c r="E8" s="857"/>
      <c r="F8" s="857"/>
      <c r="G8" s="857"/>
      <c r="H8" s="857"/>
      <c r="I8" s="857"/>
    </row>
    <row r="9" spans="1:9" s="377" customFormat="1" ht="17.25" thickBot="1" x14ac:dyDescent="0.3"/>
    <row r="10" spans="1:9" s="377" customFormat="1" ht="41.25" customHeight="1" x14ac:dyDescent="0.25">
      <c r="A10" s="953" t="s">
        <v>51</v>
      </c>
      <c r="B10" s="953"/>
      <c r="C10" s="953"/>
      <c r="D10" s="698" t="s">
        <v>705</v>
      </c>
      <c r="E10" s="699"/>
      <c r="F10" s="699"/>
      <c r="G10" s="699"/>
      <c r="H10" s="699"/>
      <c r="I10" s="700"/>
    </row>
    <row r="11" spans="1:9" s="377" customFormat="1" ht="28.5" customHeight="1" x14ac:dyDescent="0.25">
      <c r="A11" s="953"/>
      <c r="B11" s="953"/>
      <c r="C11" s="953"/>
      <c r="D11" s="969" t="s">
        <v>52</v>
      </c>
      <c r="E11" s="970"/>
      <c r="F11" s="733"/>
      <c r="G11" s="969" t="s">
        <v>53</v>
      </c>
      <c r="H11" s="970"/>
      <c r="I11" s="733"/>
    </row>
    <row r="12" spans="1:9" s="377" customFormat="1" ht="33.75" thickBot="1" x14ac:dyDescent="0.3">
      <c r="A12" s="953"/>
      <c r="B12" s="953"/>
      <c r="C12" s="953"/>
      <c r="D12" s="22" t="s">
        <v>15</v>
      </c>
      <c r="E12" s="22" t="s">
        <v>16</v>
      </c>
      <c r="F12" s="374" t="s">
        <v>7</v>
      </c>
      <c r="G12" s="22" t="s">
        <v>15</v>
      </c>
      <c r="H12" s="22" t="s">
        <v>16</v>
      </c>
      <c r="I12" s="363" t="s">
        <v>7</v>
      </c>
    </row>
    <row r="13" spans="1:9" s="377" customFormat="1" x14ac:dyDescent="0.25">
      <c r="A13" s="680" t="s">
        <v>54</v>
      </c>
      <c r="B13" s="681"/>
      <c r="C13" s="684" t="s">
        <v>24</v>
      </c>
      <c r="D13" s="685"/>
      <c r="E13" s="685"/>
      <c r="F13" s="685"/>
      <c r="G13" s="685"/>
      <c r="H13" s="685"/>
      <c r="I13" s="686"/>
    </row>
    <row r="14" spans="1:9" s="377" customFormat="1" x14ac:dyDescent="0.25">
      <c r="A14" s="682"/>
      <c r="B14" s="683"/>
      <c r="C14" s="830" t="s">
        <v>144</v>
      </c>
      <c r="D14" s="831"/>
      <c r="E14" s="831"/>
      <c r="F14" s="831"/>
      <c r="G14" s="831"/>
      <c r="H14" s="831"/>
      <c r="I14" s="832"/>
    </row>
    <row r="15" spans="1:9" s="377" customFormat="1" x14ac:dyDescent="0.25">
      <c r="A15" s="949">
        <v>1047</v>
      </c>
      <c r="B15" s="733" t="s">
        <v>633</v>
      </c>
      <c r="C15" s="660" t="s">
        <v>58</v>
      </c>
      <c r="D15" s="661"/>
      <c r="E15" s="661"/>
      <c r="F15" s="661"/>
      <c r="G15" s="661"/>
      <c r="H15" s="661"/>
      <c r="I15" s="662"/>
    </row>
    <row r="16" spans="1:9" s="377" customFormat="1" ht="17.25" thickBot="1" x14ac:dyDescent="0.3">
      <c r="A16" s="949"/>
      <c r="B16" s="733"/>
      <c r="C16" s="950" t="s">
        <v>99</v>
      </c>
      <c r="D16" s="951"/>
      <c r="E16" s="951"/>
      <c r="F16" s="951"/>
      <c r="G16" s="951"/>
      <c r="H16" s="951"/>
      <c r="I16" s="952"/>
    </row>
    <row r="17" spans="1:9" s="377" customFormat="1" ht="33.75" thickBot="1" x14ac:dyDescent="0.3">
      <c r="A17" s="954" t="s">
        <v>100</v>
      </c>
      <c r="B17" s="955"/>
      <c r="C17" s="370" t="s">
        <v>101</v>
      </c>
      <c r="D17" s="364">
        <v>-2</v>
      </c>
      <c r="E17" s="364">
        <v>-2</v>
      </c>
      <c r="F17" s="364">
        <v>-2</v>
      </c>
      <c r="G17" s="379"/>
      <c r="H17" s="379"/>
      <c r="I17" s="366"/>
    </row>
    <row r="18" spans="1:9" s="377" customFormat="1" ht="25.5" customHeight="1" thickBot="1" x14ac:dyDescent="0.3">
      <c r="A18" s="954" t="s">
        <v>102</v>
      </c>
      <c r="B18" s="955"/>
      <c r="C18" s="370"/>
      <c r="D18" s="367" t="s">
        <v>60</v>
      </c>
      <c r="E18" s="367" t="s">
        <v>60</v>
      </c>
      <c r="F18" s="367" t="s">
        <v>60</v>
      </c>
      <c r="G18" s="93">
        <f>SUM(Armavir!C31,Armavir!C33)</f>
        <v>-617.70000000000005</v>
      </c>
      <c r="H18" s="93">
        <f>SUM(Armavir!D31,Armavir!D33)</f>
        <v>-617.70000000000005</v>
      </c>
      <c r="I18" s="93">
        <f>SUM(Armavir!E31,Armavir!E33)</f>
        <v>-617.70000000000005</v>
      </c>
    </row>
    <row r="19" spans="1:9" s="377" customFormat="1" ht="24" customHeight="1" thickBot="1" x14ac:dyDescent="0.3">
      <c r="A19" s="954" t="s">
        <v>103</v>
      </c>
      <c r="B19" s="771"/>
      <c r="C19" s="955"/>
      <c r="D19" s="372"/>
      <c r="E19" s="372"/>
      <c r="F19" s="367"/>
      <c r="G19" s="368"/>
      <c r="H19" s="368"/>
      <c r="I19" s="366"/>
    </row>
    <row r="20" spans="1:9" s="377" customFormat="1" x14ac:dyDescent="0.25">
      <c r="A20" s="956" t="s">
        <v>104</v>
      </c>
      <c r="B20" s="957"/>
      <c r="C20" s="957"/>
      <c r="D20" s="957"/>
      <c r="E20" s="957"/>
      <c r="F20" s="957"/>
      <c r="G20" s="957"/>
      <c r="H20" s="957"/>
      <c r="I20" s="958"/>
    </row>
    <row r="21" spans="1:9" s="377" customFormat="1" ht="17.25" thickBot="1" x14ac:dyDescent="0.3">
      <c r="A21" s="762" t="s">
        <v>105</v>
      </c>
      <c r="B21" s="763"/>
      <c r="C21" s="763"/>
      <c r="D21" s="763"/>
      <c r="E21" s="763"/>
      <c r="F21" s="763"/>
      <c r="G21" s="763"/>
      <c r="H21" s="763"/>
      <c r="I21" s="764"/>
    </row>
    <row r="22" spans="1:9" s="377" customFormat="1" x14ac:dyDescent="0.25">
      <c r="A22" s="775" t="s">
        <v>66</v>
      </c>
      <c r="B22" s="776"/>
      <c r="C22" s="776"/>
      <c r="D22" s="776"/>
      <c r="E22" s="776"/>
      <c r="F22" s="776"/>
      <c r="G22" s="777"/>
      <c r="H22" s="777"/>
      <c r="I22" s="778"/>
    </row>
    <row r="23" spans="1:9" s="377" customFormat="1" ht="40.5" customHeight="1" thickBot="1" x14ac:dyDescent="0.35">
      <c r="A23" s="872" t="s">
        <v>683</v>
      </c>
      <c r="B23" s="873"/>
      <c r="C23" s="873"/>
      <c r="D23" s="873"/>
      <c r="E23" s="873"/>
      <c r="F23" s="873"/>
      <c r="G23" s="873"/>
      <c r="H23" s="873"/>
      <c r="I23" s="899"/>
    </row>
    <row r="24" spans="1:9" s="377" customFormat="1" ht="31.5" customHeight="1" x14ac:dyDescent="0.25">
      <c r="A24" s="775" t="s">
        <v>67</v>
      </c>
      <c r="B24" s="776"/>
      <c r="C24" s="776"/>
      <c r="D24" s="776"/>
      <c r="E24" s="776"/>
      <c r="F24" s="776"/>
      <c r="G24" s="777"/>
      <c r="H24" s="777"/>
      <c r="I24" s="778"/>
    </row>
    <row r="25" spans="1:9" s="377" customFormat="1" ht="24" customHeight="1" thickBot="1" x14ac:dyDescent="0.35">
      <c r="A25" s="872" t="s">
        <v>684</v>
      </c>
      <c r="B25" s="873"/>
      <c r="C25" s="873"/>
      <c r="D25" s="873"/>
      <c r="E25" s="873"/>
      <c r="F25" s="873"/>
      <c r="G25" s="873"/>
      <c r="H25" s="873"/>
      <c r="I25" s="899"/>
    </row>
    <row r="26" spans="1:9" s="377" customFormat="1" x14ac:dyDescent="0.25">
      <c r="A26" s="118"/>
      <c r="B26" s="118"/>
      <c r="C26" s="118"/>
      <c r="D26" s="118"/>
      <c r="E26" s="118"/>
      <c r="F26" s="118"/>
      <c r="G26" s="118"/>
      <c r="H26" s="118"/>
      <c r="I26" s="118"/>
    </row>
    <row r="28" spans="1:9" x14ac:dyDescent="0.25">
      <c r="A28" s="858" t="s">
        <v>50</v>
      </c>
      <c r="B28" s="858"/>
      <c r="C28" s="858"/>
      <c r="D28" s="858"/>
      <c r="E28" s="858"/>
      <c r="F28" s="858"/>
      <c r="G28" s="858"/>
      <c r="H28" s="858"/>
      <c r="I28" s="858"/>
    </row>
    <row r="29" spans="1:9" ht="17.25" thickBot="1" x14ac:dyDescent="0.3">
      <c r="A29" s="380"/>
      <c r="B29" s="380"/>
      <c r="C29" s="380"/>
      <c r="D29" s="380"/>
      <c r="E29" s="380"/>
      <c r="F29" s="380"/>
      <c r="G29" s="380"/>
      <c r="H29" s="380"/>
      <c r="I29" s="380"/>
    </row>
    <row r="30" spans="1:9" ht="43.5" customHeight="1" x14ac:dyDescent="0.25">
      <c r="A30" s="859" t="s">
        <v>51</v>
      </c>
      <c r="B30" s="860"/>
      <c r="C30" s="861"/>
      <c r="D30" s="698" t="s">
        <v>705</v>
      </c>
      <c r="E30" s="699"/>
      <c r="F30" s="699"/>
      <c r="G30" s="699"/>
      <c r="H30" s="699"/>
      <c r="I30" s="700"/>
    </row>
    <row r="31" spans="1:9" x14ac:dyDescent="0.25">
      <c r="A31" s="862"/>
      <c r="B31" s="863"/>
      <c r="C31" s="864"/>
      <c r="D31" s="868" t="s">
        <v>52</v>
      </c>
      <c r="E31" s="868"/>
      <c r="F31" s="868"/>
      <c r="G31" s="868" t="s">
        <v>53</v>
      </c>
      <c r="H31" s="868"/>
      <c r="I31" s="868"/>
    </row>
    <row r="32" spans="1:9" ht="33.75" thickBot="1" x14ac:dyDescent="0.3">
      <c r="A32" s="865"/>
      <c r="B32" s="866"/>
      <c r="C32" s="867"/>
      <c r="D32" s="22" t="s">
        <v>15</v>
      </c>
      <c r="E32" s="22" t="s">
        <v>16</v>
      </c>
      <c r="F32" s="459" t="s">
        <v>7</v>
      </c>
      <c r="G32" s="22" t="s">
        <v>15</v>
      </c>
      <c r="H32" s="22" t="s">
        <v>16</v>
      </c>
      <c r="I32" s="363" t="s">
        <v>7</v>
      </c>
    </row>
    <row r="33" spans="1:9" x14ac:dyDescent="0.25">
      <c r="A33" s="807" t="s">
        <v>54</v>
      </c>
      <c r="B33" s="808"/>
      <c r="C33" s="811" t="s">
        <v>24</v>
      </c>
      <c r="D33" s="812"/>
      <c r="E33" s="812"/>
      <c r="F33" s="812"/>
      <c r="G33" s="812"/>
      <c r="H33" s="812"/>
      <c r="I33" s="813"/>
    </row>
    <row r="34" spans="1:9" x14ac:dyDescent="0.25">
      <c r="A34" s="809"/>
      <c r="B34" s="810"/>
      <c r="C34" s="904" t="s">
        <v>55</v>
      </c>
      <c r="D34" s="905"/>
      <c r="E34" s="905"/>
      <c r="F34" s="905"/>
      <c r="G34" s="905"/>
      <c r="H34" s="905"/>
      <c r="I34" s="906"/>
    </row>
    <row r="35" spans="1:9" x14ac:dyDescent="0.25">
      <c r="A35" s="949">
        <v>1146</v>
      </c>
      <c r="B35" s="818" t="s">
        <v>634</v>
      </c>
      <c r="C35" s="383" t="s">
        <v>58</v>
      </c>
      <c r="D35" s="384"/>
      <c r="E35" s="384"/>
      <c r="F35" s="385"/>
      <c r="G35" s="385"/>
      <c r="H35" s="385"/>
      <c r="I35" s="386"/>
    </row>
    <row r="36" spans="1:9" ht="42.75" customHeight="1" x14ac:dyDescent="0.25">
      <c r="A36" s="949"/>
      <c r="B36" s="818"/>
      <c r="C36" s="819" t="s">
        <v>145</v>
      </c>
      <c r="D36" s="820"/>
      <c r="E36" s="820"/>
      <c r="F36" s="820"/>
      <c r="G36" s="820"/>
      <c r="H36" s="820"/>
      <c r="I36" s="821"/>
    </row>
    <row r="37" spans="1:9" ht="17.25" thickBot="1" x14ac:dyDescent="0.3">
      <c r="A37" s="824" t="s">
        <v>59</v>
      </c>
      <c r="B37" s="825"/>
      <c r="C37" s="387"/>
      <c r="D37" s="388" t="s">
        <v>60</v>
      </c>
      <c r="E37" s="388" t="s">
        <v>60</v>
      </c>
      <c r="F37" s="388" t="s">
        <v>60</v>
      </c>
      <c r="G37" s="389">
        <f>SUM(Armavir!C12,Armavir!C14,Armavir!C17:C30)</f>
        <v>10110.6</v>
      </c>
      <c r="H37" s="389">
        <f>SUM(Armavir!D12,Armavir!D14,Armavir!D17:D30)</f>
        <v>10110.6</v>
      </c>
      <c r="I37" s="389">
        <f>SUM(Armavir!E12,Armavir!E14,Armavir!E17:E30)</f>
        <v>10110.6</v>
      </c>
    </row>
    <row r="38" spans="1:9" x14ac:dyDescent="0.25">
      <c r="A38" s="833"/>
      <c r="B38" s="834"/>
      <c r="C38" s="834"/>
      <c r="D38" s="834"/>
      <c r="E38" s="834"/>
      <c r="F38" s="834"/>
      <c r="G38" s="834"/>
      <c r="H38" s="835"/>
      <c r="I38" s="836"/>
    </row>
    <row r="39" spans="1:9" ht="17.25" thickBot="1" x14ac:dyDescent="0.3">
      <c r="A39" s="837" t="s">
        <v>733</v>
      </c>
      <c r="B39" s="838"/>
      <c r="C39" s="838"/>
      <c r="D39" s="838"/>
      <c r="E39" s="838"/>
      <c r="F39" s="838"/>
      <c r="G39" s="838"/>
      <c r="H39" s="838"/>
      <c r="I39" s="839"/>
    </row>
    <row r="40" spans="1:9" ht="17.25" thickBot="1" x14ac:dyDescent="0.3">
      <c r="A40" s="840" t="s">
        <v>62</v>
      </c>
      <c r="B40" s="841"/>
      <c r="C40" s="841"/>
      <c r="D40" s="841"/>
      <c r="E40" s="841"/>
      <c r="F40" s="841"/>
      <c r="G40" s="841"/>
      <c r="H40" s="841"/>
      <c r="I40" s="842"/>
    </row>
    <row r="41" spans="1:9" ht="81.75" customHeight="1" thickBot="1" x14ac:dyDescent="0.3">
      <c r="A41" s="843" t="s">
        <v>63</v>
      </c>
      <c r="B41" s="844"/>
      <c r="C41" s="845" t="s">
        <v>64</v>
      </c>
      <c r="D41" s="846"/>
      <c r="E41" s="846"/>
      <c r="F41" s="846"/>
      <c r="G41" s="846"/>
      <c r="H41" s="846"/>
      <c r="I41" s="847"/>
    </row>
    <row r="42" spans="1:9" ht="59.25" customHeight="1" thickBot="1" x14ac:dyDescent="0.3">
      <c r="A42" s="848" t="s">
        <v>65</v>
      </c>
      <c r="B42" s="849"/>
      <c r="C42" s="390"/>
      <c r="D42" s="390"/>
      <c r="E42" s="390"/>
      <c r="F42" s="390"/>
      <c r="G42" s="390"/>
      <c r="H42" s="390"/>
      <c r="I42" s="391"/>
    </row>
    <row r="43" spans="1:9" x14ac:dyDescent="0.25">
      <c r="A43" s="850" t="s">
        <v>66</v>
      </c>
      <c r="B43" s="851"/>
      <c r="C43" s="851"/>
      <c r="D43" s="851"/>
      <c r="E43" s="851"/>
      <c r="F43" s="851"/>
      <c r="G43" s="852"/>
      <c r="H43" s="852"/>
      <c r="I43" s="853"/>
    </row>
    <row r="44" spans="1:9" ht="15.75" customHeight="1" thickBot="1" x14ac:dyDescent="0.3">
      <c r="A44" s="826" t="s">
        <v>679</v>
      </c>
      <c r="B44" s="827"/>
      <c r="C44" s="827"/>
      <c r="D44" s="827"/>
      <c r="E44" s="827"/>
      <c r="F44" s="827"/>
      <c r="G44" s="828"/>
      <c r="H44" s="828"/>
      <c r="I44" s="829"/>
    </row>
    <row r="45" spans="1:9" x14ac:dyDescent="0.25">
      <c r="A45" s="850" t="s">
        <v>67</v>
      </c>
      <c r="B45" s="851"/>
      <c r="C45" s="851"/>
      <c r="D45" s="851"/>
      <c r="E45" s="851"/>
      <c r="F45" s="851"/>
      <c r="G45" s="852"/>
      <c r="H45" s="852"/>
      <c r="I45" s="853"/>
    </row>
    <row r="46" spans="1:9" ht="15.75" customHeight="1" thickBot="1" x14ac:dyDescent="0.3">
      <c r="A46" s="826" t="s">
        <v>680</v>
      </c>
      <c r="B46" s="827"/>
      <c r="C46" s="827"/>
      <c r="D46" s="827"/>
      <c r="E46" s="827"/>
      <c r="F46" s="827"/>
      <c r="G46" s="828"/>
      <c r="H46" s="828"/>
      <c r="I46" s="829"/>
    </row>
    <row r="47" spans="1:9" x14ac:dyDescent="0.25">
      <c r="A47" s="385"/>
      <c r="B47" s="385"/>
      <c r="C47" s="385"/>
      <c r="D47" s="385"/>
      <c r="E47" s="385"/>
      <c r="F47" s="385"/>
      <c r="G47" s="385"/>
      <c r="H47" s="385"/>
      <c r="I47" s="385"/>
    </row>
    <row r="48" spans="1:9" x14ac:dyDescent="0.3">
      <c r="A48" s="874" t="s">
        <v>116</v>
      </c>
      <c r="B48" s="874"/>
      <c r="C48" s="874"/>
      <c r="D48" s="874"/>
      <c r="E48" s="874"/>
      <c r="F48" s="874"/>
      <c r="G48" s="874"/>
      <c r="H48" s="874"/>
      <c r="I48" s="874"/>
    </row>
    <row r="49" spans="1:9" ht="17.25" thickBot="1" x14ac:dyDescent="0.35">
      <c r="A49" s="874" t="s">
        <v>117</v>
      </c>
      <c r="B49" s="874"/>
      <c r="C49" s="874"/>
      <c r="D49" s="874"/>
      <c r="E49" s="874"/>
      <c r="F49" s="874"/>
      <c r="G49" s="874"/>
      <c r="H49" s="874"/>
      <c r="I49" s="874"/>
    </row>
    <row r="50" spans="1:9" ht="38.25" customHeight="1" x14ac:dyDescent="0.25">
      <c r="A50" s="971" t="s">
        <v>51</v>
      </c>
      <c r="B50" s="972"/>
      <c r="C50" s="972"/>
      <c r="D50" s="698" t="s">
        <v>705</v>
      </c>
      <c r="E50" s="699"/>
      <c r="F50" s="699"/>
      <c r="G50" s="699"/>
      <c r="H50" s="699"/>
      <c r="I50" s="700"/>
    </row>
    <row r="51" spans="1:9" x14ac:dyDescent="0.25">
      <c r="A51" s="973"/>
      <c r="B51" s="879"/>
      <c r="C51" s="879"/>
      <c r="D51" s="883" t="s">
        <v>118</v>
      </c>
      <c r="E51" s="883"/>
      <c r="F51" s="883"/>
      <c r="G51" s="883" t="s">
        <v>119</v>
      </c>
      <c r="H51" s="883"/>
      <c r="I51" s="883"/>
    </row>
    <row r="52" spans="1:9" ht="47.25" customHeight="1" thickBot="1" x14ac:dyDescent="0.3">
      <c r="A52" s="974"/>
      <c r="B52" s="975"/>
      <c r="C52" s="976"/>
      <c r="D52" s="22" t="s">
        <v>15</v>
      </c>
      <c r="E52" s="22" t="s">
        <v>16</v>
      </c>
      <c r="F52" s="459" t="s">
        <v>7</v>
      </c>
      <c r="G52" s="22" t="s">
        <v>15</v>
      </c>
      <c r="H52" s="22" t="s">
        <v>16</v>
      </c>
      <c r="I52" s="363" t="s">
        <v>7</v>
      </c>
    </row>
    <row r="53" spans="1:9" x14ac:dyDescent="0.3">
      <c r="A53" s="886" t="s">
        <v>54</v>
      </c>
      <c r="B53" s="887"/>
      <c r="C53" s="895" t="s">
        <v>24</v>
      </c>
      <c r="D53" s="896"/>
      <c r="E53" s="896"/>
      <c r="F53" s="896"/>
      <c r="G53" s="896"/>
      <c r="H53" s="896"/>
      <c r="I53" s="898"/>
    </row>
    <row r="54" spans="1:9" x14ac:dyDescent="0.3">
      <c r="A54" s="886"/>
      <c r="B54" s="887"/>
      <c r="C54" s="893" t="s">
        <v>74</v>
      </c>
      <c r="D54" s="874"/>
      <c r="E54" s="874"/>
      <c r="F54" s="894"/>
      <c r="G54" s="894"/>
      <c r="H54" s="894"/>
      <c r="I54" s="875"/>
    </row>
    <row r="55" spans="1:9" ht="17.25" thickBot="1" x14ac:dyDescent="0.35">
      <c r="A55" s="888"/>
      <c r="B55" s="889"/>
      <c r="C55" s="895" t="s">
        <v>75</v>
      </c>
      <c r="D55" s="896"/>
      <c r="E55" s="896"/>
      <c r="F55" s="897"/>
      <c r="G55" s="897"/>
      <c r="H55" s="897"/>
      <c r="I55" s="898"/>
    </row>
    <row r="56" spans="1:9" ht="34.5" customHeight="1" thickBot="1" x14ac:dyDescent="0.35">
      <c r="A56" s="392">
        <v>1098</v>
      </c>
      <c r="B56" s="310" t="s">
        <v>626</v>
      </c>
      <c r="C56" s="872" t="s">
        <v>530</v>
      </c>
      <c r="D56" s="873"/>
      <c r="E56" s="873"/>
      <c r="F56" s="873"/>
      <c r="G56" s="873"/>
      <c r="H56" s="873"/>
      <c r="I56" s="899"/>
    </row>
    <row r="57" spans="1:9" ht="66.75" thickBot="1" x14ac:dyDescent="0.35">
      <c r="A57" s="869" t="s">
        <v>78</v>
      </c>
      <c r="B57" s="871"/>
      <c r="C57" s="393" t="s">
        <v>79</v>
      </c>
      <c r="D57" s="394"/>
      <c r="E57" s="394"/>
      <c r="F57" s="394"/>
      <c r="G57" s="310"/>
      <c r="H57" s="310"/>
      <c r="I57" s="310"/>
    </row>
    <row r="58" spans="1:9" ht="50.25" thickBot="1" x14ac:dyDescent="0.35">
      <c r="A58" s="872"/>
      <c r="B58" s="899"/>
      <c r="C58" s="393" t="s">
        <v>80</v>
      </c>
      <c r="D58" s="394"/>
      <c r="E58" s="394"/>
      <c r="F58" s="394"/>
      <c r="G58" s="310"/>
      <c r="H58" s="310"/>
      <c r="I58" s="310"/>
    </row>
    <row r="59" spans="1:9" ht="17.25" thickBot="1" x14ac:dyDescent="0.35">
      <c r="A59" s="822" t="s">
        <v>81</v>
      </c>
      <c r="B59" s="823"/>
      <c r="C59" s="393"/>
      <c r="D59" s="393"/>
      <c r="E59" s="393"/>
      <c r="F59" s="310"/>
      <c r="G59" s="310"/>
      <c r="H59" s="310"/>
      <c r="I59" s="310"/>
    </row>
    <row r="60" spans="1:9" ht="52.5" customHeight="1" thickBot="1" x14ac:dyDescent="0.35">
      <c r="A60" s="822" t="s">
        <v>82</v>
      </c>
      <c r="B60" s="900"/>
      <c r="C60" s="823"/>
      <c r="D60" s="393"/>
      <c r="E60" s="393"/>
      <c r="F60" s="310"/>
      <c r="G60" s="46">
        <f>SUM(Armavir!C34:C36,Armavir!C32)</f>
        <v>1557.5</v>
      </c>
      <c r="H60" s="46">
        <f>SUM(Armavir!D34:D36,Armavir!D32)</f>
        <v>1557.5</v>
      </c>
      <c r="I60" s="46">
        <f>SUM(Armavir!E34:E36,Armavir!E32)</f>
        <v>1557.5</v>
      </c>
    </row>
    <row r="61" spans="1:9" ht="36" customHeight="1" thickBot="1" x14ac:dyDescent="0.35">
      <c r="A61" s="822" t="s">
        <v>83</v>
      </c>
      <c r="B61" s="823"/>
      <c r="C61" s="46">
        <f>I60</f>
        <v>1557.5</v>
      </c>
      <c r="D61" s="395"/>
      <c r="E61" s="395"/>
      <c r="F61" s="310"/>
      <c r="G61" s="310"/>
      <c r="H61" s="310"/>
      <c r="I61" s="310"/>
    </row>
    <row r="62" spans="1:9" ht="87" customHeight="1" thickBot="1" x14ac:dyDescent="0.35">
      <c r="A62" s="822" t="s">
        <v>84</v>
      </c>
      <c r="B62" s="823"/>
      <c r="C62" s="393"/>
      <c r="D62" s="393"/>
      <c r="E62" s="393"/>
      <c r="F62" s="310"/>
      <c r="G62" s="310"/>
      <c r="H62" s="310"/>
      <c r="I62" s="310"/>
    </row>
    <row r="63" spans="1:9" ht="30.75" customHeight="1" thickBot="1" x14ac:dyDescent="0.35">
      <c r="A63" s="959" t="s">
        <v>66</v>
      </c>
      <c r="B63" s="961"/>
      <c r="C63" s="961"/>
      <c r="D63" s="961"/>
      <c r="E63" s="961"/>
      <c r="F63" s="961"/>
      <c r="G63" s="961"/>
      <c r="H63" s="961"/>
      <c r="I63" s="960"/>
    </row>
    <row r="64" spans="1:9" ht="30.75" customHeight="1" thickBot="1" x14ac:dyDescent="0.35">
      <c r="A64" s="822" t="s">
        <v>685</v>
      </c>
      <c r="B64" s="900"/>
      <c r="C64" s="900"/>
      <c r="D64" s="900"/>
      <c r="E64" s="900"/>
      <c r="F64" s="900"/>
      <c r="G64" s="900"/>
      <c r="H64" s="900"/>
      <c r="I64" s="823"/>
    </row>
    <row r="65" spans="1:9" ht="34.5" customHeight="1" thickBot="1" x14ac:dyDescent="0.35">
      <c r="A65" s="959" t="s">
        <v>67</v>
      </c>
      <c r="B65" s="961"/>
      <c r="C65" s="961"/>
      <c r="D65" s="961"/>
      <c r="E65" s="961"/>
      <c r="F65" s="961"/>
      <c r="G65" s="961"/>
      <c r="H65" s="961"/>
      <c r="I65" s="960"/>
    </row>
    <row r="66" spans="1:9" ht="53.25" customHeight="1" thickBot="1" x14ac:dyDescent="0.35">
      <c r="A66" s="822" t="s">
        <v>686</v>
      </c>
      <c r="B66" s="900"/>
      <c r="C66" s="900"/>
      <c r="D66" s="900"/>
      <c r="E66" s="900"/>
      <c r="F66" s="900"/>
      <c r="G66" s="900"/>
      <c r="H66" s="900"/>
      <c r="I66" s="823"/>
    </row>
    <row r="67" spans="1:9" x14ac:dyDescent="0.3">
      <c r="A67" s="886"/>
      <c r="B67" s="887"/>
      <c r="C67" s="893" t="s">
        <v>123</v>
      </c>
      <c r="D67" s="874"/>
      <c r="E67" s="874"/>
      <c r="F67" s="894"/>
      <c r="G67" s="894"/>
      <c r="H67" s="894"/>
      <c r="I67" s="875"/>
    </row>
    <row r="68" spans="1:9" ht="17.25" thickBot="1" x14ac:dyDescent="0.35">
      <c r="A68" s="888"/>
      <c r="B68" s="889"/>
      <c r="C68" s="895" t="s">
        <v>75</v>
      </c>
      <c r="D68" s="896"/>
      <c r="E68" s="896"/>
      <c r="F68" s="897"/>
      <c r="G68" s="897"/>
      <c r="H68" s="897"/>
      <c r="I68" s="898"/>
    </row>
    <row r="69" spans="1:9" ht="33" customHeight="1" thickBot="1" x14ac:dyDescent="0.35">
      <c r="A69" s="460">
        <v>1047</v>
      </c>
      <c r="B69" s="458" t="s">
        <v>635</v>
      </c>
      <c r="C69" s="872" t="s">
        <v>123</v>
      </c>
      <c r="D69" s="873"/>
      <c r="E69" s="873"/>
      <c r="F69" s="873"/>
      <c r="G69" s="873"/>
      <c r="H69" s="873"/>
      <c r="I69" s="899"/>
    </row>
    <row r="70" spans="1:9" ht="33.75" thickBot="1" x14ac:dyDescent="0.35">
      <c r="A70" s="822" t="s">
        <v>78</v>
      </c>
      <c r="B70" s="823"/>
      <c r="C70" s="393" t="s">
        <v>124</v>
      </c>
      <c r="D70" s="310"/>
      <c r="E70" s="310"/>
      <c r="F70" s="310"/>
      <c r="G70" s="310"/>
      <c r="H70" s="310"/>
      <c r="I70" s="310"/>
    </row>
    <row r="71" spans="1:9" ht="34.5" customHeight="1" thickBot="1" x14ac:dyDescent="0.35">
      <c r="A71" s="822" t="s">
        <v>81</v>
      </c>
      <c r="B71" s="823"/>
      <c r="C71" s="393"/>
      <c r="D71" s="393"/>
      <c r="E71" s="393"/>
      <c r="F71" s="310"/>
      <c r="G71" s="310"/>
      <c r="H71" s="310"/>
      <c r="I71" s="310"/>
    </row>
    <row r="72" spans="1:9" ht="54.75" customHeight="1" thickBot="1" x14ac:dyDescent="0.35">
      <c r="A72" s="822" t="s">
        <v>82</v>
      </c>
      <c r="B72" s="900"/>
      <c r="C72" s="823"/>
      <c r="D72" s="393"/>
      <c r="E72" s="393"/>
      <c r="F72" s="310"/>
      <c r="G72" s="82">
        <f>Armavir!C13</f>
        <v>-1569</v>
      </c>
      <c r="H72" s="82">
        <f>Armavir!D13</f>
        <v>-1569</v>
      </c>
      <c r="I72" s="82">
        <f>Armavir!E13</f>
        <v>-1569</v>
      </c>
    </row>
    <row r="73" spans="1:9" ht="48.75" customHeight="1" thickBot="1" x14ac:dyDescent="0.35">
      <c r="A73" s="822" t="s">
        <v>83</v>
      </c>
      <c r="B73" s="823"/>
      <c r="C73" s="82">
        <f>G72</f>
        <v>-1569</v>
      </c>
      <c r="D73" s="46"/>
      <c r="E73" s="46"/>
      <c r="F73" s="310"/>
      <c r="G73" s="310"/>
      <c r="H73" s="310"/>
      <c r="I73" s="310"/>
    </row>
    <row r="74" spans="1:9" ht="103.5" customHeight="1" thickBot="1" x14ac:dyDescent="0.35">
      <c r="A74" s="822" t="s">
        <v>84</v>
      </c>
      <c r="B74" s="823"/>
      <c r="C74" s="393"/>
      <c r="D74" s="393"/>
      <c r="E74" s="393"/>
      <c r="F74" s="310"/>
      <c r="G74" s="310"/>
      <c r="H74" s="310"/>
      <c r="I74" s="310"/>
    </row>
    <row r="75" spans="1:9" x14ac:dyDescent="0.3">
      <c r="A75" s="901" t="s">
        <v>66</v>
      </c>
      <c r="B75" s="902"/>
      <c r="C75" s="902"/>
      <c r="D75" s="902"/>
      <c r="E75" s="902"/>
      <c r="F75" s="902"/>
      <c r="G75" s="902"/>
      <c r="H75" s="902"/>
      <c r="I75" s="903"/>
    </row>
    <row r="76" spans="1:9" ht="15.75" customHeight="1" thickBot="1" x14ac:dyDescent="0.35">
      <c r="A76" s="872" t="s">
        <v>683</v>
      </c>
      <c r="B76" s="873"/>
      <c r="C76" s="873"/>
      <c r="D76" s="873"/>
      <c r="E76" s="873"/>
      <c r="F76" s="873"/>
      <c r="G76" s="873"/>
      <c r="H76" s="873"/>
      <c r="I76" s="899"/>
    </row>
    <row r="77" spans="1:9" x14ac:dyDescent="0.3">
      <c r="A77" s="901" t="s">
        <v>67</v>
      </c>
      <c r="B77" s="902"/>
      <c r="C77" s="902"/>
      <c r="D77" s="902"/>
      <c r="E77" s="902"/>
      <c r="F77" s="902"/>
      <c r="G77" s="902"/>
      <c r="H77" s="902"/>
      <c r="I77" s="903"/>
    </row>
    <row r="78" spans="1:9" ht="15.75" customHeight="1" thickBot="1" x14ac:dyDescent="0.35">
      <c r="A78" s="872" t="s">
        <v>684</v>
      </c>
      <c r="B78" s="873"/>
      <c r="C78" s="873"/>
      <c r="D78" s="873"/>
      <c r="E78" s="873"/>
      <c r="F78" s="873"/>
      <c r="G78" s="873"/>
      <c r="H78" s="873"/>
      <c r="I78" s="899"/>
    </row>
    <row r="79" spans="1:9" x14ac:dyDescent="0.25">
      <c r="A79" s="807" t="s">
        <v>54</v>
      </c>
      <c r="B79" s="808"/>
      <c r="C79" s="811" t="s">
        <v>24</v>
      </c>
      <c r="D79" s="812"/>
      <c r="E79" s="812"/>
      <c r="F79" s="812"/>
      <c r="G79" s="812"/>
      <c r="H79" s="812"/>
      <c r="I79" s="813"/>
    </row>
    <row r="80" spans="1:9" x14ac:dyDescent="0.25">
      <c r="A80" s="809"/>
      <c r="B80" s="810"/>
      <c r="C80" s="904" t="s">
        <v>125</v>
      </c>
      <c r="D80" s="905"/>
      <c r="E80" s="905"/>
      <c r="F80" s="905"/>
      <c r="G80" s="905"/>
      <c r="H80" s="905"/>
      <c r="I80" s="906"/>
    </row>
    <row r="81" spans="1:9" x14ac:dyDescent="0.25">
      <c r="A81" s="907">
        <v>1047</v>
      </c>
      <c r="B81" s="909" t="s">
        <v>636</v>
      </c>
      <c r="C81" s="910" t="s">
        <v>58</v>
      </c>
      <c r="D81" s="911"/>
      <c r="E81" s="911"/>
      <c r="F81" s="911"/>
      <c r="G81" s="911"/>
      <c r="H81" s="911"/>
      <c r="I81" s="912"/>
    </row>
    <row r="82" spans="1:9" ht="17.25" thickBot="1" x14ac:dyDescent="0.3">
      <c r="A82" s="908"/>
      <c r="B82" s="867"/>
      <c r="C82" s="913" t="s">
        <v>126</v>
      </c>
      <c r="D82" s="914"/>
      <c r="E82" s="914"/>
      <c r="F82" s="914"/>
      <c r="G82" s="914"/>
      <c r="H82" s="914"/>
      <c r="I82" s="915"/>
    </row>
    <row r="83" spans="1:9" ht="33" x14ac:dyDescent="0.25">
      <c r="A83" s="916" t="s">
        <v>78</v>
      </c>
      <c r="B83" s="917"/>
      <c r="C83" s="396" t="s">
        <v>127</v>
      </c>
      <c r="D83" s="471">
        <v>-2</v>
      </c>
      <c r="E83" s="471">
        <v>-2</v>
      </c>
      <c r="F83" s="471">
        <v>-2</v>
      </c>
      <c r="G83" s="397"/>
      <c r="H83" s="397"/>
      <c r="I83" s="398"/>
    </row>
    <row r="84" spans="1:9" ht="17.25" thickBot="1" x14ac:dyDescent="0.3">
      <c r="A84" s="918" t="s">
        <v>81</v>
      </c>
      <c r="B84" s="919"/>
      <c r="C84" s="399"/>
      <c r="D84" s="399"/>
      <c r="E84" s="399"/>
      <c r="F84" s="400"/>
      <c r="G84" s="401"/>
      <c r="H84" s="401"/>
      <c r="I84" s="402"/>
    </row>
    <row r="85" spans="1:9" ht="63.75" customHeight="1" thickBot="1" x14ac:dyDescent="0.3">
      <c r="A85" s="920" t="s">
        <v>93</v>
      </c>
      <c r="B85" s="921"/>
      <c r="C85" s="921"/>
      <c r="D85" s="403"/>
      <c r="E85" s="403"/>
      <c r="F85" s="404"/>
      <c r="G85" s="469">
        <f>SUM(Armavir!C37:C37)</f>
        <v>-2481.4</v>
      </c>
      <c r="H85" s="469">
        <f>SUM(Armavir!D37:D37)</f>
        <v>-2481.4</v>
      </c>
      <c r="I85" s="469">
        <f>SUM(Armavir!E37:E37)</f>
        <v>-2481.4</v>
      </c>
    </row>
    <row r="86" spans="1:9" ht="39" customHeight="1" thickBot="1" x14ac:dyDescent="0.3">
      <c r="A86" s="922" t="s">
        <v>94</v>
      </c>
      <c r="B86" s="923"/>
      <c r="C86" s="470">
        <f>G85</f>
        <v>-2481.4</v>
      </c>
      <c r="D86" s="406"/>
      <c r="E86" s="406"/>
      <c r="F86" s="404"/>
      <c r="G86" s="407"/>
      <c r="H86" s="407"/>
      <c r="I86" s="408"/>
    </row>
    <row r="87" spans="1:9" ht="89.25" customHeight="1" thickBot="1" x14ac:dyDescent="0.3">
      <c r="A87" s="922" t="s">
        <v>95</v>
      </c>
      <c r="B87" s="923"/>
      <c r="C87" s="409"/>
      <c r="D87" s="409"/>
      <c r="E87" s="409"/>
      <c r="F87" s="404"/>
      <c r="G87" s="407"/>
      <c r="H87" s="407"/>
      <c r="I87" s="408"/>
    </row>
    <row r="88" spans="1:9" x14ac:dyDescent="0.25">
      <c r="A88" s="850" t="s">
        <v>66</v>
      </c>
      <c r="B88" s="851"/>
      <c r="C88" s="851"/>
      <c r="D88" s="851"/>
      <c r="E88" s="851"/>
      <c r="F88" s="851"/>
      <c r="G88" s="852"/>
      <c r="H88" s="852"/>
      <c r="I88" s="853"/>
    </row>
    <row r="89" spans="1:9" ht="15.75" customHeight="1" thickBot="1" x14ac:dyDescent="0.35">
      <c r="A89" s="872" t="s">
        <v>683</v>
      </c>
      <c r="B89" s="873"/>
      <c r="C89" s="873"/>
      <c r="D89" s="873"/>
      <c r="E89" s="873"/>
      <c r="F89" s="873"/>
      <c r="G89" s="873"/>
      <c r="H89" s="873"/>
      <c r="I89" s="899"/>
    </row>
    <row r="90" spans="1:9" x14ac:dyDescent="0.25">
      <c r="A90" s="850" t="s">
        <v>67</v>
      </c>
      <c r="B90" s="851"/>
      <c r="C90" s="851"/>
      <c r="D90" s="851"/>
      <c r="E90" s="851"/>
      <c r="F90" s="851"/>
      <c r="G90" s="852"/>
      <c r="H90" s="852"/>
      <c r="I90" s="853"/>
    </row>
    <row r="91" spans="1:9" ht="15.75" customHeight="1" thickBot="1" x14ac:dyDescent="0.35">
      <c r="A91" s="872" t="s">
        <v>684</v>
      </c>
      <c r="B91" s="873"/>
      <c r="C91" s="873"/>
      <c r="D91" s="873"/>
      <c r="E91" s="873"/>
      <c r="F91" s="873"/>
      <c r="G91" s="873"/>
      <c r="H91" s="873"/>
      <c r="I91" s="899"/>
    </row>
    <row r="92" spans="1:9" ht="16.5" customHeight="1" x14ac:dyDescent="0.25">
      <c r="A92" s="807" t="s">
        <v>54</v>
      </c>
      <c r="B92" s="808"/>
      <c r="C92" s="811" t="s">
        <v>24</v>
      </c>
      <c r="D92" s="812"/>
      <c r="E92" s="812"/>
      <c r="F92" s="812"/>
      <c r="G92" s="812"/>
      <c r="H92" s="812"/>
      <c r="I92" s="813"/>
    </row>
    <row r="93" spans="1:9" ht="16.5" customHeight="1" x14ac:dyDescent="0.25">
      <c r="A93" s="809"/>
      <c r="B93" s="810"/>
      <c r="C93" s="904" t="s">
        <v>528</v>
      </c>
      <c r="D93" s="905"/>
      <c r="E93" s="905"/>
      <c r="F93" s="905"/>
      <c r="G93" s="905"/>
      <c r="H93" s="905"/>
      <c r="I93" s="906"/>
    </row>
    <row r="94" spans="1:9" x14ac:dyDescent="0.25">
      <c r="A94" s="907">
        <v>1047</v>
      </c>
      <c r="B94" s="909" t="s">
        <v>637</v>
      </c>
      <c r="C94" s="910" t="s">
        <v>58</v>
      </c>
      <c r="D94" s="911"/>
      <c r="E94" s="911"/>
      <c r="F94" s="911"/>
      <c r="G94" s="911"/>
      <c r="H94" s="911"/>
      <c r="I94" s="912"/>
    </row>
    <row r="95" spans="1:9" ht="33.75" customHeight="1" thickBot="1" x14ac:dyDescent="0.3">
      <c r="A95" s="908"/>
      <c r="B95" s="867"/>
      <c r="C95" s="913" t="s">
        <v>195</v>
      </c>
      <c r="D95" s="914"/>
      <c r="E95" s="914"/>
      <c r="F95" s="914"/>
      <c r="G95" s="914"/>
      <c r="H95" s="914"/>
      <c r="I95" s="915"/>
    </row>
    <row r="96" spans="1:9" ht="50.25" customHeight="1" x14ac:dyDescent="0.25">
      <c r="A96" s="916" t="s">
        <v>78</v>
      </c>
      <c r="B96" s="917"/>
      <c r="C96" s="396" t="s">
        <v>127</v>
      </c>
      <c r="D96" s="471">
        <v>-1</v>
      </c>
      <c r="E96" s="471">
        <v>-1</v>
      </c>
      <c r="F96" s="471">
        <v>-1</v>
      </c>
      <c r="G96" s="397"/>
      <c r="H96" s="397"/>
      <c r="I96" s="398"/>
    </row>
    <row r="97" spans="1:9" ht="17.25" customHeight="1" thickBot="1" x14ac:dyDescent="0.3">
      <c r="A97" s="918" t="s">
        <v>81</v>
      </c>
      <c r="B97" s="919"/>
      <c r="C97" s="399"/>
      <c r="D97" s="399"/>
      <c r="E97" s="399"/>
      <c r="F97" s="400"/>
      <c r="G97" s="401"/>
      <c r="H97" s="401"/>
      <c r="I97" s="402"/>
    </row>
    <row r="98" spans="1:9" ht="55.5" customHeight="1" thickBot="1" x14ac:dyDescent="0.3">
      <c r="A98" s="920" t="s">
        <v>93</v>
      </c>
      <c r="B98" s="921"/>
      <c r="C98" s="921"/>
      <c r="D98" s="403"/>
      <c r="E98" s="403"/>
      <c r="F98" s="404"/>
      <c r="G98" s="469">
        <f>Armavir!C38</f>
        <v>-2000</v>
      </c>
      <c r="H98" s="469">
        <f>Armavir!D38</f>
        <v>-2000</v>
      </c>
      <c r="I98" s="469">
        <f>Armavir!E38</f>
        <v>-2000</v>
      </c>
    </row>
    <row r="99" spans="1:9" ht="33" customHeight="1" thickBot="1" x14ac:dyDescent="0.3">
      <c r="A99" s="922" t="s">
        <v>94</v>
      </c>
      <c r="B99" s="923"/>
      <c r="C99" s="470">
        <f>I98</f>
        <v>-2000</v>
      </c>
      <c r="D99" s="406"/>
      <c r="E99" s="406"/>
      <c r="F99" s="404"/>
      <c r="G99" s="407"/>
      <c r="H99" s="407"/>
      <c r="I99" s="408"/>
    </row>
    <row r="100" spans="1:9" ht="102" customHeight="1" thickBot="1" x14ac:dyDescent="0.3">
      <c r="A100" s="922" t="s">
        <v>95</v>
      </c>
      <c r="B100" s="923"/>
      <c r="C100" s="409"/>
      <c r="D100" s="409"/>
      <c r="E100" s="409"/>
      <c r="F100" s="404"/>
      <c r="G100" s="407"/>
      <c r="H100" s="407"/>
      <c r="I100" s="408"/>
    </row>
    <row r="101" spans="1:9" ht="36" customHeight="1" x14ac:dyDescent="0.25">
      <c r="A101" s="850" t="s">
        <v>66</v>
      </c>
      <c r="B101" s="851"/>
      <c r="C101" s="851"/>
      <c r="D101" s="851"/>
      <c r="E101" s="851"/>
      <c r="F101" s="851"/>
      <c r="G101" s="852"/>
      <c r="H101" s="852"/>
      <c r="I101" s="853"/>
    </row>
    <row r="102" spans="1:9" ht="27.75" customHeight="1" thickBot="1" x14ac:dyDescent="0.35">
      <c r="A102" s="872" t="s">
        <v>683</v>
      </c>
      <c r="B102" s="873"/>
      <c r="C102" s="873"/>
      <c r="D102" s="873"/>
      <c r="E102" s="873"/>
      <c r="F102" s="873"/>
      <c r="G102" s="873"/>
      <c r="H102" s="873"/>
      <c r="I102" s="899"/>
    </row>
    <row r="103" spans="1:9" ht="16.5" customHeight="1" x14ac:dyDescent="0.25">
      <c r="A103" s="850" t="s">
        <v>67</v>
      </c>
      <c r="B103" s="851"/>
      <c r="C103" s="851"/>
      <c r="D103" s="851"/>
      <c r="E103" s="851"/>
      <c r="F103" s="851"/>
      <c r="G103" s="852"/>
      <c r="H103" s="852"/>
      <c r="I103" s="853"/>
    </row>
    <row r="104" spans="1:9" ht="33.75" customHeight="1" thickBot="1" x14ac:dyDescent="0.35">
      <c r="A104" s="872" t="s">
        <v>684</v>
      </c>
      <c r="B104" s="873"/>
      <c r="C104" s="873"/>
      <c r="D104" s="873"/>
      <c r="E104" s="873"/>
      <c r="F104" s="873"/>
      <c r="G104" s="873"/>
      <c r="H104" s="873"/>
      <c r="I104" s="899"/>
    </row>
    <row r="105" spans="1:9" ht="16.5" customHeight="1" x14ac:dyDescent="0.25">
      <c r="A105" s="977" t="s">
        <v>54</v>
      </c>
      <c r="B105" s="978"/>
      <c r="C105" s="983" t="s">
        <v>24</v>
      </c>
      <c r="D105" s="984"/>
      <c r="E105" s="984"/>
      <c r="F105" s="984"/>
      <c r="G105" s="984"/>
      <c r="H105" s="984"/>
      <c r="I105" s="985"/>
    </row>
    <row r="106" spans="1:9" ht="16.5" customHeight="1" x14ac:dyDescent="0.25">
      <c r="A106" s="979"/>
      <c r="B106" s="980"/>
      <c r="C106" s="986" t="s">
        <v>120</v>
      </c>
      <c r="D106" s="987"/>
      <c r="E106" s="987"/>
      <c r="F106" s="987"/>
      <c r="G106" s="987"/>
      <c r="H106" s="987"/>
      <c r="I106" s="988"/>
    </row>
    <row r="107" spans="1:9" ht="17.25" thickBot="1" x14ac:dyDescent="0.3">
      <c r="A107" s="981"/>
      <c r="B107" s="982"/>
      <c r="C107" s="989" t="s">
        <v>75</v>
      </c>
      <c r="D107" s="990"/>
      <c r="E107" s="990"/>
      <c r="F107" s="990"/>
      <c r="G107" s="990"/>
      <c r="H107" s="990"/>
      <c r="I107" s="991"/>
    </row>
    <row r="108" spans="1:9" ht="21.75" customHeight="1" thickBot="1" x14ac:dyDescent="0.3">
      <c r="A108" s="463">
        <v>1047</v>
      </c>
      <c r="B108" s="461" t="s">
        <v>646</v>
      </c>
      <c r="C108" s="992" t="s">
        <v>730</v>
      </c>
      <c r="D108" s="993"/>
      <c r="E108" s="993"/>
      <c r="F108" s="993"/>
      <c r="G108" s="993"/>
      <c r="H108" s="993"/>
      <c r="I108" s="994"/>
    </row>
    <row r="109" spans="1:9" ht="50.25" thickBot="1" x14ac:dyDescent="0.3">
      <c r="A109" s="995" t="s">
        <v>78</v>
      </c>
      <c r="B109" s="996"/>
      <c r="C109" s="445" t="s">
        <v>122</v>
      </c>
      <c r="D109" s="443"/>
      <c r="E109" s="443"/>
      <c r="F109" s="443"/>
      <c r="G109" s="461"/>
      <c r="H109" s="461"/>
      <c r="I109" s="461"/>
    </row>
    <row r="110" spans="1:9" ht="31.5" customHeight="1" thickBot="1" x14ac:dyDescent="0.3">
      <c r="A110" s="995" t="s">
        <v>81</v>
      </c>
      <c r="B110" s="996"/>
      <c r="C110" s="462"/>
      <c r="D110" s="462"/>
      <c r="E110" s="462"/>
      <c r="F110" s="461"/>
      <c r="G110" s="461"/>
      <c r="H110" s="461"/>
      <c r="I110" s="461"/>
    </row>
    <row r="111" spans="1:9" ht="61.5" customHeight="1" thickBot="1" x14ac:dyDescent="0.3">
      <c r="A111" s="995" t="s">
        <v>82</v>
      </c>
      <c r="B111" s="997"/>
      <c r="C111" s="996"/>
      <c r="D111" s="462"/>
      <c r="E111" s="462"/>
      <c r="F111" s="461"/>
      <c r="G111" s="116">
        <f>Armavir!C41</f>
        <v>1000</v>
      </c>
      <c r="H111" s="116">
        <f>Armavir!D41</f>
        <v>1000</v>
      </c>
      <c r="I111" s="116">
        <f>Armavir!E41</f>
        <v>1000</v>
      </c>
    </row>
    <row r="112" spans="1:9" ht="43.5" customHeight="1" thickBot="1" x14ac:dyDescent="0.3">
      <c r="A112" s="995" t="s">
        <v>83</v>
      </c>
      <c r="B112" s="996"/>
      <c r="C112" s="116">
        <f>I111</f>
        <v>1000</v>
      </c>
      <c r="D112" s="116"/>
      <c r="E112" s="116"/>
      <c r="F112" s="461"/>
      <c r="G112" s="461"/>
      <c r="H112" s="461"/>
      <c r="I112" s="461"/>
    </row>
    <row r="113" spans="1:9" ht="95.25" customHeight="1" thickBot="1" x14ac:dyDescent="0.3">
      <c r="A113" s="995" t="s">
        <v>84</v>
      </c>
      <c r="B113" s="996"/>
      <c r="C113" s="462"/>
      <c r="D113" s="462"/>
      <c r="E113" s="462"/>
      <c r="F113" s="461"/>
      <c r="G113" s="461"/>
      <c r="H113" s="461"/>
      <c r="I113" s="461"/>
    </row>
    <row r="114" spans="1:9" ht="24.75" customHeight="1" x14ac:dyDescent="0.25">
      <c r="A114" s="998" t="s">
        <v>66</v>
      </c>
      <c r="B114" s="999"/>
      <c r="C114" s="999"/>
      <c r="D114" s="999"/>
      <c r="E114" s="999"/>
      <c r="F114" s="999"/>
      <c r="G114" s="999"/>
      <c r="H114" s="999"/>
      <c r="I114" s="1000"/>
    </row>
    <row r="115" spans="1:9" ht="29.25" customHeight="1" thickBot="1" x14ac:dyDescent="0.35">
      <c r="A115" s="872" t="s">
        <v>683</v>
      </c>
      <c r="B115" s="873"/>
      <c r="C115" s="873"/>
      <c r="D115" s="873"/>
      <c r="E115" s="873"/>
      <c r="F115" s="873"/>
      <c r="G115" s="873"/>
      <c r="H115" s="873"/>
      <c r="I115" s="899"/>
    </row>
    <row r="116" spans="1:9" ht="31.5" customHeight="1" x14ac:dyDescent="0.25">
      <c r="A116" s="998" t="s">
        <v>67</v>
      </c>
      <c r="B116" s="999"/>
      <c r="C116" s="999"/>
      <c r="D116" s="999"/>
      <c r="E116" s="999"/>
      <c r="F116" s="999"/>
      <c r="G116" s="999"/>
      <c r="H116" s="999"/>
      <c r="I116" s="1000"/>
    </row>
    <row r="117" spans="1:9" ht="21" customHeight="1" thickBot="1" x14ac:dyDescent="0.35">
      <c r="A117" s="872" t="s">
        <v>684</v>
      </c>
      <c r="B117" s="873"/>
      <c r="C117" s="873"/>
      <c r="D117" s="873"/>
      <c r="E117" s="873"/>
      <c r="F117" s="873"/>
      <c r="G117" s="873"/>
      <c r="H117" s="873"/>
      <c r="I117" s="899"/>
    </row>
    <row r="118" spans="1:9" s="89" customFormat="1" x14ac:dyDescent="0.25">
      <c r="A118" s="807" t="s">
        <v>54</v>
      </c>
      <c r="B118" s="808"/>
      <c r="C118" s="811" t="s">
        <v>24</v>
      </c>
      <c r="D118" s="812"/>
      <c r="E118" s="812"/>
      <c r="F118" s="812"/>
      <c r="G118" s="812"/>
      <c r="H118" s="812"/>
      <c r="I118" s="813"/>
    </row>
    <row r="119" spans="1:9" s="89" customFormat="1" x14ac:dyDescent="0.25">
      <c r="A119" s="809"/>
      <c r="B119" s="810"/>
      <c r="C119" s="904" t="s">
        <v>88</v>
      </c>
      <c r="D119" s="905"/>
      <c r="E119" s="905"/>
      <c r="F119" s="905"/>
      <c r="G119" s="905"/>
      <c r="H119" s="905"/>
      <c r="I119" s="906"/>
    </row>
    <row r="120" spans="1:9" s="89" customFormat="1" x14ac:dyDescent="0.25">
      <c r="A120" s="907">
        <v>1047</v>
      </c>
      <c r="B120" s="909" t="s">
        <v>638</v>
      </c>
      <c r="C120" s="910" t="s">
        <v>58</v>
      </c>
      <c r="D120" s="911"/>
      <c r="E120" s="911"/>
      <c r="F120" s="911"/>
      <c r="G120" s="911"/>
      <c r="H120" s="911"/>
      <c r="I120" s="912"/>
    </row>
    <row r="121" spans="1:9" s="89" customFormat="1" ht="33" customHeight="1" thickBot="1" x14ac:dyDescent="0.3">
      <c r="A121" s="908"/>
      <c r="B121" s="867"/>
      <c r="C121" s="913" t="s">
        <v>90</v>
      </c>
      <c r="D121" s="914"/>
      <c r="E121" s="914"/>
      <c r="F121" s="914"/>
      <c r="G121" s="914"/>
      <c r="H121" s="914"/>
      <c r="I121" s="915"/>
    </row>
    <row r="122" spans="1:9" s="89" customFormat="1" ht="60" customHeight="1" x14ac:dyDescent="0.25">
      <c r="A122" s="916" t="s">
        <v>78</v>
      </c>
      <c r="B122" s="917"/>
      <c r="C122" s="396" t="s">
        <v>91</v>
      </c>
      <c r="D122" s="309"/>
      <c r="E122" s="309"/>
      <c r="F122" s="309"/>
      <c r="G122" s="410"/>
      <c r="H122" s="410"/>
      <c r="I122" s="398"/>
    </row>
    <row r="123" spans="1:9" s="89" customFormat="1" ht="83.25" thickBot="1" x14ac:dyDescent="0.3">
      <c r="A123" s="918" t="s">
        <v>81</v>
      </c>
      <c r="B123" s="919"/>
      <c r="C123" s="399" t="s">
        <v>92</v>
      </c>
      <c r="D123" s="399"/>
      <c r="E123" s="399"/>
      <c r="F123" s="400"/>
      <c r="G123" s="401"/>
      <c r="H123" s="401"/>
      <c r="I123" s="402"/>
    </row>
    <row r="124" spans="1:9" s="89" customFormat="1" ht="59.25" customHeight="1" thickBot="1" x14ac:dyDescent="0.3">
      <c r="A124" s="920" t="s">
        <v>93</v>
      </c>
      <c r="B124" s="921"/>
      <c r="C124" s="921"/>
      <c r="D124" s="403"/>
      <c r="E124" s="403"/>
      <c r="F124" s="404"/>
      <c r="G124" s="233">
        <f>Armavir!C42</f>
        <v>-6000</v>
      </c>
      <c r="H124" s="233">
        <f>SUM(Armavir!D42)</f>
        <v>-6000</v>
      </c>
      <c r="I124" s="233">
        <f>SUM(Armavir!E42)</f>
        <v>-6000</v>
      </c>
    </row>
    <row r="125" spans="1:9" s="89" customFormat="1" ht="42.75" customHeight="1" thickBot="1" x14ac:dyDescent="0.3">
      <c r="A125" s="922" t="s">
        <v>94</v>
      </c>
      <c r="B125" s="923"/>
      <c r="C125" s="233">
        <f>I124</f>
        <v>-6000</v>
      </c>
      <c r="D125" s="411"/>
      <c r="E125" s="411"/>
      <c r="F125" s="404"/>
      <c r="G125" s="407"/>
      <c r="H125" s="407"/>
      <c r="I125" s="408"/>
    </row>
    <row r="126" spans="1:9" s="89" customFormat="1" ht="89.25" customHeight="1" thickBot="1" x14ac:dyDescent="0.3">
      <c r="A126" s="922" t="s">
        <v>95</v>
      </c>
      <c r="B126" s="923"/>
      <c r="C126" s="409"/>
      <c r="D126" s="409"/>
      <c r="E126" s="409"/>
      <c r="F126" s="404"/>
      <c r="G126" s="407"/>
      <c r="H126" s="407"/>
      <c r="I126" s="408"/>
    </row>
    <row r="127" spans="1:9" s="89" customFormat="1" ht="24.75" customHeight="1" x14ac:dyDescent="0.25">
      <c r="A127" s="850" t="s">
        <v>66</v>
      </c>
      <c r="B127" s="851"/>
      <c r="C127" s="851"/>
      <c r="D127" s="851"/>
      <c r="E127" s="851"/>
      <c r="F127" s="851"/>
      <c r="G127" s="852"/>
      <c r="H127" s="852"/>
      <c r="I127" s="853"/>
    </row>
    <row r="128" spans="1:9" s="89" customFormat="1" ht="19.5" customHeight="1" thickBot="1" x14ac:dyDescent="0.35">
      <c r="A128" s="872" t="s">
        <v>683</v>
      </c>
      <c r="B128" s="873"/>
      <c r="C128" s="873"/>
      <c r="D128" s="873"/>
      <c r="E128" s="873"/>
      <c r="F128" s="873"/>
      <c r="G128" s="873"/>
      <c r="H128" s="873"/>
      <c r="I128" s="899"/>
    </row>
    <row r="129" spans="1:9" s="89" customFormat="1" ht="27.75" customHeight="1" x14ac:dyDescent="0.25">
      <c r="A129" s="850" t="s">
        <v>67</v>
      </c>
      <c r="B129" s="851"/>
      <c r="C129" s="851"/>
      <c r="D129" s="851"/>
      <c r="E129" s="851"/>
      <c r="F129" s="851"/>
      <c r="G129" s="852"/>
      <c r="H129" s="852"/>
      <c r="I129" s="853"/>
    </row>
    <row r="130" spans="1:9" s="89" customFormat="1" ht="24" customHeight="1" thickBot="1" x14ac:dyDescent="0.35">
      <c r="A130" s="872" t="s">
        <v>684</v>
      </c>
      <c r="B130" s="873"/>
      <c r="C130" s="873"/>
      <c r="D130" s="873"/>
      <c r="E130" s="873"/>
      <c r="F130" s="873"/>
      <c r="G130" s="873"/>
      <c r="H130" s="873"/>
      <c r="I130" s="899"/>
    </row>
  </sheetData>
  <mergeCells count="141">
    <mergeCell ref="A130:I130"/>
    <mergeCell ref="A124:C124"/>
    <mergeCell ref="A125:B125"/>
    <mergeCell ref="A126:B126"/>
    <mergeCell ref="A127:I127"/>
    <mergeCell ref="A128:I128"/>
    <mergeCell ref="A129:I129"/>
    <mergeCell ref="A120:A121"/>
    <mergeCell ref="B120:B121"/>
    <mergeCell ref="C120:I120"/>
    <mergeCell ref="C121:I121"/>
    <mergeCell ref="A122:B122"/>
    <mergeCell ref="A123:B123"/>
    <mergeCell ref="A102:I102"/>
    <mergeCell ref="A103:I103"/>
    <mergeCell ref="A104:I104"/>
    <mergeCell ref="A118:B119"/>
    <mergeCell ref="C118:I118"/>
    <mergeCell ref="C119:I119"/>
    <mergeCell ref="A96:B96"/>
    <mergeCell ref="A97:B97"/>
    <mergeCell ref="A98:C98"/>
    <mergeCell ref="A101:I101"/>
    <mergeCell ref="A100:B100"/>
    <mergeCell ref="A105:B107"/>
    <mergeCell ref="C105:I105"/>
    <mergeCell ref="C106:I106"/>
    <mergeCell ref="C107:I107"/>
    <mergeCell ref="C108:I108"/>
    <mergeCell ref="A109:B109"/>
    <mergeCell ref="A110:B110"/>
    <mergeCell ref="A111:C111"/>
    <mergeCell ref="A112:B112"/>
    <mergeCell ref="A113:B113"/>
    <mergeCell ref="A114:I114"/>
    <mergeCell ref="A115:I115"/>
    <mergeCell ref="A116:I116"/>
    <mergeCell ref="A91:I91"/>
    <mergeCell ref="A92:B93"/>
    <mergeCell ref="C92:I92"/>
    <mergeCell ref="C93:I93"/>
    <mergeCell ref="A94:A95"/>
    <mergeCell ref="B94:B95"/>
    <mergeCell ref="C94:I94"/>
    <mergeCell ref="C95:I95"/>
    <mergeCell ref="A99:B99"/>
    <mergeCell ref="A85:C85"/>
    <mergeCell ref="A86:B86"/>
    <mergeCell ref="A87:B87"/>
    <mergeCell ref="A88:I88"/>
    <mergeCell ref="A89:I89"/>
    <mergeCell ref="A90:I90"/>
    <mergeCell ref="A81:A82"/>
    <mergeCell ref="B81:B82"/>
    <mergeCell ref="C81:I81"/>
    <mergeCell ref="C82:I82"/>
    <mergeCell ref="A83:B83"/>
    <mergeCell ref="A84:B84"/>
    <mergeCell ref="A75:I75"/>
    <mergeCell ref="A76:I76"/>
    <mergeCell ref="A77:I77"/>
    <mergeCell ref="A78:I78"/>
    <mergeCell ref="A79:B80"/>
    <mergeCell ref="C79:I79"/>
    <mergeCell ref="C80:I80"/>
    <mergeCell ref="C69:I69"/>
    <mergeCell ref="A70:B70"/>
    <mergeCell ref="A71:B71"/>
    <mergeCell ref="A72:C72"/>
    <mergeCell ref="A73:B73"/>
    <mergeCell ref="A74:B74"/>
    <mergeCell ref="A63:I63"/>
    <mergeCell ref="A64:I64"/>
    <mergeCell ref="A65:I65"/>
    <mergeCell ref="A66:I66"/>
    <mergeCell ref="A67:B68"/>
    <mergeCell ref="C67:I67"/>
    <mergeCell ref="C68:I68"/>
    <mergeCell ref="C56:I56"/>
    <mergeCell ref="A57:B58"/>
    <mergeCell ref="A59:B59"/>
    <mergeCell ref="A60:C60"/>
    <mergeCell ref="A61:B61"/>
    <mergeCell ref="A62:B62"/>
    <mergeCell ref="A49:I49"/>
    <mergeCell ref="A50:C52"/>
    <mergeCell ref="D50:I50"/>
    <mergeCell ref="D51:F51"/>
    <mergeCell ref="G51:I51"/>
    <mergeCell ref="A53:B55"/>
    <mergeCell ref="C53:I53"/>
    <mergeCell ref="C54:I54"/>
    <mergeCell ref="C55:I55"/>
    <mergeCell ref="A25:I25"/>
    <mergeCell ref="A28:I28"/>
    <mergeCell ref="A30:C32"/>
    <mergeCell ref="D30:I30"/>
    <mergeCell ref="D31:F31"/>
    <mergeCell ref="G31:I31"/>
    <mergeCell ref="A48:I48"/>
    <mergeCell ref="A37:B37"/>
    <mergeCell ref="A38:I38"/>
    <mergeCell ref="A39:I39"/>
    <mergeCell ref="A40:I40"/>
    <mergeCell ref="A41:B41"/>
    <mergeCell ref="C41:I41"/>
    <mergeCell ref="A42:B42"/>
    <mergeCell ref="A43:I43"/>
    <mergeCell ref="A44:I44"/>
    <mergeCell ref="A45:I45"/>
    <mergeCell ref="A46:I46"/>
    <mergeCell ref="A33:B34"/>
    <mergeCell ref="C33:I33"/>
    <mergeCell ref="C34:I34"/>
    <mergeCell ref="A35:A36"/>
    <mergeCell ref="B35:B36"/>
    <mergeCell ref="C36:I36"/>
    <mergeCell ref="A117:I117"/>
    <mergeCell ref="A1:I1"/>
    <mergeCell ref="A3:I3"/>
    <mergeCell ref="A6:I6"/>
    <mergeCell ref="A8:I8"/>
    <mergeCell ref="A10:C12"/>
    <mergeCell ref="D10:I10"/>
    <mergeCell ref="D11:F11"/>
    <mergeCell ref="G11:I11"/>
    <mergeCell ref="A17:B17"/>
    <mergeCell ref="A18:B18"/>
    <mergeCell ref="A19:C19"/>
    <mergeCell ref="A20:I20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23:I23"/>
    <mergeCell ref="A24:I24"/>
  </mergeCells>
  <pageMargins left="0.2" right="0.19" top="0.17" bottom="0.17" header="0.31496062992126" footer="0.31496062992126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Aragatsotn</vt:lpstr>
      <vt:lpstr>Aragac crag</vt:lpstr>
      <vt:lpstr>Aragatsot</vt:lpstr>
      <vt:lpstr>Aragac cra</vt:lpstr>
      <vt:lpstr>Ararat</vt:lpstr>
      <vt:lpstr>Ararat crag</vt:lpstr>
      <vt:lpstr>Ararat cra</vt:lpstr>
      <vt:lpstr>Armavir</vt:lpstr>
      <vt:lpstr>Armavir cra</vt:lpstr>
      <vt:lpstr>Armavir crag</vt:lpstr>
      <vt:lpstr>Gegharqunik</vt:lpstr>
      <vt:lpstr>Gexarq crag</vt:lpstr>
      <vt:lpstr>Gexarquniq</vt:lpstr>
      <vt:lpstr>Gexarq cra</vt:lpstr>
      <vt:lpstr>Lori</vt:lpstr>
      <vt:lpstr>Lori crag</vt:lpstr>
      <vt:lpstr>Lori cra</vt:lpstr>
      <vt:lpstr>Kotayq crag</vt:lpstr>
      <vt:lpstr>Shirak</vt:lpstr>
      <vt:lpstr>Shirak crag</vt:lpstr>
      <vt:lpstr>Shirak cra</vt:lpstr>
      <vt:lpstr>Syunik</vt:lpstr>
      <vt:lpstr>Syunik crag</vt:lpstr>
      <vt:lpstr>Syunik cra</vt:lpstr>
      <vt:lpstr>Vayoc dzor crag</vt:lpstr>
      <vt:lpstr>VayocDzor</vt:lpstr>
      <vt:lpstr>VayocDzor cra</vt:lpstr>
      <vt:lpstr>Tavush</vt:lpstr>
      <vt:lpstr>Tavush cra</vt:lpstr>
      <vt:lpstr>Gnum </vt:lpstr>
      <vt:lpstr>ԸՆԴԱՄԵՆԸ</vt:lpstr>
      <vt:lpstr>Tavush crag</vt:lpstr>
      <vt:lpstr>Gnum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2013-05-07T12:18:29Z</dcterms:modified>
</cp:coreProperties>
</file>