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C:\Users\AshotPir\Desktop\ՈՍ-ճանապարհային ոս արտաբյուջե-12092\"/>
    </mc:Choice>
  </mc:AlternateContent>
  <bookViews>
    <workbookView xWindow="0" yWindow="0" windowWidth="28800" windowHeight="11835" tabRatio="647" activeTab="12"/>
  </bookViews>
  <sheets>
    <sheet name="N 1" sheetId="1" r:id="rId1"/>
    <sheet name="N 2" sheetId="2" r:id="rId2"/>
    <sheet name="N 3" sheetId="3" r:id="rId3"/>
    <sheet name="N 4" sheetId="4" r:id="rId4"/>
    <sheet name="N 5" sheetId="5" r:id="rId5"/>
    <sheet name="N 6,1" sheetId="6" r:id="rId6"/>
    <sheet name="N 6.2" sheetId="7" r:id="rId7"/>
    <sheet name="N 6.3" sheetId="8" r:id="rId8"/>
    <sheet name="N 6.4" sheetId="9" r:id="rId9"/>
    <sheet name="N 7" sheetId="10" r:id="rId10"/>
    <sheet name="N 8" sheetId="11" r:id="rId11"/>
    <sheet name="9.1" sheetId="15" r:id="rId12"/>
    <sheet name="9.2" sheetId="13" r:id="rId13"/>
  </sheets>
  <externalReferences>
    <externalReference r:id="rId14"/>
    <externalReference r:id="rId15"/>
    <externalReference r:id="rId16"/>
    <externalReference r:id="rId17"/>
    <externalReference r:id="rId18"/>
    <externalReference r:id="rId19"/>
  </externalReferences>
  <definedNames>
    <definedName name="_edn1" localSheetId="12">'9.2'!$A$221</definedName>
    <definedName name="_edn10" localSheetId="12">'9.2'!$A$232</definedName>
    <definedName name="_edn11" localSheetId="12">'9.2'!$A$233</definedName>
    <definedName name="_edn12" localSheetId="12">'9.2'!$A$234</definedName>
    <definedName name="_edn13" localSheetId="12">'9.2'!$A$235</definedName>
    <definedName name="_edn14" localSheetId="12">'9.2'!$A$236</definedName>
    <definedName name="_edn15" localSheetId="12">'9.2'!$A$237</definedName>
    <definedName name="_edn2" localSheetId="12">'9.2'!$A$222</definedName>
    <definedName name="_edn3" localSheetId="12">'9.2'!$A$223</definedName>
    <definedName name="_edn4" localSheetId="12">'9.2'!$A$224</definedName>
    <definedName name="_edn5" localSheetId="12">'9.2'!$A$227</definedName>
    <definedName name="_edn6" localSheetId="12">'9.2'!$A$228</definedName>
    <definedName name="_edn7" localSheetId="12">'9.2'!$A$229</definedName>
    <definedName name="_edn8" localSheetId="12">'9.2'!$A$230</definedName>
    <definedName name="_edn9" localSheetId="12">'9.2'!$A$231</definedName>
    <definedName name="_ednref1" localSheetId="12">'9.2'!#REF!</definedName>
    <definedName name="_ednref10" localSheetId="12">'9.2'!#REF!</definedName>
    <definedName name="_ednref11" localSheetId="12">'9.2'!#REF!</definedName>
    <definedName name="_ednref12" localSheetId="12">'9.2'!#REF!</definedName>
    <definedName name="_ednref13" localSheetId="12">'9.2'!$A$131</definedName>
    <definedName name="_ednref14" localSheetId="12">'9.2'!$D$144</definedName>
    <definedName name="_ednref15" localSheetId="12">'9.2'!#REF!</definedName>
    <definedName name="_ednref2" localSheetId="12">'9.2'!#REF!</definedName>
    <definedName name="_ednref3" localSheetId="12">'9.2'!#REF!</definedName>
    <definedName name="_ednref4" localSheetId="12">'9.2'!#REF!</definedName>
    <definedName name="_ednref5" localSheetId="12">'9.2'!#REF!</definedName>
    <definedName name="_ednref6" localSheetId="12">'9.2'!#REF!</definedName>
    <definedName name="_ednref7" localSheetId="12">'9.2'!#REF!</definedName>
    <definedName name="_ednref8" localSheetId="12">'9.2'!#REF!</definedName>
    <definedName name="_ednref9" localSheetId="12">'9.2'!#REF!</definedName>
    <definedName name="_xlnm._FilterDatabase" localSheetId="5" hidden="1">'N 6,1'!$B$1:$B$118</definedName>
    <definedName name="_xlnm._FilterDatabase" localSheetId="6" hidden="1">'N 6.2'!$I$1:$I$8453</definedName>
    <definedName name="_xlnm._FilterDatabase" localSheetId="10" hidden="1">'N 8'!$A$14:$IN$606</definedName>
    <definedName name="g">'[1]DOC 3'!$A$16,'[1]DOC 3'!$A$128,'[1]DOC 3'!$A$311,'[1]DOC 3'!$A$328</definedName>
    <definedName name="OLE_LINK1" localSheetId="12">'9.2'!$A$3</definedName>
    <definedName name="par_count" localSheetId="4">'[2]DOC 3'!$A$14,'[2]DOC 3'!$A$35,'[2]DOC 3'!$A$58,'[2]DOC 3'!$A$79,'[2]DOC 3'!$A$104,'[2]DOC 3'!$A$126,'[2]DOC 3'!$A$196,'[2]DOC 3'!$A$216,'[2]DOC 3'!$A$236,'[2]DOC 3'!$A$256,'[2]DOC 3'!$A$273,'[2]DOC 3'!#REF!,'[2]DOC 3'!$A$309,'[2]DOC 3'!$A$325,'[2]DOC 3'!$A$359</definedName>
    <definedName name="par_count" localSheetId="5">'[3]DOC 3'!$A$14,'[3]DOC 3'!$A$35,'[3]DOC 3'!$A$58,'[3]DOC 3'!$A$79,'[3]DOC 3'!$A$104,'[3]DOC 3'!$A$126,'[3]DOC 3'!$A$196,'[3]DOC 3'!$A$216,'[3]DOC 3'!$A$236,'[3]DOC 3'!$A$256,'[3]DOC 3'!$A$273,'[3]DOC 3'!#REF!,'[3]DOC 3'!$A$309,'[3]DOC 3'!$A$325,'[3]DOC 3'!$A$359</definedName>
    <definedName name="par_count">'[4]DOC 3'!$A$14,'[4]DOC 3'!$A$35,'[4]DOC 3'!$A$58,'[4]DOC 3'!$A$79,'[4]DOC 3'!$A$104,'[4]DOC 3'!$A$126,'[4]DOC 3'!$A$196,'[4]DOC 3'!$A$216,'[4]DOC 3'!$A$236,'[4]DOC 3'!$A$256,'[4]DOC 3'!$A$273,'[4]DOC 3'!#REF!,'[4]DOC 3'!$A$309,'[4]DOC 3'!$A$325,'[4]DOC 3'!$A$359</definedName>
    <definedName name="par_qual" localSheetId="4">'[2]DOC 3'!$A$15,'[2]DOC 3'!$A$127,'[2]DOC 3'!$A$257,'[2]DOC 3'!$A$310,'[2]DOC 3'!$A$327</definedName>
    <definedName name="par_qual" localSheetId="5">'[3]DOC 3'!$A$15,'[3]DOC 3'!$A$127,'[3]DOC 3'!$A$257,'[3]DOC 3'!$A$310,'[3]DOC 3'!$A$327</definedName>
    <definedName name="par_qual">'[4]DOC 3'!$A$15,'[4]DOC 3'!$A$127,'[4]DOC 3'!$A$257,'[4]DOC 3'!$A$310,'[4]DOC 3'!$A$327</definedName>
    <definedName name="par_time" localSheetId="4">'[2]DOC 3'!$A$16,'[2]DOC 3'!$A$128,'[2]DOC 3'!$A$311,'[2]DOC 3'!$A$328</definedName>
    <definedName name="par_time" localSheetId="5">'[3]DOC 3'!$A$16,'[3]DOC 3'!$A$128,'[3]DOC 3'!$A$311,'[3]DOC 3'!$A$328</definedName>
    <definedName name="par_time">'[4]DOC 3'!$A$16,'[4]DOC 3'!$A$128,'[4]DOC 3'!$A$311,'[4]DOC 3'!$A$328</definedName>
    <definedName name="par2.4s" localSheetId="4">'[2]DOC 3'!$A$20,'[2]DOC 3'!$A$49,'[2]DOC 3'!$A$93,'[2]DOC 3'!$A$132,'[2]DOC 3'!$A$152,'[2]DOC 3'!$A$166,'[2]DOC 3'!$A$186,'[2]DOC 3'!$A$206,'[2]DOC 3'!$A$226,'[2]DOC 3'!$A$246,'[2]DOC 3'!$A$263,'[2]DOC 3'!$A$286,'[2]DOC 3'!$A$299,'[2]DOC 3'!$A$315,'[2]DOC 3'!$A$332,'[2]DOC 3'!$A$349</definedName>
    <definedName name="par2.4s" localSheetId="5">'[3]DOC 3'!$A$20,'[3]DOC 3'!$A$49,'[3]DOC 3'!$A$93,'[3]DOC 3'!$A$132,'[3]DOC 3'!$A$152,'[3]DOC 3'!$A$166,'[3]DOC 3'!$A$186,'[3]DOC 3'!$A$206,'[3]DOC 3'!$A$226,'[3]DOC 3'!$A$246,'[3]DOC 3'!$A$263,'[3]DOC 3'!$A$286,'[3]DOC 3'!$A$299,'[3]DOC 3'!$A$315,'[3]DOC 3'!$A$332,'[3]DOC 3'!$A$349</definedName>
    <definedName name="par2.4s">'[4]DOC 3'!$A$20,'[4]DOC 3'!$A$49,'[4]DOC 3'!$A$93,'[4]DOC 3'!$A$132,'[4]DOC 3'!$A$152,'[4]DOC 3'!$A$166,'[4]DOC 3'!$A$186,'[4]DOC 3'!$A$206,'[4]DOC 3'!$A$226,'[4]DOC 3'!$A$246,'[4]DOC 3'!$A$263,'[4]DOC 3'!$A$286,'[4]DOC 3'!$A$299,'[4]DOC 3'!$A$315,'[4]DOC 3'!$A$332,'[4]DOC 3'!$A$349</definedName>
    <definedName name="par2.5s" localSheetId="4">'[2]DOC 3'!$A$22,'[2]DOC 3'!$A$134</definedName>
    <definedName name="par2.5s" localSheetId="5">'[3]DOC 3'!$A$22,'[3]DOC 3'!$A$134</definedName>
    <definedName name="par2.5s">'[4]DOC 3'!$A$22,'[4]DOC 3'!$A$134</definedName>
    <definedName name="par2.6s" localSheetId="4">'[2]DOC 3'!$A$40,'[2]DOC 3'!$A$65,'[2]DOC 3'!$A$89,'[2]DOC 3'!$A$111</definedName>
    <definedName name="par2.6s" localSheetId="5">'[3]DOC 3'!$A$40,'[3]DOC 3'!$A$65,'[3]DOC 3'!$A$89,'[3]DOC 3'!$A$111</definedName>
    <definedName name="par2.6s">'[4]DOC 3'!$A$40,'[4]DOC 3'!$A$65,'[4]DOC 3'!$A$89,'[4]DOC 3'!$A$111</definedName>
    <definedName name="par2.7s" localSheetId="4">'[2]DOC 3'!$A$178,'[2]DOC 3'!$A$343</definedName>
    <definedName name="par2.7s" localSheetId="5">'[3]DOC 3'!$A$178,'[3]DOC 3'!$A$343</definedName>
    <definedName name="par2.7s">'[4]DOC 3'!$A$178,'[4]DOC 3'!$A$343</definedName>
    <definedName name="par2.9s" localSheetId="4">'[2]DOC 3'!$A$18,'[2]DOC 3'!$A$47,'[2]DOC 3'!$A$91,'[2]DOC 3'!$A$130,'[2]DOC 3'!$A$150,'[2]DOC 3'!$A$164,'[2]DOC 3'!$A$184,'[2]DOC 3'!$A$204,'[2]DOC 3'!$A$224,'[2]DOC 3'!$A$244,'[2]DOC 3'!$A$261,'[2]DOC 3'!$A$284,'[2]DOC 3'!$A$297,'[2]DOC 3'!$A$313,'[2]DOC 3'!$A$330,'[2]DOC 3'!$A$347</definedName>
    <definedName name="par2.9s" localSheetId="5">'[3]DOC 3'!$A$18,'[3]DOC 3'!$A$47,'[3]DOC 3'!$A$91,'[3]DOC 3'!$A$130,'[3]DOC 3'!$A$150,'[3]DOC 3'!$A$164,'[3]DOC 3'!$A$184,'[3]DOC 3'!$A$204,'[3]DOC 3'!$A$224,'[3]DOC 3'!$A$244,'[3]DOC 3'!$A$261,'[3]DOC 3'!$A$284,'[3]DOC 3'!$A$297,'[3]DOC 3'!$A$313,'[3]DOC 3'!$A$330,'[3]DOC 3'!$A$347</definedName>
    <definedName name="par2.9s">'[4]DOC 3'!$A$18,'[4]DOC 3'!$A$47,'[4]DOC 3'!$A$91,'[4]DOC 3'!$A$130,'[4]DOC 3'!$A$150,'[4]DOC 3'!$A$164,'[4]DOC 3'!$A$184,'[4]DOC 3'!$A$204,'[4]DOC 3'!$A$224,'[4]DOC 3'!$A$244,'[4]DOC 3'!$A$261,'[4]DOC 3'!$A$284,'[4]DOC 3'!$A$297,'[4]DOC 3'!$A$313,'[4]DOC 3'!$A$330,'[4]DOC 3'!$A$347</definedName>
    <definedName name="par4.10s" localSheetId="4">'[2]DOC 3'!$A$42,'[2]DOC 3'!$A$84</definedName>
    <definedName name="par4.10s" localSheetId="5">'[3]DOC 3'!$A$42,'[3]DOC 3'!$A$84</definedName>
    <definedName name="par4.10s">'[4]DOC 3'!$A$42,'[4]DOC 3'!$A$84</definedName>
    <definedName name="par4.11d" localSheetId="4">'[2]DOC 3'!$A$44,'[2]DOC 3'!$A$86,'[2]DOC 3'!$A$201,'[2]DOC 3'!$A$221,'[2]DOC 3'!$A$241</definedName>
    <definedName name="par4.11d" localSheetId="5">'[3]DOC 3'!$A$44,'[3]DOC 3'!$A$86,'[3]DOC 3'!$A$201,'[3]DOC 3'!$A$221,'[3]DOC 3'!$A$241</definedName>
    <definedName name="par4.11d">'[4]DOC 3'!$A$44,'[4]DOC 3'!$A$86,'[4]DOC 3'!$A$201,'[4]DOC 3'!$A$221,'[4]DOC 3'!$A$241</definedName>
    <definedName name="par4.14" localSheetId="4">'[2]DOC 3'!$A$38,'[2]DOC 3'!$A$82,'[2]DOC 3'!$A$199,'[2]DOC 3'!$A$219,'[2]DOC 3'!$A$239,'[2]DOC 3'!$A$259</definedName>
    <definedName name="par4.14" localSheetId="5">'[3]DOC 3'!$A$38,'[3]DOC 3'!$A$82,'[3]DOC 3'!$A$199,'[3]DOC 3'!$A$219,'[3]DOC 3'!$A$239,'[3]DOC 3'!$A$259</definedName>
    <definedName name="par4.14">'[4]DOC 3'!$A$38,'[4]DOC 3'!$A$82,'[4]DOC 3'!$A$199,'[4]DOC 3'!$A$219,'[4]DOC 3'!$A$239,'[4]DOC 3'!$A$259</definedName>
    <definedName name="par4.15" localSheetId="4">'[2]DOC 3'!$A$60,'[2]DOC 3'!$A$106,'[2]DOC 3'!$A$275</definedName>
    <definedName name="par4.15" localSheetId="5">'[3]DOC 3'!$A$60,'[3]DOC 3'!$A$106,'[3]DOC 3'!$A$275</definedName>
    <definedName name="par4.15">'[4]DOC 3'!$A$60,'[4]DOC 3'!$A$106,'[4]DOC 3'!$A$275</definedName>
    <definedName name="par4.16" localSheetId="4">'[2]DOC 3'!$A$61,'[2]DOC 3'!$A$107,'[2]DOC 3'!$A$276</definedName>
    <definedName name="par4.16" localSheetId="5">'[3]DOC 3'!$A$61,'[3]DOC 3'!$A$107,'[3]DOC 3'!$A$276</definedName>
    <definedName name="par4.16">'[4]DOC 3'!$A$61,'[4]DOC 3'!$A$107,'[4]DOC 3'!$A$276</definedName>
    <definedName name="par4.17" localSheetId="4">'[2]DOC 3'!$A$59,'[2]DOC 3'!$A$105,'[2]DOC 3'!$A$274,'[2]DOC 3'!$A$364</definedName>
    <definedName name="par4.17" localSheetId="5">'[3]DOC 3'!$A$59,'[3]DOC 3'!$A$105,'[3]DOC 3'!$A$274,'[3]DOC 3'!$A$364</definedName>
    <definedName name="par4.17">'[4]DOC 3'!$A$59,'[4]DOC 3'!$A$105,'[4]DOC 3'!$A$274,'[4]DOC 3'!$A$364</definedName>
    <definedName name="par4.18d" localSheetId="4">'[2]DOC 3'!$A$62,'[2]DOC 3'!$A$108</definedName>
    <definedName name="par4.18d" localSheetId="5">'[3]DOC 3'!$A$62,'[3]DOC 3'!$A$108</definedName>
    <definedName name="par4.18d">'[4]DOC 3'!$A$62,'[4]DOC 3'!$A$108</definedName>
    <definedName name="par4.8" localSheetId="4">'[2]DOC 3'!$A$37,'[2]DOC 3'!$A$81,'[2]DOC 3'!$A$198,'[2]DOC 3'!$A$218,'[2]DOC 3'!$A$238</definedName>
    <definedName name="par4.8" localSheetId="5">'[3]DOC 3'!$A$37,'[3]DOC 3'!$A$81,'[3]DOC 3'!$A$198,'[3]DOC 3'!$A$218,'[3]DOC 3'!$A$238</definedName>
    <definedName name="par4.8">'[4]DOC 3'!$A$37,'[4]DOC 3'!$A$81,'[4]DOC 3'!$A$198,'[4]DOC 3'!$A$218,'[4]DOC 3'!$A$238</definedName>
    <definedName name="par4.9" localSheetId="4">'[2]DOC 3'!$A$39,'[2]DOC 3'!$A$83,'[2]DOC 3'!$A$200,'[2]DOC 3'!$A$220,'[2]DOC 3'!$A$240,'[2]DOC 3'!$A$260</definedName>
    <definedName name="par4.9" localSheetId="5">'[3]DOC 3'!$A$39,'[3]DOC 3'!$A$83,'[3]DOC 3'!$A$200,'[3]DOC 3'!$A$220,'[3]DOC 3'!$A$240,'[3]DOC 3'!$A$260</definedName>
    <definedName name="par4.9">'[4]DOC 3'!$A$39,'[4]DOC 3'!$A$83,'[4]DOC 3'!$A$200,'[4]DOC 3'!$A$220,'[4]DOC 3'!$A$240,'[4]DOC 3'!$A$260</definedName>
    <definedName name="par5.1" localSheetId="4">'[2]DOC 3'!$A$17,'[2]DOC 3'!$A$129</definedName>
    <definedName name="par5.1" localSheetId="5">'[3]DOC 3'!$A$17,'[3]DOC 3'!$A$129</definedName>
    <definedName name="par5.1">'[4]DOC 3'!$A$17,'[4]DOC 3'!$A$129</definedName>
    <definedName name="par5.3" localSheetId="4">'[2]DOC 3'!$A$36,'[2]DOC 3'!$A$80,'[2]DOC 3'!$A$197,'[2]DOC 3'!$A$217,'[2]DOC 3'!$A$237,'[2]DOC 3'!$A$258</definedName>
    <definedName name="par5.3" localSheetId="5">'[3]DOC 3'!$A$36,'[3]DOC 3'!$A$80,'[3]DOC 3'!$A$197,'[3]DOC 3'!$A$217,'[3]DOC 3'!$A$237,'[3]DOC 3'!$A$258</definedName>
    <definedName name="par5.3">'[4]DOC 3'!$A$36,'[4]DOC 3'!$A$80,'[4]DOC 3'!$A$197,'[4]DOC 3'!$A$217,'[4]DOC 3'!$A$237,'[4]DOC 3'!$A$258</definedName>
    <definedName name="par5.4" localSheetId="4">'[2]DOC 3'!$A$146,'[2]DOC 3'!$A$163,'[2]DOC 3'!$A$281,'[2]DOC 3'!#REF!,'[2]DOC 3'!$A$342</definedName>
    <definedName name="par5.4" localSheetId="5">'[3]DOC 3'!$A$146,'[3]DOC 3'!$A$163,'[3]DOC 3'!$A$281,'[3]DOC 3'!#REF!,'[3]DOC 3'!$A$342</definedName>
    <definedName name="par5.4">'[4]DOC 3'!$A$146,'[4]DOC 3'!$A$163,'[4]DOC 3'!$A$281,'[4]DOC 3'!#REF!,'[4]DOC 3'!$A$342</definedName>
    <definedName name="par5.6" localSheetId="4">'[2]DOC 3'!$A$312,'[2]DOC 3'!$A$329</definedName>
    <definedName name="par5.6" localSheetId="5">'[3]DOC 3'!$A$312,'[3]DOC 3'!$A$329</definedName>
    <definedName name="par5.6">'[4]DOC 3'!$A$312,'[4]DOC 3'!$A$329</definedName>
    <definedName name="_xlnm.Print_Area" localSheetId="1">'N 2'!$A$1:$E$17</definedName>
    <definedName name="_xlnm.Print_Area" localSheetId="2">'N 3'!$A$1:$F$13</definedName>
    <definedName name="_xlnm.Print_Area" localSheetId="4">'N 5'!$B$1:$F$99</definedName>
    <definedName name="_xlnm.Print_Area" localSheetId="5">'N 6,1'!$A$1:$H$109</definedName>
    <definedName name="_xlnm.Print_Area" localSheetId="7">'N 6.3'!$A$1:$I$46</definedName>
    <definedName name="_xlnm.Print_Area" localSheetId="10">'N 8'!$A$1:$J$606</definedName>
    <definedName name="_xlnm.Print_Titles" localSheetId="1">'N 2'!$7:$8</definedName>
    <definedName name="_xlnm.Print_Titles" localSheetId="3">'N 4'!$8:$8</definedName>
    <definedName name="program" localSheetId="4">'[2]DOC 3'!$A$9,'[2]DOC 3'!$A$30,'[2]DOC 3'!$A$53,'[2]DOC 3'!$A$74,'[2]DOC 3'!$A$99,'[2]DOC 3'!$A$121,'[2]DOC 3'!$A$140,'[2]DOC 3'!$A$158,'[2]DOC 3'!$A$172,'[2]DOC 3'!$A$191,'[2]DOC 3'!$A$211,'[2]DOC 3'!$A$231,'[2]DOC 3'!$A$251,'[2]DOC 3'!$A$268,'[2]DOC 3'!#REF!,'[2]DOC 3'!$A$291,'[2]DOC 3'!$A$304,'[2]DOC 3'!$A$320,'[2]DOC 3'!$A$337,'[2]DOC 3'!$A$354</definedName>
    <definedName name="program" localSheetId="5">'[3]DOC 3'!$A$9,'[3]DOC 3'!$A$30,'[3]DOC 3'!$A$53,'[3]DOC 3'!$A$74,'[3]DOC 3'!$A$99,'[3]DOC 3'!$A$121,'[3]DOC 3'!$A$140,'[3]DOC 3'!$A$158,'[3]DOC 3'!$A$172,'[3]DOC 3'!$A$191,'[3]DOC 3'!$A$211,'[3]DOC 3'!$A$231,'[3]DOC 3'!$A$251,'[3]DOC 3'!$A$268,'[3]DOC 3'!#REF!,'[3]DOC 3'!$A$291,'[3]DOC 3'!$A$304,'[3]DOC 3'!$A$320,'[3]DOC 3'!$A$337,'[3]DOC 3'!$A$354</definedName>
    <definedName name="program">'[4]DOC 3'!$A$9,'[4]DOC 3'!$A$30,'[4]DOC 3'!$A$53,'[4]DOC 3'!$A$74,'[4]DOC 3'!$A$99,'[4]DOC 3'!$A$121,'[4]DOC 3'!$A$140,'[4]DOC 3'!$A$158,'[4]DOC 3'!$A$172,'[4]DOC 3'!$A$191,'[4]DOC 3'!$A$211,'[4]DOC 3'!$A$231,'[4]DOC 3'!$A$251,'[4]DOC 3'!$A$268,'[4]DOC 3'!#REF!,'[4]DOC 3'!$A$291,'[4]DOC 3'!$A$304,'[4]DOC 3'!$A$320,'[4]DOC 3'!$A$337,'[4]DOC 3'!$A$354</definedName>
    <definedName name="Z_50D6D28B_5697_48B1_897B_3DAEBACB1D6A_.wvu.Cols" localSheetId="1" hidden="1">'N 2'!$B:$B</definedName>
    <definedName name="Z_50D6D28B_5697_48B1_897B_3DAEBACB1D6A_.wvu.Cols" localSheetId="2" hidden="1">'N 3'!$C:$C</definedName>
    <definedName name="Z_50D6D28B_5697_48B1_897B_3DAEBACB1D6A_.wvu.Cols" localSheetId="3" hidden="1">'N 4'!$E:$E</definedName>
    <definedName name="Z_50D6D28B_5697_48B1_897B_3DAEBACB1D6A_.wvu.Cols" localSheetId="4" hidden="1">'N 5'!$A:$A,'N 5'!$C:$C</definedName>
    <definedName name="Z_50D6D28B_5697_48B1_897B_3DAEBACB1D6A_.wvu.Cols" localSheetId="5" hidden="1">'N 6,1'!$I:$J</definedName>
    <definedName name="Z_50D6D28B_5697_48B1_897B_3DAEBACB1D6A_.wvu.Cols" localSheetId="7" hidden="1">'N 6.3'!$F:$F</definedName>
    <definedName name="Z_50D6D28B_5697_48B1_897B_3DAEBACB1D6A_.wvu.Cols" localSheetId="9" hidden="1">'N 7'!#REF!,'N 7'!#REF!,'N 7'!#REF!,'N 7'!#REF!</definedName>
    <definedName name="Z_50D6D28B_5697_48B1_897B_3DAEBACB1D6A_.wvu.FilterData" localSheetId="5" hidden="1">'N 6,1'!$A$5:$K$109</definedName>
    <definedName name="Z_50D6D28B_5697_48B1_897B_3DAEBACB1D6A_.wvu.FilterData" localSheetId="10" hidden="1">'N 8'!$B$1:$B$630</definedName>
    <definedName name="Z_50D6D28B_5697_48B1_897B_3DAEBACB1D6A_.wvu.PrintArea" localSheetId="1" hidden="1">'N 2'!$A$1:$E$17</definedName>
    <definedName name="Z_50D6D28B_5697_48B1_897B_3DAEBACB1D6A_.wvu.PrintArea" localSheetId="2" hidden="1">'N 3'!$A$1:$F$13</definedName>
    <definedName name="Z_50D6D28B_5697_48B1_897B_3DAEBACB1D6A_.wvu.PrintArea" localSheetId="4" hidden="1">'N 5'!$B$1:$F$99</definedName>
    <definedName name="Z_50D6D28B_5697_48B1_897B_3DAEBACB1D6A_.wvu.PrintArea" localSheetId="5" hidden="1">'N 6,1'!$A$1:$H$109</definedName>
    <definedName name="Z_50D6D28B_5697_48B1_897B_3DAEBACB1D6A_.wvu.PrintArea" localSheetId="10" hidden="1">'N 8'!$A$1:$K$589</definedName>
    <definedName name="Z_50D6D28B_5697_48B1_897B_3DAEBACB1D6A_.wvu.PrintTitles" localSheetId="1" hidden="1">'N 2'!$7:$8</definedName>
    <definedName name="Z_50D6D28B_5697_48B1_897B_3DAEBACB1D6A_.wvu.PrintTitles" localSheetId="3" hidden="1">'N 4'!$8:$8</definedName>
    <definedName name="Z_50D6D28B_5697_48B1_897B_3DAEBACB1D6A_.wvu.Rows" localSheetId="12" hidden="1">'9.2'!$6:$6,'9.2'!$16:$19,'9.2'!$22:$34,'9.2'!$41:$135,'9.2'!$159:$163,'9.2'!$175:$216</definedName>
    <definedName name="Z_50D6D28B_5697_48B1_897B_3DAEBACB1D6A_.wvu.Rows" localSheetId="2" hidden="1">'N 3'!$11:$12,'N 3'!$14:$14</definedName>
    <definedName name="Z_50D6D28B_5697_48B1_897B_3DAEBACB1D6A_.wvu.Rows" localSheetId="3" hidden="1">'N 4'!$11:$15,'N 4'!$19:$19,'N 4'!$21:$162</definedName>
    <definedName name="Z_50D6D28B_5697_48B1_897B_3DAEBACB1D6A_.wvu.Rows" localSheetId="4" hidden="1">'N 5'!$18:$19,'N 5'!$28:$35,'N 5'!$38:$43,'N 5'!$48:$70,'N 5'!$74:$79,'N 5'!$89:$89</definedName>
    <definedName name="Z_50D6D28B_5697_48B1_897B_3DAEBACB1D6A_.wvu.Rows" localSheetId="5" hidden="1">'N 6,1'!#REF!,'N 6,1'!$4:$4</definedName>
    <definedName name="Z_50D6D28B_5697_48B1_897B_3DAEBACB1D6A_.wvu.Rows" localSheetId="7" hidden="1">'N 6.3'!$16:$20</definedName>
    <definedName name="Z_50D6D28B_5697_48B1_897B_3DAEBACB1D6A_.wvu.Rows" localSheetId="8" hidden="1">'N 6.4'!$14:$14</definedName>
    <definedName name="Z_50D6D28B_5697_48B1_897B_3DAEBACB1D6A_.wvu.Rows" localSheetId="9" hidden="1">'N 7'!$5:$5,'N 7'!$7:$7</definedName>
    <definedName name="Z_8D44251F_CD28_4FD5_87FF_B69A5EBE7DBB_.wvu.Cols" localSheetId="1" hidden="1">'N 2'!$B:$B</definedName>
    <definedName name="Z_8D44251F_CD28_4FD5_87FF_B69A5EBE7DBB_.wvu.Cols" localSheetId="2" hidden="1">'N 3'!$C:$C</definedName>
    <definedName name="Z_8D44251F_CD28_4FD5_87FF_B69A5EBE7DBB_.wvu.Cols" localSheetId="3" hidden="1">'N 4'!$E:$E</definedName>
    <definedName name="Z_8D44251F_CD28_4FD5_87FF_B69A5EBE7DBB_.wvu.Cols" localSheetId="4" hidden="1">'N 5'!$A:$A,'N 5'!$C:$C</definedName>
    <definedName name="Z_8D44251F_CD28_4FD5_87FF_B69A5EBE7DBB_.wvu.Cols" localSheetId="5" hidden="1">'N 6,1'!$I:$J</definedName>
    <definedName name="Z_8D44251F_CD28_4FD5_87FF_B69A5EBE7DBB_.wvu.Cols" localSheetId="7" hidden="1">'N 6.3'!$F:$F</definedName>
    <definedName name="Z_8D44251F_CD28_4FD5_87FF_B69A5EBE7DBB_.wvu.Cols" localSheetId="9" hidden="1">'N 7'!#REF!,'N 7'!#REF!,'N 7'!#REF!,'N 7'!#REF!</definedName>
    <definedName name="Z_8D44251F_CD28_4FD5_87FF_B69A5EBE7DBB_.wvu.FilterData" localSheetId="5" hidden="1">'N 6,1'!$A$5:$K$109</definedName>
    <definedName name="Z_8D44251F_CD28_4FD5_87FF_B69A5EBE7DBB_.wvu.FilterData" localSheetId="10" hidden="1">'N 8'!$A$422:$IN$589</definedName>
    <definedName name="Z_8D44251F_CD28_4FD5_87FF_B69A5EBE7DBB_.wvu.PrintArea" localSheetId="1" hidden="1">'N 2'!$A$1:$E$17</definedName>
    <definedName name="Z_8D44251F_CD28_4FD5_87FF_B69A5EBE7DBB_.wvu.PrintArea" localSheetId="2" hidden="1">'N 3'!$A$1:$F$13</definedName>
    <definedName name="Z_8D44251F_CD28_4FD5_87FF_B69A5EBE7DBB_.wvu.PrintArea" localSheetId="4" hidden="1">'N 5'!$B$1:$F$99</definedName>
    <definedName name="Z_8D44251F_CD28_4FD5_87FF_B69A5EBE7DBB_.wvu.PrintArea" localSheetId="5" hidden="1">'N 6,1'!$A$1:$H$109</definedName>
    <definedName name="Z_8D44251F_CD28_4FD5_87FF_B69A5EBE7DBB_.wvu.PrintArea" localSheetId="10" hidden="1">'N 8'!$A$1:$K$589</definedName>
    <definedName name="Z_8D44251F_CD28_4FD5_87FF_B69A5EBE7DBB_.wvu.PrintTitles" localSheetId="1" hidden="1">'N 2'!$7:$8</definedName>
    <definedName name="Z_8D44251F_CD28_4FD5_87FF_B69A5EBE7DBB_.wvu.PrintTitles" localSheetId="3" hidden="1">'N 4'!$8:$8</definedName>
    <definedName name="Z_8D44251F_CD28_4FD5_87FF_B69A5EBE7DBB_.wvu.Rows" localSheetId="12" hidden="1">'9.2'!$6:$6,'9.2'!$16:$19,'9.2'!$22:$34,'9.2'!$41:$135,'9.2'!$159:$163,'9.2'!$175:$216</definedName>
    <definedName name="Z_8D44251F_CD28_4FD5_87FF_B69A5EBE7DBB_.wvu.Rows" localSheetId="2" hidden="1">'N 3'!$11:$12,'N 3'!$14:$14</definedName>
    <definedName name="Z_8D44251F_CD28_4FD5_87FF_B69A5EBE7DBB_.wvu.Rows" localSheetId="3" hidden="1">'N 4'!$11:$15,'N 4'!$19:$19,'N 4'!$21:$162</definedName>
    <definedName name="Z_8D44251F_CD28_4FD5_87FF_B69A5EBE7DBB_.wvu.Rows" localSheetId="4" hidden="1">'N 5'!$18:$19,'N 5'!$28:$35,'N 5'!$38:$43,'N 5'!$48:$70,'N 5'!$74:$79,'N 5'!$89:$89</definedName>
    <definedName name="Z_8D44251F_CD28_4FD5_87FF_B69A5EBE7DBB_.wvu.Rows" localSheetId="5" hidden="1">'N 6,1'!#REF!,'N 6,1'!$4:$4</definedName>
    <definedName name="Z_8D44251F_CD28_4FD5_87FF_B69A5EBE7DBB_.wvu.Rows" localSheetId="7" hidden="1">'N 6.3'!$16:$20</definedName>
    <definedName name="Z_8D44251F_CD28_4FD5_87FF_B69A5EBE7DBB_.wvu.Rows" localSheetId="8" hidden="1">'N 6.4'!$14:$14</definedName>
    <definedName name="Z_8D44251F_CD28_4FD5_87FF_B69A5EBE7DBB_.wvu.Rows" localSheetId="9" hidden="1">'N 7'!$5:$5,'N 7'!$7:$7</definedName>
    <definedName name="Z_BA9DD912_BB3C_40B9_B8D4_2F3BB33695CD_.wvu.Cols" localSheetId="1" hidden="1">'N 2'!$B:$B</definedName>
    <definedName name="Z_BA9DD912_BB3C_40B9_B8D4_2F3BB33695CD_.wvu.Cols" localSheetId="2" hidden="1">'N 3'!$C:$C</definedName>
    <definedName name="Z_BA9DD912_BB3C_40B9_B8D4_2F3BB33695CD_.wvu.Cols" localSheetId="3" hidden="1">'N 4'!$E:$E</definedName>
    <definedName name="Z_BA9DD912_BB3C_40B9_B8D4_2F3BB33695CD_.wvu.Cols" localSheetId="4" hidden="1">'N 5'!$A:$A,'N 5'!$C:$C</definedName>
    <definedName name="Z_BA9DD912_BB3C_40B9_B8D4_2F3BB33695CD_.wvu.Cols" localSheetId="5" hidden="1">'N 6,1'!$I:$J</definedName>
    <definedName name="Z_BA9DD912_BB3C_40B9_B8D4_2F3BB33695CD_.wvu.Cols" localSheetId="7" hidden="1">'N 6.3'!$F:$F</definedName>
    <definedName name="Z_BA9DD912_BB3C_40B9_B8D4_2F3BB33695CD_.wvu.Cols" localSheetId="9" hidden="1">'N 7'!#REF!,'N 7'!#REF!,'N 7'!#REF!,'N 7'!#REF!</definedName>
    <definedName name="Z_BA9DD912_BB3C_40B9_B8D4_2F3BB33695CD_.wvu.FilterData" localSheetId="5" hidden="1">'N 6,1'!$A$5:$K$109</definedName>
    <definedName name="Z_BA9DD912_BB3C_40B9_B8D4_2F3BB33695CD_.wvu.FilterData" localSheetId="10" hidden="1">'N 8'!$A$13:$IN$589</definedName>
    <definedName name="Z_BA9DD912_BB3C_40B9_B8D4_2F3BB33695CD_.wvu.PrintArea" localSheetId="1" hidden="1">'N 2'!$A$1:$E$17</definedName>
    <definedName name="Z_BA9DD912_BB3C_40B9_B8D4_2F3BB33695CD_.wvu.PrintArea" localSheetId="2" hidden="1">'N 3'!$A$1:$F$13</definedName>
    <definedName name="Z_BA9DD912_BB3C_40B9_B8D4_2F3BB33695CD_.wvu.PrintArea" localSheetId="4" hidden="1">'N 5'!$B$1:$F$99</definedName>
    <definedName name="Z_BA9DD912_BB3C_40B9_B8D4_2F3BB33695CD_.wvu.PrintArea" localSheetId="5" hidden="1">'N 6,1'!$A$1:$H$109</definedName>
    <definedName name="Z_BA9DD912_BB3C_40B9_B8D4_2F3BB33695CD_.wvu.PrintArea" localSheetId="10" hidden="1">'N 8'!$A$1:$K$589</definedName>
    <definedName name="Z_BA9DD912_BB3C_40B9_B8D4_2F3BB33695CD_.wvu.PrintTitles" localSheetId="1" hidden="1">'N 2'!$7:$8</definedName>
    <definedName name="Z_BA9DD912_BB3C_40B9_B8D4_2F3BB33695CD_.wvu.PrintTitles" localSheetId="3" hidden="1">'N 4'!$8:$8</definedName>
    <definedName name="Z_BA9DD912_BB3C_40B9_B8D4_2F3BB33695CD_.wvu.Rows" localSheetId="12" hidden="1">'9.2'!$6:$6,'9.2'!$16:$19,'9.2'!$22:$34,'9.2'!$41:$135,'9.2'!$159:$163,'9.2'!$175:$216</definedName>
    <definedName name="Z_BA9DD912_BB3C_40B9_B8D4_2F3BB33695CD_.wvu.Rows" localSheetId="2" hidden="1">'N 3'!$11:$12,'N 3'!$14:$14</definedName>
    <definedName name="Z_BA9DD912_BB3C_40B9_B8D4_2F3BB33695CD_.wvu.Rows" localSheetId="3" hidden="1">'N 4'!$11:$15,'N 4'!$19:$19,'N 4'!$21:$162</definedName>
    <definedName name="Z_BA9DD912_BB3C_40B9_B8D4_2F3BB33695CD_.wvu.Rows" localSheetId="4" hidden="1">'N 5'!$18:$19,'N 5'!$28:$35,'N 5'!$38:$43,'N 5'!$48:$70,'N 5'!$74:$79,'N 5'!$89:$89</definedName>
    <definedName name="Z_BA9DD912_BB3C_40B9_B8D4_2F3BB33695CD_.wvu.Rows" localSheetId="5" hidden="1">'N 6,1'!#REF!,'N 6,1'!$4:$4,'N 6,1'!$22:$29,'N 6,1'!$34:$35,'N 6,1'!$37:$39,'N 6,1'!$42:$42,'N 6,1'!$45:$45,'N 6,1'!$48:$49,'N 6,1'!$51:$52,'N 6,1'!$55:$56,'N 6,1'!$58:$59,'N 6,1'!$61:$62,'N 6,1'!$65:$78,'N 6,1'!$80:$80,'N 6,1'!$82:$89,'N 6,1'!$92:$96,'N 6,1'!$98:$100,'N 6,1'!$108:$108</definedName>
    <definedName name="Z_BA9DD912_BB3C_40B9_B8D4_2F3BB33695CD_.wvu.Rows" localSheetId="7" hidden="1">'N 6.3'!$16:$20</definedName>
    <definedName name="Z_BA9DD912_BB3C_40B9_B8D4_2F3BB33695CD_.wvu.Rows" localSheetId="8" hidden="1">'N 6.4'!$14:$14</definedName>
    <definedName name="Z_BA9DD912_BB3C_40B9_B8D4_2F3BB33695CD_.wvu.Rows" localSheetId="9" hidden="1">'N 7'!$5:$5,'N 7'!$7:$7</definedName>
    <definedName name="Z_C778D689_E2EE_419F_B565_FCE2B1ACF203_.wvu.FilterData" localSheetId="10" hidden="1">'N 8'!$A$13:$IN$589</definedName>
    <definedName name="ւ">'[1]DOC 3'!$A$9,'[1]DOC 3'!$A$30,'[1]DOC 3'!$A$53,'[1]DOC 3'!$A$74,'[1]DOC 3'!$A$99,'[1]DOC 3'!$A$121,'[1]DOC 3'!$A$140,'[1]DOC 3'!$A$158,'[1]DOC 3'!$A$172,'[1]DOC 3'!$A$191,'[1]DOC 3'!$A$211,'[1]DOC 3'!$A$231,'[1]DOC 3'!$A$251,'[1]DOC 3'!$A$268,'[1]DOC 3'!#REF!,'[1]DOC 3'!$A$291,'[1]DOC 3'!$A$304,'[1]DOC 3'!$A$320,'[1]DOC 3'!$A$337,'[1]DOC 3'!$A$354</definedName>
  </definedNames>
  <calcPr calcId="152511"/>
  <customWorkbookViews>
    <customWorkbookView name="ANI_Harutyunyan - Personal View" guid="{BA9DD912-BB3C-40B9-B8D4-2F3BB33695CD}" mergeInterval="0" personalView="1" maximized="1" xWindow="-8" yWindow="-8" windowWidth="1382" windowHeight="744" tabRatio="647" activeSheetId="11"/>
    <customWorkbookView name="Argam - Personal View" guid="{50D6D28B-5697-48B1-897B-3DAEBACB1D6A}" mergeInterval="0" personalView="1" maximized="1" xWindow="1" yWindow="1" windowWidth="1436" windowHeight="628" tabRatio="647" activeSheetId="11"/>
    <customWorkbookView name="Mnacakanyan - Personal View" guid="{8D44251F-CD28-4FD5-87FF-B69A5EBE7DBB}" mergeInterval="0" personalView="1" maximized="1" xWindow="-8" yWindow="-8" windowWidth="1382" windowHeight="744" tabRatio="647" activeSheetId="11"/>
  </customWorkbookViews>
</workbook>
</file>

<file path=xl/calcChain.xml><?xml version="1.0" encoding="utf-8"?>
<calcChain xmlns="http://schemas.openxmlformats.org/spreadsheetml/2006/main">
  <c r="E420" i="11" l="1"/>
  <c r="J55" i="11" l="1"/>
  <c r="H94" i="6" l="1"/>
  <c r="J306" i="11" l="1"/>
  <c r="J225" i="11"/>
  <c r="J224" i="11"/>
  <c r="J582" i="11" l="1"/>
  <c r="J261" i="11" l="1"/>
  <c r="J262" i="11"/>
  <c r="J263" i="11"/>
  <c r="J264" i="11"/>
  <c r="J265" i="11"/>
  <c r="J266" i="11"/>
  <c r="J267" i="11"/>
  <c r="J268" i="11"/>
  <c r="J269" i="11"/>
  <c r="J270" i="11"/>
  <c r="J271" i="11"/>
  <c r="J272" i="11"/>
  <c r="J273" i="11"/>
  <c r="J274" i="11"/>
  <c r="J275" i="11"/>
  <c r="J276" i="11"/>
  <c r="J277" i="11"/>
  <c r="J368" i="11"/>
  <c r="J369" i="11"/>
  <c r="J370" i="11"/>
  <c r="J371" i="11"/>
  <c r="J372" i="11"/>
  <c r="J373" i="11"/>
  <c r="J374" i="11"/>
  <c r="J375" i="11"/>
  <c r="J376" i="11"/>
  <c r="J552" i="11" l="1"/>
  <c r="G422" i="11" l="1"/>
  <c r="H422" i="11"/>
  <c r="I422" i="11"/>
  <c r="J515" i="11"/>
  <c r="J467" i="11"/>
  <c r="J549" i="11"/>
  <c r="J538" i="11"/>
  <c r="J545" i="11"/>
  <c r="E102" i="11"/>
  <c r="I83" i="11" l="1"/>
  <c r="H83" i="11"/>
  <c r="F46" i="8" l="1"/>
  <c r="G46" i="8"/>
  <c r="H46" i="8"/>
  <c r="E46" i="8"/>
  <c r="G589" i="11"/>
  <c r="H589" i="11"/>
  <c r="I589" i="11"/>
  <c r="J606" i="11"/>
  <c r="I42" i="7" s="1"/>
  <c r="F42" i="7" s="1"/>
  <c r="I46" i="8" l="1"/>
  <c r="I89" i="11"/>
  <c r="H89" i="11"/>
  <c r="E89" i="11"/>
  <c r="E19" i="11" l="1"/>
  <c r="F29" i="8"/>
  <c r="G29" i="8"/>
  <c r="H29" i="8"/>
  <c r="E29" i="8"/>
  <c r="F28" i="8"/>
  <c r="G28" i="8"/>
  <c r="H28" i="8"/>
  <c r="F26" i="8"/>
  <c r="G26" i="8"/>
  <c r="H26" i="8"/>
  <c r="E26" i="8"/>
  <c r="G396" i="11"/>
  <c r="H396" i="11"/>
  <c r="I396" i="11"/>
  <c r="G384" i="11"/>
  <c r="J394" i="11"/>
  <c r="J391" i="11"/>
  <c r="J387" i="11"/>
  <c r="J408" i="11"/>
  <c r="G22" i="7" l="1"/>
  <c r="J402" i="11"/>
  <c r="J399" i="11"/>
  <c r="J401" i="11"/>
  <c r="I19" i="11"/>
  <c r="H19" i="11"/>
  <c r="H25" i="7" l="1"/>
  <c r="D50" i="15"/>
  <c r="D51" i="15"/>
  <c r="D52" i="15"/>
  <c r="D53" i="15"/>
  <c r="D54" i="15"/>
  <c r="D55" i="15"/>
  <c r="D56" i="15"/>
  <c r="D49" i="15"/>
  <c r="D47" i="15"/>
  <c r="D19" i="10" l="1"/>
  <c r="I63" i="11"/>
  <c r="H63" i="11"/>
  <c r="I59" i="11"/>
  <c r="H59" i="11"/>
  <c r="I58" i="11"/>
  <c r="H58" i="11"/>
  <c r="F12" i="9" l="1"/>
  <c r="E150" i="15"/>
  <c r="F150" i="15" s="1"/>
  <c r="E149" i="15"/>
  <c r="F149" i="15" s="1"/>
  <c r="E28" i="8"/>
  <c r="F45" i="8" l="1"/>
  <c r="G45" i="8"/>
  <c r="H45" i="8"/>
  <c r="F44" i="8"/>
  <c r="G44" i="8"/>
  <c r="H44" i="8"/>
  <c r="F43" i="8"/>
  <c r="G43" i="8"/>
  <c r="H43" i="8"/>
  <c r="F42" i="8"/>
  <c r="G42" i="8"/>
  <c r="H42" i="8"/>
  <c r="F41" i="8"/>
  <c r="G41" i="8"/>
  <c r="H41" i="8"/>
  <c r="F40" i="8"/>
  <c r="G40" i="8"/>
  <c r="H40" i="8"/>
  <c r="F39" i="8"/>
  <c r="G39" i="8"/>
  <c r="H39" i="8"/>
  <c r="F38" i="8"/>
  <c r="G38" i="8"/>
  <c r="H38" i="8"/>
  <c r="F34" i="8"/>
  <c r="G34" i="8"/>
  <c r="H34" i="8"/>
  <c r="F35" i="8"/>
  <c r="G35" i="8"/>
  <c r="H35" i="8"/>
  <c r="F36" i="8"/>
  <c r="G36" i="8"/>
  <c r="H36" i="8"/>
  <c r="F37" i="8"/>
  <c r="G37" i="8"/>
  <c r="H37" i="8"/>
  <c r="F33" i="8"/>
  <c r="G33" i="8"/>
  <c r="H33" i="8"/>
  <c r="F32" i="8"/>
  <c r="G32" i="8"/>
  <c r="H32" i="8"/>
  <c r="F31" i="8"/>
  <c r="G31" i="8"/>
  <c r="H31" i="8"/>
  <c r="E31" i="8"/>
  <c r="F30" i="8"/>
  <c r="G30" i="8"/>
  <c r="H30" i="8"/>
  <c r="E30" i="8"/>
  <c r="F27" i="8"/>
  <c r="G27" i="8"/>
  <c r="H27" i="8"/>
  <c r="E27" i="8"/>
  <c r="F23" i="8"/>
  <c r="E23" i="8"/>
  <c r="F22" i="8"/>
  <c r="G22" i="8"/>
  <c r="H22" i="8"/>
  <c r="E24" i="8"/>
  <c r="E25" i="8"/>
  <c r="E32" i="8"/>
  <c r="E33" i="8"/>
  <c r="E34" i="8"/>
  <c r="E35" i="8"/>
  <c r="E36" i="8"/>
  <c r="E37" i="8"/>
  <c r="E38" i="8"/>
  <c r="E39" i="8"/>
  <c r="E40" i="8"/>
  <c r="E41" i="8"/>
  <c r="E42" i="8"/>
  <c r="E43" i="8"/>
  <c r="E44" i="8"/>
  <c r="E45" i="8"/>
  <c r="E22" i="8"/>
  <c r="I24" i="8"/>
  <c r="I388" i="11"/>
  <c r="H388" i="11"/>
  <c r="G21" i="7"/>
  <c r="F21" i="7" s="1"/>
  <c r="E101" i="6"/>
  <c r="J393" i="11"/>
  <c r="C77" i="5"/>
  <c r="E19" i="10"/>
  <c r="F94" i="6"/>
  <c r="J591" i="11"/>
  <c r="I34" i="8" s="1"/>
  <c r="J592" i="11"/>
  <c r="I35" i="8" s="1"/>
  <c r="J593" i="11"/>
  <c r="I36" i="8" s="1"/>
  <c r="J594" i="11"/>
  <c r="I37" i="8" s="1"/>
  <c r="J595" i="11"/>
  <c r="J596" i="11"/>
  <c r="J597" i="11"/>
  <c r="I24" i="7" s="1"/>
  <c r="J598" i="11"/>
  <c r="J599" i="11"/>
  <c r="I39" i="8" s="1"/>
  <c r="J600" i="11"/>
  <c r="I40" i="8" s="1"/>
  <c r="J601" i="11"/>
  <c r="I41" i="8" s="1"/>
  <c r="J602" i="11"/>
  <c r="I42" i="8" s="1"/>
  <c r="J603" i="11"/>
  <c r="I43" i="8" s="1"/>
  <c r="J604" i="11"/>
  <c r="I44" i="8" s="1"/>
  <c r="J605" i="11"/>
  <c r="I45" i="8" s="1"/>
  <c r="J572" i="11"/>
  <c r="J573" i="11"/>
  <c r="J574" i="11"/>
  <c r="J575" i="11"/>
  <c r="J576" i="11"/>
  <c r="J577" i="11"/>
  <c r="J580" i="11"/>
  <c r="J578" i="11"/>
  <c r="J579" i="11"/>
  <c r="J581" i="11"/>
  <c r="J583" i="11"/>
  <c r="J584" i="11"/>
  <c r="J585" i="11"/>
  <c r="J586" i="11"/>
  <c r="J587" i="11"/>
  <c r="J588" i="11"/>
  <c r="H409" i="11"/>
  <c r="F103" i="6" s="1"/>
  <c r="I409" i="11"/>
  <c r="G103" i="6" s="1"/>
  <c r="J421" i="11"/>
  <c r="F104" i="6"/>
  <c r="G104" i="6"/>
  <c r="J424" i="11"/>
  <c r="J425" i="11"/>
  <c r="J426" i="11"/>
  <c r="J427" i="11"/>
  <c r="J430" i="11"/>
  <c r="J428" i="11"/>
  <c r="J429" i="11"/>
  <c r="J431" i="11"/>
  <c r="J432" i="11"/>
  <c r="J436" i="11"/>
  <c r="J437" i="11"/>
  <c r="J434" i="11"/>
  <c r="J433" i="11"/>
  <c r="J435" i="11"/>
  <c r="J438" i="11"/>
  <c r="J440" i="11"/>
  <c r="J439" i="11"/>
  <c r="J441" i="11"/>
  <c r="J442" i="11"/>
  <c r="J443" i="11"/>
  <c r="J444" i="11"/>
  <c r="J445" i="11"/>
  <c r="J446" i="11"/>
  <c r="J447" i="11"/>
  <c r="J449" i="11"/>
  <c r="J448" i="11"/>
  <c r="J450" i="11"/>
  <c r="J453" i="11"/>
  <c r="J454" i="11"/>
  <c r="J455" i="11"/>
  <c r="J456" i="11"/>
  <c r="J457" i="11"/>
  <c r="J458" i="11"/>
  <c r="J459" i="11"/>
  <c r="J460" i="11"/>
  <c r="J461" i="11"/>
  <c r="J462" i="11"/>
  <c r="J466" i="11"/>
  <c r="J465" i="11"/>
  <c r="J464" i="11"/>
  <c r="J463" i="11"/>
  <c r="J468" i="11"/>
  <c r="J470" i="11"/>
  <c r="J469" i="11"/>
  <c r="J471" i="11"/>
  <c r="J472" i="11"/>
  <c r="J473" i="11"/>
  <c r="J474" i="11"/>
  <c r="J475" i="11"/>
  <c r="J476" i="11"/>
  <c r="J477" i="11"/>
  <c r="J478" i="11"/>
  <c r="J479" i="11"/>
  <c r="J480" i="11"/>
  <c r="J481" i="11"/>
  <c r="J482" i="11"/>
  <c r="J483" i="11"/>
  <c r="J484" i="11"/>
  <c r="J487" i="11"/>
  <c r="J485" i="11"/>
  <c r="J486" i="11"/>
  <c r="J488" i="11"/>
  <c r="J491" i="11"/>
  <c r="J490" i="11"/>
  <c r="J489" i="11"/>
  <c r="J492" i="11"/>
  <c r="J493" i="11"/>
  <c r="J494" i="11"/>
  <c r="J495" i="11"/>
  <c r="J496" i="11"/>
  <c r="J497" i="11"/>
  <c r="J498" i="11"/>
  <c r="J499" i="11"/>
  <c r="J500" i="11"/>
  <c r="J501" i="11"/>
  <c r="J502" i="11"/>
  <c r="J503" i="11"/>
  <c r="J504" i="11"/>
  <c r="J505" i="11"/>
  <c r="J506" i="11"/>
  <c r="J507" i="11"/>
  <c r="J508" i="11"/>
  <c r="J509" i="11"/>
  <c r="J510" i="11"/>
  <c r="J511" i="11"/>
  <c r="J512" i="11"/>
  <c r="J513" i="11"/>
  <c r="J514" i="11"/>
  <c r="J516" i="11"/>
  <c r="J518" i="11"/>
  <c r="J544" i="11"/>
  <c r="J517" i="11"/>
  <c r="J519" i="11"/>
  <c r="J520" i="11"/>
  <c r="J521" i="11"/>
  <c r="J522" i="11"/>
  <c r="J523" i="11"/>
  <c r="J524" i="11"/>
  <c r="J525" i="11"/>
  <c r="J526" i="11"/>
  <c r="J530" i="11"/>
  <c r="J529" i="11"/>
  <c r="J527" i="11"/>
  <c r="J528" i="11"/>
  <c r="J532" i="11"/>
  <c r="J531" i="11"/>
  <c r="J533" i="11"/>
  <c r="J534" i="11"/>
  <c r="J535" i="11"/>
  <c r="J536" i="11"/>
  <c r="J537" i="11"/>
  <c r="J539" i="11"/>
  <c r="J540" i="11"/>
  <c r="J541" i="11"/>
  <c r="J543" i="11"/>
  <c r="J542" i="11"/>
  <c r="J546" i="11"/>
  <c r="J547" i="11"/>
  <c r="J548" i="11"/>
  <c r="J551" i="11"/>
  <c r="J550" i="11"/>
  <c r="J553" i="11"/>
  <c r="J554" i="11"/>
  <c r="J555" i="11"/>
  <c r="J556" i="11"/>
  <c r="J557" i="11"/>
  <c r="J558" i="11"/>
  <c r="J559" i="11"/>
  <c r="J560" i="11"/>
  <c r="J561" i="11"/>
  <c r="J562" i="11"/>
  <c r="J563" i="11"/>
  <c r="J564" i="11"/>
  <c r="J565" i="11"/>
  <c r="J568" i="11"/>
  <c r="J566" i="11"/>
  <c r="J567" i="11"/>
  <c r="J569" i="11"/>
  <c r="J423" i="11"/>
  <c r="J411" i="11"/>
  <c r="J412" i="11"/>
  <c r="J413" i="11"/>
  <c r="J414" i="11"/>
  <c r="J415" i="11"/>
  <c r="J416" i="11"/>
  <c r="J417" i="11"/>
  <c r="J418" i="11"/>
  <c r="J419" i="11"/>
  <c r="J420" i="11"/>
  <c r="F102" i="6"/>
  <c r="G102" i="6"/>
  <c r="J104" i="15" s="1"/>
  <c r="J398" i="11"/>
  <c r="J400" i="11"/>
  <c r="J403" i="11"/>
  <c r="J404" i="11"/>
  <c r="I30" i="8" s="1"/>
  <c r="J405" i="11"/>
  <c r="H27" i="7" s="1"/>
  <c r="F27" i="7" s="1"/>
  <c r="J406" i="11"/>
  <c r="I32" i="8" s="1"/>
  <c r="J407" i="11"/>
  <c r="H380" i="11"/>
  <c r="F97" i="6" s="1"/>
  <c r="I380" i="11"/>
  <c r="G97" i="6" s="1"/>
  <c r="J381" i="11"/>
  <c r="J382" i="11"/>
  <c r="J383" i="11"/>
  <c r="G332" i="11"/>
  <c r="E64" i="6" s="1"/>
  <c r="H332" i="11"/>
  <c r="F64" i="6" s="1"/>
  <c r="I332" i="11"/>
  <c r="G64" i="6" s="1"/>
  <c r="J333" i="11"/>
  <c r="J334" i="11"/>
  <c r="J339" i="11"/>
  <c r="J340" i="11"/>
  <c r="J337" i="11"/>
  <c r="J341" i="11"/>
  <c r="J343" i="11"/>
  <c r="J342" i="11"/>
  <c r="J336" i="11"/>
  <c r="J338" i="11"/>
  <c r="J344" i="11"/>
  <c r="J347" i="11"/>
  <c r="J346" i="11"/>
  <c r="J345" i="11"/>
  <c r="J348" i="11"/>
  <c r="J349" i="11"/>
  <c r="J350" i="11"/>
  <c r="J351" i="11"/>
  <c r="J352" i="11"/>
  <c r="J354" i="11"/>
  <c r="J355" i="11"/>
  <c r="J353" i="11"/>
  <c r="J356" i="11"/>
  <c r="J359" i="11"/>
  <c r="J358" i="11"/>
  <c r="J357" i="11"/>
  <c r="J360" i="11"/>
  <c r="J361" i="11"/>
  <c r="J362" i="11"/>
  <c r="J363" i="11"/>
  <c r="J365" i="11"/>
  <c r="J364" i="11"/>
  <c r="J367" i="11"/>
  <c r="J366" i="11"/>
  <c r="J377" i="11"/>
  <c r="J378" i="11"/>
  <c r="J379" i="11"/>
  <c r="J335" i="11"/>
  <c r="J283" i="11"/>
  <c r="J284" i="11"/>
  <c r="J285" i="11"/>
  <c r="J286" i="11"/>
  <c r="J287" i="11"/>
  <c r="J289" i="11"/>
  <c r="J288" i="11"/>
  <c r="J290" i="11"/>
  <c r="J291" i="11"/>
  <c r="J293" i="11"/>
  <c r="J292" i="11"/>
  <c r="J294" i="11"/>
  <c r="J297" i="11"/>
  <c r="J296" i="11"/>
  <c r="J298" i="11"/>
  <c r="J299" i="11"/>
  <c r="J300" i="11"/>
  <c r="J301" i="11"/>
  <c r="J302" i="11"/>
  <c r="J303" i="11"/>
  <c r="J304" i="11"/>
  <c r="J305" i="11"/>
  <c r="J307" i="11"/>
  <c r="J308" i="11"/>
  <c r="J309" i="11"/>
  <c r="J310" i="11"/>
  <c r="J312" i="11"/>
  <c r="J311" i="11"/>
  <c r="J313" i="11"/>
  <c r="J314" i="11"/>
  <c r="J315" i="11"/>
  <c r="J316" i="11"/>
  <c r="J317" i="11"/>
  <c r="J318" i="11"/>
  <c r="J319" i="11"/>
  <c r="J320" i="11"/>
  <c r="J321" i="11"/>
  <c r="J322" i="11"/>
  <c r="J323" i="11"/>
  <c r="J324" i="11"/>
  <c r="J325" i="11"/>
  <c r="J326" i="11"/>
  <c r="J327" i="11"/>
  <c r="J328" i="11"/>
  <c r="J329" i="11"/>
  <c r="J330" i="11"/>
  <c r="J331" i="11"/>
  <c r="J295" i="11"/>
  <c r="J280" i="11"/>
  <c r="J279" i="11"/>
  <c r="G223" i="11"/>
  <c r="E60" i="6" s="1"/>
  <c r="H223" i="11"/>
  <c r="F60" i="6" s="1"/>
  <c r="I223" i="11"/>
  <c r="G60" i="6" s="1"/>
  <c r="J226" i="11"/>
  <c r="J227" i="11"/>
  <c r="J228" i="11"/>
  <c r="J229" i="11"/>
  <c r="J230" i="11"/>
  <c r="J231" i="11"/>
  <c r="J232" i="11"/>
  <c r="J233" i="11"/>
  <c r="J234" i="11"/>
  <c r="J235" i="11"/>
  <c r="J236" i="11"/>
  <c r="J237" i="11"/>
  <c r="J238" i="11"/>
  <c r="J239" i="11"/>
  <c r="J240" i="11"/>
  <c r="J241" i="11"/>
  <c r="J242" i="11"/>
  <c r="J243" i="11"/>
  <c r="J244" i="11"/>
  <c r="J245" i="11"/>
  <c r="J246" i="11"/>
  <c r="J247" i="11"/>
  <c r="J248" i="11"/>
  <c r="J249" i="11"/>
  <c r="J250" i="11"/>
  <c r="J251" i="11"/>
  <c r="J252" i="11"/>
  <c r="J253" i="11"/>
  <c r="J254" i="11"/>
  <c r="J255" i="11"/>
  <c r="J256" i="11"/>
  <c r="J257" i="11"/>
  <c r="J258" i="11"/>
  <c r="J259" i="11"/>
  <c r="J260" i="11"/>
  <c r="J112" i="11"/>
  <c r="J113" i="11"/>
  <c r="J114" i="11"/>
  <c r="J115" i="11"/>
  <c r="J116" i="11"/>
  <c r="J117" i="11"/>
  <c r="J118" i="11"/>
  <c r="J119" i="11"/>
  <c r="J120" i="11"/>
  <c r="J121" i="11"/>
  <c r="J122" i="11"/>
  <c r="J123" i="11"/>
  <c r="J124" i="11"/>
  <c r="J125" i="11"/>
  <c r="J126" i="11"/>
  <c r="J127" i="11"/>
  <c r="J128" i="11"/>
  <c r="J129" i="11"/>
  <c r="J130" i="11"/>
  <c r="J131" i="11"/>
  <c r="J132" i="11"/>
  <c r="J133" i="11"/>
  <c r="J134" i="11"/>
  <c r="J135" i="11"/>
  <c r="J136" i="11"/>
  <c r="J137" i="11"/>
  <c r="J138" i="11"/>
  <c r="J139" i="11"/>
  <c r="J140" i="11"/>
  <c r="J141" i="11"/>
  <c r="J142" i="11"/>
  <c r="J143" i="11"/>
  <c r="J144" i="11"/>
  <c r="J145" i="11"/>
  <c r="J146" i="11"/>
  <c r="J147" i="11"/>
  <c r="J148" i="11"/>
  <c r="J149" i="11"/>
  <c r="J150" i="11"/>
  <c r="J151" i="11"/>
  <c r="J152" i="11"/>
  <c r="J153" i="11"/>
  <c r="J154" i="11"/>
  <c r="J155" i="11"/>
  <c r="J156" i="11"/>
  <c r="J157" i="11"/>
  <c r="J158" i="11"/>
  <c r="J159" i="11"/>
  <c r="J160" i="11"/>
  <c r="J161" i="11"/>
  <c r="J162" i="11"/>
  <c r="J163" i="11"/>
  <c r="J164" i="11"/>
  <c r="J165" i="11"/>
  <c r="J166" i="11"/>
  <c r="J167" i="11"/>
  <c r="J168" i="11"/>
  <c r="J169" i="11"/>
  <c r="J170" i="11"/>
  <c r="J171" i="11"/>
  <c r="J172" i="11"/>
  <c r="J173" i="11"/>
  <c r="J174" i="11"/>
  <c r="J175" i="11"/>
  <c r="J176" i="11"/>
  <c r="J177" i="11"/>
  <c r="J178" i="11"/>
  <c r="J179" i="11"/>
  <c r="J180" i="11"/>
  <c r="J181" i="11"/>
  <c r="J182" i="11"/>
  <c r="J183" i="11"/>
  <c r="J184" i="11"/>
  <c r="J185" i="11"/>
  <c r="J186" i="11"/>
  <c r="J187" i="11"/>
  <c r="J188" i="11"/>
  <c r="J189" i="11"/>
  <c r="J190" i="11"/>
  <c r="J191" i="11"/>
  <c r="J192" i="11"/>
  <c r="J193" i="11"/>
  <c r="J194" i="11"/>
  <c r="J195" i="11"/>
  <c r="J196" i="11"/>
  <c r="J197" i="11"/>
  <c r="J198" i="11"/>
  <c r="J199" i="11"/>
  <c r="J200" i="11"/>
  <c r="J201" i="11"/>
  <c r="J202" i="11"/>
  <c r="J203" i="11"/>
  <c r="J204" i="11"/>
  <c r="J205" i="11"/>
  <c r="J206" i="11"/>
  <c r="J207" i="11"/>
  <c r="J208" i="11"/>
  <c r="J209" i="11"/>
  <c r="J210" i="11"/>
  <c r="J211" i="11"/>
  <c r="J212" i="11"/>
  <c r="J213" i="11"/>
  <c r="J214" i="11"/>
  <c r="J215" i="11"/>
  <c r="J216" i="11"/>
  <c r="J217" i="11"/>
  <c r="J218" i="11"/>
  <c r="J219" i="11"/>
  <c r="J220" i="11"/>
  <c r="J221" i="11"/>
  <c r="J222" i="11"/>
  <c r="J111" i="11"/>
  <c r="G278" i="11"/>
  <c r="E62" i="6" s="1"/>
  <c r="H278" i="11"/>
  <c r="F62" i="6" s="1"/>
  <c r="I278" i="11"/>
  <c r="G62" i="6" s="1"/>
  <c r="J84" i="11"/>
  <c r="J85" i="11"/>
  <c r="J86" i="11"/>
  <c r="J87" i="11"/>
  <c r="J88" i="11"/>
  <c r="J89" i="11"/>
  <c r="J90" i="11"/>
  <c r="J91" i="11"/>
  <c r="J92" i="11"/>
  <c r="J93" i="11"/>
  <c r="J94" i="11"/>
  <c r="J95" i="11"/>
  <c r="J96" i="11"/>
  <c r="J97" i="11"/>
  <c r="J98" i="11"/>
  <c r="J99" i="11"/>
  <c r="J100" i="11"/>
  <c r="J101" i="11"/>
  <c r="J103" i="11"/>
  <c r="J104" i="11"/>
  <c r="J105" i="11"/>
  <c r="J106" i="11"/>
  <c r="J107" i="11"/>
  <c r="J108" i="11"/>
  <c r="J109" i="11"/>
  <c r="J82" i="11"/>
  <c r="G79" i="11"/>
  <c r="E53" i="6" s="1"/>
  <c r="H79" i="11"/>
  <c r="F53" i="6" s="1"/>
  <c r="I79" i="11"/>
  <c r="G53" i="6" s="1"/>
  <c r="G67" i="11"/>
  <c r="E50" i="6" s="1"/>
  <c r="E48" i="6" s="1"/>
  <c r="C25" i="5" s="1"/>
  <c r="H67" i="11"/>
  <c r="F50" i="6" s="1"/>
  <c r="F48" i="6" s="1"/>
  <c r="D25" i="5" s="1"/>
  <c r="I67" i="11"/>
  <c r="G50" i="6" s="1"/>
  <c r="G48" i="6" s="1"/>
  <c r="E25" i="5" s="1"/>
  <c r="J69" i="11"/>
  <c r="J70" i="11"/>
  <c r="J71" i="11"/>
  <c r="J72" i="11"/>
  <c r="J73" i="11"/>
  <c r="J74" i="11"/>
  <c r="J75" i="11"/>
  <c r="J76" i="11"/>
  <c r="J77" i="11"/>
  <c r="J78" i="11"/>
  <c r="G57" i="11"/>
  <c r="E47" i="6" s="1"/>
  <c r="H57" i="11"/>
  <c r="F47" i="6" s="1"/>
  <c r="I57" i="11"/>
  <c r="G47" i="6" s="1"/>
  <c r="J59" i="11"/>
  <c r="J60" i="11"/>
  <c r="J61" i="11"/>
  <c r="J62" i="11"/>
  <c r="J63" i="11"/>
  <c r="J64" i="11"/>
  <c r="J65" i="11"/>
  <c r="J66" i="11"/>
  <c r="H54" i="11"/>
  <c r="F46" i="6" s="1"/>
  <c r="I54" i="11"/>
  <c r="G46" i="6" s="1"/>
  <c r="H52" i="11"/>
  <c r="F43" i="6" s="1"/>
  <c r="I52" i="11"/>
  <c r="G43" i="6" s="1"/>
  <c r="J53" i="11"/>
  <c r="J52" i="11" s="1"/>
  <c r="G42" i="11"/>
  <c r="E41" i="6" s="1"/>
  <c r="H42" i="11"/>
  <c r="F41" i="6" s="1"/>
  <c r="I42" i="11"/>
  <c r="G41" i="6" s="1"/>
  <c r="J45" i="11"/>
  <c r="J46" i="11"/>
  <c r="J47" i="11"/>
  <c r="J48" i="11"/>
  <c r="J49" i="11"/>
  <c r="J43" i="11"/>
  <c r="G33" i="11"/>
  <c r="E32" i="6" s="1"/>
  <c r="H33" i="11"/>
  <c r="F32" i="6" s="1"/>
  <c r="I33" i="11"/>
  <c r="G32" i="6" s="1"/>
  <c r="J36" i="11"/>
  <c r="J37" i="11"/>
  <c r="J38" i="11"/>
  <c r="J39" i="11"/>
  <c r="J34" i="11"/>
  <c r="J35" i="11"/>
  <c r="G26" i="11"/>
  <c r="E31" i="6" s="1"/>
  <c r="H26" i="11"/>
  <c r="F31" i="6" s="1"/>
  <c r="I26" i="11"/>
  <c r="G31" i="6" s="1"/>
  <c r="J28" i="11"/>
  <c r="J29" i="11"/>
  <c r="J30" i="11"/>
  <c r="J31" i="11"/>
  <c r="J32" i="11"/>
  <c r="J16" i="11"/>
  <c r="J17" i="11"/>
  <c r="J18" i="11"/>
  <c r="J20" i="11"/>
  <c r="J21" i="11"/>
  <c r="J23" i="11"/>
  <c r="J24" i="11"/>
  <c r="J25" i="11"/>
  <c r="J386" i="11"/>
  <c r="J388" i="11"/>
  <c r="J390" i="11"/>
  <c r="J392" i="11"/>
  <c r="I22" i="11"/>
  <c r="H22" i="11"/>
  <c r="G22" i="11"/>
  <c r="E22" i="11"/>
  <c r="J19" i="11"/>
  <c r="G24" i="8"/>
  <c r="H24" i="8"/>
  <c r="G25" i="8"/>
  <c r="H25" i="8"/>
  <c r="E102" i="6"/>
  <c r="G380" i="11"/>
  <c r="E97" i="6" s="1"/>
  <c r="E95" i="6" s="1"/>
  <c r="F19" i="10"/>
  <c r="J15" i="11"/>
  <c r="G54" i="11"/>
  <c r="E46" i="6" s="1"/>
  <c r="J56" i="11"/>
  <c r="J102" i="11"/>
  <c r="G15" i="10"/>
  <c r="E109" i="6"/>
  <c r="F109" i="6"/>
  <c r="I209" i="15" s="1"/>
  <c r="G109" i="6"/>
  <c r="H21" i="6"/>
  <c r="J590" i="11"/>
  <c r="G570" i="11"/>
  <c r="E105" i="6" s="1"/>
  <c r="H570" i="11"/>
  <c r="F105" i="6" s="1"/>
  <c r="I570" i="11"/>
  <c r="G105" i="6" s="1"/>
  <c r="J172" i="15" s="1"/>
  <c r="J451" i="11"/>
  <c r="J452" i="11"/>
  <c r="H90" i="6"/>
  <c r="E385" i="11"/>
  <c r="J58" i="11"/>
  <c r="J50" i="11"/>
  <c r="I50" i="11"/>
  <c r="G42" i="6" s="1"/>
  <c r="H50" i="11"/>
  <c r="F42" i="6" s="1"/>
  <c r="G50" i="11"/>
  <c r="E42" i="6" s="1"/>
  <c r="E104" i="6"/>
  <c r="H151" i="15" s="1"/>
  <c r="G281" i="11"/>
  <c r="E63" i="6" s="1"/>
  <c r="H281" i="11"/>
  <c r="F63" i="6" s="1"/>
  <c r="I281" i="11"/>
  <c r="G63" i="6" s="1"/>
  <c r="G110" i="11"/>
  <c r="E57" i="6" s="1"/>
  <c r="H110" i="11"/>
  <c r="F57" i="6" s="1"/>
  <c r="I110" i="11"/>
  <c r="G57" i="6" s="1"/>
  <c r="G81" i="11"/>
  <c r="E54" i="6" s="1"/>
  <c r="H81" i="11"/>
  <c r="F54" i="6" s="1"/>
  <c r="I81" i="11"/>
  <c r="G54" i="6" s="1"/>
  <c r="G52" i="11"/>
  <c r="E43" i="6" s="1"/>
  <c r="H79" i="6"/>
  <c r="J410" i="11"/>
  <c r="G40" i="11"/>
  <c r="E40" i="6" s="1"/>
  <c r="H40" i="11"/>
  <c r="F40" i="6" s="1"/>
  <c r="I40" i="11"/>
  <c r="G40" i="6" s="1"/>
  <c r="E41" i="11"/>
  <c r="G44" i="6"/>
  <c r="F44" i="6"/>
  <c r="G21" i="6"/>
  <c r="G19" i="6" s="1"/>
  <c r="F21" i="6"/>
  <c r="D17" i="5" s="1"/>
  <c r="D15" i="5" s="1"/>
  <c r="J571" i="11"/>
  <c r="G409" i="11"/>
  <c r="E103" i="6" s="1"/>
  <c r="C94" i="5" s="1"/>
  <c r="J44" i="11"/>
  <c r="J35" i="15"/>
  <c r="I35" i="15"/>
  <c r="H35" i="15"/>
  <c r="G35" i="15"/>
  <c r="J26" i="15"/>
  <c r="I26" i="15"/>
  <c r="H26" i="15"/>
  <c r="G26" i="15"/>
  <c r="J17" i="15"/>
  <c r="I17" i="15"/>
  <c r="H17" i="15"/>
  <c r="G17" i="15"/>
  <c r="J397" i="11"/>
  <c r="J282" i="11"/>
  <c r="J83" i="11"/>
  <c r="J80" i="11"/>
  <c r="J68" i="11"/>
  <c r="J27" i="11"/>
  <c r="G21" i="10"/>
  <c r="G20" i="10" s="1"/>
  <c r="F21" i="10"/>
  <c r="F20" i="10" s="1"/>
  <c r="E21" i="10"/>
  <c r="E20" i="10" s="1"/>
  <c r="D21" i="10"/>
  <c r="D20" i="10" s="1"/>
  <c r="F18" i="10"/>
  <c r="F17" i="10"/>
  <c r="E18" i="10"/>
  <c r="E17" i="10" s="1"/>
  <c r="G18" i="10"/>
  <c r="G17" i="10" s="1"/>
  <c r="D18" i="10"/>
  <c r="D17" i="10" s="1"/>
  <c r="F15" i="10"/>
  <c r="F14" i="10" s="1"/>
  <c r="F13" i="10" s="1"/>
  <c r="E15" i="10"/>
  <c r="E14" i="10" s="1"/>
  <c r="E13" i="10" s="1"/>
  <c r="G14" i="10"/>
  <c r="G13" i="10" s="1"/>
  <c r="D14" i="10"/>
  <c r="D13" i="10" s="1"/>
  <c r="J22" i="8"/>
  <c r="I19" i="8"/>
  <c r="H19" i="8"/>
  <c r="G19" i="8"/>
  <c r="F19" i="8"/>
  <c r="I17" i="8"/>
  <c r="H17" i="8"/>
  <c r="G17" i="8"/>
  <c r="F17" i="8"/>
  <c r="E15" i="8"/>
  <c r="H92" i="6"/>
  <c r="G92" i="6"/>
  <c r="F92" i="6"/>
  <c r="E92" i="6"/>
  <c r="H91" i="6"/>
  <c r="H88" i="6" s="1"/>
  <c r="G91" i="6"/>
  <c r="E76" i="5" s="1"/>
  <c r="G90" i="6"/>
  <c r="G88" i="6" s="1"/>
  <c r="E73" i="5" s="1"/>
  <c r="F90" i="6"/>
  <c r="F88" i="6" s="1"/>
  <c r="E88" i="6"/>
  <c r="C73" i="5" s="1"/>
  <c r="G83" i="6"/>
  <c r="G82" i="6" s="1"/>
  <c r="F83" i="6"/>
  <c r="F82" i="6" s="1"/>
  <c r="E83" i="6"/>
  <c r="E82" i="6" s="1"/>
  <c r="G67" i="6"/>
  <c r="F67" i="6"/>
  <c r="E67" i="6"/>
  <c r="G34" i="6"/>
  <c r="E23" i="5" s="1"/>
  <c r="F34" i="6"/>
  <c r="D23" i="5" s="1"/>
  <c r="E34" i="6"/>
  <c r="C23" i="5" s="1"/>
  <c r="H19" i="6"/>
  <c r="F19" i="6"/>
  <c r="E19" i="6"/>
  <c r="C89" i="5"/>
  <c r="F77" i="5"/>
  <c r="E77" i="5"/>
  <c r="D77" i="5"/>
  <c r="D76" i="5"/>
  <c r="C76" i="5"/>
  <c r="F75" i="5"/>
  <c r="E67" i="5"/>
  <c r="E58" i="5" s="1"/>
  <c r="E55" i="5" s="1"/>
  <c r="D67" i="5"/>
  <c r="D58" i="5" s="1"/>
  <c r="D55" i="5" s="1"/>
  <c r="C67" i="5"/>
  <c r="C58" i="5" s="1"/>
  <c r="C55" i="5" s="1"/>
  <c r="C47" i="5"/>
  <c r="F19" i="5"/>
  <c r="F18" i="5"/>
  <c r="E18" i="5"/>
  <c r="C18" i="5"/>
  <c r="F17" i="5"/>
  <c r="F15" i="5"/>
  <c r="E17" i="5"/>
  <c r="E15" i="5" s="1"/>
  <c r="C17" i="5"/>
  <c r="C15" i="5" s="1"/>
  <c r="H162" i="4"/>
  <c r="H158" i="4"/>
  <c r="H153" i="4"/>
  <c r="H148" i="4"/>
  <c r="H143" i="4"/>
  <c r="H137" i="4"/>
  <c r="H132" i="4"/>
  <c r="H129" i="4"/>
  <c r="H126" i="4"/>
  <c r="H123" i="4"/>
  <c r="H119" i="4"/>
  <c r="H110" i="4"/>
  <c r="H107" i="4"/>
  <c r="H104" i="4"/>
  <c r="H102" i="4" s="1"/>
  <c r="H95" i="4"/>
  <c r="H91" i="4"/>
  <c r="H88" i="4"/>
  <c r="H82" i="4"/>
  <c r="H79" i="4"/>
  <c r="H73" i="4"/>
  <c r="H67" i="4"/>
  <c r="H57" i="4"/>
  <c r="H53" i="4"/>
  <c r="H50" i="4"/>
  <c r="H43" i="4"/>
  <c r="H40" i="4"/>
  <c r="H35" i="4"/>
  <c r="H32" i="4"/>
  <c r="H29" i="4"/>
  <c r="H24" i="4"/>
  <c r="G79" i="6"/>
  <c r="E46" i="5" s="1"/>
  <c r="F11" i="9"/>
  <c r="H81" i="6"/>
  <c r="E86" i="6"/>
  <c r="F76" i="5" l="1"/>
  <c r="F11" i="10"/>
  <c r="E13" i="3" s="1"/>
  <c r="E9" i="3" s="1"/>
  <c r="H22" i="4"/>
  <c r="H21" i="4" s="1"/>
  <c r="H117" i="4"/>
  <c r="H116" i="4" s="1"/>
  <c r="G14" i="11"/>
  <c r="E30" i="6" s="1"/>
  <c r="E25" i="6" s="1"/>
  <c r="C22" i="5" s="1"/>
  <c r="I14" i="11"/>
  <c r="I29" i="7"/>
  <c r="F29" i="7" s="1"/>
  <c r="I38" i="8"/>
  <c r="E79" i="6"/>
  <c r="J79" i="11"/>
  <c r="H53" i="6" s="1"/>
  <c r="H42" i="6"/>
  <c r="H43" i="6"/>
  <c r="I30" i="7"/>
  <c r="F30" i="7" s="1"/>
  <c r="J409" i="11"/>
  <c r="G20" i="7"/>
  <c r="F20" i="7" s="1"/>
  <c r="I33" i="7"/>
  <c r="F33" i="7" s="1"/>
  <c r="I25" i="8"/>
  <c r="J41" i="11"/>
  <c r="J40" i="11" s="1"/>
  <c r="J385" i="11"/>
  <c r="J22" i="11"/>
  <c r="H24" i="7"/>
  <c r="F24" i="7" s="1"/>
  <c r="J54" i="11"/>
  <c r="C95" i="5"/>
  <c r="I34" i="7"/>
  <c r="F34" i="7" s="1"/>
  <c r="D99" i="5"/>
  <c r="D97" i="5" s="1"/>
  <c r="I32" i="7"/>
  <c r="F32" i="7" s="1"/>
  <c r="G19" i="7"/>
  <c r="F19" i="7" s="1"/>
  <c r="J278" i="11"/>
  <c r="J380" i="11"/>
  <c r="J570" i="11"/>
  <c r="J57" i="11"/>
  <c r="E96" i="5"/>
  <c r="F51" i="6"/>
  <c r="D26" i="5" s="1"/>
  <c r="E91" i="5"/>
  <c r="F46" i="5"/>
  <c r="J42" i="11"/>
  <c r="J33" i="11"/>
  <c r="F79" i="6"/>
  <c r="D46" i="5" s="1"/>
  <c r="J81" i="11"/>
  <c r="J223" i="11"/>
  <c r="J332" i="11"/>
  <c r="J67" i="11"/>
  <c r="J281" i="11"/>
  <c r="J110" i="11"/>
  <c r="G86" i="6"/>
  <c r="G12" i="11"/>
  <c r="G617" i="11" s="1"/>
  <c r="C80" i="5"/>
  <c r="C78" i="5" s="1"/>
  <c r="C71" i="5" s="1"/>
  <c r="J26" i="11"/>
  <c r="H141" i="4"/>
  <c r="H140" i="4" s="1"/>
  <c r="G11" i="10"/>
  <c r="F13" i="3" s="1"/>
  <c r="F9" i="3" s="1"/>
  <c r="C9" i="1" s="1"/>
  <c r="H14" i="11"/>
  <c r="F30" i="6" s="1"/>
  <c r="F25" i="6" s="1"/>
  <c r="D22" i="5" s="1"/>
  <c r="I41" i="7"/>
  <c r="F41" i="7" s="1"/>
  <c r="I38" i="7"/>
  <c r="F38" i="7" s="1"/>
  <c r="D11" i="10"/>
  <c r="C13" i="3" s="1"/>
  <c r="C9" i="3" s="1"/>
  <c r="I33" i="8"/>
  <c r="J589" i="11"/>
  <c r="H65" i="4"/>
  <c r="H64" i="4" s="1"/>
  <c r="I31" i="7"/>
  <c r="F31" i="7" s="1"/>
  <c r="I36" i="7"/>
  <c r="F36" i="7" s="1"/>
  <c r="J422" i="11"/>
  <c r="I23" i="8"/>
  <c r="H209" i="15"/>
  <c r="C99" i="5"/>
  <c r="C97" i="5" s="1"/>
  <c r="I28" i="8"/>
  <c r="I39" i="7"/>
  <c r="F39" i="7" s="1"/>
  <c r="I37" i="7"/>
  <c r="F37" i="7" s="1"/>
  <c r="I35" i="7"/>
  <c r="F35" i="7" s="1"/>
  <c r="I22" i="7"/>
  <c r="F22" i="7" s="1"/>
  <c r="I26" i="8"/>
  <c r="G23" i="8"/>
  <c r="H384" i="11"/>
  <c r="I25" i="7"/>
  <c r="F25" i="7" s="1"/>
  <c r="I29" i="8"/>
  <c r="H23" i="8"/>
  <c r="I384" i="11"/>
  <c r="G101" i="6" s="1"/>
  <c r="I27" i="8"/>
  <c r="J396" i="11"/>
  <c r="H80" i="15"/>
  <c r="C90" i="5"/>
  <c r="H28" i="7"/>
  <c r="F28" i="7" s="1"/>
  <c r="H26" i="7"/>
  <c r="F26" i="7" s="1"/>
  <c r="E51" i="6"/>
  <c r="C26" i="5" s="1"/>
  <c r="E38" i="6"/>
  <c r="C24" i="5" s="1"/>
  <c r="G38" i="6"/>
  <c r="E24" i="5" s="1"/>
  <c r="J129" i="15"/>
  <c r="E94" i="5"/>
  <c r="H104" i="15"/>
  <c r="C91" i="5"/>
  <c r="F95" i="6"/>
  <c r="D80" i="5"/>
  <c r="D78" i="5" s="1"/>
  <c r="I104" i="15"/>
  <c r="D91" i="5"/>
  <c r="J209" i="15"/>
  <c r="E99" i="5"/>
  <c r="E97" i="5" s="1"/>
  <c r="H172" i="15"/>
  <c r="C96" i="5"/>
  <c r="J151" i="15"/>
  <c r="E95" i="5"/>
  <c r="E55" i="6"/>
  <c r="C27" i="5" s="1"/>
  <c r="G51" i="6"/>
  <c r="E26" i="5" s="1"/>
  <c r="J14" i="11"/>
  <c r="I40" i="7"/>
  <c r="F40" i="7" s="1"/>
  <c r="H86" i="6"/>
  <c r="F73" i="5"/>
  <c r="F86" i="6"/>
  <c r="D73" i="5"/>
  <c r="F38" i="6"/>
  <c r="D24" i="5" s="1"/>
  <c r="E11" i="10"/>
  <c r="D13" i="3" s="1"/>
  <c r="D9" i="3" s="1"/>
  <c r="G30" i="6"/>
  <c r="G25" i="6" s="1"/>
  <c r="E22" i="5" s="1"/>
  <c r="I151" i="15"/>
  <c r="D95" i="5"/>
  <c r="I129" i="15"/>
  <c r="D94" i="5"/>
  <c r="I172" i="15"/>
  <c r="D96" i="5"/>
  <c r="G95" i="6"/>
  <c r="E80" i="5"/>
  <c r="E78" i="5" s="1"/>
  <c r="E71" i="5" s="1"/>
  <c r="H129" i="15"/>
  <c r="F81" i="6"/>
  <c r="F47" i="5"/>
  <c r="G81" i="6"/>
  <c r="I31" i="8"/>
  <c r="H23" i="7"/>
  <c r="F23" i="7" s="1"/>
  <c r="E73" i="6"/>
  <c r="E65" i="6" s="1"/>
  <c r="C46" i="5"/>
  <c r="C44" i="5" s="1"/>
  <c r="C36" i="5" s="1"/>
  <c r="G11" i="11" l="1"/>
  <c r="H63" i="6"/>
  <c r="H54" i="6"/>
  <c r="H51" i="6" s="1"/>
  <c r="F26" i="5" s="1"/>
  <c r="H62" i="6"/>
  <c r="H30" i="6"/>
  <c r="H50" i="6"/>
  <c r="H48" i="6" s="1"/>
  <c r="F25" i="5" s="1"/>
  <c r="H47" i="6"/>
  <c r="H40" i="6"/>
  <c r="H103" i="6"/>
  <c r="K129" i="15" s="1"/>
  <c r="E149" i="13" s="1"/>
  <c r="H102" i="6"/>
  <c r="F91" i="5" s="1"/>
  <c r="H64" i="6"/>
  <c r="H32" i="6"/>
  <c r="H105" i="6"/>
  <c r="K172" i="15" s="1"/>
  <c r="E164" i="13" s="1"/>
  <c r="H46" i="6"/>
  <c r="H104" i="6"/>
  <c r="F95" i="5" s="1"/>
  <c r="H109" i="6"/>
  <c r="I16" i="7" s="1"/>
  <c r="I14" i="7" s="1"/>
  <c r="H31" i="6"/>
  <c r="H57" i="6"/>
  <c r="H60" i="6"/>
  <c r="H41" i="6"/>
  <c r="H97" i="6"/>
  <c r="F80" i="5" s="1"/>
  <c r="F78" i="5" s="1"/>
  <c r="F71" i="5" s="1"/>
  <c r="J384" i="11"/>
  <c r="I22" i="8"/>
  <c r="G18" i="7"/>
  <c r="F18" i="7" s="1"/>
  <c r="C92" i="5"/>
  <c r="D71" i="5"/>
  <c r="F44" i="5"/>
  <c r="F36" i="5" s="1"/>
  <c r="C87" i="5"/>
  <c r="C20" i="5"/>
  <c r="C13" i="5" s="1"/>
  <c r="H61" i="15" s="1"/>
  <c r="E92" i="5"/>
  <c r="D92" i="5"/>
  <c r="J80" i="15"/>
  <c r="E90" i="5"/>
  <c r="H12" i="11"/>
  <c r="F101" i="6"/>
  <c r="I12" i="11"/>
  <c r="E47" i="5"/>
  <c r="E44" i="5" s="1"/>
  <c r="E36" i="5" s="1"/>
  <c r="G73" i="6"/>
  <c r="G65" i="6" s="1"/>
  <c r="F73" i="6"/>
  <c r="F65" i="6" s="1"/>
  <c r="D47" i="5"/>
  <c r="D44" i="5" s="1"/>
  <c r="D36" i="5" s="1"/>
  <c r="J12" i="11" l="1"/>
  <c r="J11" i="11" s="1"/>
  <c r="J10" i="11" s="1"/>
  <c r="J16" i="7"/>
  <c r="J14" i="7" s="1"/>
  <c r="C174" i="15"/>
  <c r="C131" i="15"/>
  <c r="H101" i="6"/>
  <c r="G16" i="7" s="1"/>
  <c r="G14" i="7" s="1"/>
  <c r="F96" i="5"/>
  <c r="H95" i="6"/>
  <c r="K209" i="15"/>
  <c r="E169" i="13" s="1"/>
  <c r="F99" i="5"/>
  <c r="F97" i="5" s="1"/>
  <c r="K104" i="15"/>
  <c r="C106" i="15" s="1"/>
  <c r="K151" i="15"/>
  <c r="E154" i="13" s="1"/>
  <c r="H16" i="7"/>
  <c r="H14" i="7" s="1"/>
  <c r="F94" i="5"/>
  <c r="C85" i="5"/>
  <c r="C83" i="5" s="1"/>
  <c r="F15" i="8" s="1"/>
  <c r="F13" i="8" s="1"/>
  <c r="F11" i="8" s="1"/>
  <c r="I80" i="15"/>
  <c r="D90" i="5"/>
  <c r="H617" i="11"/>
  <c r="H11" i="11"/>
  <c r="I11" i="11"/>
  <c r="I617" i="11"/>
  <c r="J617" i="11" l="1"/>
  <c r="J9" i="11"/>
  <c r="F92" i="5"/>
  <c r="F14" i="7"/>
  <c r="K80" i="15"/>
  <c r="E139" i="13" s="1"/>
  <c r="E144" i="13"/>
  <c r="F90" i="5"/>
  <c r="F16" i="7"/>
  <c r="C153" i="15"/>
  <c r="C211" i="15"/>
  <c r="C81" i="5"/>
  <c r="C11" i="5" s="1"/>
  <c r="E20" i="4" s="1"/>
  <c r="E18" i="4" s="1"/>
  <c r="E16" i="4" s="1"/>
  <c r="E9" i="4" s="1"/>
  <c r="B17" i="2" s="1"/>
  <c r="B15" i="2" s="1"/>
  <c r="C82" i="15" l="1"/>
  <c r="E137" i="13"/>
  <c r="B13" i="2"/>
  <c r="B11" i="2" s="1"/>
  <c r="B9" i="2" s="1"/>
  <c r="H108" i="6" l="1"/>
  <c r="H61" i="6"/>
  <c r="F107" i="6"/>
  <c r="G61" i="6"/>
  <c r="H76" i="6"/>
  <c r="H106" i="6"/>
  <c r="H59" i="6"/>
  <c r="G107" i="6"/>
  <c r="G59" i="6"/>
  <c r="F106" i="6"/>
  <c r="F59" i="6"/>
  <c r="F61" i="6"/>
  <c r="H80" i="6"/>
  <c r="G106" i="6"/>
  <c r="H28" i="6"/>
  <c r="H77" i="6"/>
  <c r="F108" i="6"/>
  <c r="H75" i="6"/>
  <c r="H78" i="6"/>
  <c r="E107" i="6"/>
  <c r="H69" i="6"/>
  <c r="G108" i="6"/>
  <c r="H29" i="6"/>
  <c r="H72" i="6"/>
  <c r="H107" i="6"/>
  <c r="H74" i="6"/>
  <c r="H37" i="6"/>
  <c r="H34" i="6" s="1"/>
  <c r="F23" i="5" s="1"/>
  <c r="H71" i="6"/>
  <c r="H58" i="6"/>
  <c r="H68" i="6"/>
  <c r="H85" i="6"/>
  <c r="F67" i="5" s="1"/>
  <c r="F58" i="5" s="1"/>
  <c r="F55" i="5" s="1"/>
  <c r="H100" i="6"/>
  <c r="F89" i="5" s="1"/>
  <c r="F87" i="5" s="1"/>
  <c r="F85" i="5" s="1"/>
  <c r="F83" i="5" s="1"/>
  <c r="I15" i="8" s="1"/>
  <c r="I13" i="8" s="1"/>
  <c r="I11" i="8" s="1"/>
  <c r="H45" i="6"/>
  <c r="H38" i="6" s="1"/>
  <c r="F24" i="5" s="1"/>
  <c r="E106" i="6"/>
  <c r="H27" i="6"/>
  <c r="F100" i="6"/>
  <c r="G100" i="6"/>
  <c r="E89" i="5" s="1"/>
  <c r="E87" i="5" s="1"/>
  <c r="E85" i="5" s="1"/>
  <c r="E83" i="5" s="1"/>
  <c r="F58" i="6"/>
  <c r="G58" i="6"/>
  <c r="E98" i="6" l="1"/>
  <c r="E17" i="6" s="1"/>
  <c r="E16" i="6" s="1"/>
  <c r="E15" i="6" s="1"/>
  <c r="E13" i="6" s="1"/>
  <c r="E10" i="6" s="1"/>
  <c r="E8" i="6" s="1"/>
  <c r="F55" i="6"/>
  <c r="D27" i="5" s="1"/>
  <c r="D20" i="5" s="1"/>
  <c r="D13" i="5" s="1"/>
  <c r="H70" i="6"/>
  <c r="H73" i="6"/>
  <c r="H67" i="6"/>
  <c r="F98" i="6"/>
  <c r="H55" i="6"/>
  <c r="F27" i="5" s="1"/>
  <c r="G98" i="6"/>
  <c r="H25" i="6"/>
  <c r="F22" i="5" s="1"/>
  <c r="H83" i="6"/>
  <c r="D89" i="5"/>
  <c r="D87" i="5" s="1"/>
  <c r="D85" i="5" s="1"/>
  <c r="D83" i="5" s="1"/>
  <c r="D81" i="5" s="1"/>
  <c r="G55" i="6"/>
  <c r="E27" i="5" s="1"/>
  <c r="E20" i="5" s="1"/>
  <c r="E13" i="5" s="1"/>
  <c r="H98" i="6"/>
  <c r="E81" i="5"/>
  <c r="H15" i="8"/>
  <c r="H13" i="8" s="1"/>
  <c r="H11" i="8" s="1"/>
  <c r="F81" i="5"/>
  <c r="F17" i="6" l="1"/>
  <c r="F16" i="6" s="1"/>
  <c r="F15" i="6" s="1"/>
  <c r="F13" i="6" s="1"/>
  <c r="F10" i="6" s="1"/>
  <c r="F8" i="6" s="1"/>
  <c r="F20" i="5"/>
  <c r="F13" i="5" s="1"/>
  <c r="E36" i="13" s="1"/>
  <c r="E11" i="13" s="1"/>
  <c r="H65" i="6"/>
  <c r="H17" i="6" s="1"/>
  <c r="H16" i="6" s="1"/>
  <c r="H15" i="6" s="1"/>
  <c r="H13" i="6" s="1"/>
  <c r="H10" i="6" s="1"/>
  <c r="H8" i="6" s="1"/>
  <c r="G15" i="8"/>
  <c r="G13" i="8" s="1"/>
  <c r="G11" i="8" s="1"/>
  <c r="G17" i="6"/>
  <c r="G16" i="6" s="1"/>
  <c r="G15" i="6" s="1"/>
  <c r="G13" i="6" s="1"/>
  <c r="G10" i="6" s="1"/>
  <c r="G8" i="6" s="1"/>
  <c r="J61" i="15"/>
  <c r="E11" i="5"/>
  <c r="G20" i="4" s="1"/>
  <c r="G18" i="4" s="1"/>
  <c r="G16" i="4" s="1"/>
  <c r="G9" i="4" s="1"/>
  <c r="D17" i="2" s="1"/>
  <c r="I61" i="15"/>
  <c r="D11" i="5"/>
  <c r="F20" i="4" s="1"/>
  <c r="F18" i="4" s="1"/>
  <c r="F16" i="4" s="1"/>
  <c r="F9" i="4" s="1"/>
  <c r="C17" i="2" s="1"/>
  <c r="K61" i="15" l="1"/>
  <c r="F11" i="5"/>
  <c r="H20" i="4" s="1"/>
  <c r="H18" i="4" s="1"/>
  <c r="H16" i="4" s="1"/>
  <c r="H9" i="4" s="1"/>
  <c r="E16" i="2" s="1"/>
  <c r="D15" i="2"/>
  <c r="D13" i="2"/>
  <c r="D11" i="2" s="1"/>
  <c r="D9" i="2" s="1"/>
  <c r="C15" i="2"/>
  <c r="C13" i="2"/>
  <c r="C11" i="2" s="1"/>
  <c r="C9" i="2" s="1"/>
  <c r="C10" i="1" l="1"/>
  <c r="E15" i="2"/>
  <c r="C11" i="1"/>
  <c r="E13" i="2"/>
  <c r="E11" i="2" s="1"/>
  <c r="E9" i="2" s="1"/>
</calcChain>
</file>

<file path=xl/comments1.xml><?xml version="1.0" encoding="utf-8"?>
<comments xmlns="http://schemas.openxmlformats.org/spreadsheetml/2006/main">
  <authors>
    <author>Admin</author>
  </authors>
  <commentList>
    <comment ref="B613" authorId="0" shapeId="0">
      <text>
        <r>
          <rPr>
            <b/>
            <sz val="9"/>
            <color indexed="81"/>
            <rFont val="Tahoma"/>
            <family val="2"/>
          </rPr>
          <t>Admin:</t>
        </r>
        <r>
          <rPr>
            <sz val="9"/>
            <color indexed="81"/>
            <rFont val="Tahoma"/>
            <family val="2"/>
          </rPr>
          <t xml:space="preserve">
Գյումրի մնաղորդ</t>
        </r>
      </text>
    </comment>
    <comment ref="B614" authorId="0" shapeId="0">
      <text>
        <r>
          <rPr>
            <b/>
            <sz val="9"/>
            <color indexed="81"/>
            <rFont val="Tahoma"/>
            <family val="2"/>
          </rPr>
          <t>Admin:</t>
        </r>
        <r>
          <rPr>
            <sz val="9"/>
            <color indexed="81"/>
            <rFont val="Tahoma"/>
            <family val="2"/>
          </rPr>
          <t xml:space="preserve">
Արհովշին ՍՊԸ-ճաղավանդակ</t>
        </r>
      </text>
    </comment>
    <comment ref="B615" authorId="0" shapeId="0">
      <text>
        <r>
          <rPr>
            <b/>
            <sz val="9"/>
            <color indexed="81"/>
            <rFont val="Tahoma"/>
            <family val="2"/>
          </rPr>
          <t>Admin:</t>
        </r>
        <r>
          <rPr>
            <sz val="9"/>
            <color indexed="81"/>
            <rFont val="Tahoma"/>
            <family val="2"/>
          </rPr>
          <t xml:space="preserve">
տեխ.հսկող.Գյումրի հին</t>
        </r>
      </text>
    </comment>
    <comment ref="B616" authorId="0" shapeId="0">
      <text>
        <r>
          <rPr>
            <b/>
            <sz val="9"/>
            <color indexed="81"/>
            <rFont val="Tahoma"/>
            <family val="2"/>
          </rPr>
          <t>Admin:</t>
        </r>
        <r>
          <rPr>
            <sz val="9"/>
            <color indexed="81"/>
            <rFont val="Tahoma"/>
            <family val="2"/>
          </rPr>
          <t xml:space="preserve">
տեխ.հսկող.Իջևան</t>
        </r>
      </text>
    </comment>
  </commentList>
</comments>
</file>

<file path=xl/comments2.xml><?xml version="1.0" encoding="utf-8"?>
<comments xmlns="http://schemas.openxmlformats.org/spreadsheetml/2006/main">
  <authors>
    <author>ANI_Harutyunyan</author>
    <author>Admin</author>
  </authors>
  <commentList>
    <comment ref="C192" authorId="0" shapeId="0">
      <text>
        <r>
          <rPr>
            <b/>
            <sz val="9"/>
            <color indexed="81"/>
            <rFont val="Tahoma"/>
            <family val="2"/>
          </rPr>
          <t>ANI_Harutyunyan:</t>
        </r>
        <r>
          <rPr>
            <sz val="9"/>
            <color indexed="81"/>
            <rFont val="Tahoma"/>
            <family val="2"/>
          </rPr>
          <t xml:space="preserve">
Լուսանշան</t>
        </r>
      </text>
    </comment>
    <comment ref="C193" authorId="0" shapeId="0">
      <text>
        <r>
          <rPr>
            <b/>
            <sz val="9"/>
            <color indexed="81"/>
            <rFont val="Tahoma"/>
            <family val="2"/>
          </rPr>
          <t>ANI_Harutyunyan:</t>
        </r>
        <r>
          <rPr>
            <sz val="9"/>
            <color indexed="81"/>
            <rFont val="Tahoma"/>
            <family val="2"/>
          </rPr>
          <t xml:space="preserve">
Լուսանշան</t>
        </r>
      </text>
    </comment>
    <comment ref="C194" authorId="0" shapeId="0">
      <text>
        <r>
          <rPr>
            <b/>
            <sz val="9"/>
            <color indexed="81"/>
            <rFont val="Tahoma"/>
            <family val="2"/>
          </rPr>
          <t>ANI_Harutyunyan:</t>
        </r>
        <r>
          <rPr>
            <sz val="9"/>
            <color indexed="81"/>
            <rFont val="Tahoma"/>
            <family val="2"/>
          </rPr>
          <t xml:space="preserve">
Լուսանշան</t>
        </r>
      </text>
    </comment>
    <comment ref="C195" authorId="0" shapeId="0">
      <text>
        <r>
          <rPr>
            <b/>
            <sz val="9"/>
            <color indexed="81"/>
            <rFont val="Tahoma"/>
            <family val="2"/>
          </rPr>
          <t>ANI_Harutyunyan:</t>
        </r>
        <r>
          <rPr>
            <sz val="9"/>
            <color indexed="81"/>
            <rFont val="Tahoma"/>
            <family val="2"/>
          </rPr>
          <t xml:space="preserve">
Լուսանշան</t>
        </r>
      </text>
    </comment>
    <comment ref="C196" authorId="0" shapeId="0">
      <text>
        <r>
          <rPr>
            <b/>
            <sz val="9"/>
            <color indexed="81"/>
            <rFont val="Tahoma"/>
            <family val="2"/>
          </rPr>
          <t>ANI_Harutyunyan:</t>
        </r>
        <r>
          <rPr>
            <sz val="9"/>
            <color indexed="81"/>
            <rFont val="Tahoma"/>
            <family val="2"/>
          </rPr>
          <t xml:space="preserve">
Լուսանշան</t>
        </r>
      </text>
    </comment>
    <comment ref="C197" authorId="1" shapeId="0">
      <text>
        <r>
          <rPr>
            <b/>
            <sz val="9"/>
            <color indexed="81"/>
            <rFont val="Tahoma"/>
            <family val="2"/>
          </rPr>
          <t>Admin:</t>
        </r>
        <r>
          <rPr>
            <sz val="9"/>
            <color indexed="81"/>
            <rFont val="Tahoma"/>
            <family val="2"/>
          </rPr>
          <t xml:space="preserve">
Շիրակի ՀՔԲ ավտոդրոմ</t>
        </r>
      </text>
    </comment>
    <comment ref="C198" authorId="1" shapeId="0">
      <text>
        <r>
          <rPr>
            <b/>
            <sz val="9"/>
            <color indexed="81"/>
            <rFont val="Tahoma"/>
            <family val="2"/>
          </rPr>
          <t>Admin:</t>
        </r>
        <r>
          <rPr>
            <sz val="9"/>
            <color indexed="81"/>
            <rFont val="Tahoma"/>
            <family val="2"/>
          </rPr>
          <t xml:space="preserve">
Աթոյան անցուղի</t>
        </r>
      </text>
    </comment>
    <comment ref="C199" authorId="1" shapeId="0">
      <text>
        <r>
          <rPr>
            <b/>
            <sz val="9"/>
            <color indexed="81"/>
            <rFont val="Tahoma"/>
            <family val="2"/>
          </rPr>
          <t>Admin:</t>
        </r>
        <r>
          <rPr>
            <sz val="9"/>
            <color indexed="81"/>
            <rFont val="Tahoma"/>
            <family val="2"/>
          </rPr>
          <t xml:space="preserve">
ԿՀԴՊԳՎ  սպորտ դահլիճ</t>
        </r>
      </text>
    </comment>
    <comment ref="C200" authorId="1" shapeId="0">
      <text>
        <r>
          <rPr>
            <b/>
            <sz val="9"/>
            <color indexed="81"/>
            <rFont val="Tahoma"/>
            <family val="2"/>
          </rPr>
          <t>Admin:</t>
        </r>
        <r>
          <rPr>
            <sz val="9"/>
            <color indexed="81"/>
            <rFont val="Tahoma"/>
            <family val="2"/>
          </rPr>
          <t xml:space="preserve">
ԿՀԴՊԳՎ դահլիճ</t>
        </r>
      </text>
    </comment>
    <comment ref="C201" authorId="1" shapeId="0">
      <text>
        <r>
          <rPr>
            <b/>
            <sz val="9"/>
            <color indexed="81"/>
            <rFont val="Tahoma"/>
            <family val="2"/>
          </rPr>
          <t>Admin:</t>
        </r>
        <r>
          <rPr>
            <sz val="9"/>
            <color indexed="81"/>
            <rFont val="Tahoma"/>
            <family val="2"/>
          </rPr>
          <t xml:space="preserve">
ԱՎՎ Էջմիածնի բաժանմունք</t>
        </r>
      </text>
    </comment>
    <comment ref="C202" authorId="1" shapeId="0">
      <text>
        <r>
          <rPr>
            <b/>
            <sz val="9"/>
            <color indexed="81"/>
            <rFont val="Tahoma"/>
            <family val="2"/>
          </rPr>
          <t>Admin:</t>
        </r>
        <r>
          <rPr>
            <sz val="9"/>
            <color indexed="81"/>
            <rFont val="Tahoma"/>
            <family val="2"/>
          </rPr>
          <t xml:space="preserve">
ԱՎՎ Կապանի բաժանմունք</t>
        </r>
      </text>
    </comment>
    <comment ref="C203" authorId="1" shapeId="0">
      <text>
        <r>
          <rPr>
            <b/>
            <sz val="9"/>
            <color indexed="81"/>
            <rFont val="Tahoma"/>
            <family val="2"/>
          </rPr>
          <t>Admi
Կապանի ՁՊՎ</t>
        </r>
      </text>
    </comment>
    <comment ref="C204" authorId="1" shapeId="0">
      <text>
        <r>
          <rPr>
            <b/>
            <sz val="9"/>
            <color indexed="81"/>
            <rFont val="Tahoma"/>
            <family val="2"/>
          </rPr>
          <t>Admin:</t>
        </r>
        <r>
          <rPr>
            <sz val="9"/>
            <color indexed="81"/>
            <rFont val="Tahoma"/>
            <family val="2"/>
          </rPr>
          <t xml:space="preserve">
Կոտոյքի ՁՊՎ</t>
        </r>
      </text>
    </comment>
    <comment ref="C205" authorId="1" shapeId="0">
      <text>
        <r>
          <rPr>
            <b/>
            <sz val="9"/>
            <color indexed="81"/>
            <rFont val="Tahoma"/>
            <family val="2"/>
          </rPr>
          <t>Admin:</t>
        </r>
        <r>
          <rPr>
            <sz val="9"/>
            <color indexed="81"/>
            <rFont val="Tahoma"/>
            <family val="2"/>
          </rPr>
          <t xml:space="preserve">
Շենգավիթի ԱՎՎ</t>
        </r>
      </text>
    </comment>
    <comment ref="C207" authorId="1" shapeId="0">
      <text>
        <r>
          <rPr>
            <b/>
            <sz val="9"/>
            <color indexed="81"/>
            <rFont val="Tahoma"/>
            <family val="2"/>
          </rPr>
          <t>Admin:</t>
        </r>
        <r>
          <rPr>
            <sz val="9"/>
            <color indexed="81"/>
            <rFont val="Tahoma"/>
            <family val="2"/>
          </rPr>
          <t xml:space="preserve">
Հոսպ.3.5մլն-ի</t>
        </r>
      </text>
    </comment>
  </commentList>
</comments>
</file>

<file path=xl/comments3.xml><?xml version="1.0" encoding="utf-8"?>
<comments xmlns="http://schemas.openxmlformats.org/spreadsheetml/2006/main">
  <authors>
    <author>User</author>
  </authors>
  <commentList>
    <comment ref="A10" authorId="0" shapeId="0">
      <text>
        <r>
          <rPr>
            <sz val="8"/>
            <color indexed="81"/>
            <rFont val="Times Armenian"/>
            <family val="1"/>
          </rPr>
          <t>§Àxxx¦ ¹³ëÇã áõÝ»óáÕ: úñÇÝ³Ï À001</t>
        </r>
      </text>
    </comment>
    <comment ref="A11" authorId="0" shapeId="0">
      <text>
        <r>
          <rPr>
            <sz val="8"/>
            <color indexed="81"/>
            <rFont val="Times Armenian"/>
            <family val="1"/>
          </rPr>
          <t>§Àxxx¦ ¹³ëÇã áõÝ»óáÕ: úñÇÝ³Ï À001</t>
        </r>
      </text>
    </comment>
    <comment ref="E11" authorId="0" shapeId="0">
      <text>
        <r>
          <rPr>
            <sz val="8"/>
            <color indexed="81"/>
            <rFont val="Times Armenian"/>
            <family val="1"/>
          </rPr>
          <t>Èñ³óÝ»É Íñ³·ñÇ ÁÝ¹Ñ³Ýáõñ ·áõÙ³ñÁ</t>
        </r>
      </text>
    </comment>
    <comment ref="B17" authorId="0" shapeId="0">
      <text>
        <r>
          <rPr>
            <sz val="8"/>
            <color indexed="81"/>
            <rFont val="Times Armenian"/>
            <family val="1"/>
          </rPr>
          <t>§²Ìxx¦ Ïá¹ áõÝ»óáÕ: úñÇÝ³Ï ²Ì01</t>
        </r>
      </text>
    </comment>
    <comment ref="C17" authorId="0" shapeId="0">
      <text>
        <r>
          <rPr>
            <sz val="8"/>
            <color indexed="81"/>
            <rFont val="Times Armenian"/>
            <family val="1"/>
          </rPr>
          <t>úñÇÝ³Ï §01.01.10¦</t>
        </r>
      </text>
    </comment>
    <comment ref="E17" authorId="0" shapeId="0">
      <text>
        <r>
          <rPr>
            <sz val="8"/>
            <color indexed="81"/>
            <rFont val="Times Armenian"/>
            <family val="1"/>
          </rPr>
          <t>Èñ³óÝ»É ù³Õ³ù³Ï³ÝáõÃÛ³Ý ÙÇçáó³éÙ³Ý ·áõÙ³ñÁ</t>
        </r>
      </text>
    </comment>
    <comment ref="B22" authorId="0" shapeId="0">
      <text>
        <r>
          <rPr>
            <sz val="8"/>
            <color indexed="81"/>
            <rFont val="Times Armenian"/>
            <family val="1"/>
          </rPr>
          <t>§Ìîxx¦ Ïá¹ áõÝ»óáÕ: úñÇÝ³Ï Ìî01</t>
        </r>
      </text>
    </comment>
    <comment ref="C22" authorId="0" shapeId="0">
      <text>
        <r>
          <rPr>
            <sz val="8"/>
            <color indexed="81"/>
            <rFont val="Times Armenian"/>
            <family val="1"/>
          </rPr>
          <t>úñÇÝ³Ï §01.01.10¦</t>
        </r>
      </text>
    </comment>
    <comment ref="E22" authorId="0" shapeId="0">
      <text>
        <r>
          <rPr>
            <sz val="8"/>
            <color indexed="81"/>
            <rFont val="Times Armenian"/>
            <family val="1"/>
          </rPr>
          <t>Èñ³óÝ»É ù³Õ³ù³Ï³ÝáõÃÛ³Ý ÙÇçáó³éÙ³Ý ·áõÙ³ñÁ</t>
        </r>
      </text>
    </comment>
    <comment ref="B26" authorId="0" shapeId="0">
      <text>
        <r>
          <rPr>
            <sz val="8"/>
            <color indexed="81"/>
            <rFont val="Times Armenian"/>
            <family val="1"/>
          </rPr>
          <t>§üÌxx¦ Ïá¹ áõÝ»óáÕ: úñÇÝ³Ï üÌ01</t>
        </r>
      </text>
    </comment>
    <comment ref="C26" authorId="0" shapeId="0">
      <text>
        <r>
          <rPr>
            <sz val="8"/>
            <color indexed="81"/>
            <rFont val="Times Armenian"/>
            <family val="1"/>
          </rPr>
          <t>úñÇÝ³Ï §01.01.10¦</t>
        </r>
      </text>
    </comment>
    <comment ref="E26" authorId="0" shapeId="0">
      <text>
        <r>
          <rPr>
            <sz val="8"/>
            <color indexed="81"/>
            <rFont val="Times Armenian"/>
            <family val="1"/>
          </rPr>
          <t>Èñ³óÝ»É ù³Õ³ù³Ï³ÝáõÃÛ³Ý ÙÇçáó³éÙ³Ý ·áõÙ³ñÁ</t>
        </r>
      </text>
    </comment>
    <comment ref="A29" authorId="0" shapeId="0">
      <text>
        <r>
          <rPr>
            <sz val="8"/>
            <color indexed="81"/>
            <rFont val="Times Armenian"/>
            <family val="1"/>
          </rPr>
          <t>§Àxxx¦ ¹³ëÇã áõÝ»óáÕ: úñÇÝ³Ï À001</t>
        </r>
      </text>
    </comment>
    <comment ref="A30" authorId="0" shapeId="0">
      <text>
        <r>
          <rPr>
            <sz val="8"/>
            <color indexed="81"/>
            <rFont val="Times Armenian"/>
            <family val="1"/>
          </rPr>
          <t>§Àxxx¦ ¹³ëÇã áõÝ»óáÕ: úñÇÝ³Ï À001</t>
        </r>
      </text>
    </comment>
    <comment ref="E30" authorId="0" shapeId="0">
      <text>
        <r>
          <rPr>
            <sz val="8"/>
            <color indexed="81"/>
            <rFont val="Times Armenian"/>
            <family val="1"/>
          </rPr>
          <t>Èñ³óÝ»É Íñ³·ñÇ ÁÝ¹Ñ³Ýáõñ ·áõÙ³ñÁ</t>
        </r>
      </text>
    </comment>
    <comment ref="B36" authorId="0" shapeId="0">
      <text>
        <r>
          <rPr>
            <sz val="8"/>
            <color indexed="81"/>
            <rFont val="Times Armenian"/>
            <family val="1"/>
          </rPr>
          <t>§²Ìxx¦ Ïá¹ áõÝ»óáÕ: úñÇÝ³Ï ²Ì01</t>
        </r>
      </text>
    </comment>
    <comment ref="C36" authorId="0" shapeId="0">
      <text>
        <r>
          <rPr>
            <sz val="8"/>
            <color indexed="81"/>
            <rFont val="Times Armenian"/>
            <family val="1"/>
          </rPr>
          <t>úñÇÝ³Ï §01.01.10¦</t>
        </r>
      </text>
    </comment>
    <comment ref="E36" authorId="0" shapeId="0">
      <text>
        <r>
          <rPr>
            <sz val="8"/>
            <color indexed="81"/>
            <rFont val="Times Armenian"/>
            <family val="1"/>
          </rPr>
          <t>Èñ³óÝ»É ù³Õ³ù³Ï³ÝáõÃÛ³Ý ÙÇçáó³éÙ³Ý ·áõÙ³ñÁ</t>
        </r>
      </text>
    </comment>
    <comment ref="A41" authorId="0" shapeId="0">
      <text>
        <r>
          <rPr>
            <sz val="8"/>
            <color indexed="81"/>
            <rFont val="Times Armenian"/>
            <family val="1"/>
          </rPr>
          <t>§Àxxx¦ ¹³ëÇã áõÝ»óáÕ: úñÇÝ³Ï À001</t>
        </r>
      </text>
    </comment>
    <comment ref="A42" authorId="0" shapeId="0">
      <text>
        <r>
          <rPr>
            <sz val="8"/>
            <color indexed="81"/>
            <rFont val="Times Armenian"/>
            <family val="1"/>
          </rPr>
          <t>§Àxxx¦ ¹³ëÇã áõÝ»óáÕ: úñÇÝ³Ï À001</t>
        </r>
      </text>
    </comment>
    <comment ref="E42" authorId="0" shapeId="0">
      <text>
        <r>
          <rPr>
            <sz val="8"/>
            <color indexed="81"/>
            <rFont val="Times Armenian"/>
            <family val="1"/>
          </rPr>
          <t>Èñ³óÝ»É Íñ³·ñÇ ÁÝ¹Ñ³Ýáõñ ·áõÙ³ñÁ</t>
        </r>
      </text>
    </comment>
    <comment ref="B48" authorId="0" shapeId="0">
      <text>
        <r>
          <rPr>
            <sz val="8"/>
            <color indexed="81"/>
            <rFont val="Times Armenian"/>
            <family val="1"/>
          </rPr>
          <t>§²Ìxx¦ Ïá¹ áõÝ»óáÕ: úñÇÝ³Ï ²Ì01</t>
        </r>
      </text>
    </comment>
    <comment ref="C48" authorId="0" shapeId="0">
      <text>
        <r>
          <rPr>
            <sz val="8"/>
            <color indexed="81"/>
            <rFont val="Times Armenian"/>
            <family val="1"/>
          </rPr>
          <t>úñÇÝ³Ï §01.01.10¦</t>
        </r>
      </text>
    </comment>
    <comment ref="E48" authorId="0" shapeId="0">
      <text>
        <r>
          <rPr>
            <sz val="8"/>
            <color indexed="81"/>
            <rFont val="Times Armenian"/>
            <family val="1"/>
          </rPr>
          <t>Èñ³óÝ»É Íñ³·ñÇ ÁÝ¹Ñ³Ýáõñ ·áõÙ³ñÁ</t>
        </r>
      </text>
    </comment>
    <comment ref="B54" authorId="0" shapeId="0">
      <text>
        <r>
          <rPr>
            <sz val="8"/>
            <color indexed="81"/>
            <rFont val="Times Armenian"/>
            <family val="1"/>
          </rPr>
          <t>§Ìîxx¦ Ïá¹ áõÝ»óáÕ: úñÇÝ³Ï Ìî01</t>
        </r>
      </text>
    </comment>
    <comment ref="C54" authorId="0" shapeId="0">
      <text>
        <r>
          <rPr>
            <sz val="8"/>
            <color indexed="81"/>
            <rFont val="Times Armenian"/>
            <family val="1"/>
          </rPr>
          <t>úñÇÝ³Ï §01.01.10¦</t>
        </r>
      </text>
    </comment>
    <comment ref="E54" authorId="0" shapeId="0">
      <text>
        <r>
          <rPr>
            <sz val="8"/>
            <color indexed="81"/>
            <rFont val="Times Armenian"/>
            <family val="1"/>
          </rPr>
          <t>Èñ³óÝ»É ù³Õ³ù³Ï³ÝáõÃÛ³Ý ÙÇçáó³éÙ³Ý ·áõÙ³ñÁ</t>
        </r>
      </text>
    </comment>
    <comment ref="B58" authorId="0" shapeId="0">
      <text>
        <r>
          <rPr>
            <sz val="8"/>
            <color indexed="81"/>
            <rFont val="Times Armenian"/>
            <family val="1"/>
          </rPr>
          <t>§üÌxx¦ Ïá¹ áõÝ»óáÕ: úñÇÝ³Ï üÌ01</t>
        </r>
      </text>
    </comment>
    <comment ref="C58" authorId="0" shapeId="0">
      <text>
        <r>
          <rPr>
            <sz val="8"/>
            <color indexed="81"/>
            <rFont val="Times Armenian"/>
            <family val="1"/>
          </rPr>
          <t>úñÇÝ³Ï §01.01.10¦</t>
        </r>
      </text>
    </comment>
    <comment ref="E58" authorId="0" shapeId="0">
      <text>
        <r>
          <rPr>
            <sz val="8"/>
            <color indexed="81"/>
            <rFont val="Times Armenian"/>
            <family val="1"/>
          </rPr>
          <t>Èñ³óÝ»É ù³Õ³ù³Ï³ÝáõÃÛ³Ý ÙÇçáó³éÙ³Ý ·áõÙ³ñÁ</t>
        </r>
      </text>
    </comment>
    <comment ref="A61" authorId="0" shapeId="0">
      <text>
        <r>
          <rPr>
            <sz val="8"/>
            <color indexed="81"/>
            <rFont val="Times Armenian"/>
            <family val="1"/>
          </rPr>
          <t>§Àxxx¦ ¹³ëÇã áõÝ»óáÕ: úñÇÝ³Ï À001</t>
        </r>
      </text>
    </comment>
    <comment ref="A62" authorId="0" shapeId="0">
      <text>
        <r>
          <rPr>
            <sz val="8"/>
            <color indexed="81"/>
            <rFont val="Times Armenian"/>
            <family val="1"/>
          </rPr>
          <t>§Àxxx¦ ¹³ëÇã áõÝ»óáÕ: úñÇÝ³Ï À001</t>
        </r>
      </text>
    </comment>
    <comment ref="E62" authorId="0" shapeId="0">
      <text>
        <r>
          <rPr>
            <sz val="8"/>
            <color indexed="81"/>
            <rFont val="Times Armenian"/>
            <family val="1"/>
          </rPr>
          <t>Èñ³óÝ»É Íñ³·ñÇ ÁÝ¹Ñ³Ýáõñ ·áõÙ³ñÁ</t>
        </r>
      </text>
    </comment>
    <comment ref="B68" authorId="0" shapeId="0">
      <text>
        <r>
          <rPr>
            <sz val="8"/>
            <color indexed="81"/>
            <rFont val="Times Armenian"/>
            <family val="1"/>
          </rPr>
          <t>§²Ìxx¦ Ïá¹ áõÝ»óáÕ: úñÇÝ³Ï ²Ì01</t>
        </r>
      </text>
    </comment>
    <comment ref="C68" authorId="0" shapeId="0">
      <text>
        <r>
          <rPr>
            <sz val="8"/>
            <color indexed="81"/>
            <rFont val="Times Armenian"/>
            <family val="1"/>
          </rPr>
          <t>úñÇÝ³Ï §01.01.10¦</t>
        </r>
      </text>
    </comment>
    <comment ref="E68" authorId="0" shapeId="0">
      <text>
        <r>
          <rPr>
            <sz val="8"/>
            <color indexed="81"/>
            <rFont val="Times Armenian"/>
            <family val="1"/>
          </rPr>
          <t>Èñ³óÝ»É Íñ³·ñÇ ÁÝ¹Ñ³Ýáõñ ·áõÙ³ñÁ</t>
        </r>
      </text>
    </comment>
    <comment ref="B74" authorId="0" shapeId="0">
      <text>
        <r>
          <rPr>
            <sz val="8"/>
            <color indexed="81"/>
            <rFont val="Times Armenian"/>
            <family val="1"/>
          </rPr>
          <t>§Ìîxx¦ Ïá¹ áõÝ»óáÕ: úñÇÝ³Ï Ìî01</t>
        </r>
      </text>
    </comment>
    <comment ref="C74" authorId="0" shapeId="0">
      <text>
        <r>
          <rPr>
            <sz val="8"/>
            <color indexed="81"/>
            <rFont val="Times Armenian"/>
            <family val="1"/>
          </rPr>
          <t>úñÇÝ³Ï §01.01.10¦</t>
        </r>
      </text>
    </comment>
    <comment ref="E74" authorId="0" shapeId="0">
      <text>
        <r>
          <rPr>
            <sz val="8"/>
            <color indexed="81"/>
            <rFont val="Times Armenian"/>
            <family val="1"/>
          </rPr>
          <t>Èñ³óÝ»É ù³Õ³ù³Ï³ÝáõÃÛ³Ý ÙÇçáó³éÙ³Ý ·áõÙ³ñÁ</t>
        </r>
      </text>
    </comment>
    <comment ref="B78" authorId="0" shapeId="0">
      <text>
        <r>
          <rPr>
            <sz val="8"/>
            <color indexed="81"/>
            <rFont val="Times Armenian"/>
            <family val="1"/>
          </rPr>
          <t>§üÌxx¦ Ïá¹ áõÝ»óáÕ: úñÇÝ³Ï üÌ01</t>
        </r>
      </text>
    </comment>
    <comment ref="C78" authorId="0" shapeId="0">
      <text>
        <r>
          <rPr>
            <sz val="8"/>
            <color indexed="81"/>
            <rFont val="Times Armenian"/>
            <family val="1"/>
          </rPr>
          <t>úñÇÝ³Ï §01.01.10¦</t>
        </r>
      </text>
    </comment>
    <comment ref="E78" authorId="0" shapeId="0">
      <text>
        <r>
          <rPr>
            <sz val="8"/>
            <color indexed="81"/>
            <rFont val="Times Armenian"/>
            <family val="1"/>
          </rPr>
          <t>Èñ³óÝ»É ù³Õ³ù³Ï³ÝáõÃÛ³Ý ÙÇçáó³éÙ³Ý ·áõÙ³ñÁ</t>
        </r>
      </text>
    </comment>
    <comment ref="A81" authorId="0" shapeId="0">
      <text>
        <r>
          <rPr>
            <sz val="8"/>
            <color indexed="81"/>
            <rFont val="Times Armenian"/>
            <family val="1"/>
          </rPr>
          <t>§Àxxx¦ ¹³ëÇã áõÝ»óáÕ: úñÇÝ³Ï À001</t>
        </r>
      </text>
    </comment>
    <comment ref="A82" authorId="0" shapeId="0">
      <text>
        <r>
          <rPr>
            <sz val="8"/>
            <color indexed="81"/>
            <rFont val="Times Armenian"/>
            <family val="1"/>
          </rPr>
          <t>§Àxxx¦ ¹³ëÇã áõÝ»óáÕ: úñÇÝ³Ï À001</t>
        </r>
      </text>
    </comment>
    <comment ref="E82" authorId="0" shapeId="0">
      <text>
        <r>
          <rPr>
            <sz val="8"/>
            <color indexed="81"/>
            <rFont val="Times Armenian"/>
            <family val="1"/>
          </rPr>
          <t>Èñ³óÝ»É Íñ³·ñÇ ÁÝ¹Ñ³Ýáõñ ·áõÙ³ñÁ</t>
        </r>
      </text>
    </comment>
    <comment ref="B88" authorId="0" shapeId="0">
      <text>
        <r>
          <rPr>
            <sz val="8"/>
            <color indexed="81"/>
            <rFont val="Times Armenian"/>
            <family val="1"/>
          </rPr>
          <t>§²Ìxx¦ Ïá¹ áõÝ»óáÕ: úñÇÝ³Ï ²Ì01</t>
        </r>
      </text>
    </comment>
    <comment ref="C88" authorId="0" shapeId="0">
      <text>
        <r>
          <rPr>
            <sz val="8"/>
            <color indexed="81"/>
            <rFont val="Times Armenian"/>
            <family val="1"/>
          </rPr>
          <t>úñÇÝ³Ï §01.01.10¦</t>
        </r>
      </text>
    </comment>
    <comment ref="E88" authorId="0" shapeId="0">
      <text>
        <r>
          <rPr>
            <sz val="8"/>
            <color indexed="81"/>
            <rFont val="Times Armenian"/>
            <family val="1"/>
          </rPr>
          <t>Èñ³óÝ»É Íñ³·ñÇ ÁÝ¹Ñ³Ýáõñ ·áõÙ³ñÁ</t>
        </r>
      </text>
    </comment>
    <comment ref="B94" authorId="0" shapeId="0">
      <text>
        <r>
          <rPr>
            <sz val="8"/>
            <color indexed="81"/>
            <rFont val="Times Armenian"/>
            <family val="1"/>
          </rPr>
          <t>§Ìîxx¦ Ïá¹ áõÝ»óáÕ: úñÇÝ³Ï Ìî01</t>
        </r>
      </text>
    </comment>
    <comment ref="C94" authorId="0" shapeId="0">
      <text>
        <r>
          <rPr>
            <sz val="8"/>
            <color indexed="81"/>
            <rFont val="Times Armenian"/>
            <family val="1"/>
          </rPr>
          <t>úñÇÝ³Ï §01.01.10¦</t>
        </r>
      </text>
    </comment>
    <comment ref="E94" authorId="0" shapeId="0">
      <text>
        <r>
          <rPr>
            <sz val="8"/>
            <color indexed="81"/>
            <rFont val="Times Armenian"/>
            <family val="1"/>
          </rPr>
          <t>Èñ³óÝ»É ù³Õ³ù³Ï³ÝáõÃÛ³Ý ÙÇçáó³éÙ³Ý ·áõÙ³ñÁ</t>
        </r>
      </text>
    </comment>
    <comment ref="B98" authorId="0" shapeId="0">
      <text>
        <r>
          <rPr>
            <sz val="8"/>
            <color indexed="81"/>
            <rFont val="Times Armenian"/>
            <family val="1"/>
          </rPr>
          <t>§üÌxx¦ Ïá¹ áõÝ»óáÕ: úñÇÝ³Ï üÌ01</t>
        </r>
      </text>
    </comment>
    <comment ref="C98" authorId="0" shapeId="0">
      <text>
        <r>
          <rPr>
            <sz val="8"/>
            <color indexed="81"/>
            <rFont val="Times Armenian"/>
            <family val="1"/>
          </rPr>
          <t>úñÇÝ³Ï §01.01.10¦</t>
        </r>
      </text>
    </comment>
    <comment ref="E98" authorId="0" shapeId="0">
      <text>
        <r>
          <rPr>
            <sz val="8"/>
            <color indexed="81"/>
            <rFont val="Times Armenian"/>
            <family val="1"/>
          </rPr>
          <t>Èñ³óÝ»É ù³Õ³ù³Ï³ÝáõÃÛ³Ý ÙÇçáó³éÙ³Ý ·áõÙ³ñÁ</t>
        </r>
      </text>
    </comment>
    <comment ref="A101" authorId="0" shapeId="0">
      <text>
        <r>
          <rPr>
            <sz val="8"/>
            <color indexed="81"/>
            <rFont val="Times Armenian"/>
            <family val="1"/>
          </rPr>
          <t>§Àxxx¦ ¹³ëÇã áõÝ»óáÕ: úñÇÝ³Ï À001</t>
        </r>
      </text>
    </comment>
    <comment ref="A102" authorId="0" shapeId="0">
      <text>
        <r>
          <rPr>
            <sz val="8"/>
            <color indexed="81"/>
            <rFont val="Times Armenian"/>
            <family val="1"/>
          </rPr>
          <t>§Àxxx¦ ¹³ëÇã áõÝ»óáÕ: úñÇÝ³Ï À001</t>
        </r>
      </text>
    </comment>
    <comment ref="E102" authorId="0" shapeId="0">
      <text>
        <r>
          <rPr>
            <sz val="8"/>
            <color indexed="81"/>
            <rFont val="Times Armenian"/>
            <family val="1"/>
          </rPr>
          <t>Èñ³óÝ»É Íñ³·ñÇ ÁÝ¹Ñ³Ýáõñ ·áõÙ³ñÁ</t>
        </r>
      </text>
    </comment>
    <comment ref="B108" authorId="0" shapeId="0">
      <text>
        <r>
          <rPr>
            <sz val="8"/>
            <color indexed="81"/>
            <rFont val="Times Armenian"/>
            <family val="1"/>
          </rPr>
          <t>§²Ìxx¦ Ïá¹ áõÝ»óáÕ: úñÇÝ³Ï ²Ì01</t>
        </r>
      </text>
    </comment>
    <comment ref="C108" authorId="0" shapeId="0">
      <text>
        <r>
          <rPr>
            <sz val="8"/>
            <color indexed="81"/>
            <rFont val="Times Armenian"/>
            <family val="1"/>
          </rPr>
          <t>úñÇÝ³Ï §01.01.10¦</t>
        </r>
      </text>
    </comment>
    <comment ref="E108" authorId="0" shapeId="0">
      <text>
        <r>
          <rPr>
            <sz val="8"/>
            <color indexed="81"/>
            <rFont val="Times Armenian"/>
            <family val="1"/>
          </rPr>
          <t>Èñ³óÝ»É Íñ³·ñÇ ÁÝ¹Ñ³Ýáõñ ·áõÙ³ñÁ</t>
        </r>
      </text>
    </comment>
    <comment ref="A113" authorId="0" shapeId="0">
      <text>
        <r>
          <rPr>
            <sz val="8"/>
            <color indexed="81"/>
            <rFont val="Times Armenian"/>
            <family val="1"/>
          </rPr>
          <t>§xxxx¦ ¹³ëÇã áõÝ»óáÕ: úñÇÝ³Ï 1458</t>
        </r>
      </text>
    </comment>
    <comment ref="E114" authorId="0" shapeId="0">
      <text>
        <r>
          <rPr>
            <sz val="8"/>
            <color indexed="81"/>
            <rFont val="Times Armenian"/>
            <family val="1"/>
          </rPr>
          <t>Èñ³óÝ»É Íñ³·ñÇ ÁÝ¹Ñ³Ýáõñ ·áõÙ³ñÁ</t>
        </r>
      </text>
    </comment>
    <comment ref="B120" authorId="0" shapeId="0">
      <text>
        <r>
          <rPr>
            <sz val="8"/>
            <color indexed="81"/>
            <rFont val="Times Armenian"/>
            <family val="1"/>
          </rPr>
          <t>§²Ìxx¦ Ïá¹ áõÝ»óáÕ: úñÇÝ³Ï ²Ì01</t>
        </r>
      </text>
    </comment>
    <comment ref="C120" authorId="0" shapeId="0">
      <text>
        <r>
          <rPr>
            <sz val="8"/>
            <color indexed="81"/>
            <rFont val="Times Armenian"/>
            <family val="1"/>
          </rPr>
          <t>úñÇÝ³Ï §01.01.10¦</t>
        </r>
      </text>
    </comment>
    <comment ref="E120" authorId="0" shapeId="0">
      <text>
        <r>
          <rPr>
            <sz val="8"/>
            <color indexed="81"/>
            <rFont val="Times Armenian"/>
            <family val="1"/>
          </rPr>
          <t>Èñ³óÝ»É ù³Õ³ù³Ï³ÝáõÃÛ³Ý ÙÇçáó³éÙ³Ý ·áõÙ³ñÁ</t>
        </r>
      </text>
    </comment>
    <comment ref="A136" authorId="0" shapeId="0">
      <text>
        <r>
          <rPr>
            <sz val="8"/>
            <color indexed="81"/>
            <rFont val="Times Armenian"/>
            <family val="1"/>
          </rPr>
          <t>§Îxxx¦ ¹³ëÇã áõÝ»óáÕ: úñÇÝ³Ï Î001</t>
        </r>
      </text>
    </comment>
    <comment ref="E137" authorId="0" shapeId="0">
      <text>
        <r>
          <rPr>
            <sz val="8"/>
            <color indexed="81"/>
            <rFont val="Times Armenian"/>
            <family val="1"/>
          </rPr>
          <t>Èñ³óÝ»É Íñ³·ñÇ ÁÝ¹Ñ³Ýáõñ ·áõÙ³ñÁ</t>
        </r>
      </text>
    </comment>
    <comment ref="B139" authorId="0" shapeId="0">
      <text>
        <r>
          <rPr>
            <sz val="8"/>
            <color indexed="81"/>
            <rFont val="Times Armenian"/>
            <family val="1"/>
          </rPr>
          <t>§²Òxx¦ Ïá¹ áõÝ»óáÕ: úñÇÝ³Ï ²Ò01</t>
        </r>
      </text>
    </comment>
    <comment ref="C139" authorId="0" shapeId="0">
      <text>
        <r>
          <rPr>
            <sz val="8"/>
            <color indexed="81"/>
            <rFont val="Times Armenian"/>
            <family val="1"/>
          </rPr>
          <t>úñÇÝ³Ï §01.01.10¦</t>
        </r>
      </text>
    </comment>
    <comment ref="E139" authorId="0" shapeId="0">
      <text>
        <r>
          <rPr>
            <sz val="8"/>
            <color indexed="81"/>
            <rFont val="Times Armenian"/>
            <family val="1"/>
          </rPr>
          <t>Èñ³óÝ»É ù³Õ³ù³Ï³ÝáõÃÛ³Ý ÙÇçáó³éÙ³Ý ·áõÙ³ñÁ</t>
        </r>
      </text>
    </comment>
    <comment ref="B144" authorId="0" shapeId="0">
      <text>
        <r>
          <rPr>
            <sz val="8"/>
            <color indexed="81"/>
            <rFont val="Times Armenian"/>
            <family val="1"/>
          </rPr>
          <t>§²Òxx¦ Ïá¹ áõÝ»óáÕ: úñÇÝ³Ï ²Ò01</t>
        </r>
      </text>
    </comment>
    <comment ref="C144" authorId="0" shapeId="0">
      <text>
        <r>
          <rPr>
            <sz val="8"/>
            <color indexed="81"/>
            <rFont val="Times Armenian"/>
            <family val="1"/>
          </rPr>
          <t>úñÇÝ³Ï §01.01.10¦</t>
        </r>
      </text>
    </comment>
    <comment ref="E144" authorId="0" shapeId="0">
      <text>
        <r>
          <rPr>
            <sz val="8"/>
            <color indexed="81"/>
            <rFont val="Times Armenian"/>
            <family val="1"/>
          </rPr>
          <t>Èñ³óÝ»É ù³Õ³ù³Ï³ÝáõÃÛ³Ý ÙÇçáó³éÙ³Ý ·áõÙ³ñÁ</t>
        </r>
      </text>
    </comment>
    <comment ref="B149" authorId="0" shapeId="0">
      <text>
        <r>
          <rPr>
            <sz val="8"/>
            <color indexed="81"/>
            <rFont val="Times Armenian"/>
            <family val="1"/>
          </rPr>
          <t>§²Òxx¦ Ïá¹ áõÝ»óáÕ: úñÇÝ³Ï ²Ò01</t>
        </r>
      </text>
    </comment>
    <comment ref="C149" authorId="0" shapeId="0">
      <text>
        <r>
          <rPr>
            <sz val="8"/>
            <color indexed="81"/>
            <rFont val="Times Armenian"/>
            <family val="1"/>
          </rPr>
          <t>úñÇÝ³Ï §01.01.10¦</t>
        </r>
      </text>
    </comment>
    <comment ref="E149" authorId="0" shapeId="0">
      <text>
        <r>
          <rPr>
            <sz val="8"/>
            <color indexed="81"/>
            <rFont val="Times Armenian"/>
            <family val="1"/>
          </rPr>
          <t>Èñ³óÝ»É ù³Õ³ù³Ï³ÝáõÃÛ³Ý ÙÇçáó³éÙ³Ý ·áõÙ³ñÁ</t>
        </r>
      </text>
    </comment>
    <comment ref="B154" authorId="0" shapeId="0">
      <text>
        <r>
          <rPr>
            <sz val="8"/>
            <color indexed="81"/>
            <rFont val="Times Armenian"/>
            <family val="1"/>
          </rPr>
          <t>§²Òxx¦ Ïá¹ áõÝ»óáÕ: úñÇÝ³Ï ²Ò01</t>
        </r>
      </text>
    </comment>
    <comment ref="C154" authorId="0" shapeId="0">
      <text>
        <r>
          <rPr>
            <sz val="8"/>
            <color indexed="81"/>
            <rFont val="Times Armenian"/>
            <family val="1"/>
          </rPr>
          <t>úñÇÝ³Ï §01.01.10¦</t>
        </r>
      </text>
    </comment>
    <comment ref="E154" authorId="0" shapeId="0">
      <text>
        <r>
          <rPr>
            <sz val="8"/>
            <color indexed="81"/>
            <rFont val="Times Armenian"/>
            <family val="1"/>
          </rPr>
          <t>Èñ³óÝ»É ù³Õ³ù³Ï³ÝáõÃÛ³Ý ÙÇçáó³éÙ³Ý ·áõÙ³ñÁ</t>
        </r>
      </text>
    </comment>
    <comment ref="B159" authorId="0" shapeId="0">
      <text>
        <r>
          <rPr>
            <sz val="8"/>
            <color indexed="81"/>
            <rFont val="Times Armenian"/>
            <family val="1"/>
          </rPr>
          <t>§²Òxx¦ Ïá¹ áõÝ»óáÕ: úñÇÝ³Ï ²Ò01</t>
        </r>
      </text>
    </comment>
    <comment ref="C159" authorId="0" shapeId="0">
      <text>
        <r>
          <rPr>
            <sz val="8"/>
            <color indexed="81"/>
            <rFont val="Times Armenian"/>
            <family val="1"/>
          </rPr>
          <t>úñÇÝ³Ï §01.01.10¦</t>
        </r>
      </text>
    </comment>
    <comment ref="E159" authorId="0" shapeId="0">
      <text>
        <r>
          <rPr>
            <sz val="8"/>
            <color indexed="81"/>
            <rFont val="Times Armenian"/>
            <family val="1"/>
          </rPr>
          <t>Èñ³óÝ»É ù³Õ³ù³Ï³ÝáõÃÛ³Ý ÙÇçáó³éÙ³Ý ·áõÙ³ñÁ</t>
        </r>
      </text>
    </comment>
    <comment ref="B164" authorId="0" shapeId="0">
      <text>
        <r>
          <rPr>
            <sz val="8"/>
            <color indexed="81"/>
            <rFont val="Times Armenian"/>
            <family val="1"/>
          </rPr>
          <t>§²Òxx¦ Ïá¹ áõÝ»óáÕ: úñÇÝ³Ï ²Ò01</t>
        </r>
      </text>
    </comment>
    <comment ref="C164" authorId="0" shapeId="0">
      <text>
        <r>
          <rPr>
            <sz val="8"/>
            <color indexed="81"/>
            <rFont val="Times Armenian"/>
            <family val="1"/>
          </rPr>
          <t>úñÇÝ³Ï §01.01.10¦</t>
        </r>
      </text>
    </comment>
    <comment ref="E164" authorId="0" shapeId="0">
      <text>
        <r>
          <rPr>
            <sz val="8"/>
            <color indexed="81"/>
            <rFont val="Times Armenian"/>
            <family val="1"/>
          </rPr>
          <t>Èñ³óÝ»É ù³Õ³ù³Ï³ÝáõÃÛ³Ý ÙÇçáó³éÙ³Ý ·áõÙ³ñÁ</t>
        </r>
      </text>
    </comment>
    <comment ref="B169" authorId="0" shapeId="0">
      <text>
        <r>
          <rPr>
            <sz val="8"/>
            <color indexed="81"/>
            <rFont val="Times Armenian"/>
            <family val="1"/>
          </rPr>
          <t>§²Òxx¦ Ïá¹ áõÝ»óáÕ: úñÇÝ³Ï ²Ò01</t>
        </r>
      </text>
    </comment>
    <comment ref="C169" authorId="0" shapeId="0">
      <text>
        <r>
          <rPr>
            <sz val="8"/>
            <color indexed="81"/>
            <rFont val="Times Armenian"/>
            <family val="1"/>
          </rPr>
          <t>úñÇÝ³Ï §01.01.10¦</t>
        </r>
      </text>
    </comment>
    <comment ref="E169" authorId="0" shapeId="0">
      <text>
        <r>
          <rPr>
            <sz val="8"/>
            <color indexed="81"/>
            <rFont val="Times Armenian"/>
            <family val="1"/>
          </rPr>
          <t>Èñ³óÝ»É ù³Õ³ù³Ï³ÝáõÃÛ³Ý ÙÇçáó³éÙ³Ý ·áõÙ³ñÁ</t>
        </r>
      </text>
    </comment>
    <comment ref="A181" authorId="0" shapeId="0">
      <text>
        <r>
          <rPr>
            <sz val="8"/>
            <color indexed="81"/>
            <rFont val="Times Armenian"/>
            <family val="1"/>
          </rPr>
          <t>§üxxx¦ ¹³ëÇã áõÝ»óáÕ: úñÇÝ³Ï ü001</t>
        </r>
      </text>
    </comment>
    <comment ref="E182" authorId="0" shapeId="0">
      <text>
        <r>
          <rPr>
            <sz val="8"/>
            <color indexed="81"/>
            <rFont val="Times Armenian"/>
            <family val="1"/>
          </rPr>
          <t>Èñ³óÝ»É Íñ³·ñÇ ÁÝ¹Ñ³Ýáõñ ·áõÙ³ñÁ</t>
        </r>
      </text>
    </comment>
    <comment ref="B184" authorId="0" shapeId="0">
      <text>
        <r>
          <rPr>
            <sz val="8"/>
            <color indexed="81"/>
            <rFont val="Times Armenian"/>
            <family val="1"/>
          </rPr>
          <t>§ìîxx¦ Ïá¹ áõÝ»óáÕ: úñÇÝ³Ï ìî01</t>
        </r>
      </text>
    </comment>
    <comment ref="C184" authorId="0" shapeId="0">
      <text>
        <r>
          <rPr>
            <sz val="8"/>
            <color indexed="81"/>
            <rFont val="Times Armenian"/>
            <family val="1"/>
          </rPr>
          <t>úñÇÝ³Ï §01.01.10¦</t>
        </r>
      </text>
    </comment>
    <comment ref="E184" authorId="0" shapeId="0">
      <text>
        <r>
          <rPr>
            <sz val="8"/>
            <color indexed="81"/>
            <rFont val="Times Armenian"/>
            <family val="1"/>
          </rPr>
          <t>Èñ³óÝ»É ù³Õ³ù³Ï³ÝáõÃÛ³Ý ÙÇçáó³éÙ³Ý ·áõÙ³ñÁ</t>
        </r>
      </text>
    </comment>
    <comment ref="A187" authorId="0" shapeId="0">
      <text>
        <r>
          <rPr>
            <sz val="8"/>
            <color indexed="81"/>
            <rFont val="Times Armenian"/>
            <family val="1"/>
          </rPr>
          <t>§üxxx¦ ¹³ëÇã áõÝ»óáÕ: úñÇÝ³Ï ü001</t>
        </r>
      </text>
    </comment>
    <comment ref="E188" authorId="0" shapeId="0">
      <text>
        <r>
          <rPr>
            <sz val="8"/>
            <color indexed="81"/>
            <rFont val="Times Armenian"/>
            <family val="1"/>
          </rPr>
          <t>Èñ³óÝ»É Íñ³·ñÇ ÁÝ¹Ñ³Ýáõñ ·áõÙ³ñÁ</t>
        </r>
      </text>
    </comment>
    <comment ref="B190" authorId="0" shapeId="0">
      <text>
        <r>
          <rPr>
            <sz val="8"/>
            <color indexed="81"/>
            <rFont val="Times Armenian"/>
            <family val="1"/>
          </rPr>
          <t>§ìØxx¦ Ïá¹ áõÝ»óáÕ: úñÇÝ³Ï ìØ01</t>
        </r>
      </text>
    </comment>
    <comment ref="C190" authorId="0" shapeId="0">
      <text>
        <r>
          <rPr>
            <sz val="8"/>
            <color indexed="81"/>
            <rFont val="Times Armenian"/>
            <family val="1"/>
          </rPr>
          <t>úñÇÝ³Ï §01.01.10¦</t>
        </r>
      </text>
    </comment>
    <comment ref="E190" authorId="0" shapeId="0">
      <text>
        <r>
          <rPr>
            <sz val="8"/>
            <color indexed="81"/>
            <rFont val="Times Armenian"/>
            <family val="1"/>
          </rPr>
          <t>Èñ³óÝ»É ù³Õ³ù³Ï³ÝáõÃÛ³Ý ÙÇçáó³éÙ³Ý ·áõÙ³ñÁ</t>
        </r>
      </text>
    </comment>
    <comment ref="A193" authorId="0" shapeId="0">
      <text>
        <r>
          <rPr>
            <sz val="8"/>
            <color indexed="81"/>
            <rFont val="Times Armenian"/>
            <family val="1"/>
          </rPr>
          <t>§üxxx¦ ¹³ëÇã áõÝ»óáÕ: úñÇÝ³Ï ü001</t>
        </r>
      </text>
    </comment>
    <comment ref="E194" authorId="0" shapeId="0">
      <text>
        <r>
          <rPr>
            <sz val="8"/>
            <color indexed="81"/>
            <rFont val="Times Armenian"/>
            <family val="1"/>
          </rPr>
          <t>Èñ³óÝ»É Íñ³·ñÇ ÁÝ¹Ñ³Ýáõñ ·áõÙ³ñÁ</t>
        </r>
      </text>
    </comment>
    <comment ref="B196" authorId="0" shapeId="0">
      <text>
        <r>
          <rPr>
            <sz val="8"/>
            <color indexed="81"/>
            <rFont val="Times Armenian"/>
            <family val="1"/>
          </rPr>
          <t>§´îxx¦ Ïá¹ áõÝ»óáÕ: úñÇÝ³Ï ´î01</t>
        </r>
      </text>
    </comment>
    <comment ref="C196" authorId="0" shapeId="0">
      <text>
        <r>
          <rPr>
            <sz val="8"/>
            <color indexed="81"/>
            <rFont val="Times Armenian"/>
            <family val="1"/>
          </rPr>
          <t>úñÇÝ³Ï §01.01.10¦</t>
        </r>
      </text>
    </comment>
    <comment ref="E196" authorId="0" shapeId="0">
      <text>
        <r>
          <rPr>
            <sz val="8"/>
            <color indexed="81"/>
            <rFont val="Times Armenian"/>
            <family val="1"/>
          </rPr>
          <t>Èñ³óÝ»É ù³Õ³ù³Ï³ÝáõÃÛ³Ý ÙÇçáó³éÙ³Ý ·áõÙ³ñÁ</t>
        </r>
      </text>
    </comment>
    <comment ref="A203" authorId="0" shapeId="0">
      <text>
        <r>
          <rPr>
            <sz val="8"/>
            <color indexed="81"/>
            <rFont val="Times Armenian"/>
            <family val="1"/>
          </rPr>
          <t>§üxxx¦ ¹³ëÇã áõÝ»óáÕ: úñÇÝ³Ï ü001</t>
        </r>
      </text>
    </comment>
    <comment ref="E204" authorId="0" shapeId="0">
      <text>
        <r>
          <rPr>
            <sz val="8"/>
            <color indexed="81"/>
            <rFont val="Times Armenian"/>
            <family val="1"/>
          </rPr>
          <t>Èñ³óÝ»É Íñ³·ñÇ ÁÝ¹Ñ³Ýáõñ ·áõÙ³ñÁ</t>
        </r>
      </text>
    </comment>
    <comment ref="B206" authorId="0" shapeId="0">
      <text>
        <r>
          <rPr>
            <sz val="8"/>
            <color indexed="81"/>
            <rFont val="Times Armenian"/>
            <family val="1"/>
          </rPr>
          <t>§ØÜxx¦ Ïá¹ áõÝ»óáÕ: úñÇÝ³Ï ØÜ01</t>
        </r>
      </text>
    </comment>
    <comment ref="C206" authorId="0" shapeId="0">
      <text>
        <r>
          <rPr>
            <sz val="8"/>
            <color indexed="81"/>
            <rFont val="Times Armenian"/>
            <family val="1"/>
          </rPr>
          <t>úñÇÝ³Ï §01.01.10¦</t>
        </r>
      </text>
    </comment>
    <comment ref="E206" authorId="0" shapeId="0">
      <text>
        <r>
          <rPr>
            <sz val="8"/>
            <color indexed="81"/>
            <rFont val="Times Armenian"/>
            <family val="1"/>
          </rPr>
          <t>Èñ³óÝ»É ù³Õ³ù³Ï³ÝáõÃÛ³Ý ÙÇçáó³éÙ³Ý ·áõÙ³ñÁ</t>
        </r>
      </text>
    </comment>
    <comment ref="A209" authorId="0" shapeId="0">
      <text>
        <r>
          <rPr>
            <sz val="8"/>
            <color indexed="81"/>
            <rFont val="Times Armenian"/>
            <family val="1"/>
          </rPr>
          <t>§üxxx¦ ¹³ëÇã áõÝ»óáÕ: úñÇÝ³Ï ü001</t>
        </r>
      </text>
    </comment>
    <comment ref="E210" authorId="0" shapeId="0">
      <text>
        <r>
          <rPr>
            <sz val="8"/>
            <color indexed="81"/>
            <rFont val="Times Armenian"/>
            <family val="1"/>
          </rPr>
          <t>Èñ³óÝ»É Íñ³·ñÇ ÁÝ¹Ñ³Ýáõñ ·áõÙ³ñÁ</t>
        </r>
      </text>
    </comment>
    <comment ref="B212" authorId="0" shapeId="0">
      <text>
        <r>
          <rPr>
            <sz val="8"/>
            <color indexed="81"/>
            <rFont val="Times Armenian"/>
            <family val="1"/>
          </rPr>
          <t>§Ø²xx¦ Ïá¹ áõÝ»óáÕ: úñÇÝ³Ï Ø²01</t>
        </r>
      </text>
    </comment>
    <comment ref="C212" authorId="0" shapeId="0">
      <text>
        <r>
          <rPr>
            <sz val="8"/>
            <color indexed="81"/>
            <rFont val="Times Armenian"/>
            <family val="1"/>
          </rPr>
          <t>úñÇÝ³Ï §01.01.10¦</t>
        </r>
      </text>
    </comment>
    <comment ref="E212" authorId="0" shape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<sst xmlns="http://schemas.openxmlformats.org/spreadsheetml/2006/main" count="4804" uniqueCount="1530">
  <si>
    <t>Տնտեսվարող սուբյեկտներին տրամադրվող դրամաշնորհի գումարը (հազար դրամ)</t>
  </si>
  <si>
    <t>հազար դրամներով</t>
  </si>
  <si>
    <t>Գանձման համար պատասխանատու պետական կառավարման մարմին(ներ)ը</t>
  </si>
  <si>
    <t>գումարը (հազար դրամով)</t>
  </si>
  <si>
    <t>Հանրապետության ոստիկանության վետերանների և աշխատակիցների աջակցության &lt;&lt;Վահան&gt;&gt; բարեգործական հիմնադրամ</t>
  </si>
  <si>
    <t>2.6 Այլ</t>
  </si>
  <si>
    <t>Տրանսպորտային սարքավորումներ</t>
  </si>
  <si>
    <t>որից`</t>
  </si>
  <si>
    <t>այդ թվում`</t>
  </si>
  <si>
    <t>Այլ ծախսեր</t>
  </si>
  <si>
    <t xml:space="preserve"> </t>
  </si>
  <si>
    <t>01</t>
  </si>
  <si>
    <t>03</t>
  </si>
  <si>
    <t>x</t>
  </si>
  <si>
    <t>Տարի</t>
  </si>
  <si>
    <t>ԸՆԴԱՄԵՆԸ</t>
  </si>
  <si>
    <t>այդ թվում՝</t>
  </si>
  <si>
    <t>Այլ եկամուտներ</t>
  </si>
  <si>
    <t>Բաժին</t>
  </si>
  <si>
    <t>Խումբ</t>
  </si>
  <si>
    <t>Դաս</t>
  </si>
  <si>
    <t xml:space="preserve"> Տարի </t>
  </si>
  <si>
    <t>ԸՆԴԱՄԵՆԸ ԾԱԽՍԵՐ</t>
  </si>
  <si>
    <t>ՀԱՍԱՐԱԿԱԿԱՆ ԿԱՐԳ, ԱՆՎՏԱՆԳՈՒԹՅՈՒՆ ԵՎ ԴԱՏԱԿԱՆ ԳՈՐԾՈՒՆԵՈՒԹՅՈՒՆ</t>
  </si>
  <si>
    <t>Հասարակական կարգ և անվտանգություն</t>
  </si>
  <si>
    <t>Ոստիկանություն</t>
  </si>
  <si>
    <t>ԱՇԽԱՏԱՆՔԻ ՎԱՐՁԱՏՐՈՒԹՅՈՒՆ</t>
  </si>
  <si>
    <t>Ընթացիկ նորոգում և պահպանում (ծառայություններ և նյութեր)</t>
  </si>
  <si>
    <t>Նյութեր</t>
  </si>
  <si>
    <t>ՈՉ ՖԻՆԱՆՍԱԿԱՆ ԱԿՏԻՎՆԵՐԻ ՀԵՏ ԳՈՐԾԱՌՆՈՒԹՅՈՒՆՆԵՐ</t>
  </si>
  <si>
    <t>ՈՉ ՖԻՆԱՆՍԱԿԱՆ ԱԿՏԻՎՆԵՐԻ ԳԾՈՎ ԾԱԽՍԵՐ</t>
  </si>
  <si>
    <t>ՀԻՄՆԱԿԱՆ ՄԻՋՈՑՆԵՐ</t>
  </si>
  <si>
    <t>ՇԵՆՔԵՐ ԵՎ ՇԻՆՈՒԹՅՈՒՆՆԵՐ</t>
  </si>
  <si>
    <t>ԱՅԼ ՀԻՄՆԱԿԱՆ ՄԻՋՈՑՆԵՐ</t>
  </si>
  <si>
    <t>ՀՀ կառավարությանն առընթեր ոստիկանություն</t>
  </si>
  <si>
    <t>Աղյուսակ N 2</t>
  </si>
  <si>
    <t xml:space="preserve">Բյուջետային ծախսերի գործառնական դասակարգման </t>
  </si>
  <si>
    <t>ԾՐԱԳՐԵՐԻ ԵՎ ԿԱՏԱՐՈՂՆԵՐԻ ԱՆՎԱՆՈՒՄՆԵՐԸ</t>
  </si>
  <si>
    <t>Ընդամենը ոչ ֆինանսական ակտիվների գծով ծախսեր</t>
  </si>
  <si>
    <t>Շենքերի և շինությունների շինարարություն</t>
  </si>
  <si>
    <t>Շենքերի և շինությունների կապիտալ վերանորոգում</t>
  </si>
  <si>
    <t>Նախագծահետազոտական, գեոդեզիա-քարտեզագրական աշխատանքներ</t>
  </si>
  <si>
    <t>Ոչ ֆինանսական ակտիվների գծով այլ ծախսեր</t>
  </si>
  <si>
    <t>Աղյուսակ N 3</t>
  </si>
  <si>
    <t>Բյուջետային ծախսերի գործառնական դասակարգման</t>
  </si>
  <si>
    <t>որից՝</t>
  </si>
  <si>
    <t>Եկամտատեսակը</t>
  </si>
  <si>
    <t>հատ</t>
  </si>
  <si>
    <t>քանակը</t>
  </si>
  <si>
    <t xml:space="preserve">Բաժին N 03  Խումբ N 01  Դաս N 01  </t>
  </si>
  <si>
    <t>Չափորոշիչներ</t>
  </si>
  <si>
    <t>Առաջին եռամսյակ</t>
  </si>
  <si>
    <t>Առաջին կիսամյակ</t>
  </si>
  <si>
    <t>Ինն ամիս</t>
  </si>
  <si>
    <t>ՀՀ կառավարությանն առընթեր ՀՀ ոստիկանություն</t>
  </si>
  <si>
    <t>1. Եկամուտների գծով</t>
  </si>
  <si>
    <t>Բյուջետային ծախսերի գործառնական դասակարգման բաժինների, խմբերի և դասերի անվանումները</t>
  </si>
  <si>
    <t>Շարունակական ծախսեր</t>
  </si>
  <si>
    <t>Գնման ձևը</t>
  </si>
  <si>
    <t>Կապի ծառայություններ</t>
  </si>
  <si>
    <t>Մեքենաների և սարքավորումների ընթացիկ նորոգում և պահպանում</t>
  </si>
  <si>
    <t>Վարչական սարքավորումներ</t>
  </si>
  <si>
    <t>Ընթացիկ դրամաշնորհներ պետական հատվածի այլ մակարդակներին</t>
  </si>
  <si>
    <t>Կենցաղային և հանրային սննդի նյութեր</t>
  </si>
  <si>
    <t>ՀՀ ոստիկանության անձնագրային և վիզաների վարչության Չարբախի անձնագրային խմբի վարչական շենքի կապիտալ վերանորոգում</t>
  </si>
  <si>
    <t>ՀՀ ոստիկանության ՓՔ վարչության վարչական մասնաշենքի կապիտալ վերանորոգում</t>
  </si>
  <si>
    <t>Անվանումը</t>
  </si>
  <si>
    <t>Չափի
միավորը</t>
  </si>
  <si>
    <t>Ցուցանիշների
փոփոխությունները
(ավելացումները նշված են դրական նշանով)</t>
  </si>
  <si>
    <t>Ընդհանուր բնույթի այլ ծառայություններ</t>
  </si>
  <si>
    <t>ՀՀ կառավարությանն առընթեր ՀՀ ոստիկանության անձնագրային և վիզաների վարչության Մասիսի անձն. բաժանմունքի վարչական շենքի կապիտալ վերանորոգման  հետ կապված նախագծահետազոտական ծախսեր</t>
  </si>
  <si>
    <t>ՀՀ ոստիկանության անձնագրային և վիզաների վարչության Մասիսի անձնագրային բաժանմունքի նոր վարչական շենքի կառուցում</t>
  </si>
  <si>
    <t>ԿՀ 01</t>
  </si>
  <si>
    <t>Հատուկ նպատակային այլ նյութեր</t>
  </si>
  <si>
    <t>ԱՅԼ ԾԱԽՍԵՐ</t>
  </si>
  <si>
    <t>Ծրագրային դասիչը</t>
  </si>
  <si>
    <t>Ծրագիրը</t>
  </si>
  <si>
    <t>Միջոցառումը</t>
  </si>
  <si>
    <t>Ծրագիր/Քաղաքականության միջոցառում</t>
  </si>
  <si>
    <t>2014 Բյուջե</t>
  </si>
  <si>
    <t>ԾՐԱԳԻՐ</t>
  </si>
  <si>
    <t>Քաղաքականության միջոցառումներ. Ծառայություններ</t>
  </si>
  <si>
    <t>Ապրանքների մատակարարումից և ծառայությունների մատուցումից եկամուտներ</t>
  </si>
  <si>
    <t>03.01.01</t>
  </si>
  <si>
    <t>Դրամով վճարվող աշխատավարձեր և հավելավճարներ</t>
  </si>
  <si>
    <t>Կոդը</t>
  </si>
  <si>
    <t>միավորի գինը</t>
  </si>
  <si>
    <t>Քանակական</t>
  </si>
  <si>
    <t>Հավելված N 1</t>
  </si>
  <si>
    <t>2. Ծախսերի գծով</t>
  </si>
  <si>
    <t>3. Դեֆիցիտը (պակասուրդը)</t>
  </si>
  <si>
    <t>Հավելված N 3</t>
  </si>
  <si>
    <t>Հավելված N 4</t>
  </si>
  <si>
    <t>Ցուցանիշների փոփոխությունը
(ծախսերի ավելացումը բերված է դրական նշանով)</t>
  </si>
  <si>
    <t>բաժինը</t>
  </si>
  <si>
    <t>խումբը</t>
  </si>
  <si>
    <t>դասը</t>
  </si>
  <si>
    <t>Ցուցանիշների փոփոխությունը (ավելացումները բերված են դրական նշանով)</t>
  </si>
  <si>
    <t xml:space="preserve">                 այդ թվում՝</t>
  </si>
  <si>
    <t>Հավելված N 6</t>
  </si>
  <si>
    <t>Աղյուսակ N 4</t>
  </si>
  <si>
    <t>Ծախսային ծրագրի անվանումը</t>
  </si>
  <si>
    <t>Ծախսային ծրագիրը կատարող ՀՀ պետական կառավարման մարմնի անվանումը</t>
  </si>
  <si>
    <t>Դրամաշնորհ ստացող տնտեսվարող սուբյեկտի անվանումը</t>
  </si>
  <si>
    <r>
      <t xml:space="preserve"> ՀՀ կառավարությանն առընթեր ոստիկանության Ճանապարհային ոստիկանության կողմից արձանագրված խախտումների համար վարչական տուգանքների գանձումներից, գրանցման-քննական ծառայությունների դիմաց վճարումներ</t>
    </r>
    <r>
      <rPr>
        <b/>
        <sz val="10"/>
        <rFont val="GHEA Mariam"/>
        <family val="3"/>
      </rPr>
      <t xml:space="preserve"> և այլ վճարովի ծառայություններ</t>
    </r>
  </si>
  <si>
    <t>&lt;&lt;Վահան
 բարեգործական
հիմնադրամ&gt;&gt;</t>
  </si>
  <si>
    <t>ԿՀ 02</t>
  </si>
  <si>
    <t>ԿՀ 03</t>
  </si>
  <si>
    <t xml:space="preserve">Պետական բյուջեի դեֆիցիտի ֆինանսավորման աղբյուրներն ու դրանց տարրերի անվանումները </t>
  </si>
  <si>
    <t>Ա. Ներքին աղբյուրներ-ընդամենը</t>
  </si>
  <si>
    <t>2. Ֆինանսական զուտ ակտիվներ</t>
  </si>
  <si>
    <t>Հավելված N 7</t>
  </si>
  <si>
    <t>Հավելված N 2</t>
  </si>
  <si>
    <t>դրամ</t>
  </si>
  <si>
    <t>4214</t>
  </si>
  <si>
    <t>4215</t>
  </si>
  <si>
    <t>Ապահովագրական ծախսեր</t>
  </si>
  <si>
    <t>4216</t>
  </si>
  <si>
    <t>Գույքի և սարքավորումների վարձակալություն</t>
  </si>
  <si>
    <t>Վարչական ծառայություններ</t>
  </si>
  <si>
    <t>Մասնագիտական ծառայություններ</t>
  </si>
  <si>
    <t>հավաքածու</t>
  </si>
  <si>
    <t>զույգ</t>
  </si>
  <si>
    <t>տուփ</t>
  </si>
  <si>
    <t>Տրանսպորտային նյութեր</t>
  </si>
  <si>
    <t>լիտր</t>
  </si>
  <si>
    <t>հեղինակային հսկողության ծառայություններ</t>
  </si>
  <si>
    <t>Շենքերի և շինությունների կառուցում</t>
  </si>
  <si>
    <t>Աղյուuակ N 1</t>
  </si>
  <si>
    <t xml:space="preserve">Ցուցանիշների փոփոխություն (ծախսերի  ավելացումները նշված են դրական նշանով)                                                                                            </t>
  </si>
  <si>
    <t>առաջին կիսամյակ</t>
  </si>
  <si>
    <t>ինն ամիս</t>
  </si>
  <si>
    <t>տարի</t>
  </si>
  <si>
    <t xml:space="preserve"> - Աշխատողների աշխատավարձեր և հավելավճարներ</t>
  </si>
  <si>
    <t xml:space="preserve">Պարգևատրումներ, դրամական խրախուսումներ և հատուկ  վճարներ                                                                                                                                                                                                                                  </t>
  </si>
  <si>
    <t xml:space="preserve"> Այլ վարձատրություններ</t>
  </si>
  <si>
    <t xml:space="preserve"> - Այդ թվում եկամտային հարկ</t>
  </si>
  <si>
    <t xml:space="preserve"> -գործառնական և բանկային ծառայությունների 
ծախսեր</t>
  </si>
  <si>
    <t xml:space="preserve"> -էներգետիկ  ծառայություններ</t>
  </si>
  <si>
    <t xml:space="preserve"> -Կոմունալ ծառայություններ</t>
  </si>
  <si>
    <t xml:space="preserve"> -Կապի ծառայություններ</t>
  </si>
  <si>
    <t xml:space="preserve"> -Ապահովագրական ծախսեր</t>
  </si>
  <si>
    <t xml:space="preserve"> -Արտագերատեսչական ծախսեր</t>
  </si>
  <si>
    <t>Գործուղումների և շրջագայությունների ծախսեր</t>
  </si>
  <si>
    <t xml:space="preserve"> - Ներքին գործուղումներ </t>
  </si>
  <si>
    <t xml:space="preserve"> - Արտասահմանյան գործուղումների գծով ծախսեր </t>
  </si>
  <si>
    <t>Պայմանագրային այլ ծառայությունների 
ձեռքբերում</t>
  </si>
  <si>
    <t xml:space="preserve"> -Վարչական ծառայություններ</t>
  </si>
  <si>
    <t xml:space="preserve"> -Համակարգչային ծառայություններ</t>
  </si>
  <si>
    <t xml:space="preserve"> -Աշխատակազմի մասնագիտական զարգացման ծառայություններ</t>
  </si>
  <si>
    <t xml:space="preserve"> -Տեղակատվական ծառայություններ</t>
  </si>
  <si>
    <t xml:space="preserve"> -Կառավարչական ծառայություններ</t>
  </si>
  <si>
    <t xml:space="preserve"> - Կենցաղային և հանրային սննդի ծառայություններ</t>
  </si>
  <si>
    <t xml:space="preserve"> -Ներկայացուցչական ծախսեր</t>
  </si>
  <si>
    <t xml:space="preserve"> -Ընդհանուր բնույթի այլ ծառայություններ</t>
  </si>
  <si>
    <t>Այլ մասնագիտական ծառայությունների 
ձեռք բերում</t>
  </si>
  <si>
    <t xml:space="preserve"> -Մասնագիտական ծառայություններ</t>
  </si>
  <si>
    <t>Ընթացիկ նորոգում և պահպանում 
(ծառայություններ և նյութեր)</t>
  </si>
  <si>
    <t xml:space="preserve"> - Մեքենաների և սարքավորումների
 ընթացիկ նորոգում և պահպանում</t>
  </si>
  <si>
    <t xml:space="preserve"> -Գրասենյակային նյութեր և հագուստ</t>
  </si>
  <si>
    <t xml:space="preserve"> - Վերապատրաստման և ուսուցման նյութեր (աշխատողների զարգացման) </t>
  </si>
  <si>
    <t xml:space="preserve"> -Տրանսպորտային նյութեր</t>
  </si>
  <si>
    <t xml:space="preserve"> -Առողջապահական  և լաբորատոր նյութեր</t>
  </si>
  <si>
    <t xml:space="preserve"> -Կենցաղային և հանրային սննդի նյութեր</t>
  </si>
  <si>
    <t xml:space="preserve"> -Հատուկ նպատակային այլ նյութեր</t>
  </si>
  <si>
    <t>ԴՐԱՄԱՇՆՈՐՀՆԵՐ</t>
  </si>
  <si>
    <t>-Այլ ընթացիկ դրամաշնորհներ</t>
  </si>
  <si>
    <t>ՍՈՑԻԱԼԱԿԱՆ ՆՊԱՍՏՆԵՐ ԵՎ ԿԵՆՍԱԹՈՇԱԿՆԵՐ</t>
  </si>
  <si>
    <t>Սոցիալական օգնության դրամական արտահայտությամբ նպաստներ (բյուջեից)</t>
  </si>
  <si>
    <t xml:space="preserve"> -Այլ նպաստներ բյուջեից </t>
  </si>
  <si>
    <t>Հարկեր, պարտադիր վճարներ և տույժեր, որոնք կառավարման տարբեր մակարդակների կողմից կիրառվում են միմյանց նկատմամբ</t>
  </si>
  <si>
    <t xml:space="preserve"> - Այլ հարկեր</t>
  </si>
  <si>
    <t xml:space="preserve"> - Պարտադիր վճարներ</t>
  </si>
  <si>
    <t xml:space="preserve"> -  Այլ ծախսեր</t>
  </si>
  <si>
    <t xml:space="preserve"> -Շենքերի և շինությունների ձեռք բերում</t>
  </si>
  <si>
    <t xml:space="preserve"> -Շենքերի և շինությունների շինարարություն</t>
  </si>
  <si>
    <t xml:space="preserve"> -Շենքերի և շինությունների կապիտալ վերանորոգում</t>
  </si>
  <si>
    <t xml:space="preserve"> -Տրանսպորտային սարքավորումներ</t>
  </si>
  <si>
    <t xml:space="preserve"> -Վարչական սարքավորումներ</t>
  </si>
  <si>
    <t xml:space="preserve"> -Այլ մեքենաներ և սարքավորումներ</t>
  </si>
  <si>
    <t xml:space="preserve"> -Գեոդեզիական քարտեզագրական ծախսեր</t>
  </si>
  <si>
    <t xml:space="preserve"> -Նախագծահետազոտական ծախսեր</t>
  </si>
  <si>
    <t xml:space="preserve">Բյուջետային ծախսերի տնտեսագիտական դասակարգման հոդվածների անվանումները </t>
  </si>
  <si>
    <t>Աշխատողների աշխատավարձեր և հավելավճարներ</t>
  </si>
  <si>
    <t>Այլ վարձատրություններ</t>
  </si>
  <si>
    <t>Պայմանագրային այլ ծառայությունների ձեռք բերում</t>
  </si>
  <si>
    <t>Այլ մասնագիտական ծառայությունների ձեռք բերում</t>
  </si>
  <si>
    <t>Կապիտալ դրամաշնորհներ պետական հատվածի այլ մակարդակներին</t>
  </si>
  <si>
    <t>Կապիտալ դրամաշնորհներ պետական կառավարման հատվածին</t>
  </si>
  <si>
    <t>Սոցիալական ապահովության նպաստներ</t>
  </si>
  <si>
    <t>Այլ նպաստներ բյուջեից</t>
  </si>
  <si>
    <t>Այլ հարկեր</t>
  </si>
  <si>
    <t>Պարտադիր վճարներ</t>
  </si>
  <si>
    <t>ՄԵՔԵՆԱՆԵՐԻ ԵՎ ՍԱՐՔԱՎՈՐՈՒՄՆԵՐԻ ՁԵՌՔ ԲԵՐՈՒՄ, ՊԱՀՊԱՆՈՒՄ ԵՎ ՀԻՄՆԱՆՈՐՈԳՈՒՄ</t>
  </si>
  <si>
    <t>Այլ մեքենաներ և  սարքավորումներ</t>
  </si>
  <si>
    <t xml:space="preserve">ՀՀ կառավարության </t>
  </si>
  <si>
    <t>N ___   -Ն որոշման</t>
  </si>
  <si>
    <t>ԸՆԹԱՑԻԿ ԾԱԽՍԵՐ</t>
  </si>
  <si>
    <t>Գործառական դասիչը</t>
  </si>
  <si>
    <t>(Բաժին/Խումբ /Դաս)</t>
  </si>
  <si>
    <t>(հազ. դրամ)</t>
  </si>
  <si>
    <t>ԱԾ01</t>
  </si>
  <si>
    <t>Ծրագրի նկարագրությունը</t>
  </si>
  <si>
    <t>Վերջնական արդյունքի նկարագրությունը</t>
  </si>
  <si>
    <t>Մատուցվող ծառայության նկարագրությունը</t>
  </si>
  <si>
    <t>Ծառայություն մատուցողի անվանումը</t>
  </si>
  <si>
    <t xml:space="preserve">Ծրագիր/Քաղաքականության միջոցառում
</t>
  </si>
  <si>
    <t>(Բաժին/Խումբ/Դաս)</t>
  </si>
  <si>
    <t>ՀԱՆՐՈՒԹՅԱՆ ԿՈՂՄԻՑ ՕԳՏԱԳՈՐԾՎՈՂ ՈՉ ՖԻՆԱՆՍԱԿԱՆ ԱԿՏԻՎՆԵՐ</t>
  </si>
  <si>
    <t>Ակտիվի նկարագրությունը</t>
  </si>
  <si>
    <t>Ծրագիրը (ծրագրերը), որին (որոնց) առնչվում է ակտիվը</t>
  </si>
  <si>
    <t xml:space="preserve"> -Գույքի և սարքավորումների վարձակալություն</t>
  </si>
  <si>
    <t>Կառավարման մարմինների գործունեության հետևանքով առաջացած վնասվածքների կամ վնասների վերականգնում</t>
  </si>
  <si>
    <t>շենքերի, շինությունների ընթացիկ նորոգման աշխատանքներ</t>
  </si>
  <si>
    <t>Գրասենյակային նյութեր և հագուստ</t>
  </si>
  <si>
    <t xml:space="preserve"> -Աճեցվող ակտիվներ</t>
  </si>
  <si>
    <t>N    -Ն որոշման</t>
  </si>
  <si>
    <t>ԿՀ 04</t>
  </si>
  <si>
    <t>Բաժնի N</t>
  </si>
  <si>
    <t>Խմբի N</t>
  </si>
  <si>
    <t>Դասի N</t>
  </si>
  <si>
    <t>ԾԱՌԱՅՈՒԹՅՈՒՆՆԵՐԻ ԵՎ ԱՊՐԱՆՔՆԵՐԻ ՁԵՌՔԲԵՐՈՒՄ</t>
  </si>
  <si>
    <t xml:space="preserve">Բյուջետային ծախսերի գործառական դասակարգման բաժինների, խմբերի և դասերի, ֆինանսավորող ծրագրերի, դրանք իրականացնող մարմինների և տնտեսագիտական դասակարգման հոդվածի անվանումները </t>
  </si>
  <si>
    <t>Ծրագրի N</t>
  </si>
  <si>
    <t>բաժին</t>
  </si>
  <si>
    <t>խումբ</t>
  </si>
  <si>
    <t>դաս</t>
  </si>
  <si>
    <t>Այլ եկամուտներ, ընդամենը</t>
  </si>
  <si>
    <t>Արտաբյուջետային միջոցներ՝ այդ թվում</t>
  </si>
  <si>
    <t>4231</t>
  </si>
  <si>
    <t>4239</t>
  </si>
  <si>
    <t>4241</t>
  </si>
  <si>
    <t>4251</t>
  </si>
  <si>
    <t>4252</t>
  </si>
  <si>
    <t>4261</t>
  </si>
  <si>
    <t>4264</t>
  </si>
  <si>
    <t>4267</t>
  </si>
  <si>
    <t>4269</t>
  </si>
  <si>
    <t>5112</t>
  </si>
  <si>
    <t>5121</t>
  </si>
  <si>
    <t>5122</t>
  </si>
  <si>
    <t>Հավելված N 5</t>
  </si>
  <si>
    <t>ՃՈ</t>
  </si>
  <si>
    <t>անձնական անշարժ գույքը վարձակալության հանձնելու ծառայություններ</t>
  </si>
  <si>
    <t>գրավոր թարգմանության ծառայություններ</t>
  </si>
  <si>
    <t>Համակարգչային ծառայություններ</t>
  </si>
  <si>
    <t>էլեկտրոնային ռեգիստրի սպասարկում</t>
  </si>
  <si>
    <t>4232</t>
  </si>
  <si>
    <t>BLADE SERVER-ի ընթացիկ տեխնիկական սպասարկում</t>
  </si>
  <si>
    <t>Խմածությունը չափող սարքերի սպասարկման ծառայություններ</t>
  </si>
  <si>
    <t>վկայագրերի տպագրման համար կինեգրամով պաշտպանիչ թաղանթ</t>
  </si>
  <si>
    <t>վկայագրերի տպագրման համար ներկող գունավոր ժապավեն</t>
  </si>
  <si>
    <t>վկայականների և վկայագրերի տպագրման համար թափանցիկ պաշտպանիչ թաղանթ</t>
  </si>
  <si>
    <t>գրիչ գնդիկավոր</t>
  </si>
  <si>
    <t>գրիչ գելային</t>
  </si>
  <si>
    <t>մկնիկ, համակարգչային, լարով</t>
  </si>
  <si>
    <t>կուտակիչ մարտկոցներ</t>
  </si>
  <si>
    <t>զուգարանի թուղթ, ռուլոնով</t>
  </si>
  <si>
    <t>հատակի լվացման լաթ</t>
  </si>
  <si>
    <t>գոգաթիակ, աղբը հավաքելու համար, ձողով</t>
  </si>
  <si>
    <t>պետհամարանիշներ</t>
  </si>
  <si>
    <t>Շենքերի և շինությունների ձեռքբերում</t>
  </si>
  <si>
    <t>5113</t>
  </si>
  <si>
    <t>սեդան թափքով մեքենաներ</t>
  </si>
  <si>
    <t>ոստիկանական մեքենաներ</t>
  </si>
  <si>
    <t>Նախագծահետազոտական ծախսեր</t>
  </si>
  <si>
    <t xml:space="preserve"> - Շենքերի և կառույցների ընթացիկ նորոգում և պահպանում</t>
  </si>
  <si>
    <t>-Ընթացիկ դրամաշնորհներ պետական և համայնքային ոչ առևտրային կազմակերպություններին</t>
  </si>
  <si>
    <t>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</si>
  <si>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r>
      <t xml:space="preserve">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t>
    </r>
    <r>
      <rPr>
        <sz val="12"/>
        <color indexed="10"/>
        <rFont val="GHEA Grapalat"/>
        <family val="3"/>
      </rPr>
      <t xml:space="preserve"> </t>
    </r>
    <r>
      <rPr>
        <sz val="12"/>
        <rFont val="GHEA Grapalat"/>
        <family val="3"/>
      </rPr>
      <t>և այլ վճարովի ծառայություններ</t>
    </r>
  </si>
  <si>
    <t>&lt;&lt;Լուսանշան&gt;&gt; ՊՈԱԿ</t>
  </si>
  <si>
    <t xml:space="preserve">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</si>
  <si>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ՀՀ կառավարությանն առընթեր ՀՀ ոստիկանություն (ճանապարհային ոստիկանություն)</t>
  </si>
  <si>
    <t>Իրավախախտումների համար գործադիր, դատական մարմինների կողմից կիրառվող պատժամիջոցներից մուտքեր</t>
  </si>
  <si>
    <t>արտաբյուջետային միջոցներ, այդ թվում՝</t>
  </si>
  <si>
    <t>ՀՀ ոստիկանության ՃՈ Իջևանի ՀՔԲ նոր վարչական շենքի կառուցում, հեղինակային և տեխնիկական հսկողություն</t>
  </si>
  <si>
    <t>ՀԱՎԵԼՎԱԾ N 9</t>
  </si>
  <si>
    <t>Մատուցվող ծառայության վրա կատարվող ծախսը (հազար դրամ)</t>
  </si>
  <si>
    <t>Գրասենյակային կահույք</t>
  </si>
  <si>
    <t>Աղյուսակ N2</t>
  </si>
  <si>
    <t>Ճանապարհային երթևեկության անվտանգության կազմակերպում, իրականացում և ճանապարհատրանսպորտային պատահարների կանխարգելում</t>
  </si>
  <si>
    <t xml:space="preserve">Ճանապարհային երթևեկության կարգավորում, ճանապարհային երթևեկության անվտանգության ապահովման բնագավառի օրենսդրության, ճանապարհային երթեւեկության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</si>
  <si>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Ճանապարհային երթևեկության անվտանգության ապահովման պատշաճ մակարդակ</t>
  </si>
  <si>
    <t>ՀՀ ոստիկանության ճանապարհային ոստիկանություն</t>
  </si>
  <si>
    <t>ՀՀ ոստիկանության ճանապարհային ոստիկանության և ոստիկանության այլ ստորաբաժանումների նյութական ապահովում, մատուցած ծառայությունների մակարդակի բարձրացում</t>
  </si>
  <si>
    <t xml:space="preserve">3. Կապիտալ ծրագրեր և քաղաքականության միջոցառումներ </t>
  </si>
  <si>
    <t>Աղյուսակ 3. Հանրության կողմից օգտագործվող ոչ ֆինանսական ակտիվների ձեռքբերման, կառուցման կամ հիմնանորոգման գծով ծրագրեր և քաղաքականության միջոցառումներ</t>
  </si>
  <si>
    <t>Ճանապարհային անվտանգության ապահովում</t>
  </si>
  <si>
    <t xml:space="preserve">1175 ԿՀ01 Ճանապարհային անվտանգության ապահովում  </t>
  </si>
  <si>
    <t xml:space="preserve">1175 ԿՀ02 Ճանապարհային անվտանգության ապահովում  </t>
  </si>
  <si>
    <t xml:space="preserve">1175 ԿՀ03 Ճանապարհային անվտանգության ապահովում  </t>
  </si>
  <si>
    <t xml:space="preserve">1175 ԿՀ04 Ճանապարհային անվտանգության ապահովում  </t>
  </si>
  <si>
    <t>Շենքերի և շինությունների կապիտալ վերանորոգման նախագծահետազոտական ծախսեր</t>
  </si>
  <si>
    <t xml:space="preserve">Նախատեսվում է ՀՀ ոստիկանության  թվով 19 տորաբաժանումների լոկալ ջեռուցման և ՃՈ թվով 4 վարչական շենք:      </t>
  </si>
  <si>
    <t>ԿՀ 05</t>
  </si>
  <si>
    <t>Այլ մեքենաներ և սարքավորումներ</t>
  </si>
  <si>
    <t xml:space="preserve">1175 ԿՀ05 Ճանապարհային անվտանգության ապահովում  </t>
  </si>
  <si>
    <t>ԿՀ 06</t>
  </si>
  <si>
    <t xml:space="preserve">1175 ԿՀ06 Ճանապարհային անվտանգության ապահովում  </t>
  </si>
  <si>
    <t xml:space="preserve"> որից ըստ բյուջետային ծախսերի տնտեսագիտական դասակարգման հոդվածների`</t>
  </si>
  <si>
    <t>Որակական</t>
  </si>
  <si>
    <t>մշակված չէ</t>
  </si>
  <si>
    <t>Ժամկետայնության</t>
  </si>
  <si>
    <t>Տեխնիկական միջոցներ</t>
  </si>
  <si>
    <t>Արտաբյուջետային հաշվի միջոցների փոփոխություն</t>
  </si>
  <si>
    <t>Արտաբյուջետային հաշվի ժամանակավորապես ազատ միջոցներ</t>
  </si>
  <si>
    <t>5134</t>
  </si>
  <si>
    <t>5132</t>
  </si>
  <si>
    <t xml:space="preserve"> -Ոչ նյութական հիմնական միջոցներ</t>
  </si>
  <si>
    <t>կահույք մաքրելու լաթ</t>
  </si>
  <si>
    <t>օճառ, հեղուկ</t>
  </si>
  <si>
    <t>համակարգիչ ամբողջը մեկում</t>
  </si>
  <si>
    <t>տպիչ սարք, բազմաֆունկցիոնալ, A4, 35 էջ/րոպե արագության</t>
  </si>
  <si>
    <t>տպագրական սարքերի մասեր և պարագաներ</t>
  </si>
  <si>
    <t>4234</t>
  </si>
  <si>
    <t>4237</t>
  </si>
  <si>
    <t>4861</t>
  </si>
  <si>
    <t>5129</t>
  </si>
  <si>
    <t>ՏՈԿՈՍԱՎՃԱՐՆԵՐ</t>
  </si>
  <si>
    <t xml:space="preserve">  Պաշտոնական դրամաշնորհներ</t>
  </si>
  <si>
    <t>Այլ մարմիններ</t>
  </si>
  <si>
    <t xml:space="preserve"> - այլ ծախսեր</t>
  </si>
  <si>
    <t xml:space="preserve"> - պարտադիր վճարներ</t>
  </si>
  <si>
    <t xml:space="preserve"> - նախագծահետազոտական ծախսեր</t>
  </si>
  <si>
    <t xml:space="preserve"> -Կապիտալ դրամաշնորհներ պետական կառավարման հատվածին</t>
  </si>
  <si>
    <t xml:space="preserve"> -Այլ կապիտալ դրամաշնորհներ </t>
  </si>
  <si>
    <t>Կենսաթոշակներ</t>
  </si>
  <si>
    <t>(հազար դրամ)</t>
  </si>
  <si>
    <t xml:space="preserve">Տվյալ ակտիվի հետ կապված ծրագիրը (ծրագրերը)  </t>
  </si>
  <si>
    <t>- Այլ ընթացիկ դրամաշնորհներ</t>
  </si>
  <si>
    <t xml:space="preserve"> -Ընթացիկ դրամաշնորհներ պետական կառավարման հատվածին</t>
  </si>
  <si>
    <t>&lt; լրացնել գործառական դասիչը &gt;</t>
  </si>
  <si>
    <t>&lt;լրացնել ծրագրի դասիչը&gt;</t>
  </si>
  <si>
    <t>ՍՈՒԲՍԻԴԻԱՆԵՐ</t>
  </si>
  <si>
    <t xml:space="preserve"> որից` ըստ բյուջետային ծախսերի տնտեսագիտական դասակարգման հոդվածների`</t>
  </si>
  <si>
    <t>- Պարգևատրումներ, դրամական խրախուսումներ և հատուկ վճարներ</t>
  </si>
  <si>
    <t xml:space="preserve"> - կապի ծառայություններ</t>
  </si>
  <si>
    <t xml:space="preserve"> - արտասահմանյան գործուղումների գծով ծախսեր </t>
  </si>
  <si>
    <t xml:space="preserve"> - համակարգչային ծառայություններ</t>
  </si>
  <si>
    <t xml:space="preserve"> - ներկայացուցչական ծախսեր</t>
  </si>
  <si>
    <t xml:space="preserve"> - ընդհանուր բնույթի այլ ծառայություններ</t>
  </si>
  <si>
    <t xml:space="preserve"> - գրասենյակային նյութեր և հագուստ</t>
  </si>
  <si>
    <t xml:space="preserve"> - վերապատրաստման և ուսուցման նյութեր</t>
  </si>
  <si>
    <t xml:space="preserve"> - տրանսպորտային նյութեր</t>
  </si>
  <si>
    <t xml:space="preserve"> - կենցաղային և հանրային սննդի նյութեր</t>
  </si>
  <si>
    <t xml:space="preserve"> - հատուկ նպատակային այլ նյութեր</t>
  </si>
  <si>
    <t xml:space="preserve"> - այլ վարձատրություններ</t>
  </si>
  <si>
    <t xml:space="preserve"> - էներգետիկ ծառայություններ</t>
  </si>
  <si>
    <t xml:space="preserve"> - կոմունալ ծառայություններ</t>
  </si>
  <si>
    <t xml:space="preserve"> - տեղեկատվական ծառայություններ</t>
  </si>
  <si>
    <t xml:space="preserve"> - մասնագիտական ծառայություններ</t>
  </si>
  <si>
    <t xml:space="preserve"> - առողջապահական և լաբորատոր նյութեր</t>
  </si>
  <si>
    <t>- Այլ նպաստներ բյուջեից</t>
  </si>
  <si>
    <t>Սուբսիդիաներ պետական կազմակերպություններին</t>
  </si>
  <si>
    <t>Սուբսիդիաներ ոչ պետական կազմակերպություններին</t>
  </si>
  <si>
    <t>Դրամաշնորհներ միջազգային կազմակերպություններին</t>
  </si>
  <si>
    <t xml:space="preserve"> -Ընթացիկ դրամաշնորհներ  միջազգային կազմակերպություններին</t>
  </si>
  <si>
    <t xml:space="preserve"> -Կապիտալ դրամաշնորհներ միջազգային կազմակերպություններին</t>
  </si>
  <si>
    <t>- Հիվանդության և հաշմանդամության նպաստներ բյուջեից</t>
  </si>
  <si>
    <t>- Մայրության նպաստներ բյուջեից</t>
  </si>
  <si>
    <t>- Երեխաների կամ ընտանեկան նպաստներ բյուջեից</t>
  </si>
  <si>
    <t>- Գործազրկության նպաստներ բյուջեից</t>
  </si>
  <si>
    <t>- Հուղարկավորության նպաստներ բյուջեից</t>
  </si>
  <si>
    <t>- Կրթական, մշակութային և սպորտային նպաստներ բյուջեից</t>
  </si>
  <si>
    <t xml:space="preserve"> -Շրջակա միջավայրի պաշտպանության և գիտական նյութեր</t>
  </si>
  <si>
    <t>2010 Բյուջե</t>
  </si>
  <si>
    <t>&lt;Լրացնել անվանումը&gt;</t>
  </si>
  <si>
    <t>Վարկերի տրամադրում</t>
  </si>
  <si>
    <t>&lt;Լրացնել վարկի անվանումը&gt;</t>
  </si>
  <si>
    <t xml:space="preserve">Վարկի նկարագրությունը </t>
  </si>
  <si>
    <t>&lt;Լրացնել վարկի նկարագրությունը&gt;</t>
  </si>
  <si>
    <t xml:space="preserve">Վարկերի մարում </t>
  </si>
  <si>
    <t>&lt;Լրացնել ակտիվի նկարագրությունը&gt;</t>
  </si>
  <si>
    <t>&lt;Լրացնել այն ծրագրի (ծրագրերի) անվանումները և ծրագրային դասիչները, որոնց առնչվում է ակտիվը &gt;</t>
  </si>
  <si>
    <t xml:space="preserve"> - Փաստացի սոցիալական ապահովության վճարներ (գործատուի կողմից)</t>
  </si>
  <si>
    <t>Հարկային եկամուտներ և պետական տուրք</t>
  </si>
  <si>
    <t>04. ՀՀ կառավարությանն առընթեր ոստիկանության ճանապարհային ոստիկանության կողմից արձանագրված խախտումների համար վարչական տուգանքների գանձումներից, գրանցման-քննական ծառայությունների դիմաց վճարումներից և այլ վճարովի ծառայություններ</t>
  </si>
  <si>
    <t xml:space="preserve"> - ներքին գործուղումներ </t>
  </si>
  <si>
    <t>Պայմանագրային այլ ծառայությունների ձեռքբերում</t>
  </si>
  <si>
    <t xml:space="preserve"> - մեքենաների և սարքավորումների ընթացիկ նորոգում և պահպանում</t>
  </si>
  <si>
    <t xml:space="preserve"> - շենքերի և շինությունների կառուցում</t>
  </si>
  <si>
    <t xml:space="preserve"> - շենքերի և շինությունների կապիտալ վերանորոգում</t>
  </si>
  <si>
    <t xml:space="preserve"> - տրանսպորտային սարքավորումներ</t>
  </si>
  <si>
    <t>- Վարչական սարքավորումներ</t>
  </si>
  <si>
    <t xml:space="preserve">05.ՀՀ կառավարությանն առընթեր ոստիկանության ստորաբաժանումների կողմից պայմանագրային հիմունքներով պահպանության և անվտանգության ապահովման գծով իրականացվող ծառայությունների դիմաց ստացվող վճարների հաշվին կատարված ծախսեր </t>
  </si>
  <si>
    <t xml:space="preserve"> - գույքի և սարքավորումների վարձակալություն</t>
  </si>
  <si>
    <t>Այլ մասնագիտական ծառայությունների ձեռքբերում</t>
  </si>
  <si>
    <t xml:space="preserve"> - շենքերի և կառույցների ընթացիկ նորոգում և պահպանում</t>
  </si>
  <si>
    <t xml:space="preserve"> - վարչական սարքավորումներ</t>
  </si>
  <si>
    <t xml:space="preserve"> - այլ մեքենաներ և  սարքավորումներ</t>
  </si>
  <si>
    <t xml:space="preserve"> - շենքերի և կառույցների  ընթացիկ նորոգում և պահպանում</t>
  </si>
  <si>
    <t>- Ներքին տոկոսավճարներ</t>
  </si>
  <si>
    <t>- Արտաքին տոկոսավճարներ</t>
  </si>
  <si>
    <t xml:space="preserve"> -Կապիտալ սուբվենցիաներ համայնքներին</t>
  </si>
  <si>
    <t xml:space="preserve"> -Այլ կապիտալ դրամաշնորհներ համայնքներին </t>
  </si>
  <si>
    <t xml:space="preserve"> -Կապիտալ դրամաշնորհներ պետական և համայնքային  առևտրային կազմակերպություններին</t>
  </si>
  <si>
    <t>- Կենսաթոշակի անցնելու հետ կապված և տարիքային նպաստներ բյուջեից</t>
  </si>
  <si>
    <t xml:space="preserve"> -Գյուղատնտեսական ապրանքներ</t>
  </si>
  <si>
    <t xml:space="preserve"> -Ընթացիկ սուբվենցիաներ համայնքներին</t>
  </si>
  <si>
    <t xml:space="preserve"> -Այլ ընթացիկ դրամաշնորհներ համայնքներին </t>
  </si>
  <si>
    <t xml:space="preserve"> -Ընթացիկ դրամաշնորհներ պետական և համայնքային  առևտրային կազմակերպություններին</t>
  </si>
  <si>
    <t>&lt;լրացնել քաղաքականության միջոցառման դասիչը&gt;</t>
  </si>
  <si>
    <t>Բաժնետոմսերի ձեռքբերում</t>
  </si>
  <si>
    <t>&lt;Լրացնել ձեռք բերվող բաժնետոմսի անվանումը&gt;</t>
  </si>
  <si>
    <t>Կազմակերպության անվանումը, որի բաժնետոմսերը ձեռք են բերվում</t>
  </si>
  <si>
    <t>&lt;Լրացնել այն կազմակերպության անվանումը, որի բաժնետոմսերը ձեռք են բերվում&gt;</t>
  </si>
  <si>
    <t>Փոխառությունների մարում և այլ ելքեր -ներքին</t>
  </si>
  <si>
    <t>&lt;Լրացնել մարման գործարքի անվանումը&gt;</t>
  </si>
  <si>
    <t xml:space="preserve">Մարման գործարքի նկարագրությունը </t>
  </si>
  <si>
    <t>&lt;Լրացնել մարման գործարքի նկարագրությունը&gt;</t>
  </si>
  <si>
    <t>Փոխառությունների մարում և այլ ելքեր -արտաքին</t>
  </si>
  <si>
    <t>&lt;Լրացնել  մարման գործարքի անվանումը&gt;</t>
  </si>
  <si>
    <t xml:space="preserve">Մարման գործարքի  նկարագրությունը </t>
  </si>
  <si>
    <t>&lt;Լրացնել  մարման գործարքի նկարագրությունը&gt;</t>
  </si>
  <si>
    <t xml:space="preserve"> -Օրենքների կիրարկման արդյունքում համայնքների բյուջեների կորուստների փոխհատուցում</t>
  </si>
  <si>
    <t xml:space="preserve">06.Քաղաքացիներին բժշկական օգնության և սպասարկման վճարովի ծառայության մատուցում </t>
  </si>
  <si>
    <t xml:space="preserve">07.ՀՀ քաղաքացու անձնագիր տալու կամ փոխանակելու վճարովի ծառայության մատուցումից ստացվող միջոցների օգտագործման  ուղղությունները  </t>
  </si>
  <si>
    <t>Դրամաշնորհներ օտարերկրյա  կառավարություններին</t>
  </si>
  <si>
    <t xml:space="preserve"> -Ընթացիկ դրամաշնորհներ օտարերկրյա կառավարություններին</t>
  </si>
  <si>
    <t xml:space="preserve"> -Կապիտալ դրամաշնորհներ օտարերկրյա կառավարություններին</t>
  </si>
  <si>
    <t>ՊԱՇՏՈՆԱԿԱՆ ՏՐԱՆՍՖԵՐՏՆԵՐ</t>
  </si>
  <si>
    <t>Քաղաքականության միջոցառումներ. Ֆինանսավորման ծախսեր</t>
  </si>
  <si>
    <t>Ֆինանսավորման ծախսի նկարագրությունը</t>
  </si>
  <si>
    <t>4. Ֆինանսավորման ծրագրեր և քաղաքականության միջոցառումներ</t>
  </si>
  <si>
    <t>Աղյուսակ 4. Ֆինանսավորման ծրագրեր և քաղաքականության միջոցառումներ</t>
  </si>
  <si>
    <t>ՖԻՆԱՆՍԱՎՈՐՈՒՄ</t>
  </si>
  <si>
    <t xml:space="preserve">Ֆինանսական ակտիվի նկարագրությունը </t>
  </si>
  <si>
    <t>01. ՀՀ կառավարության պահուստային ֆոնդ</t>
  </si>
  <si>
    <t xml:space="preserve"> -Պետական բյուջեից համայնքների բյուջեներին ֆինանսական համահարթեցման սկզբունքով տրվող դոտացիաներ</t>
  </si>
  <si>
    <t>&lt;Լրացնել տրանսֆերտի անվանումը&gt;</t>
  </si>
  <si>
    <t>Տրանսֆերտի նկարագրությունը</t>
  </si>
  <si>
    <t>&lt;Լրացնել տրանսֆերտի նկարագրությունը&gt;</t>
  </si>
  <si>
    <t>&lt;Լրացնել ֆինանսավորման ծախսի անվանումը&gt;</t>
  </si>
  <si>
    <t>&lt;Լրացնել ֆինանսավորման ծախսի նկարագրությունը&gt;</t>
  </si>
  <si>
    <t>Քաղաքականության միջոցառումներ. Տրանսֆերտներ</t>
  </si>
  <si>
    <t>ՃՈ խորհրդակցությունների դահլիճի կապիտալ շինարարական աշխատանքներ, տեխնիկական և հեղինակային հսկողություն</t>
  </si>
  <si>
    <t>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</si>
  <si>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 xml:space="preserve"> 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</si>
  <si>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07</t>
  </si>
  <si>
    <t>ՀՀ կառավարության 
2017 թվականի------ -ի
N     -Ն որոշման</t>
  </si>
  <si>
    <t>ավտոմեքենաների գունագրաֆիկ ձևավորման ծառայություններ</t>
  </si>
  <si>
    <t>տրակտորներ</t>
  </si>
  <si>
    <t>հավատարմագրային կառավարման ծառայություններ</t>
  </si>
  <si>
    <t xml:space="preserve"> կնիք, ավտոմատ, կլոր</t>
  </si>
  <si>
    <t>Շենքերի և կառույցների ընթացիկ նորոգում և պահպանում</t>
  </si>
  <si>
    <t>1 եռ.</t>
  </si>
  <si>
    <t>2 եռ.</t>
  </si>
  <si>
    <t>3 եռ.</t>
  </si>
  <si>
    <t>4 եռ.</t>
  </si>
  <si>
    <t xml:space="preserve">2017 թվականի __________ </t>
  </si>
  <si>
    <t xml:space="preserve"> N    -Ն որոշման</t>
  </si>
  <si>
    <t xml:space="preserve"> Ցուցանիշների փոփոխությունը (գումարների  ավելացումը նշված է դրական նշանով)                                                                                                                        </t>
  </si>
  <si>
    <t xml:space="preserve">Ցուցանիշների փոփոխություն (մուտքերի նվազեցումը նշված է փակագծերում)   </t>
  </si>
  <si>
    <t>ՊԵՏԱԿԱՆ ԲՅՈՒՋԵԻ ԵԿԱՄՈՒՏՆԵՐ</t>
  </si>
  <si>
    <t xml:space="preserve"> Ցուցանիշների փոփոխություն (գումարների ավելացումը նշված է դրական նշանով)                                                                                                                   </t>
  </si>
  <si>
    <t xml:space="preserve"> Ցուցանիշների փոփոխությունը (ծախսերի ավելացումները նշված են դրական նշանով)</t>
  </si>
  <si>
    <t>Ցուցանիշների փոփոխությունը (ավելացումները նշված են դրական նշանով)</t>
  </si>
  <si>
    <t>Հավելված N 9</t>
  </si>
  <si>
    <t>Աղյուսակ N 1</t>
  </si>
  <si>
    <t>Ցուցանիշների փոփոխությունը
(ավելացումները նշված են դրական նշանով)</t>
  </si>
  <si>
    <t>Ոչ ֆինանսական ցուցանիշներ</t>
  </si>
  <si>
    <t>Ֆինանսական ցուցանիշներ (հազար դրամով)</t>
  </si>
  <si>
    <t xml:space="preserve">Ծրագրային դասիչը               </t>
  </si>
  <si>
    <t>ՀՀ ոստիկանության ԱՎՎ Վանաձոր քաղաքի Բազումի անձնագրային բաժանմունքի վարչական շենքի ձեռքբերում</t>
  </si>
  <si>
    <t>Մատուցվող ծառայության վրա կատարվող ծախսեր (հազար դրամ)</t>
  </si>
  <si>
    <t>ՀՀ ոստիկանության Կումայրիի ՈԲ նոր վարչական շենքի կառուցում</t>
  </si>
  <si>
    <t>ՀՀ ոստիկանության ԱՎՎ Շենգավիթի և Տարոնի անձնագրային բաժանմունքներում կապիտալ վերանորոգման իրականացում</t>
  </si>
  <si>
    <t>Ìñ³·ñ³ÛÇÝ ¹³ëÇãÁ</t>
  </si>
  <si>
    <t>Մատուցվող ծառայության անվանումը</t>
  </si>
  <si>
    <t xml:space="preserve">Ոչ ֆինանսական ցուցանիշներ </t>
  </si>
  <si>
    <t xml:space="preserve">Ֆինանսական ցուցանիշներ </t>
  </si>
  <si>
    <t>Նկարագրություն</t>
  </si>
  <si>
    <t>I եռամսյակ</t>
  </si>
  <si>
    <t>I կիսամյակ</t>
  </si>
  <si>
    <t>9 ամիս</t>
  </si>
  <si>
    <t>ø³Ý³Ï³Ï³Ý</t>
  </si>
  <si>
    <t>X</t>
  </si>
  <si>
    <t>Ծրագիրը (ծրագրերը), որի (որոնց) շրջանակներում իրականացվում է քաղաքականության միջոցառումը</t>
  </si>
  <si>
    <t>Ծառայություն մատուցողի (մատուցողների) անվանումը</t>
  </si>
  <si>
    <t>2. Հանրային սեփականության կառավարման արդյունքների ցուցանիշները</t>
  </si>
  <si>
    <t>2.1. Կարողությունների զարգացում</t>
  </si>
  <si>
    <t>2.1.1.Ֆիզիկական կապիտալ. կառավարչական հիմնարկի կողմից ուղղակիորեն օգտագործվող ակտիվներ (ակտիվների ձեռք բերում,</t>
  </si>
  <si>
    <t xml:space="preserve"> կառուցում կամ հիմնանորոգում)</t>
  </si>
  <si>
    <t>Ակտիվի անվանումը</t>
  </si>
  <si>
    <t>ամենագնաց մեքենա</t>
  </si>
  <si>
    <t>Տվյալ տարվա պետական բյուջեից ակտիվի ձեռք բերման, կառուցման կամ հիմնանորոգման վրա կատարվող ծախսերը (հազար դրամ)</t>
  </si>
  <si>
    <t>Ակտիվի ծառայության կանխատեսվող ժամկետը</t>
  </si>
  <si>
    <t>Ակտիվի ընդհանուր արժեքը  (հազար դրամ)</t>
  </si>
  <si>
    <t>Տվյալ բյուջետային տարվան նախորդող բյուջետային տարիների ընթացքում ակտիվի վրա կատարված ծախսերը (հազար դրամ)</t>
  </si>
  <si>
    <t>Ակտիվն օգտագործող կազմակերպության անվանումը</t>
  </si>
  <si>
    <t xml:space="preserve">Փոխարինվող ակտիվների նկարագրությունը </t>
  </si>
  <si>
    <t>Մշակված չէ</t>
  </si>
  <si>
    <t>Ազդեցությունը կազմակերպության կարողությունների զարգացման վրա, մասնավորապես</t>
  </si>
  <si>
    <t xml:space="preserve">Քանակական, որակական, ժամկետայնության  և այլ չափորոշիչների փոփոխության վրա </t>
  </si>
  <si>
    <t>Ծախսային արդյունավետության բարելավման վրա</t>
  </si>
  <si>
    <t xml:space="preserve">Ծրագիրը (ծրագրերը), որի (որոնց) շրջանակներում իրականացվում է քաղաքականության միջոցառումը </t>
  </si>
  <si>
    <t>ՀՀ ոստիկանության ավտոպարկի թարմացում և գործառույթների արդյունավետության բարելավում</t>
  </si>
  <si>
    <t>ԿՀ02</t>
  </si>
  <si>
    <t>ԿՀ03</t>
  </si>
  <si>
    <t xml:space="preserve">1175 ԱԾ01 Ճանապարհային անվտանգության ապահովում  </t>
  </si>
  <si>
    <t>Ճանապարհային երթեւեկության անվտանգության ապահովման պատշաճ մակարդակ</t>
  </si>
  <si>
    <t>ՀՀ Ոստիկանության ճանապարհային ոստիկանություն</t>
  </si>
  <si>
    <t xml:space="preserve"> կարիչ, 50-ից ավելի թերթի համար</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</si>
  <si>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rFont val="GHEA Grapalat"/>
        <family val="3"/>
      </rPr>
      <t>1. Քաղաքականության միջոցառումներ</t>
    </r>
    <r>
      <rPr>
        <sz val="11"/>
        <rFont val="GHEA Grapalat"/>
        <family val="3"/>
      </rPr>
      <t xml:space="preserve">
</t>
    </r>
    <r>
      <rPr>
        <u/>
        <sz val="11"/>
        <rFont val="GHEA Grapalat"/>
        <family val="3"/>
      </rPr>
      <t>1.1 Ծառայություններ</t>
    </r>
  </si>
  <si>
    <r>
      <t>Անվանումը՝</t>
    </r>
    <r>
      <rPr>
        <sz val="12"/>
        <rFont val="GHEA Grapalat"/>
        <family val="3"/>
      </rPr>
      <t xml:space="preserve">
Շենքերի և շինությունների ձեռքբերում
</t>
    </r>
    <r>
      <rPr>
        <u/>
        <sz val="12"/>
        <rFont val="GHEA Grapalat"/>
        <family val="3"/>
      </rPr>
      <t>Նկարագրություն</t>
    </r>
    <r>
      <rPr>
        <sz val="12"/>
        <rFont val="GHEA Grapalat"/>
        <family val="3"/>
      </rPr>
      <t xml:space="preserve">
Նախատեսվում է ՀՀ ոստիկանության ԱՎՎ Վանաձոր քաղաքի Բազումի անձնագրային բաժանմունքի վարչական շենքի ձեռքբերում                                                              </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</si>
  <si>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ԿՀ01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</si>
  <si>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անձնագրային ստորաբաժանումների շենքային պայմանների բարելավում</t>
    </r>
  </si>
  <si>
    <r>
      <rPr>
        <u/>
        <sz val="12"/>
        <rFont val="GHEA Grapalat"/>
        <family val="3"/>
      </rPr>
      <t xml:space="preserve">Ծառայություն մատուցողի (մատուցողների) անվանումը (անվանումները) 
</t>
    </r>
    <r>
      <rPr>
        <sz val="12"/>
        <rFont val="GHEA Grapalat"/>
        <family val="3"/>
      </rPr>
      <t xml:space="preserve">ՀՀ կառավարությանն առընթեր ՀՀ ոստիկանության անձնագրային և վիզաների վարչություն </t>
    </r>
  </si>
  <si>
    <r>
      <t>Անվանումը՝</t>
    </r>
    <r>
      <rPr>
        <sz val="12"/>
        <rFont val="GHEA Grapalat"/>
        <family val="3"/>
      </rPr>
      <t xml:space="preserve">
Շենքերի և շինությունների շինարարություն
</t>
    </r>
    <r>
      <rPr>
        <u/>
        <sz val="12"/>
        <rFont val="GHEA Grapalat"/>
        <family val="3"/>
      </rPr>
      <t>Նկարագրություն</t>
    </r>
    <r>
      <rPr>
        <sz val="12"/>
        <rFont val="GHEA Grapalat"/>
        <family val="3"/>
      </rPr>
      <t xml:space="preserve">
Նախատեսվում է ՀՀ ոստիկանության Շիրակի մարզային վարչության Կումայրիի բաժնի վարչական շենքի շինարարության 2016թ.-ի մասնաբաժնի ապահովման համար:</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</si>
  <si>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ԿՀ02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</si>
  <si>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ստորաբաժանումների շենքային պայմանների բարելավում</t>
    </r>
  </si>
  <si>
    <r>
      <t>Անվանումը՝</t>
    </r>
    <r>
      <rPr>
        <sz val="12"/>
        <rFont val="GHEA Grapalat"/>
        <family val="3"/>
      </rPr>
      <t xml:space="preserve">
Շենքերի և շինությունների կապիտալ վերանորոգում
</t>
    </r>
    <r>
      <rPr>
        <u/>
        <sz val="12"/>
        <rFont val="GHEA Grapalat"/>
        <family val="3"/>
      </rPr>
      <t>Նկարագրություն</t>
    </r>
    <r>
      <rPr>
        <sz val="12"/>
        <rFont val="GHEA Grapalat"/>
        <family val="3"/>
      </rPr>
      <t xml:space="preserve">
Նախատեսվում է ՀՀ ոստիկանության ԱՎՎ Շենգավիթի և Տարոնի անձնագրային բաժանմունքների կապիտալ վերանորոգում                                                                 </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</si>
  <si>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r>
  </si>
  <si>
    <t>1.Ծանր հետևանքներով ճանապարհատրանսպոտային պատահարների (3 և ավելի զոհ և/կամ 10 և ավելի վիրավոր) քանակի նվազում/%/</t>
  </si>
  <si>
    <t>ԿՀ01</t>
  </si>
  <si>
    <t>ՀՀ ոստիկանության ՃՈ Իջևանի ՀՔԲ նոր վարչական շենքերի կառուցում, հեղինակային և տեխնիկական հսկողություն</t>
  </si>
  <si>
    <t>ՀՀ ոստիկանության Շիրակի մարզային վարչության Կումայրիի բաժնի նոր վարչական շենքերի կառուցում, հեղինակային և տեխնիկական հսկողություն</t>
  </si>
  <si>
    <t>20 տարի</t>
  </si>
  <si>
    <t>ՀՀ կառավարությանն առընթեր ոստիկանություն, ՀՀ ոստիկանության ճանապարհային ոստիկանություն</t>
  </si>
  <si>
    <t>ՀՀ ոստիկանության Ճանապարհային ոստիկանության և այլ ստորաբաժանումների շենքային պայմանների բարելավում</t>
  </si>
  <si>
    <t>ՀՀ կառավարությանն առընթեր ոստիկանության ճանապարհային ոստիկանություն</t>
  </si>
  <si>
    <t>ԿՀ04</t>
  </si>
  <si>
    <t>8.3 տարի</t>
  </si>
  <si>
    <t>Տեխնիկական միջոցներ- 3-6 տարի
Գրասենյակային կահույք- 8.3 տարի</t>
  </si>
  <si>
    <t>ՀՀ ոստիկանության ճանապարհային ոստիկանության և այլ ստորաբաժանումների նյութատեխնիկական բազայի թարմացում</t>
  </si>
  <si>
    <t>ԿՀ05</t>
  </si>
  <si>
    <t>այլ սարքեր և սարքավորումներ</t>
  </si>
  <si>
    <t>ԿՀ06</t>
  </si>
  <si>
    <t xml:space="preserve">Նախատեսվում է ՀՀ ոստիկանության ճանապարհային ոստիկանությունում և այլ ստորաբաժանումներում իրականացվող կապիտալ շինարարական աշխատանքների համար նախագծանախահաշվային փաստաթղթերի կազմման համար: </t>
  </si>
  <si>
    <t xml:space="preserve">Նախատեսվում է ՀՀ ոստիկանության ճանապարհային ոստիկանությունում և այլ ստորաբաժանումներում իրականացվող կապիտալ շինարարական աշխատանքների համար նախագծանախահաշվային փաստաթղթերի կազմման համար:  </t>
  </si>
  <si>
    <t>2. ՀՀ պետական սահմանի անցակետերում օտար-երկրյա պետություններում անձնագրի վավերակա-նության ժամկետի մասին նշումի կատարում /%/</t>
  </si>
  <si>
    <t>6-8.3 տարի</t>
  </si>
  <si>
    <t>Ճանապարհային երթևեկության անվտանգության ապահովում և ճանապարհատրանսպորտային պատահարների կանխարգելում</t>
  </si>
  <si>
    <t>1. ՀՀ ոստիկանության  ճանապարհային ոստիկանության ՃՊԾ կողմից նշանակված տուգանքների քանակը</t>
  </si>
  <si>
    <t>2. Ճանապարհներին տեղադրված արագաչափերով հայտնաբերված խախտումների համար նշանակված տուգանքների քանակը</t>
  </si>
  <si>
    <t>3. Խաչմերուկներում տեղադրված դիտարկման տեսախցիկներով հայտնաբերված խախտումների համար նշանակված տուգանքների քանակը</t>
  </si>
  <si>
    <t>4. Տրամադրված վարորդական վկայականների քանակը</t>
  </si>
  <si>
    <t>5.Տրամադրված հաշվառման վկայագրերի քանակը</t>
  </si>
  <si>
    <t>6. Ընդունված տեսական և գործնական քննությունների քանակը</t>
  </si>
  <si>
    <t>7. Տրամադրվող տրանսպորտային միջոցների հաշվառման մեծ պահանջարկ ունեցող համարանիշերի քանակը</t>
  </si>
  <si>
    <t>8. Տրամադրվող տրանսպորտային միջոցների ցանկալի համարանիշերի քանակը</t>
  </si>
  <si>
    <t>9. Տրանսպորտային միջոցների վերասարքավորման համար տրամադրվող թույլտվությունների քանակը</t>
  </si>
  <si>
    <t>հատուկ մասնագիտացված մեքենաներ</t>
  </si>
  <si>
    <t>Օրենքով և այլ իրավական ակտերով սահմանված պետական բյուջե մուտքագրվող այլ եկամուտներ</t>
  </si>
  <si>
    <t>1. Վարորդական վկայականի տրամադրելու միջին ժամկետը /օր/</t>
  </si>
  <si>
    <t>2. Հաշվառման վկայագրերի տրամադրելու միջին ժամկետը /օր/</t>
  </si>
  <si>
    <t xml:space="preserve">ՄԱՍ Ա: ՌԱԶՄԱՎԱՐՈՒԹՅԱՆ ԸՆԴՀԱՆՈՒՐ ՆԿԱՐԱԳՐՈՒԹՅՈՒՆ
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</si>
  <si>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color indexed="8"/>
        <rFont val="GHEA Grapalat"/>
        <family val="3"/>
      </rPr>
      <t>1. Քաղաքականության միջոցառումներ</t>
    </r>
    <r>
      <rPr>
        <sz val="11"/>
        <color indexed="8"/>
        <rFont val="GHEA Grapalat"/>
        <family val="3"/>
      </rPr>
      <t xml:space="preserve">
</t>
    </r>
    <r>
      <rPr>
        <u/>
        <sz val="11"/>
        <color indexed="8"/>
        <rFont val="GHEA Grapalat"/>
        <family val="3"/>
      </rPr>
      <t>1.1 Ծառայություններ</t>
    </r>
  </si>
  <si>
    <t>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վերահսկողության, ճանապարհապարեկա-յին ծառայության իրականացում, ճանապարհա-տրանսպորտային պատահարների և ճանապար-հային երթևեկության անվտանգության ապահով-ման բնագավառում վարչական իրավախախտում-ների պետական հաշվառում, ճանապարհատրանս-</t>
  </si>
  <si>
    <t>պորտային պատահարների կանխարգելում, վա-րորդական վկայական ստանալու քննությունների ընդունում և վարորդական վկայականների տրամադրում</t>
  </si>
  <si>
    <t>Նախատեսվում է ձեռք բերել հատուկ նպատակային սարքեր, սարքավորումներ</t>
  </si>
  <si>
    <t xml:space="preserve">Նախատեսվում է ձեռք բերել հատուկ նպատակային սարքեր, սարքավորումներ </t>
  </si>
  <si>
    <t xml:space="preserve"> - Կառավարման մարմինների գործունեության հետևանքով առաջացած վնասների  կամ վնասվածքների  վերականգնում</t>
  </si>
  <si>
    <t xml:space="preserve"> ՀՀ կառավարությանն առընթեր ոստիկանություն</t>
  </si>
  <si>
    <t>ՀՀ ԿԱՌԱՎԱՐՈՒԹՅԱՆՆ ԱՌԸՆԹԵՐ ՈՍՏԻԿԱՆՈՒԹՅՈՒՆ</t>
  </si>
  <si>
    <t>ԳՀ</t>
  </si>
  <si>
    <t xml:space="preserve"> համացանց</t>
  </si>
  <si>
    <t xml:space="preserve"> ներքին ծառայողական (ինտրանետ) ցանց</t>
  </si>
  <si>
    <t xml:space="preserve"> փոստային ծառայություններ` կապված նամակների հետ</t>
  </si>
  <si>
    <t xml:space="preserve"> հանրային հեռախոսային ծառայություններ</t>
  </si>
  <si>
    <t xml:space="preserve"> կարճ հաղորդագրությունների (sms) ուղարկման ծառայություններ</t>
  </si>
  <si>
    <t xml:space="preserve"> համացանցային էջերի հոսթինգի ծառայություններ</t>
  </si>
  <si>
    <t xml:space="preserve"> պատահարներից ապահովագրման ծառայություններ</t>
  </si>
  <si>
    <t xml:space="preserve"> շարժիչներով փոխադրամիջոցների ապահովագրման ծառայություններ</t>
  </si>
  <si>
    <t xml:space="preserve"> ավտոմեքենաների վթարային տարահանման ծառայություններ</t>
  </si>
  <si>
    <t xml:space="preserve"> սարքերի ստուգման ծառայություններ</t>
  </si>
  <si>
    <t xml:space="preserve"> մաքսային միջնորդի (բրոքեր) ծառայություններ</t>
  </si>
  <si>
    <t xml:space="preserve"> ուսուցողական ֆիլմերի և տեսաֆիլմերի արտադրություն</t>
  </si>
  <si>
    <t xml:space="preserve"> բեռնակրման ծառայություններ</t>
  </si>
  <si>
    <t xml:space="preserve"> ավտոմեքենաների վերանորոգման ծառայություններ</t>
  </si>
  <si>
    <t xml:space="preserve"> էլեկտրական սարքերի վերանորոգման ծառայություններ</t>
  </si>
  <si>
    <t xml:space="preserve"> գրասենյակային հաշվողական սարքերի պահպանման և վերանորոգման ծառայություններ</t>
  </si>
  <si>
    <t xml:space="preserve"> պատճենահանող սարքերի վերանորոգման ծառայություններ</t>
  </si>
  <si>
    <t xml:space="preserve"> տետրեր</t>
  </si>
  <si>
    <t xml:space="preserve"> տոներային քարտրիջներ</t>
  </si>
  <si>
    <t xml:space="preserve"> պլաստիկ քարտ</t>
  </si>
  <si>
    <t xml:space="preserve"> թանաք, կնիքի բարձիկի համար</t>
  </si>
  <si>
    <t xml:space="preserve"> կնիքի լրացուցիչ բարձիկներ</t>
  </si>
  <si>
    <t xml:space="preserve"> շտրիխներ</t>
  </si>
  <si>
    <t xml:space="preserve"> գծանշիչ</t>
  </si>
  <si>
    <t xml:space="preserve"> կարիչի մետաղալարե կապեր, փոքր</t>
  </si>
  <si>
    <t xml:space="preserve"> կարիչի մետաղալարե կապեր, միջին</t>
  </si>
  <si>
    <t xml:space="preserve"> թղթապանակ, պոլիմերային թաղանթ, ֆայլ</t>
  </si>
  <si>
    <t xml:space="preserve"> թղթապանակ, արագակար, թղթյա</t>
  </si>
  <si>
    <t xml:space="preserve"> կարիչ, մինչև 20 թերթի համար</t>
  </si>
  <si>
    <t xml:space="preserve"> կարիչ, 20-50 թերթի համար</t>
  </si>
  <si>
    <t xml:space="preserve"> թուղթ ֆաքսի, ժապավեն</t>
  </si>
  <si>
    <t xml:space="preserve"> թուղթ նշումների համար, սոսնձվածքով</t>
  </si>
  <si>
    <t xml:space="preserve"> թուղթ նշումների, տրցակներով</t>
  </si>
  <si>
    <t xml:space="preserve"> կտրոններ</t>
  </si>
  <si>
    <t xml:space="preserve"> դատարկ սկավառակ, առանց տուփի, CD</t>
  </si>
  <si>
    <t xml:space="preserve"> դատարկ սկավառակ, առանց տուփի, DVD</t>
  </si>
  <si>
    <t xml:space="preserve"> ֆլեշ հիշողություն, 4GB</t>
  </si>
  <si>
    <t xml:space="preserve"> ֆլեշ հիշողություն, 8GB</t>
  </si>
  <si>
    <t xml:space="preserve"> ֆլեշ հիշողություն, 16GB</t>
  </si>
  <si>
    <t xml:space="preserve"> սեղմակ, փոքր</t>
  </si>
  <si>
    <t xml:space="preserve"> սեղմակ, մեծ</t>
  </si>
  <si>
    <t xml:space="preserve"> մալուխ համակարգչի, UTP cable 6 level</t>
  </si>
  <si>
    <t xml:space="preserve"> բենզին, ռեգուլյար</t>
  </si>
  <si>
    <t xml:space="preserve"> դիզելային վառելիք, ամառային</t>
  </si>
  <si>
    <t xml:space="preserve"> ավտոմեքենաների անիվներ</t>
  </si>
  <si>
    <t xml:space="preserve"> պոլիէթիլենային պարկ, աղբի համար</t>
  </si>
  <si>
    <t xml:space="preserve"> պոլիմերային ինքնակպչուն ժապավեն, 48մմx100մ տնտեսական, մեծ</t>
  </si>
  <si>
    <t xml:space="preserve"> էլեկտրական լամպ, 60W, 80W, 100W</t>
  </si>
  <si>
    <t xml:space="preserve"> տնտեսող լամպեր</t>
  </si>
  <si>
    <t xml:space="preserve"> ցերեկային լամպ 60սմ</t>
  </si>
  <si>
    <t xml:space="preserve"> ցերեկային լամպ 120սմ</t>
  </si>
  <si>
    <t xml:space="preserve"> էլեկտրական երկարացման լար</t>
  </si>
  <si>
    <t xml:space="preserve"> մկրատ, գրասենյակային</t>
  </si>
  <si>
    <t xml:space="preserve"> կահույքի փայլեցման միջոց</t>
  </si>
  <si>
    <t xml:space="preserve"> օճառ, ձեռքի</t>
  </si>
  <si>
    <t xml:space="preserve"> լվացքի փոշի ձեռքով լվանալու համար</t>
  </si>
  <si>
    <t xml:space="preserve"> օճառ, տնտեսական</t>
  </si>
  <si>
    <t xml:space="preserve"> ավել, սովորական</t>
  </si>
  <si>
    <t xml:space="preserve"> ոստիկանական բաժանմունքի կառուցման աշխատանքներ</t>
  </si>
  <si>
    <t xml:space="preserve"> տեխնիկական հսկողության ծառայություններ</t>
  </si>
  <si>
    <t xml:space="preserve"> վերակառուցման աշխատանքներ</t>
  </si>
  <si>
    <t xml:space="preserve"> ոստիկանական մեքենաներ</t>
  </si>
  <si>
    <t xml:space="preserve"> դյուրակիր համակարգիչներ</t>
  </si>
  <si>
    <t xml:space="preserve"> ռադիոկայաններ</t>
  </si>
  <si>
    <t xml:space="preserve"> դյուրակիր ռադիոընդունիչներ</t>
  </si>
  <si>
    <t xml:space="preserve"> հանրային հեռախոսներ</t>
  </si>
  <si>
    <t xml:space="preserve"> ճանապարհային երթևեկության հսկման սարքեր</t>
  </si>
  <si>
    <t xml:space="preserve"> ազդանշանային համակարգեր</t>
  </si>
  <si>
    <t xml:space="preserve"> աղմուկի չափման սարքեր</t>
  </si>
  <si>
    <t xml:space="preserve"> օդորակիչ</t>
  </si>
  <si>
    <t xml:space="preserve"> նախագծերի պատրաստում, ծախսերի գնահատում</t>
  </si>
  <si>
    <t>ցերեկային լամպի մեկնարկիչ</t>
  </si>
  <si>
    <t>օպտիկամանրաթելային մալուխի սպասարկման և վերանորոգման ծառայություններ</t>
  </si>
  <si>
    <t>Հատուկ փաստաթղթեր կարդացող սարքեր</t>
  </si>
  <si>
    <t xml:space="preserve"> հսկողության համակարգերի ծառայություններ</t>
  </si>
  <si>
    <t xml:space="preserve"> գեներատորների վերանորոգման և պահպանման ծառայություններ</t>
  </si>
  <si>
    <t xml:space="preserve"> ավտոմատ անջատիչներ</t>
  </si>
  <si>
    <t>կոնեկտոր (կցորդներ)</t>
  </si>
  <si>
    <t xml:space="preserve"> ռետինե ժապավենաթելեր</t>
  </si>
  <si>
    <t xml:space="preserve"> մաքրող մածուկներ և փոշիներ</t>
  </si>
  <si>
    <t xml:space="preserve"> հատակ մաքրելու ձող, պլաստմասե, փայտյա</t>
  </si>
  <si>
    <t xml:space="preserve"> թափոնների և աղբի տարաներ և աղբամաններ </t>
  </si>
  <si>
    <t xml:space="preserve"> ցանցային բաժանարար</t>
  </si>
  <si>
    <t>օպտիկամանրաթելային փոխարկիչ</t>
  </si>
  <si>
    <t xml:space="preserve"> խոտհնձիչ մեքենաներ</t>
  </si>
  <si>
    <t xml:space="preserve"> համացանցային (վեբ) սերվերներ</t>
  </si>
  <si>
    <t>ԲՄ</t>
  </si>
  <si>
    <t xml:space="preserve"> թղթապանակ, կոշտ կազմով</t>
  </si>
  <si>
    <t>ՈՍ</t>
  </si>
  <si>
    <t>ձեռնարկների և բրոշյուրների տպագրման ծառայություններ</t>
  </si>
  <si>
    <t>Տեղեկատվական ծառայություններ</t>
  </si>
  <si>
    <t>Ներկայացուցչական ծախսեր</t>
  </si>
  <si>
    <t>ՄԱ</t>
  </si>
  <si>
    <t>կիսավերարկու</t>
  </si>
  <si>
    <t>աստղ</t>
  </si>
  <si>
    <t>ուսադիր</t>
  </si>
  <si>
    <t xml:space="preserve"> ֆլեշ հիշողություն, 32GB</t>
  </si>
  <si>
    <t>ՀԲՄ</t>
  </si>
  <si>
    <t xml:space="preserve"> մալուխ, էլեկտրական լար</t>
  </si>
  <si>
    <t>մետր</t>
  </si>
  <si>
    <t xml:space="preserve"> ցանցային մալուխներ</t>
  </si>
  <si>
    <t xml:space="preserve"> ծալվող աստիճաններ</t>
  </si>
  <si>
    <t xml:space="preserve"> փափուկ զոդանյութեր</t>
  </si>
  <si>
    <t xml:space="preserve"> լապտերներ</t>
  </si>
  <si>
    <t xml:space="preserve"> տպասխեմաներ </t>
  </si>
  <si>
    <t xml:space="preserve"> էլեկտրոնային ինտեգրալ սխեմաներ</t>
  </si>
  <si>
    <t>մարտկոց` 3V(CR2)</t>
  </si>
  <si>
    <t xml:space="preserve"> միացման մալուխներ</t>
  </si>
  <si>
    <t xml:space="preserve"> կցորդիչներ</t>
  </si>
  <si>
    <t xml:space="preserve"> ձեռքի էլեկտրամեխանիկական գործիքներ</t>
  </si>
  <si>
    <t xml:space="preserve"> լուսարձակներ</t>
  </si>
  <si>
    <t xml:space="preserve"> գործիքների հավաքածուներ</t>
  </si>
  <si>
    <t xml:space="preserve"> աքցաններ</t>
  </si>
  <si>
    <t>սեղան` ղեկավարի</t>
  </si>
  <si>
    <t>ամբիոն</t>
  </si>
  <si>
    <t>քմ</t>
  </si>
  <si>
    <t>լրագրասեղան</t>
  </si>
  <si>
    <t xml:space="preserve"> սեղանի համակարգիչներ</t>
  </si>
  <si>
    <t xml:space="preserve"> տեղեկությունների պահպանման կրիչներ</t>
  </si>
  <si>
    <t xml:space="preserve"> ցանցային երթուղագծիչներ</t>
  </si>
  <si>
    <t xml:space="preserve"> համակարգչային տվյալների պահպանման միավորներ </t>
  </si>
  <si>
    <t xml:space="preserve"> կոմպակտ սկավառակներ (cd) և  թվային բազմակողմանի սկավառակներ (dvd) կարդացող եւ (կամ) ձայնագրող սարքեր</t>
  </si>
  <si>
    <t xml:space="preserve"> անխափան սնուցման աղբյուրներ</t>
  </si>
  <si>
    <t xml:space="preserve"> հեռուստացույցներ</t>
  </si>
  <si>
    <t xml:space="preserve"> համակարգչային սերվերներ</t>
  </si>
  <si>
    <t xml:space="preserve"> հսկողության համակարգ</t>
  </si>
  <si>
    <t xml:space="preserve"> տեսահսկողության համակարգ</t>
  </si>
  <si>
    <t xml:space="preserve"> ականջներին դրվող ականջակալներ</t>
  </si>
  <si>
    <t xml:space="preserve"> ալեհավաքներ և արտացոլիչներ</t>
  </si>
  <si>
    <t>սնուցման բլոկ</t>
  </si>
  <si>
    <t xml:space="preserve"> հեռախոսային սարքեր</t>
  </si>
  <si>
    <t xml:space="preserve"> էլեկտրական շղթայի ստուգման սարքեր</t>
  </si>
  <si>
    <t xml:space="preserve"> ճառագայթման չափման սարքավորումներ</t>
  </si>
  <si>
    <t>դիզել գեներատոր</t>
  </si>
  <si>
    <t xml:space="preserve"> եռակցման էլեկտրական սարքեր</t>
  </si>
  <si>
    <t xml:space="preserve"> մարտկոցների լիցքավորիչներ</t>
  </si>
  <si>
    <t xml:space="preserve"> մշտական հոսանքը փոփոխական հոսանքի փոխակերպող սարք</t>
  </si>
  <si>
    <t xml:space="preserve"> կոդավորող սարքեր</t>
  </si>
  <si>
    <t xml:space="preserve"> կարծր զոդանյութերով զոդման սարքեր</t>
  </si>
  <si>
    <t xml:space="preserve"> տարատեսակ ձեռքի գործիքներ </t>
  </si>
  <si>
    <t xml:space="preserve"> ինքնաբարձիչներ</t>
  </si>
  <si>
    <t>4222</t>
  </si>
  <si>
    <t>4213</t>
  </si>
  <si>
    <t>4611</t>
  </si>
  <si>
    <t>4612</t>
  </si>
  <si>
    <t>4621</t>
  </si>
  <si>
    <t>4622</t>
  </si>
  <si>
    <t>4631</t>
  </si>
  <si>
    <t>4632</t>
  </si>
  <si>
    <t>4633</t>
  </si>
  <si>
    <t>4634</t>
  </si>
  <si>
    <t>4635</t>
  </si>
  <si>
    <t>4638</t>
  </si>
  <si>
    <t>4233</t>
  </si>
  <si>
    <t>Աշխատակազմի մասնագիտական զարգացման ծառայություններ</t>
  </si>
  <si>
    <t>4236</t>
  </si>
  <si>
    <t>4262</t>
  </si>
  <si>
    <t>4263</t>
  </si>
  <si>
    <t>4265</t>
  </si>
  <si>
    <t>4266</t>
  </si>
  <si>
    <t>4729</t>
  </si>
  <si>
    <t>5111</t>
  </si>
  <si>
    <t>5131</t>
  </si>
  <si>
    <t>5133</t>
  </si>
  <si>
    <t>4211</t>
  </si>
  <si>
    <t>ԵՄ</t>
  </si>
  <si>
    <t xml:space="preserve"> լուսազդանշանների պահպանման ծառայություններ</t>
  </si>
  <si>
    <t xml:space="preserve"> ճանապարհային գծանշումներ</t>
  </si>
  <si>
    <t xml:space="preserve"> ճանապարհային նշանների տեղադրում</t>
  </si>
  <si>
    <t xml:space="preserve"> սեդան թափքով մեքենաներ</t>
  </si>
  <si>
    <t xml:space="preserve"> ընդհանուր շինարարական աշխատանքներ</t>
  </si>
  <si>
    <t xml:space="preserve"> շենքերի չափագրման ծառայություններ</t>
  </si>
  <si>
    <t xml:space="preserve"> սեյսմիկ ծառայություններ</t>
  </si>
  <si>
    <t>ՄԵ</t>
  </si>
  <si>
    <t xml:space="preserve"> ծաղկային կոմպոզիցիաներ</t>
  </si>
  <si>
    <t xml:space="preserve"> բենզին, պրեմիում</t>
  </si>
  <si>
    <t xml:space="preserve"> բնական գազ</t>
  </si>
  <si>
    <t xml:space="preserve"> թիկնոցներ</t>
  </si>
  <si>
    <t xml:space="preserve"> կոստյումներ</t>
  </si>
  <si>
    <t xml:space="preserve"> տաբատներ</t>
  </si>
  <si>
    <t xml:space="preserve"> սվիտերներ</t>
  </si>
  <si>
    <t xml:space="preserve"> ներքնաշապիկներ</t>
  </si>
  <si>
    <t xml:space="preserve"> վերնաշապիկներ</t>
  </si>
  <si>
    <t xml:space="preserve"> փողկապներ</t>
  </si>
  <si>
    <t xml:space="preserve"> գլխարկներ</t>
  </si>
  <si>
    <t>մեդալներ, կրծքանշաններ</t>
  </si>
  <si>
    <t xml:space="preserve"> ամենօրյա կոշկեղեն</t>
  </si>
  <si>
    <t xml:space="preserve"> հակասառիչ հեղուկ` A դասի կոնցենտրանտ,  A-40 դասի` 40 C աստիճան սառման ջերմաստիճանով,A-65 դասի` 65 C սառման ջերմաստիճանով</t>
  </si>
  <si>
    <t xml:space="preserve"> բիոզուգարաններ</t>
  </si>
  <si>
    <t xml:space="preserve"> փաստաթղթերի ոչնչացման սարքեր</t>
  </si>
  <si>
    <t xml:space="preserve"> սանտիմետրային ժապավեններ</t>
  </si>
  <si>
    <t>սոսնձամատիտ, գրասենյակային</t>
  </si>
  <si>
    <t xml:space="preserve"> գրենական պիտույքների դասավորման համարանքներ և պարագաներ</t>
  </si>
  <si>
    <t xml:space="preserve"> թղթապանակ, թելով, թղթյա </t>
  </si>
  <si>
    <t>նամակի ծրար, A5 ձևաչափի</t>
  </si>
  <si>
    <t xml:space="preserve"> անձնական համակարգիչներ</t>
  </si>
  <si>
    <t xml:space="preserve"> սկաներներ համակարգիչների համար</t>
  </si>
  <si>
    <t xml:space="preserve"> լազերային տպիչներ</t>
  </si>
  <si>
    <t>մատնադրոշմային թաղանթ</t>
  </si>
  <si>
    <t>սնուցման մարտկոց</t>
  </si>
  <si>
    <t>թվային էլեկտրոնային գրիչ վահանակաով</t>
  </si>
  <si>
    <t xml:space="preserve"> համակարգչային ստեղնաշարեր</t>
  </si>
  <si>
    <t>համակարգչային մոնիտոր</t>
  </si>
  <si>
    <t>տպիչ սարք, բազմաֆունկցիոնալ, A4, 33 էջ/րոպե արագության</t>
  </si>
  <si>
    <t xml:space="preserve">մարտկոց` ԿՄ 6ՍՏ-60 </t>
  </si>
  <si>
    <t xml:space="preserve"> ձայնագրառման համակարգ</t>
  </si>
  <si>
    <t xml:space="preserve"> ձայնատարեր (մեգաֆոններ)</t>
  </si>
  <si>
    <t xml:space="preserve"> գլոբալ ցանց</t>
  </si>
  <si>
    <t xml:space="preserve"> բժշկական ձեռնոցներ</t>
  </si>
  <si>
    <t xml:space="preserve"> մանրեազերծող սարք</t>
  </si>
  <si>
    <t xml:space="preserve"> բժշկական մահճակալներ</t>
  </si>
  <si>
    <t xml:space="preserve"> հիվանդանոցային մահճակալներ</t>
  </si>
  <si>
    <t xml:space="preserve"> բժշկական թախտեր</t>
  </si>
  <si>
    <t xml:space="preserve"> ամենագնաց մեքենաներ</t>
  </si>
  <si>
    <t xml:space="preserve"> հատուկ մասնագիտացված մեքենաներ</t>
  </si>
  <si>
    <t xml:space="preserve"> զանազան պահեստամասեր</t>
  </si>
  <si>
    <t xml:space="preserve"> փոփոխվող տեղեկատվությամբ ցուցատախտակ</t>
  </si>
  <si>
    <t xml:space="preserve"> արտացոլող բաճկոնակներ</t>
  </si>
  <si>
    <t>հատուկ պայուսակներ (քննչական)</t>
  </si>
  <si>
    <t xml:space="preserve"> տվիչներ</t>
  </si>
  <si>
    <t xml:space="preserve"> թևքանշան և այլ պարագաներ</t>
  </si>
  <si>
    <t xml:space="preserve"> հակագազներ</t>
  </si>
  <si>
    <t xml:space="preserve"> հեռաչափման սարքավորումներ</t>
  </si>
  <si>
    <t xml:space="preserve"> էլեկտրոնային վերլուծական կշեռքներ</t>
  </si>
  <si>
    <t xml:space="preserve"> էլեկտրոնային տեխնիկական կշեռքներ</t>
  </si>
  <si>
    <t xml:space="preserve"> ստերեո մանրադիտակներ</t>
  </si>
  <si>
    <t xml:space="preserve"> օպտիկական սարքեր</t>
  </si>
  <si>
    <t xml:space="preserve"> թվային լուսանկարչական ապարատներ</t>
  </si>
  <si>
    <t>ֆոտոնկարահանման խցիկ</t>
  </si>
  <si>
    <t xml:space="preserve"> հետազոտման, փորձարկման և գիտատեխնիկական սիմուլյատորներ</t>
  </si>
  <si>
    <t>բազկաթոռ` ղեկավարի</t>
  </si>
  <si>
    <t xml:space="preserve"> փոքր բազմոցներ</t>
  </si>
  <si>
    <t xml:space="preserve"> նստարաններ</t>
  </si>
  <si>
    <t xml:space="preserve"> սեղաններ</t>
  </si>
  <si>
    <t xml:space="preserve"> գրապահարաններ</t>
  </si>
  <si>
    <t xml:space="preserve"> արխիվի դարակաշարեր</t>
  </si>
  <si>
    <t xml:space="preserve"> աթոռ համակարգչային</t>
  </si>
  <si>
    <t xml:space="preserve"> դարակներով պահարաններ</t>
  </si>
  <si>
    <t>դույլ պլաստմասե</t>
  </si>
  <si>
    <t xml:space="preserve"> գրասենյակային լրակազմ </t>
  </si>
  <si>
    <t xml:space="preserve"> սեղմակ, միջին </t>
  </si>
  <si>
    <t>հուշանվերներ</t>
  </si>
  <si>
    <t xml:space="preserve"> բարձերեսներ</t>
  </si>
  <si>
    <t xml:space="preserve"> մաքրող կտորներ</t>
  </si>
  <si>
    <t xml:space="preserve"> ուղեգորգեր</t>
  </si>
  <si>
    <t xml:space="preserve"> օդափոխիչներ</t>
  </si>
  <si>
    <t xml:space="preserve"> օդորակիչ, 9000 BTU</t>
  </si>
  <si>
    <t xml:space="preserve"> օդորակիչ,12000 BTU</t>
  </si>
  <si>
    <t xml:space="preserve"> օդորակիչ,18000 BTU</t>
  </si>
  <si>
    <t xml:space="preserve"> լվացող նյութեր</t>
  </si>
  <si>
    <t xml:space="preserve"> մաքրող նյութեր</t>
  </si>
  <si>
    <t xml:space="preserve"> հատակի մաքրման նյութեր</t>
  </si>
  <si>
    <t xml:space="preserve"> ցուցանակներ եւ հարակից առարկաներ</t>
  </si>
  <si>
    <t xml:space="preserve"> էլեկտրականության բաշխման սարքերի էլեկտրական մոնտաժման աշխատանքներ</t>
  </si>
  <si>
    <t>պարեկային ավտոմոբիլներում mobile համակարգ (տեղադրումով)</t>
  </si>
  <si>
    <t xml:space="preserve"> լիցենզիաների կառավարման համակարգչային ծրագրային փաթեթներ</t>
  </si>
  <si>
    <t xml:space="preserve"> հակավիրուսային համակարգչային ծրագրային փաթեթներ</t>
  </si>
  <si>
    <t xml:space="preserve"> ավտոմեքենաների լվացման և նմանատիպ ծառայություններ</t>
  </si>
  <si>
    <t xml:space="preserve"> մոտոցիկլետների պահպանման ծառայություններ</t>
  </si>
  <si>
    <t xml:space="preserve"> փողոցային լուսավորության սարքերի շահագործում</t>
  </si>
  <si>
    <t xml:space="preserve"> օպտիկական սարքերի վերանորոգման և պահպանման ծառայություններ</t>
  </si>
  <si>
    <t xml:space="preserve"> ծորակների վերանորոգման և պահպանման ծառայություններ</t>
  </si>
  <si>
    <t xml:space="preserve"> էլեկտրական բաշխիչ սարքերի վերանորոգման և պահպանման ծառայություններ</t>
  </si>
  <si>
    <t xml:space="preserve"> վերելակների վերանորոգման և պահպանման ծառայություններ</t>
  </si>
  <si>
    <t xml:space="preserve"> հանրային զուգարանների վերանորոգման և պահպանման ծառայություններ</t>
  </si>
  <si>
    <t xml:space="preserve"> ուղևորափոխադրող ավտոմեքենաների վարձակալություն` վարորդի հետ միասին</t>
  </si>
  <si>
    <t xml:space="preserve"> երրորդ սերնդի բջջային ռադիոկապի ստանդարտների (umts) ծառայություններ </t>
  </si>
  <si>
    <t xml:space="preserve"> ծրագրային ապահովման մշակման ծառայություններ</t>
  </si>
  <si>
    <t xml:space="preserve"> ծրագրային ապահովման սպասարկման ծառայություններ</t>
  </si>
  <si>
    <t xml:space="preserve"> տվյալների փոխանցման ծառայություններ</t>
  </si>
  <si>
    <t>այլ սարքավորումների վարձակալություն</t>
  </si>
  <si>
    <t xml:space="preserve"> կանաչապատման ծառայություններ</t>
  </si>
  <si>
    <t xml:space="preserve"> ձյան մաքրման ծառայություններ</t>
  </si>
  <si>
    <t xml:space="preserve"> տեքստիլի մաքրման ծառայություններ</t>
  </si>
  <si>
    <t>ներկայացուցչական, արարողակարգային ծառայություններ</t>
  </si>
  <si>
    <t>գնում չհանդիսացող այլ ծախսեր</t>
  </si>
  <si>
    <t>-</t>
  </si>
  <si>
    <t>ԳՉԾ</t>
  </si>
  <si>
    <t>Առողջապահական և լաբորատոր նյութեր</t>
  </si>
  <si>
    <t>դակիչ միջին</t>
  </si>
  <si>
    <t>նամակի ծրար, A4 ձևաչափի</t>
  </si>
  <si>
    <t>նամակի ծրար, A3 ձևաչափի</t>
  </si>
  <si>
    <t>նամակի ծրար, A6 ձևաչափի</t>
  </si>
  <si>
    <t>աթոռ` փափուկ</t>
  </si>
  <si>
    <t>աթոռ` գրասենյակային</t>
  </si>
  <si>
    <t>շարժիչի յուղեր</t>
  </si>
  <si>
    <t>հաշվասարք, գրասենյակային</t>
  </si>
  <si>
    <t>մեխանիկական կամ սրվող մատիտներ</t>
  </si>
  <si>
    <t>սրիչներ</t>
  </si>
  <si>
    <t>կարիչի մետաղալարե կապեր, մեծ</t>
  </si>
  <si>
    <t>թուղթ, A4 ֆորմատի</t>
  </si>
  <si>
    <t>սկաներներ համակարգիչների համար</t>
  </si>
  <si>
    <t>համակարգչային ստեղնաշարեր</t>
  </si>
  <si>
    <t>մեկուսիչ ժապավեններ</t>
  </si>
  <si>
    <t>բազկաթոռներ</t>
  </si>
  <si>
    <t>գրասեղաններ</t>
  </si>
  <si>
    <t>խոհանոցային պահարաններ</t>
  </si>
  <si>
    <t>զգեստապահարաններ</t>
  </si>
  <si>
    <t>ամրակ, փոքր</t>
  </si>
  <si>
    <t>լվացող նյութեր</t>
  </si>
  <si>
    <t xml:space="preserve">թուղթ, A4 ֆորմատի </t>
  </si>
  <si>
    <t xml:space="preserve"> ամրակ, միջին</t>
  </si>
  <si>
    <t xml:space="preserve">փոշեկուլ </t>
  </si>
  <si>
    <t>Այլ ընթացիկ դրամաշնորհ /&lt;Վահան&gt; հ./</t>
  </si>
  <si>
    <t>Հարկեր տուրքեր</t>
  </si>
  <si>
    <t>մն</t>
  </si>
  <si>
    <t>Գյումրիի տեխնիկական հսկողություն</t>
  </si>
  <si>
    <t>ՀՀ ոստիկանության Շիրակի մարզային վարչության Կումայրիի բաժնի նոր վարչական շենքի կառուցում, տեխնիկական հսկողություն</t>
  </si>
  <si>
    <t>տպիչի ռելիեֆային կամ ծակոտած թուղթ</t>
  </si>
  <si>
    <t>30199310/1</t>
  </si>
  <si>
    <t>սեղմակ միջին</t>
  </si>
  <si>
    <t>սեղմակ մեծ</t>
  </si>
  <si>
    <t>09211100/1</t>
  </si>
  <si>
    <t>09211100/2</t>
  </si>
  <si>
    <t>Արգելակի հեղուկ</t>
  </si>
  <si>
    <t>09211650/1</t>
  </si>
  <si>
    <t>փոխանցման տուփի յուղեր</t>
  </si>
  <si>
    <t>39839100/1</t>
  </si>
  <si>
    <t xml:space="preserve"> մեկուսիչ ժապավեններ</t>
  </si>
  <si>
    <t>39263530/2</t>
  </si>
  <si>
    <t xml:space="preserve"> սեղմակ մեծ</t>
  </si>
  <si>
    <t>ուղղահայաց շերտավարագույր</t>
  </si>
  <si>
    <t>բազմաֆունկցիոնալ սարք` լազերային</t>
  </si>
  <si>
    <t>30239170/1</t>
  </si>
  <si>
    <t>30239170/2</t>
  </si>
  <si>
    <t>կենցաղային սառնարաններ</t>
  </si>
  <si>
    <t>39711140/1</t>
  </si>
  <si>
    <t>39711140/2</t>
  </si>
  <si>
    <t>սեղան՝ համակարգչի</t>
  </si>
  <si>
    <t>բազկաթոռ՝ ղեկավարի</t>
  </si>
  <si>
    <t>չհրկիզվող պահարաններ</t>
  </si>
  <si>
    <t>ռելիեֆային տպագրության մոդուլ ունեցող տպագրական մեքենա</t>
  </si>
  <si>
    <t>30171600/1</t>
  </si>
  <si>
    <t>30171600/2</t>
  </si>
  <si>
    <t>մակաշերտիչներ (լամինատորներ)</t>
  </si>
  <si>
    <t>սեղան՝ ղեկավարի</t>
  </si>
  <si>
    <t>պաստառապատում</t>
  </si>
  <si>
    <t>սեղաններ</t>
  </si>
  <si>
    <t>32411130/1</t>
  </si>
  <si>
    <t>32411140/2</t>
  </si>
  <si>
    <t>64111200/1</t>
  </si>
  <si>
    <t>64211100/1</t>
  </si>
  <si>
    <t>64211140/1</t>
  </si>
  <si>
    <t>64211200/1</t>
  </si>
  <si>
    <t>72411500/1</t>
  </si>
  <si>
    <t>79711140/1</t>
  </si>
  <si>
    <t>66511180/1</t>
  </si>
  <si>
    <t>66511180/2</t>
  </si>
  <si>
    <t>66511180/3</t>
  </si>
  <si>
    <t>66511180/5</t>
  </si>
  <si>
    <t>70131100/1</t>
  </si>
  <si>
    <t>70131100/2</t>
  </si>
  <si>
    <t>70131100/3</t>
  </si>
  <si>
    <t>70131100/4</t>
  </si>
  <si>
    <t>77111300/1</t>
  </si>
  <si>
    <t>79531100/1</t>
  </si>
  <si>
    <t>48761100/1</t>
  </si>
  <si>
    <t>72411800/1</t>
  </si>
  <si>
    <t>50111180/1</t>
  </si>
  <si>
    <t>50111190/1</t>
  </si>
  <si>
    <t>50761100/1</t>
  </si>
  <si>
    <t>66161100/2</t>
  </si>
  <si>
    <t>50111400/1</t>
  </si>
  <si>
    <t>50111400/2</t>
  </si>
  <si>
    <t>71311360/1</t>
  </si>
  <si>
    <t>71351380/1</t>
  </si>
  <si>
    <t>71631110/1</t>
  </si>
  <si>
    <t>71631110/2</t>
  </si>
  <si>
    <t>71631110/3</t>
  </si>
  <si>
    <t>79221300/1</t>
  </si>
  <si>
    <t>98341120/1</t>
  </si>
  <si>
    <t>45461100/1</t>
  </si>
  <si>
    <t>45311149/1</t>
  </si>
  <si>
    <t>50111130/1</t>
  </si>
  <si>
    <t>50111250/1</t>
  </si>
  <si>
    <t>50111260/1</t>
  </si>
  <si>
    <t>50111260/2</t>
  </si>
  <si>
    <t>50111260/3</t>
  </si>
  <si>
    <t>50111260/4</t>
  </si>
  <si>
    <t>50111260/5</t>
  </si>
  <si>
    <t>50111260/6</t>
  </si>
  <si>
    <t>50111260/7</t>
  </si>
  <si>
    <t>50311100/1</t>
  </si>
  <si>
    <t>50311100/2</t>
  </si>
  <si>
    <t>50311100/3</t>
  </si>
  <si>
    <t>50311240/1</t>
  </si>
  <si>
    <t>50311240/2</t>
  </si>
  <si>
    <t>50311310/1</t>
  </si>
  <si>
    <t>50341600/1</t>
  </si>
  <si>
    <t>50531230/1</t>
  </si>
  <si>
    <t>71631261/1</t>
  </si>
  <si>
    <t>22811130/1</t>
  </si>
  <si>
    <t>22981100/1</t>
  </si>
  <si>
    <t>22981200/1</t>
  </si>
  <si>
    <t>22981200/2</t>
  </si>
  <si>
    <t>22981300/1</t>
  </si>
  <si>
    <t>22981300/2</t>
  </si>
  <si>
    <t>30121460/8</t>
  </si>
  <si>
    <t>30121460/9</t>
  </si>
  <si>
    <t>30121460/10</t>
  </si>
  <si>
    <t>30121460/11</t>
  </si>
  <si>
    <t>30121460/12</t>
  </si>
  <si>
    <t>30121460/13</t>
  </si>
  <si>
    <t>30121460/14</t>
  </si>
  <si>
    <t>30121460/15</t>
  </si>
  <si>
    <t>30121460/16</t>
  </si>
  <si>
    <t>30192131/1</t>
  </si>
  <si>
    <t>30192152/1</t>
  </si>
  <si>
    <t>30197234/3</t>
  </si>
  <si>
    <t>30197323/1</t>
  </si>
  <si>
    <t>30234300/2</t>
  </si>
  <si>
    <t>30234400/2</t>
  </si>
  <si>
    <t>30234650/1</t>
  </si>
  <si>
    <t>39263100/1</t>
  </si>
  <si>
    <t>39263520/2</t>
  </si>
  <si>
    <t>39263530/3</t>
  </si>
  <si>
    <t>09211100/3</t>
  </si>
  <si>
    <t>09411700/1</t>
  </si>
  <si>
    <t>24951310/1</t>
  </si>
  <si>
    <t>31442100/1</t>
  </si>
  <si>
    <t>31442100/2</t>
  </si>
  <si>
    <t>31442160/1</t>
  </si>
  <si>
    <t>31442160/2</t>
  </si>
  <si>
    <t>09211100/4</t>
  </si>
  <si>
    <t>09211100/5</t>
  </si>
  <si>
    <t>30237113/1</t>
  </si>
  <si>
    <t>30237113/2</t>
  </si>
  <si>
    <t>31211180/1</t>
  </si>
  <si>
    <t>31521570/1</t>
  </si>
  <si>
    <t>31685000/1</t>
  </si>
  <si>
    <t>32421100/1</t>
  </si>
  <si>
    <t>39531700/1</t>
  </si>
  <si>
    <t>39831282/1</t>
  </si>
  <si>
    <t>39839100/2</t>
  </si>
  <si>
    <t>39839100/3</t>
  </si>
  <si>
    <t>44311190/1</t>
  </si>
  <si>
    <t>44322200/1</t>
  </si>
  <si>
    <t>44423220/1</t>
  </si>
  <si>
    <t>30192200/1</t>
  </si>
  <si>
    <t>30232430/1</t>
  </si>
  <si>
    <t>30232430/2</t>
  </si>
  <si>
    <t>30232430/3</t>
  </si>
  <si>
    <t>31221230/1</t>
  </si>
  <si>
    <t>31221230/2</t>
  </si>
  <si>
    <t>31442130/1</t>
  </si>
  <si>
    <t>31512360/1</t>
  </si>
  <si>
    <t>31711440/1</t>
  </si>
  <si>
    <t>31711440/2</t>
  </si>
  <si>
    <t>31711440/3</t>
  </si>
  <si>
    <t>31711440/4</t>
  </si>
  <si>
    <t>31711510/1</t>
  </si>
  <si>
    <t>35811270/1</t>
  </si>
  <si>
    <t>42141170/1</t>
  </si>
  <si>
    <t>42141170/2</t>
  </si>
  <si>
    <t>42651200/1</t>
  </si>
  <si>
    <t>42651200/2</t>
  </si>
  <si>
    <t>44511240/1</t>
  </si>
  <si>
    <t>44511240/2</t>
  </si>
  <si>
    <t>44511370/1</t>
  </si>
  <si>
    <t>45211276/1</t>
  </si>
  <si>
    <t>45221142/1</t>
  </si>
  <si>
    <t>71351540/2</t>
  </si>
  <si>
    <t>71351540/3</t>
  </si>
  <si>
    <t>45451700/1</t>
  </si>
  <si>
    <t>98111140/4</t>
  </si>
  <si>
    <t>98111140/5</t>
  </si>
  <si>
    <t>98111140/6</t>
  </si>
  <si>
    <t>98111140/7</t>
  </si>
  <si>
    <t>34111160/3</t>
  </si>
  <si>
    <t>34111160/4</t>
  </si>
  <si>
    <t>34111160/6</t>
  </si>
  <si>
    <t>30191400/1</t>
  </si>
  <si>
    <t>30211200/1</t>
  </si>
  <si>
    <t>30211200/2</t>
  </si>
  <si>
    <t>30211200/3</t>
  </si>
  <si>
    <t>30211200/4</t>
  </si>
  <si>
    <t>30211220/3</t>
  </si>
  <si>
    <t>30211220/4</t>
  </si>
  <si>
    <t>30211220/5</t>
  </si>
  <si>
    <t>30216110/2</t>
  </si>
  <si>
    <t>30216110/3</t>
  </si>
  <si>
    <t>30216400/1</t>
  </si>
  <si>
    <t>30232230/1</t>
  </si>
  <si>
    <t>30232230/2</t>
  </si>
  <si>
    <t>30232340/1</t>
  </si>
  <si>
    <t>30232480/1</t>
  </si>
  <si>
    <t>30232480/2</t>
  </si>
  <si>
    <t>30237111/1</t>
  </si>
  <si>
    <t>30237431/1</t>
  </si>
  <si>
    <t>30239140/1</t>
  </si>
  <si>
    <t>30239150/1</t>
  </si>
  <si>
    <t>31151120/2</t>
  </si>
  <si>
    <t>31151120/3</t>
  </si>
  <si>
    <t>31151120/4</t>
  </si>
  <si>
    <t>32324900/1</t>
  </si>
  <si>
    <t>32324900/2</t>
  </si>
  <si>
    <t>32331510/1</t>
  </si>
  <si>
    <t>32341260/1</t>
  </si>
  <si>
    <t>32341330/1</t>
  </si>
  <si>
    <t>32341380/1</t>
  </si>
  <si>
    <t>32411160/1</t>
  </si>
  <si>
    <t>32411160/2</t>
  </si>
  <si>
    <t>32411160/3</t>
  </si>
  <si>
    <t>32421300/1</t>
  </si>
  <si>
    <t>32421300/2</t>
  </si>
  <si>
    <t>32421300/3</t>
  </si>
  <si>
    <t>32421300/4</t>
  </si>
  <si>
    <t>32421300/5</t>
  </si>
  <si>
    <t>32421300/6</t>
  </si>
  <si>
    <t>32551160/1</t>
  </si>
  <si>
    <t>32551190/2</t>
  </si>
  <si>
    <t>32551190/3</t>
  </si>
  <si>
    <t>32551190/4</t>
  </si>
  <si>
    <t>32561600/1</t>
  </si>
  <si>
    <t>33191100/1</t>
  </si>
  <si>
    <t>35121280/1</t>
  </si>
  <si>
    <t>35121290/1</t>
  </si>
  <si>
    <t>38291100/1</t>
  </si>
  <si>
    <t>38311200/1</t>
  </si>
  <si>
    <t>38311300/1</t>
  </si>
  <si>
    <t>38311300/2</t>
  </si>
  <si>
    <t>38511260/1</t>
  </si>
  <si>
    <t>38621500/1</t>
  </si>
  <si>
    <t>38621500/2</t>
  </si>
  <si>
    <t>38651160/1</t>
  </si>
  <si>
    <t>38651180/1</t>
  </si>
  <si>
    <t>38971100/1</t>
  </si>
  <si>
    <t>39111190/1</t>
  </si>
  <si>
    <t>39111320/1</t>
  </si>
  <si>
    <t>39713432/1</t>
  </si>
  <si>
    <t>39714100/1</t>
  </si>
  <si>
    <t>39714200/1</t>
  </si>
  <si>
    <t>39714210/1</t>
  </si>
  <si>
    <t>48151300/1</t>
  </si>
  <si>
    <t>48821500/1</t>
  </si>
  <si>
    <t>16311400/1</t>
  </si>
  <si>
    <t>30232200/1</t>
  </si>
  <si>
    <t>30232200/2</t>
  </si>
  <si>
    <t>31151130/1</t>
  </si>
  <si>
    <t>31151170/1</t>
  </si>
  <si>
    <t>31151170/2</t>
  </si>
  <si>
    <t>31211210/1</t>
  </si>
  <si>
    <t>31211210/2</t>
  </si>
  <si>
    <t>31211210/3</t>
  </si>
  <si>
    <t>38341100/1</t>
  </si>
  <si>
    <t>42413800/1</t>
  </si>
  <si>
    <t>42661200/1</t>
  </si>
  <si>
    <t>42661200/2</t>
  </si>
  <si>
    <t>42661400/1</t>
  </si>
  <si>
    <t>42981200/1</t>
  </si>
  <si>
    <t>71241200/368</t>
  </si>
  <si>
    <t>71241200/355</t>
  </si>
  <si>
    <t>71241200/356</t>
  </si>
  <si>
    <t>71241200/357</t>
  </si>
  <si>
    <t>71241200/358</t>
  </si>
  <si>
    <t>71241200/359</t>
  </si>
  <si>
    <t>71241200/400</t>
  </si>
  <si>
    <t>71241200/401</t>
  </si>
  <si>
    <t>71241200/417</t>
  </si>
  <si>
    <t>71241200/416</t>
  </si>
  <si>
    <t>50111130/325</t>
  </si>
  <si>
    <t>Գյումրիի հեղինակային հսկողություն</t>
  </si>
  <si>
    <t xml:space="preserve">Էրեբունի-Աթոյան փողոցների խաչմերուկում նոր լուսացույցային օբյեկտի կառուցման   աշխատանքների նախագծանախահաշվային փաստաթղթերի կազմում </t>
  </si>
  <si>
    <t xml:space="preserve">Բաբաջանյան-Աշխաբադ փողոցների խաչմերուկում նոր լուսացույցային օբյեկտի կառուցման   աշխատանքների նախագծանախահաշվային փաստաթղթերի կազմում </t>
  </si>
  <si>
    <t xml:space="preserve">Բագրևանդ-Թևանյան, փողոցների խաչմերուկում նոր լուսացույցային օբյեկտի կառուցման   աշխատանքների նախագծանախահաշվային փաստաթղթերի կազմում </t>
  </si>
  <si>
    <t xml:space="preserve">Քանաքեռցի-Սարկավագի փողոցների խաչմերուկում նոր լուսացույցային օբյեկտի կառուցման   աշխատանքների նախագծանախահաշվային փաստաթղթերի կազմում </t>
  </si>
  <si>
    <t xml:space="preserve">Ա.Խաչատրյան-Հ.Հակոբյան փողոցների խաչմերուկում նոր լուսացույցային օբյեկտի կառուցման   աշխատանքների նախագծանախահաշվային փաստաթղթերի կազմում </t>
  </si>
  <si>
    <t>ՀՀ ոստիկանության ՊՊԾ գնդի զորանոց մասնաշենքի տանիքի կապիտալ վերանորոգման աշխատանքների հեղինակային հսկողություն</t>
  </si>
  <si>
    <t>ՀՀ ոստիկանության կապի և տեղեկատվական տեխնոլոգիաների վարչության 2-րդ բաժնի ռադիոկենտրոնի բաժանմունքի շենք-շինությունների վերանորոգման ջեռուցման և արտաքին գազամատակարարման հեղինակային հսկողություն</t>
  </si>
  <si>
    <t>ՃՈ խորհրդակցությունների դահլիճի կապիտալ վերանորոգման աշխատանքներ, տեխնիկական և հեղինակային հսկողություն</t>
  </si>
  <si>
    <t>71351540/4</t>
  </si>
  <si>
    <t>ՀՀ ոստիկանության կապի և տեղեկատվական տեխնոլոգիաների վարչության 2-րդ բաժնի ռադիոկենտրոնի բաժանմունքի շենք-շինությունների վերանորոգման նախագծանախահաշվային փաստաթղթերի կազմում</t>
  </si>
  <si>
    <t xml:space="preserve">ՀՀ ոստիկանության  Շիրակի ՄՎ Կումայրիի ՈԲ մուտքի կառուցման   նախագծանախահաշվային փաստաթղթերի կազմում </t>
  </si>
  <si>
    <t xml:space="preserve">ՀՀ ոստիկանության Երևան քաղաքի վարչության Էրեբունի ՈԲ հենակետի կառուցման նախագծանախահաշվային փաստաթղթերի կազմում </t>
  </si>
  <si>
    <t xml:space="preserve">ՀՀ ոստիկանության ԿՀԴՊԳՎ  նկուղային հարկի սպորտ դահլիճի վերանորոգման նախագծանախահաշվային փաստաթղթերի կազմում </t>
  </si>
  <si>
    <t xml:space="preserve">ՀՀ ոստիկանության ԿՀԴՊԳՎ խորհրդակցության դահլիճի վերանորոգման նախագծանախահաշվային փաստաթղթերի կազմում </t>
  </si>
  <si>
    <t xml:space="preserve">ՀՀ ոստիկանության ԱՎՎ Էջմիածնի բաժանմունքի կապիտալ վերանորոգման նախագծանախահաշվային փաստաթղթերի կազմում </t>
  </si>
  <si>
    <t xml:space="preserve">ՀՀ ոստիկանության ԱՎՎ Կապանի բաժանմունքի կապիտալ վերանորոգման նախագծանախահաշվային փաստաթղթերի կազմում </t>
  </si>
  <si>
    <t xml:space="preserve"> ՀՀ ոստիկանության Սյունիքի ՄՎ Կապանի ՈԲ ՁՊՎ-ի կապիտալ վերանորոգման նախագծանախահաշվային փաստաթղթերի կազմում </t>
  </si>
  <si>
    <t xml:space="preserve">ՀՀ ոստիկանության  Կոտայքի ՄՎ Կոտայքի ՈԲ ՁՊՎ-ի կապիտալ վերանորոգման նախագծանախահաշվային փաստաթղթերի կազմում </t>
  </si>
  <si>
    <t xml:space="preserve">ՀՀ ոստիկանության ԱՎՎ Շենգավիթի բաժանմունքի վերանորոգման նախագծանախահաշվային փաստաթղթերի կազմում </t>
  </si>
  <si>
    <t xml:space="preserve">ՀՀ ոստիկանության ԲՎ Հոսպիտալի Բ մասնաշենքի վիրահատության բաժնի միջանցքի, աշխպատասենյակների և հիվանդասենյակների վերանորոգման նախագծանախահաշվային փաստաթղթերի կազմում </t>
  </si>
  <si>
    <t>34131220/1</t>
  </si>
  <si>
    <t>50231300/301</t>
  </si>
  <si>
    <t>34921160/305</t>
  </si>
  <si>
    <t>35121170/305</t>
  </si>
  <si>
    <t>50111130/326</t>
  </si>
  <si>
    <t>30199750/304</t>
  </si>
  <si>
    <t>30199750/305</t>
  </si>
  <si>
    <t>34321290/317</t>
  </si>
  <si>
    <t>34321290/314</t>
  </si>
  <si>
    <t>34321290/315</t>
  </si>
  <si>
    <t>34921140/301</t>
  </si>
  <si>
    <t>45231213/301</t>
  </si>
  <si>
    <t>18511180/315</t>
  </si>
  <si>
    <t>18511180/313</t>
  </si>
  <si>
    <t>18511180/314</t>
  </si>
  <si>
    <t>18511180/321</t>
  </si>
  <si>
    <t>18511180/320</t>
  </si>
  <si>
    <t>18511180/317</t>
  </si>
  <si>
    <t>18511180/322</t>
  </si>
  <si>
    <t>18511180/324</t>
  </si>
  <si>
    <t>18511180/323</t>
  </si>
  <si>
    <t>18511180/316</t>
  </si>
  <si>
    <t>18511180/319</t>
  </si>
  <si>
    <t>2017թ.- 447,531.5</t>
  </si>
  <si>
    <t>ՀՀ ոստիկանության Արագածոտնի ՄՎ Ապարանի բաժնի հերթապահ մասի և ՁՊՎ-ի կապիտալ վերանորոգման աշխատանքների հեղինակային հսկողություն</t>
  </si>
  <si>
    <t xml:space="preserve">ՀՀ ոստիկանության ՊՊԾ գնդի զորանոց մասնաշենքի տանիքի, կապի և տեղեկատվական տեխնոլոգիաների վարչության 2-րդ բաժնի ռադիոկենտրոնի բաժանմունքի շենք-շինությունների, Արագածոտնի ՄՎ Ապարանի բաժնի հերթապահ մասի և ՁՊՎ-ի կապիտալ վերանորոգման աշխատանքների հեղինակային հսկողություններ </t>
  </si>
  <si>
    <t>2017թ.- 73,753.96</t>
  </si>
  <si>
    <t>ՀՀ ոստիկանության ստորաբաժանումների շենքային պայմանների բարելավում</t>
  </si>
  <si>
    <t xml:space="preserve">Նախատեսվում է ձեռք բերել 29 սեդան թափքով, 32 ամենագնաց, 2 հատուկ մասնագիտացված, 43 ոստիկանական մեքենաներ և 1 տրակտոր </t>
  </si>
  <si>
    <t>2017թ.- 639,709.0</t>
  </si>
  <si>
    <t xml:space="preserve">Նախատեսվում է ձեռք բերել համակարգչային սարքավորումներ, գրասենյակային կահույք, քարտարանային պահարաններ, օդորակիչներ, համակարգչային սերվերներ      </t>
  </si>
  <si>
    <t>2017թ.- 319,863.5</t>
  </si>
  <si>
    <t>2017թ.- 110.7</t>
  </si>
  <si>
    <t>2017թ.- 9,630.94</t>
  </si>
  <si>
    <t xml:space="preserve">Նախատեսվում է ձեռք բերել համակարգչային սարքավորումներ, գրասենյակային կահույք, քարտարանային պահարաններ, օդորակիչներ, համակարգչային սերվերներ     </t>
  </si>
  <si>
    <t>Ցուցանիշների փոփոխությունը (ավելացումները նշված են դրական նշանով) 
2018 թվականի պետական բյուջե
(հազար դրամ)</t>
  </si>
  <si>
    <t>5.7</t>
  </si>
  <si>
    <t xml:space="preserve">2018 թվականի __________ </t>
  </si>
  <si>
    <t>&lt;&lt;ՀԱՅԱՍՏԱՆԻ ՀԱՆՐԱՊԵՏՈՒԹՅԱՆ 2018 ԹՎԱԿԱՆԻ ՊԵՏԱԿԱՆ ԲՅՈՒՋԵԻ ՄԱՍԻՆ&gt;&gt; ՀԱՅԱՍՏԱՆԻ ՀԱՆՐԱՊԵՏՈՒԹՅԱՆ ՕՐԵՆՔԻ 2-ՐԴ ՀՈԴՎԱԾԻ ԱՂՅՈՒՍԱԿԻ ՑՈՒՑԱՆԻՇՆԵՐՈՒՄ ԿԱՏԱՐՎՈՂ ՓՈՓՈԽՈՒԹՅՈՒՆՆԵՐԸ</t>
  </si>
  <si>
    <t>&lt;&lt;ՀԱՅՍՏԱՆԻ ՀԱՆՐԱՊԵՏՈՒԹՅԱՆ 2018 ԹՎԱԿԱՆԻ ՊԵՏԱԿԱՆ ԲՅՈՒՋԵԻ ՄԱՍԻՆ&gt;&gt; ՀԱՅԱՍՏԱՆԻ ՀԱՆՐԱՊԵՏՈՒԹՅԱՆ ՕՐԵՆՔԻ 3-ՐԴ ՀՈԴՎԱԾԻ ԱՂՅՈՒՍԱԿՈՒՄ, N 4 ՀԱՎԵԼՎԱԾԻ N 1 ԱՂՅՈՒՍԱԿՈՒՄ ԵՎ ՀԱՅԱՍՏԱՆԻ ՀԱՆՐԱՊԵՏՈՒԹՅԱՆ ԿԱՌԱՎԱՐՈՒԹՅԱՆ 2017 ԹՎԱԿԱՆԻ ԴԵԿՏԵՄԲԵՐԻ 28-Ի N 1717-Ն ՈՐՈՇՄԱՆ N 1 ՀԱՎԵԼՎԱԾԻ N 1 ԱՂՅՈՒՍԱԿՈՒՄ ԿԱՏԱՐՎՈՂ ՓՈՓՈԽՈՒԹՅՈՒՆՆԵՐԸ ԵՎ ԼՐԱՑՈՒՄՆԵՐԸ</t>
  </si>
  <si>
    <t>&lt;&lt;ՀԱՅԱՍՏԱՆԻ ՀԱՆՐԱՊԵՏՈՒԹՅԱՆ 2018 ԹՎԱԿԱՆԻ ՊԵՏԱԿԱՆ ԲՅՈՒՋԵԻ ՄԱՍԻՆ&gt;&gt; ՀԱՅԱՍՏԱՆԻ ՀԱՆՐԱՊԵՏՈՒԹՅԱՆ ՕՐԵՆՔԻ 6-ՐԴ ՀՈԴՎԱԾԻ ԱՂՅՈՒՍԱԿՈՒՄ ԵՎ ՀԱՅԱՍՏԱՆԻ ՀԱՆՐԱՊԵՏՈՒԹՅԱՆ ԿԱՌԱՎԱՐՈՒԹՅԱՆ 2017 ԹՎԱԿԱՆԻ ԴԵԿՏԵՄԲԵՐԻ 28-Ի N 1717-Ն ՈՐՈՇՄԱՆ N 2 ՀԱՎԵԼՎԱԾՈՒՄ ԿԱՏԱՐՎՈՂ ՓՈՓՈԽՈՒԹՅՈՒՆՆԵՐԸ</t>
  </si>
  <si>
    <t>2018 թվականի _________-ի</t>
  </si>
  <si>
    <t>&lt;&lt;ՀԱՅԱՍՏԱՆԻ ՀԱՆՐԱՊԵՏՈՒԹՅԱՆ 2018 ԹՎԱԿԱՆԻ ՊԵՏԱԿԱՆ ԲՅՈՒՋԵԻ ՄԱՍԻՆ&gt;&gt; ՀԱՅԱՍՏԱՆԻ ՀԱՆՐԱՊԵՏՈՒԹՅԱՆ ՕՐԵՆՔԻ 7-ՐԴ ՀՈԴՎԱԾԻ ԱՂՅՈՒՍԱԿԻ ԵՎ ՀԱՅԱՍՏԱՆԻ ՀԱՆՐԱՊԵՏՈՒԹՅԱՆ ԿԱՌԱՎԱՐՈՒԹՅԱՆ 2017 ԹՎԱԿԱՆԻ ԴԵԿՏԵՄԲԵՐԻ 28-Ի N 1717-Ն ՈՐՈՇՄԱՆ N 3 ՀԱՎԵԼՎԱԾԻ ՑՈՒՑԱՆԻՇՆԵՐՈՒՄ ԿԱՏԱՐՎՈՂ ՓՈՓՈԽՈՒԹՅՈՒՆՆԵՐԸ</t>
  </si>
  <si>
    <t>&lt;&lt;ՀԱՅԱՍՏԱՆԻ ՀԱՆՐԱՊԵՏՈՒԹՅԱՆ 2018 ԹՎԱԿԱՆԻ ՊԵՏԱԿԱՆ ԲՅՈՒՋԵԻ ՄԱՍԻՆ&gt;&gt; ՀԱՅԱՍՏԱՆԻ ՀԱՆՐԱՊԵՏՈՒԹՅԱՆ ՕՐԵՆՔԻ 8-ՐԴ ՀՈԴՎԱԾԻ ԱՂՅՈՒՍԱԿԻ ՑՈՒՑԱՆԻՇՆԵՐՈՒՄ ԵՎ  ՀԱՅԱՍՏԱՆԻ ՀԱՆՐԱՊԵՏՈՒԹՅԱՆ ԿԱՌԱՎԱՐՈՒԹՅԱՆ 2017 ԹՎԱԿԱՆԻ ԴԵԿՏԵՄԲԵՐԻ 28-Ի N 1717-Ն ՈՐՈՇՄԱՆ N 4 ՀԱՎԵԼՎԱԾԻ ՑՈՒՑԱՆԻՇՆԵՐՈՒՄ ԿԱՏԱՐՎՈՂ ՓՈՓՈԽՈՒԹՅՈՒՆՆԵՐԸ</t>
  </si>
  <si>
    <t>Հավելված N 6
 ՀՀ կառավարության
2018 թվականի --------------- ի
N -----  -Ն որոշման</t>
  </si>
  <si>
    <t>ՀԱՅԱՍՏԱՆԻ ՀԱՆՐԱՊԵՏՈՒԹՅԱՆ ԿԱՌԱՎԱՐՈՒԹՅԱՆՆ ԱՌԸՆԹԵՐ ՈՍՏԻԿԱՆՈՒԹՅԱՆ &lt;&lt;ՀԱՅԱՍՏԱՆԻ ՀԱՆՐԱՊԵՏՈՒԹՅԱՆ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ԵՎ ԱՅԼ ՎՃԱՐՈՎԻ ԾԱՌԱՅՈՒԹՅՈՒՆՆԵՐ&gt;&gt; ԾՐԱԳՐԻ ԱՐՏԱԲՅՈՒՋԵՏԱՅԻՆ ՀԱՇՎԻ ՄԻՋՈՑՆԵՐԻ 2018 ԹՎԱԿԱՆԻ ԾԱԽՍՄԱՆ ՆԱԽԱՀԱՇՎԻ ՑՈՒՑԱՆԻՇՆԵՐԸ, ԻՆՉՊԵՍ ՆԱԵՎ  &lt;&lt;ՀԱՅԱՍՏԱՆԻ ՀԱՆՐԱՊԵՏՈՒԹՅԱՆ 2018 ԹՎԱԿԱՆԻ ՊԵՏԱԿԱՆ ԲՅՈՒՋԵԻ ՄԱՍԻՆ&gt;&gt; ՀԱՅԱՍՏԱՆԻ ՀԱՆՐԱՊԵՏՈՒԹՅԱՆ ՕՐԵՆՔԻ N 1 ՀԱՎԵԼՎԱԾՈՒՄ ԵՎ ՀԱՅԱՍՏԱՆԻ ՀԱՆՐԱՊԵՏՈՒԹՅԱՆ ԿԱՌԱՎԱՐՈՒԹՅԱՆ 2017 ԹՎԱԿԱՆԻ ԴԵԿՏԵՄԲԵՐԻ 28-Ի N 1717-Ն ՈՐՈՇՄԱՆ N 5 ՀԱՎԵԼՎԱԾՈՒՄ ԿԱՏԱՐՎՈՂ ՓՈՓՈԽՈՒԹՅՈՒՆՆԵՐԸ ԵՎ ԼՐԱՑՈՒՄՆԵՐԸ</t>
  </si>
  <si>
    <t>&lt;&lt;ՀԱՅԱՍՏԱՆԻ ՀԱՆՐԱՊԵՏՈՒԹՅԱՆ 2018 ԹՎԱԿԱՆԻ ՊԵՏԱԿԱՆ ԲՅՈՒՋԵԻ ՄԱՍԻՆ&gt;&gt; ՀԱՅԱՍՏԱՆԻ ՀԱՆՐԱՊԵՏՈՒԹՅԱՆ ՕՐԵՆՔԻ N 1 ՀԱՎԵԼՎԱԾԻ N 13 ԱՂՅՈՒՍԱԿՈՒՄ ԿԱՏԱՐՎՈՂ ՓՈՓՈԽՈՒԹՅՈՒՆՆԵՐԸ ԵՎ  ԼՐԱՑՈՒՄՆԵՐԸ</t>
  </si>
  <si>
    <t>ՀՀ ԿԱՌԱՎԱՐՈՒԹՅԱՆ 2017 ԹՎԱԿԱՆԻ ԴԵԿՏԵՄԲԵՐԻ 28-Ի N 1717-Ն ՈՐՈՇՄԱՆ N 5 ՀԱՎԵԼՎԱԾԻ N 12 ԱՂՅՈՒՍԱԿՈՒՄ ԿԱՏԱՐՎՈՂ ՓՈՓՈԽՈՒԹՅՈՒՆՆԵՐԸ ԵՎ ԼՐԱՑՈՒՄՆԵՐԸ</t>
  </si>
  <si>
    <t>&lt;&lt;ՀԱՅԱՍՏԱՆԻ ՀԱՆՐԱՊԵՏՈՒԹՅԱՆ 2018 ԹՎԱԿԱՆԻ ՊԵՏԱԿԱՆ ԲՅՈՒՋԵԻ ՄԱՍԻՆ&gt;&gt; ՀԱՅԱՍՏԱՆԻ ՀԱՆՐԱՊԵՏՈՒԹՅԱՆ  ՕՐԵՆՔԻ N 1 ՀԱՎԵԼՎԱԾԻ N 16 ԱՂՅՈՒՍԱԿՈՒՄ ԿԱՏԱՐՎՈՂ ԼՐԱՑՈՒՄՆԵՐԸ</t>
  </si>
  <si>
    <t>ՀԱՅԱՍՏԱՆԻ ՀԱՆՐԱՊԵՏՈՒԹՅԱՆ ԿԱՌԱՎԱՐՈՒԹՅԱՆ 2017 ԹՎԱԿԱՆԻ ԴԵԿՏԵՄԲԵՐԻ 28-Ի N 1717-Ն ՈՐՈՇՄԱՆ N 6 ՀԱՎԵԼՎԱԾԻ ՑՈՒՑԱՆԻՇՆԵՐՈՒՄ ԿԱՏԱՐՎՈՂ ՓՈՓՈԽՈՒԹՅՈՒՆՆԵՐ</t>
  </si>
  <si>
    <t>6.5</t>
  </si>
  <si>
    <t>6.5.1</t>
  </si>
  <si>
    <t>Հավելված N 8</t>
  </si>
  <si>
    <t>ՀԱՅԱՍՏԱՆԻ ՀԱՆՐԱՊԵՏՈՒԹՅԱՆ ԿԱՌԱՎԱՐՈՒԹՅԱՆ 2017 ԹՎԱԿԱՆԻ ԴԵԿՏԵՄԲԵՐԻ 28-Ի N 1717-Ն ՈՐՈՇՄԱՆ N 12 ՀԱՎԵԼՎԱԾԻ ՑՈՒՑԱՆԻՇՆԵՐՈՒՄ ԿԱՏԱՐՎՈՂ ԼՐԱՑՈՒՄՆԵՐԸ</t>
  </si>
  <si>
    <t>45221142/2</t>
  </si>
  <si>
    <t>45221142/3</t>
  </si>
  <si>
    <t>71351540/5</t>
  </si>
  <si>
    <t>98111140/8</t>
  </si>
  <si>
    <t xml:space="preserve">ՀՀ ոստիկանության Երևան քաղաքի վարչության Էրեբունի ՈԲ հենակետի կառուցում, տեխնիական և հեղինակային հսկողություն,  նախագծանախահաշվային փաստաթղթերի կազմում </t>
  </si>
  <si>
    <t xml:space="preserve">ՀՀ ոստիկանության ԿՀԴՊԳՎ  նկուղային հարկի սպորտ դահլիճի վերանորոգում, տեխնիկական և հեղինակային հսկողություն, նախագծանախահաշվային փաստաթղթերի կազմում </t>
  </si>
  <si>
    <t>Նախատեսվում է ՀՀ ոստիկանության ՃՈ Իջևանի ՀՔԲ և ՀՀ ոստիկանության Շիրակի մարզային վարչության Կումայրիի բաժնի նոր վարչական շենքերի կառուցման 2018թ. չափաբաժնի և ՀՀ ոստիկանության Էրեբունու ՈԲ հենակետի կառուցման ֆինանսավորման համար</t>
  </si>
  <si>
    <t>ՀՀ ոստիկանության Երևան քաղաքի վարչության Էրեբունի ՈԲ հենակետի կառուցում, տեխնիական և հեղինակային հսկողություն</t>
  </si>
  <si>
    <t>Նախատեսվում է ՃՈ խորհրդակցությունների դահլիճի, ԿՀԴՊԳՎ  նկուղային հարկի սպորտ դահլիճի և խորհրդակցությունների դահլիճի կապիտալ վերանորոգման  կապիտալ վերանորոգում, տեխնիկական և հեղինակային հսկողություն</t>
  </si>
  <si>
    <t>71351540/6</t>
  </si>
  <si>
    <t>98111140/9</t>
  </si>
  <si>
    <t>71241200/415</t>
  </si>
  <si>
    <t xml:space="preserve">ՀՀ ոստիկանության վարչական շենքի կապիտալ վերանորոգման նախագծանախահաշվային փաստաթղթերի կազմում  </t>
  </si>
  <si>
    <t>50331240/1</t>
  </si>
  <si>
    <t>50321800/1</t>
  </si>
  <si>
    <t>Տրանսպորտային միջոցների հաշվառման համարանիշների ավտոմատ ճանաչման համակարգի սպասարկում</t>
  </si>
  <si>
    <t>50321900/1</t>
  </si>
  <si>
    <t>Ապակիների մգեցվածությունը չափող սարքերի սպասարկման ծառայություններ</t>
  </si>
  <si>
    <t>ԴՆԹ անալիզատոր</t>
  </si>
  <si>
    <t>31531680/1</t>
  </si>
  <si>
    <t>30234660/1</t>
  </si>
  <si>
    <t>Ֆլեշ հիշողություն, 200 GB</t>
  </si>
  <si>
    <t>30234670/1</t>
  </si>
  <si>
    <t>Ֆլեշ հիշողություն, 500 GB</t>
  </si>
  <si>
    <t>75251200/1</t>
  </si>
  <si>
    <t>հակահրդեհային ծառայություններ</t>
  </si>
  <si>
    <t>31121100/1</t>
  </si>
  <si>
    <t>գեներացնող սարքեր</t>
  </si>
  <si>
    <t>4.24.2</t>
  </si>
  <si>
    <t>5.7.14</t>
  </si>
  <si>
    <t>ՀԱՅԱՍՏԱՆԻ ՀԱՆՐԱՊԵՏՈՒԹՅԱՆ ԿԱՌԱՎԱՐՈՒԹՅԱՆ 2017 ԹՎԱԿԱՆԻ ԴԵԿՏԵՄԲԵՐԻ 28-Ի N 1717-Ն ՈՐՈՇՄԱՆ N 11 ՀԱՎԵԼՎԱԾԻ N 11.40 ԱՂՅՈՒՍԱԿՈՒՄ ԿԱՏԱՐՎՈՂ ԼՐԱՑՈՒՄՆԵՐԸ</t>
  </si>
  <si>
    <t>ՀԱՅԱՍՏԱՆԻ ՀԱՆՐԱՊԵՏՈՒԹՅԱՆ ԿԱՌԱՎԱՐՈՒԹՅԱՆ 2017 ԹՎԱԿԱՆԻ ԴԵԿՏԵՄԲԵՐԻ 28-Ի N 1717-Ն ՈՐՈՇՄԱՆ N 11 ՀԱՎԵԼՎԱԾԻ N 12 ԱՂՅՈՒՍԱԿՈՒՄ ՀՀ ԿԱՌԱՎԱՐՈՒԹՅԱՆՆ ԱՌԸՆԹԵՐ ՀՀ ՈՍՏԻԿԱՆՈՒԹՅԱՆ ՄԱՍՈՎ ԿԱՏԱՐՎՈՂ ԼՐԱՑՈՒՄՆԵՐԸ</t>
  </si>
  <si>
    <t>38651220/1</t>
  </si>
  <si>
    <t>39121440/1</t>
  </si>
  <si>
    <t>39138120/1</t>
  </si>
  <si>
    <t>32321150/1</t>
  </si>
  <si>
    <t>տեսապրոյեկտորներ</t>
  </si>
  <si>
    <t>տեսամոնիտորներ</t>
  </si>
  <si>
    <t>սեղան` նախագահության</t>
  </si>
  <si>
    <t>աթոռ փայտյա</t>
  </si>
  <si>
    <t>աթոռ մետաղյա</t>
  </si>
  <si>
    <t>կիլոգրամ</t>
  </si>
  <si>
    <t>խմ</t>
  </si>
  <si>
    <t xml:space="preserve"> արտաքին սարքերի միացման լարեր (usb)</t>
  </si>
  <si>
    <t>32431100/8</t>
  </si>
  <si>
    <t>72311240/4</t>
  </si>
  <si>
    <t>60171100/3</t>
  </si>
  <si>
    <t>48211200/2</t>
  </si>
  <si>
    <t>72261110/7</t>
  </si>
  <si>
    <t>79821190/2</t>
  </si>
  <si>
    <t>98391160/3</t>
  </si>
  <si>
    <t>98391160/4</t>
  </si>
  <si>
    <t>50111190/5</t>
  </si>
  <si>
    <t>66161100/3</t>
  </si>
  <si>
    <t>92111110/2</t>
  </si>
  <si>
    <t>50111130/30</t>
  </si>
  <si>
    <t>50231200/2</t>
  </si>
  <si>
    <t>50511500/2</t>
  </si>
  <si>
    <t>50531240/2</t>
  </si>
  <si>
    <t>50751100/2</t>
  </si>
  <si>
    <t>03121210/301</t>
  </si>
  <si>
    <t>18211100/12</t>
  </si>
  <si>
    <t>18211100/11</t>
  </si>
  <si>
    <t>18211300/5</t>
  </si>
  <si>
    <t>18221600/29</t>
  </si>
  <si>
    <t>18221600/28</t>
  </si>
  <si>
    <t>18221600/27</t>
  </si>
  <si>
    <t>18221600/31</t>
  </si>
  <si>
    <t>18221600/30</t>
  </si>
  <si>
    <t>18231400/5</t>
  </si>
  <si>
    <t>18231600/8</t>
  </si>
  <si>
    <t>18311210/7</t>
  </si>
  <si>
    <t>18331200/19</t>
  </si>
  <si>
    <t>18331200/18</t>
  </si>
  <si>
    <t>18331200/17</t>
  </si>
  <si>
    <t>18421120/5</t>
  </si>
  <si>
    <t>18441100/15</t>
  </si>
  <si>
    <t>18441100/14</t>
  </si>
  <si>
    <t>18811190/7</t>
  </si>
  <si>
    <t>30121460/21</t>
  </si>
  <si>
    <t>30121460/22</t>
  </si>
  <si>
    <t>30121460/23</t>
  </si>
  <si>
    <t>30121460/17</t>
  </si>
  <si>
    <t>30121460/18</t>
  </si>
  <si>
    <t>30121460/19</t>
  </si>
  <si>
    <t>30141200/2</t>
  </si>
  <si>
    <t>30164000/3</t>
  </si>
  <si>
    <t>30192114/4</t>
  </si>
  <si>
    <t>30192121/4</t>
  </si>
  <si>
    <t>30192128/4</t>
  </si>
  <si>
    <t>30192128/5</t>
  </si>
  <si>
    <t>30192133/2</t>
  </si>
  <si>
    <t>30192154/2</t>
  </si>
  <si>
    <t>30192160/4</t>
  </si>
  <si>
    <t>30192710/2</t>
  </si>
  <si>
    <t>30192720/3</t>
  </si>
  <si>
    <t>30193110/2</t>
  </si>
  <si>
    <t>30197100/3</t>
  </si>
  <si>
    <t>30197111/5</t>
  </si>
  <si>
    <t>30197111/4</t>
  </si>
  <si>
    <t>30197112/3</t>
  </si>
  <si>
    <t>30197231/5</t>
  </si>
  <si>
    <t>30197232/4</t>
  </si>
  <si>
    <t>30197233/3</t>
  </si>
  <si>
    <t>30197234/4</t>
  </si>
  <si>
    <t>30197234/5</t>
  </si>
  <si>
    <t>30197321/2</t>
  </si>
  <si>
    <t>30197322/6</t>
  </si>
  <si>
    <t>30197322/5</t>
  </si>
  <si>
    <t>30197332/2</t>
  </si>
  <si>
    <t>30197622/6</t>
  </si>
  <si>
    <t>30197622/7</t>
  </si>
  <si>
    <t>30197633/3</t>
  </si>
  <si>
    <t>30199230/6</t>
  </si>
  <si>
    <t>30199230/4</t>
  </si>
  <si>
    <t>30199232/2</t>
  </si>
  <si>
    <t>30199234/2</t>
  </si>
  <si>
    <t>30199238/2</t>
  </si>
  <si>
    <t>30199420/4</t>
  </si>
  <si>
    <t>30199430/2</t>
  </si>
  <si>
    <t>30234620/2</t>
  </si>
  <si>
    <t>30234630/2</t>
  </si>
  <si>
    <t>30234640/2</t>
  </si>
  <si>
    <t>30237411/2</t>
  </si>
  <si>
    <t>30237460/2</t>
  </si>
  <si>
    <t>35111340/2</t>
  </si>
  <si>
    <t>35811190/9</t>
  </si>
  <si>
    <t>35811190/10</t>
  </si>
  <si>
    <t>35811200/9</t>
  </si>
  <si>
    <t>35811200/10</t>
  </si>
  <si>
    <t>35811240/6</t>
  </si>
  <si>
    <t>39263410/4</t>
  </si>
  <si>
    <t>39263510/2</t>
  </si>
  <si>
    <t>39263520/3</t>
  </si>
  <si>
    <t>39511170/2</t>
  </si>
  <si>
    <t>44322100/3</t>
  </si>
  <si>
    <t>09211400/2</t>
  </si>
  <si>
    <t>34351200/24</t>
  </si>
  <si>
    <t>34351200/26</t>
  </si>
  <si>
    <t>34351200/27</t>
  </si>
  <si>
    <t>34351200/28</t>
  </si>
  <si>
    <t>34351200/29</t>
  </si>
  <si>
    <t>34351200/34</t>
  </si>
  <si>
    <t>34351200/31</t>
  </si>
  <si>
    <t>34351200/32</t>
  </si>
  <si>
    <t>34351200/33</t>
  </si>
  <si>
    <t>34351200/35</t>
  </si>
  <si>
    <t>34351200/36</t>
  </si>
  <si>
    <t>34351200/37</t>
  </si>
  <si>
    <t>34351200/38</t>
  </si>
  <si>
    <t>34351200/39</t>
  </si>
  <si>
    <t>34351200/40</t>
  </si>
  <si>
    <t>34351200/41</t>
  </si>
  <si>
    <t>34351200/42</t>
  </si>
  <si>
    <t>34911150/44</t>
  </si>
  <si>
    <t>34911150/45</t>
  </si>
  <si>
    <t>34911150/46</t>
  </si>
  <si>
    <t>34911150/47</t>
  </si>
  <si>
    <t>34911150/48</t>
  </si>
  <si>
    <t>34911150/49</t>
  </si>
  <si>
    <t>34911150/50</t>
  </si>
  <si>
    <t>34911150/51</t>
  </si>
  <si>
    <t>34911150/52</t>
  </si>
  <si>
    <t>34911150/53</t>
  </si>
  <si>
    <t>34911150/54</t>
  </si>
  <si>
    <t>34911150/55</t>
  </si>
  <si>
    <t>34911150/57</t>
  </si>
  <si>
    <t>34911150/58</t>
  </si>
  <si>
    <t>34911150/60</t>
  </si>
  <si>
    <t>33141156/3</t>
  </si>
  <si>
    <t>33121241/2</t>
  </si>
  <si>
    <t>19641000/3</t>
  </si>
  <si>
    <t>30192210/2</t>
  </si>
  <si>
    <t>31531210/6</t>
  </si>
  <si>
    <t>31531210/5</t>
  </si>
  <si>
    <t>31531300/4</t>
  </si>
  <si>
    <t>31531500/5</t>
  </si>
  <si>
    <t>31531500/4</t>
  </si>
  <si>
    <t>31531600/2</t>
  </si>
  <si>
    <t>31651400/4</t>
  </si>
  <si>
    <t>31651400/3</t>
  </si>
  <si>
    <t>33761000/3</t>
  </si>
  <si>
    <t>33761000/4</t>
  </si>
  <si>
    <t>34921440/2</t>
  </si>
  <si>
    <t>39224331/3</t>
  </si>
  <si>
    <t>39241210/2</t>
  </si>
  <si>
    <t>39263400/2</t>
  </si>
  <si>
    <t>39263530/4</t>
  </si>
  <si>
    <t>39522330/2</t>
  </si>
  <si>
    <t>39812410/3</t>
  </si>
  <si>
    <t>39812600/3</t>
  </si>
  <si>
    <t>39831100/5</t>
  </si>
  <si>
    <t>39831100/4</t>
  </si>
  <si>
    <t>39831100/6</t>
  </si>
  <si>
    <t>39831240/5</t>
  </si>
  <si>
    <t>39831241/6</t>
  </si>
  <si>
    <t>39831241/7</t>
  </si>
  <si>
    <t>39831242/4</t>
  </si>
  <si>
    <t>39831244/2</t>
  </si>
  <si>
    <t>39831245/2</t>
  </si>
  <si>
    <t>39831273/6</t>
  </si>
  <si>
    <t>39831283/2</t>
  </si>
  <si>
    <t>39835000/3</t>
  </si>
  <si>
    <t>39836000/3</t>
  </si>
  <si>
    <t>39281100/3</t>
  </si>
  <si>
    <t>39281100/4</t>
  </si>
  <si>
    <t>44423400/503</t>
  </si>
  <si>
    <t>44423400/504</t>
  </si>
  <si>
    <t>44423400/505</t>
  </si>
  <si>
    <t>44423400/506</t>
  </si>
  <si>
    <t>44423400/507</t>
  </si>
  <si>
    <t>44423400/508</t>
  </si>
  <si>
    <t>44423400/509</t>
  </si>
  <si>
    <t>44423400/510</t>
  </si>
  <si>
    <t>44423400/511</t>
  </si>
  <si>
    <t>77311600/3</t>
  </si>
  <si>
    <t>90621100/2</t>
  </si>
  <si>
    <t>98311130/2</t>
  </si>
  <si>
    <t>45451700/2</t>
  </si>
  <si>
    <t>71351540/7</t>
  </si>
  <si>
    <t>98111140/12</t>
  </si>
  <si>
    <t>98111140/10</t>
  </si>
  <si>
    <t>98111140/11</t>
  </si>
  <si>
    <t>34111130/4</t>
  </si>
  <si>
    <t>34111130/3</t>
  </si>
  <si>
    <t>34111160/8</t>
  </si>
  <si>
    <t>34111180/3</t>
  </si>
  <si>
    <t>34111180/4</t>
  </si>
  <si>
    <t>34111240/2</t>
  </si>
  <si>
    <t>24951470/2</t>
  </si>
  <si>
    <t>30211190/22</t>
  </si>
  <si>
    <t>30211220/6</t>
  </si>
  <si>
    <t>30211220/7</t>
  </si>
  <si>
    <t>30211280/2</t>
  </si>
  <si>
    <t>30232110/10</t>
  </si>
  <si>
    <t>30232110/9</t>
  </si>
  <si>
    <t>30234640/3</t>
  </si>
  <si>
    <t>30237112/3</t>
  </si>
  <si>
    <t>30237411/3</t>
  </si>
  <si>
    <t>30237460/3</t>
  </si>
  <si>
    <t>30237490/2</t>
  </si>
  <si>
    <t>31151120/5</t>
  </si>
  <si>
    <t>32321200/2</t>
  </si>
  <si>
    <t>32341130/2</t>
  </si>
  <si>
    <t>32341330/6</t>
  </si>
  <si>
    <t>32341330/7</t>
  </si>
  <si>
    <t>32351150/2</t>
  </si>
  <si>
    <t>32551190/5</t>
  </si>
  <si>
    <t>32571500/1</t>
  </si>
  <si>
    <t>33191130/2</t>
  </si>
  <si>
    <t>33191150/2</t>
  </si>
  <si>
    <t>33191180/3</t>
  </si>
  <si>
    <t>34921170/2</t>
  </si>
  <si>
    <t>35121170/7</t>
  </si>
  <si>
    <t>38431290/2</t>
  </si>
  <si>
    <t>39111170/5</t>
  </si>
  <si>
    <t>39138110/2</t>
  </si>
  <si>
    <t>39111170/4</t>
  </si>
  <si>
    <t>39111180/2</t>
  </si>
  <si>
    <t>39111220/4</t>
  </si>
  <si>
    <t>39111220/6</t>
  </si>
  <si>
    <t>39111230/3</t>
  </si>
  <si>
    <t>39111230/4</t>
  </si>
  <si>
    <t>39111350/2</t>
  </si>
  <si>
    <t>39121100/6</t>
  </si>
  <si>
    <t>39121100/13</t>
  </si>
  <si>
    <t>39121100/11</t>
  </si>
  <si>
    <t>39121100/12</t>
  </si>
  <si>
    <t>39121200/8</t>
  </si>
  <si>
    <t>39121200/7</t>
  </si>
  <si>
    <t>39121200/9</t>
  </si>
  <si>
    <t>39121360/6</t>
  </si>
  <si>
    <t>39121360/7</t>
  </si>
  <si>
    <t>39121400/2</t>
  </si>
  <si>
    <t>39121410/4</t>
  </si>
  <si>
    <t>39121500/3</t>
  </si>
  <si>
    <t>39121500/4</t>
  </si>
  <si>
    <t>39121520/5</t>
  </si>
  <si>
    <t>39131200/4</t>
  </si>
  <si>
    <t>39131200/3</t>
  </si>
  <si>
    <t>39138220/3</t>
  </si>
  <si>
    <t>39141120/3</t>
  </si>
  <si>
    <t>39141260/5</t>
  </si>
  <si>
    <t>39292600/5</t>
  </si>
  <si>
    <t>39292600/4</t>
  </si>
  <si>
    <t>39714220/2</t>
  </si>
  <si>
    <t>39714230/3</t>
  </si>
  <si>
    <t>42991160/3</t>
  </si>
  <si>
    <t>42991320/2</t>
  </si>
  <si>
    <t>44421300/4</t>
  </si>
  <si>
    <t>44421300/5</t>
  </si>
  <si>
    <t>48821200/10</t>
  </si>
  <si>
    <t>48821200/12</t>
  </si>
  <si>
    <t>39292600/3</t>
  </si>
  <si>
    <t>44511220/2</t>
  </si>
  <si>
    <t>30121460/20</t>
  </si>
  <si>
    <t>30199230/7</t>
  </si>
  <si>
    <t>34351200/25</t>
  </si>
  <si>
    <t>34351200/30</t>
  </si>
  <si>
    <t>34911150/56</t>
  </si>
  <si>
    <t>34911150/59</t>
  </si>
  <si>
    <t>48821200/9</t>
  </si>
  <si>
    <t>30211200/6</t>
  </si>
  <si>
    <t>31531300/7</t>
  </si>
  <si>
    <t>71241200/190</t>
  </si>
  <si>
    <t>71241200/191</t>
  </si>
  <si>
    <t>71241200/192</t>
  </si>
  <si>
    <t>71241200/193</t>
  </si>
  <si>
    <t>71241200/194</t>
  </si>
  <si>
    <t>71241200/195</t>
  </si>
  <si>
    <t>4111</t>
  </si>
  <si>
    <t>4217</t>
  </si>
  <si>
    <t>4221</t>
  </si>
  <si>
    <t>66511180/6</t>
  </si>
  <si>
    <t>30234400/4</t>
  </si>
  <si>
    <t xml:space="preserve">50341600/1 </t>
  </si>
  <si>
    <t>ջեռուցման սարքեր</t>
  </si>
  <si>
    <t>39515440/4</t>
  </si>
  <si>
    <t>39715200/1</t>
  </si>
  <si>
    <t>32411140/3</t>
  </si>
  <si>
    <t>66511110/2</t>
  </si>
  <si>
    <t>44423650/2</t>
  </si>
  <si>
    <t>35121200/3</t>
  </si>
  <si>
    <t>72261160/1</t>
  </si>
  <si>
    <t>30164000/2</t>
  </si>
  <si>
    <t>09132100/17</t>
  </si>
  <si>
    <t>09132200/36</t>
  </si>
  <si>
    <t>09132200/47</t>
  </si>
  <si>
    <t>09134200/20</t>
  </si>
  <si>
    <t>09134200/19</t>
  </si>
  <si>
    <t>30216110/5</t>
  </si>
  <si>
    <t xml:space="preserve">22981200/2 </t>
  </si>
  <si>
    <t>մինիավտոբուսներ</t>
  </si>
  <si>
    <t>փոքրածավալ բեռնատարներ (պիկապներ)</t>
  </si>
  <si>
    <t>34111270/1</t>
  </si>
  <si>
    <t>34131100/1</t>
  </si>
  <si>
    <t>Կառավարչական հիմնարկի կողմից օգտագործվող ակտիվներ</t>
  </si>
  <si>
    <t xml:space="preserve">1175 Ճանապարհային անվտանգության ապահովում  </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</si>
</sst>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3" formatCode="_-* #,##0.00\ _դ_ր_._-;\-* #,##0.00\ _դ_ր_._-;_-* &quot;-&quot;??\ _դ_ր_._-;_-@_-"/>
    <numFmt numFmtId="164" formatCode="_(&quot;$&quot;* #,##0.00_);_(&quot;$&quot;* \(#,##0.00\);_(&quot;$&quot;* &quot;-&quot;??_);_(@_)"/>
    <numFmt numFmtId="165" formatCode="_(* #,##0.00_);_(* \(#,##0.00\);_(* &quot;-&quot;??_);_(@_)"/>
    <numFmt numFmtId="166" formatCode="_-* #,##0.00_р_._-;\-* #,##0.00_р_._-;_-* &quot;-&quot;??_р_._-;_-@_-"/>
    <numFmt numFmtId="167" formatCode="#,##0.0"/>
    <numFmt numFmtId="168" formatCode="_(* #,##0.0_);_(* \(#,##0.0\);_(* &quot;-&quot;??_);_(@_)"/>
    <numFmt numFmtId="169" formatCode="_-* #,##0.0_р_._-;\-* #,##0.0_р_._-;_-* &quot;-&quot;??_р_._-;_-@_-"/>
    <numFmt numFmtId="170" formatCode="0.0"/>
    <numFmt numFmtId="171" formatCode="#,##0.0_);\(#,##0.0\)"/>
    <numFmt numFmtId="172" formatCode="_-* #,##0.0_р_._-;\-* #,##0.0_р_._-;_-* &quot;-&quot;?_р_._-;_-@_-"/>
    <numFmt numFmtId="173" formatCode="_(* #,##0.000_);_(* \(#,##0.000\);_(* &quot;-&quot;??_);_(@_)"/>
    <numFmt numFmtId="174" formatCode="_-* #,##0_р_._-;\-* #,##0_р_._-;_-* &quot;-&quot;??_р_._-;_-@_-"/>
    <numFmt numFmtId="175" formatCode="#,##0.0_ ;\-#,##0.0\ "/>
    <numFmt numFmtId="176" formatCode="#,##0.0000"/>
    <numFmt numFmtId="177" formatCode="#,##0.000"/>
  </numFmts>
  <fonts count="107">
    <font>
      <sz val="10"/>
      <name val="Arial"/>
      <charset val="204"/>
    </font>
    <font>
      <sz val="10"/>
      <name val="Arial"/>
      <family val="2"/>
    </font>
    <font>
      <sz val="10"/>
      <name val="Arial Armenian"/>
      <family val="2"/>
    </font>
    <font>
      <sz val="10"/>
      <name val="Times Armenian"/>
      <family val="1"/>
    </font>
    <font>
      <sz val="10"/>
      <name val="Arial Armenian"/>
      <family val="2"/>
    </font>
    <font>
      <sz val="8"/>
      <name val="Arial"/>
      <family val="2"/>
      <charset val="204"/>
    </font>
    <font>
      <sz val="10"/>
      <name val="Arial Armenian"/>
      <family val="2"/>
    </font>
    <font>
      <sz val="10"/>
      <name val="Star"/>
      <family val="1"/>
    </font>
    <font>
      <sz val="9"/>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b/>
      <sz val="10"/>
      <name val="GHEA Mariam"/>
      <family val="3"/>
    </font>
    <font>
      <sz val="10"/>
      <name val="GHEA Mariam"/>
      <family val="3"/>
    </font>
    <font>
      <sz val="8"/>
      <name val="GHEA Mariam"/>
      <family val="3"/>
    </font>
    <font>
      <sz val="9"/>
      <name val="GHEA Mariam"/>
      <family val="3"/>
    </font>
    <font>
      <sz val="10"/>
      <color indexed="10"/>
      <name val="GHEA Mariam"/>
      <family val="3"/>
    </font>
    <font>
      <sz val="11"/>
      <name val="GHEA Mariam"/>
      <family val="3"/>
    </font>
    <font>
      <b/>
      <u/>
      <sz val="10"/>
      <name val="GHEA Mariam"/>
      <family val="3"/>
    </font>
    <font>
      <i/>
      <sz val="9"/>
      <name val="GHEA Mariam"/>
      <family val="3"/>
    </font>
    <font>
      <sz val="10"/>
      <name val="Arial"/>
      <family val="2"/>
      <charset val="204"/>
    </font>
    <font>
      <b/>
      <sz val="10"/>
      <name val="GHEA Grapalat"/>
      <family val="3"/>
    </font>
    <font>
      <sz val="10"/>
      <name val="GHEA Grapalat"/>
      <family val="3"/>
    </font>
    <font>
      <sz val="10"/>
      <name val="Arial"/>
      <family val="2"/>
    </font>
    <font>
      <sz val="8"/>
      <color indexed="81"/>
      <name val="Times Armenian"/>
      <family val="1"/>
    </font>
    <font>
      <sz val="8"/>
      <name val="GHEA Grapalat"/>
      <family val="3"/>
    </font>
    <font>
      <b/>
      <sz val="12"/>
      <name val="GHEA Grapalat"/>
      <family val="3"/>
    </font>
    <font>
      <sz val="12"/>
      <name val="GHEA Grapalat"/>
      <family val="3"/>
    </font>
    <font>
      <b/>
      <sz val="12"/>
      <color indexed="8"/>
      <name val="GHEA Grapalat"/>
      <family val="3"/>
    </font>
    <font>
      <sz val="12"/>
      <color indexed="8"/>
      <name val="GHEA Grapalat"/>
      <family val="3"/>
    </font>
    <font>
      <i/>
      <sz val="12"/>
      <name val="GHEA Grapalat"/>
      <family val="3"/>
    </font>
    <font>
      <sz val="11"/>
      <color indexed="8"/>
      <name val="GHEA Grapalat"/>
      <family val="3"/>
    </font>
    <font>
      <u/>
      <sz val="12"/>
      <name val="GHEA Grapalat"/>
      <family val="3"/>
    </font>
    <font>
      <b/>
      <sz val="11"/>
      <color indexed="8"/>
      <name val="GHEA Grapalat"/>
      <family val="3"/>
    </font>
    <font>
      <b/>
      <sz val="11"/>
      <name val="GHEA Grapalat"/>
      <family val="3"/>
    </font>
    <font>
      <sz val="9"/>
      <name val="GHEA Grapalat"/>
      <family val="3"/>
    </font>
    <font>
      <b/>
      <sz val="12"/>
      <color indexed="10"/>
      <name val="GHEA Grapalat"/>
      <family val="3"/>
    </font>
    <font>
      <sz val="10"/>
      <name val="Arial"/>
      <family val="2"/>
    </font>
    <font>
      <sz val="8"/>
      <name val="Arial"/>
      <family val="2"/>
    </font>
    <font>
      <b/>
      <sz val="9"/>
      <color indexed="81"/>
      <name val="Tahoma"/>
      <family val="2"/>
    </font>
    <font>
      <sz val="9"/>
      <color indexed="81"/>
      <name val="Tahoma"/>
      <family val="2"/>
    </font>
    <font>
      <sz val="12"/>
      <color indexed="9"/>
      <name val="GHEA Grapalat"/>
      <family val="3"/>
    </font>
    <font>
      <b/>
      <sz val="12"/>
      <color indexed="9"/>
      <name val="GHEA Grapalat"/>
      <family val="3"/>
    </font>
    <font>
      <sz val="10"/>
      <name val="Arial"/>
      <family val="2"/>
    </font>
    <font>
      <sz val="10"/>
      <color indexed="8"/>
      <name val="MS Sans Serif"/>
      <family val="2"/>
    </font>
    <font>
      <sz val="12"/>
      <name val="Arial AM"/>
      <family val="2"/>
    </font>
    <font>
      <sz val="12"/>
      <color indexed="10"/>
      <name val="GHEA Grapalat"/>
      <family val="3"/>
    </font>
    <font>
      <b/>
      <sz val="10"/>
      <color indexed="8"/>
      <name val="GHEA Grapalat"/>
      <family val="3"/>
    </font>
    <font>
      <sz val="12"/>
      <name val="Arial LatArm"/>
      <family val="2"/>
    </font>
    <font>
      <u/>
      <sz val="12"/>
      <name val="Arial LatArm"/>
      <family val="2"/>
    </font>
    <font>
      <sz val="11"/>
      <name val="GHEA Grapalat"/>
      <family val="3"/>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u/>
      <sz val="11"/>
      <name val="GHEA Grapalat"/>
      <family val="3"/>
    </font>
    <font>
      <b/>
      <i/>
      <sz val="12"/>
      <name val="GHEA Grapalat"/>
      <family val="3"/>
    </font>
    <font>
      <b/>
      <sz val="11"/>
      <name val="Arial Armenian"/>
      <family val="2"/>
    </font>
    <font>
      <sz val="11"/>
      <name val="Arial Armenian"/>
      <family val="2"/>
    </font>
    <font>
      <b/>
      <u/>
      <sz val="11"/>
      <name val="GHEA Grapalat"/>
      <family val="3"/>
    </font>
    <font>
      <sz val="10"/>
      <color indexed="8"/>
      <name val="GHEA Grapalat"/>
      <family val="3"/>
    </font>
    <font>
      <u/>
      <sz val="11"/>
      <color indexed="8"/>
      <name val="GHEA Grapalat"/>
      <family val="3"/>
    </font>
    <font>
      <sz val="11"/>
      <color theme="1"/>
      <name val="Calibri"/>
      <family val="2"/>
      <charset val="1"/>
      <scheme val="minor"/>
    </font>
    <font>
      <sz val="12"/>
      <color theme="1"/>
      <name val="Calibri"/>
      <family val="2"/>
      <scheme val="minor"/>
    </font>
    <font>
      <sz val="11"/>
      <color theme="1"/>
      <name val="Arial Armenian"/>
      <family val="2"/>
    </font>
    <font>
      <sz val="10"/>
      <color theme="1"/>
      <name val="GHEA Grapalat"/>
      <family val="3"/>
    </font>
    <font>
      <sz val="12"/>
      <color theme="1"/>
      <name val="GHEA Grapalat"/>
      <family val="3"/>
    </font>
    <font>
      <sz val="12"/>
      <color theme="0"/>
      <name val="GHEA Grapalat"/>
      <family val="3"/>
    </font>
    <font>
      <sz val="12"/>
      <color theme="0"/>
      <name val="Arial AM"/>
      <family val="2"/>
    </font>
    <font>
      <sz val="10"/>
      <color rgb="FFFF0000"/>
      <name val="GHEA Grapalat"/>
      <family val="3"/>
    </font>
    <font>
      <sz val="11"/>
      <name val="Calibri"/>
      <family val="2"/>
      <charset val="1"/>
      <scheme val="minor"/>
    </font>
    <font>
      <sz val="10"/>
      <name val="Calibri"/>
      <family val="2"/>
      <charset val="1"/>
      <scheme val="minor"/>
    </font>
    <font>
      <sz val="12"/>
      <color rgb="FF002060"/>
      <name val="GHEA Grapalat"/>
      <family val="3"/>
    </font>
    <font>
      <sz val="7"/>
      <color rgb="FF002060"/>
      <name val="GHEA Grapalat"/>
      <family val="3"/>
    </font>
    <font>
      <sz val="7"/>
      <color rgb="FF002060"/>
      <name val="Arial AM"/>
      <family val="2"/>
    </font>
    <font>
      <sz val="7"/>
      <color theme="0"/>
      <name val="GHEA Grapalat"/>
      <family val="3"/>
    </font>
    <font>
      <sz val="7"/>
      <color theme="0"/>
      <name val="Arial AM"/>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indexed="31"/>
      </patternFill>
    </fill>
    <fill>
      <patternFill patternType="solid">
        <fgColor rgb="FF00FFFF"/>
        <bgColor indexed="64"/>
      </patternFill>
    </fill>
    <fill>
      <patternFill patternType="solid">
        <fgColor rgb="FFFFFF00"/>
        <bgColor indexed="64"/>
      </patternFill>
    </fill>
    <fill>
      <patternFill patternType="solid">
        <fgColor theme="8" tint="-0.249977111117893"/>
        <bgColor indexed="64"/>
      </patternFill>
    </fill>
    <fill>
      <patternFill patternType="solid">
        <fgColor theme="5" tint="-0.249977111117893"/>
        <bgColor indexed="64"/>
      </patternFill>
    </fill>
    <fill>
      <patternFill patternType="solid">
        <fgColor rgb="FF00FFCC"/>
        <bgColor indexed="64"/>
      </patternFill>
    </fill>
    <fill>
      <patternFill patternType="solid">
        <fgColor theme="6" tint="-0.249977111117893"/>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rgb="FFFF0000"/>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right style="hair">
        <color indexed="64"/>
      </right>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s>
  <cellStyleXfs count="179">
    <xf numFmtId="0" fontId="0" fillId="0" borderId="0"/>
    <xf numFmtId="0" fontId="1" fillId="0" borderId="0"/>
    <xf numFmtId="0" fontId="9" fillId="0" borderId="0"/>
    <xf numFmtId="0" fontId="1" fillId="0" borderId="0"/>
    <xf numFmtId="0" fontId="1" fillId="0" borderId="0"/>
    <xf numFmtId="0" fontId="1" fillId="0" borderId="0"/>
    <xf numFmtId="0" fontId="1"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68" fillId="2" borderId="0" applyNumberFormat="0" applyBorder="0" applyAlignment="0" applyProtection="0"/>
    <xf numFmtId="0" fontId="68" fillId="3" borderId="0" applyNumberFormat="0" applyBorder="0" applyAlignment="0" applyProtection="0"/>
    <xf numFmtId="0" fontId="68" fillId="4" borderId="0" applyNumberFormat="0" applyBorder="0" applyAlignment="0" applyProtection="0"/>
    <xf numFmtId="0" fontId="68" fillId="5" borderId="0" applyNumberFormat="0" applyBorder="0" applyAlignment="0" applyProtection="0"/>
    <xf numFmtId="0" fontId="68" fillId="6" borderId="0" applyNumberFormat="0" applyBorder="0" applyAlignment="0" applyProtection="0"/>
    <xf numFmtId="0" fontId="68"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68" fillId="8" borderId="0" applyNumberFormat="0" applyBorder="0" applyAlignment="0" applyProtection="0"/>
    <xf numFmtId="0" fontId="68" fillId="9" borderId="0" applyNumberFormat="0" applyBorder="0" applyAlignment="0" applyProtection="0"/>
    <xf numFmtId="0" fontId="68" fillId="10" borderId="0" applyNumberFormat="0" applyBorder="0" applyAlignment="0" applyProtection="0"/>
    <xf numFmtId="0" fontId="68" fillId="5" borderId="0" applyNumberFormat="0" applyBorder="0" applyAlignment="0" applyProtection="0"/>
    <xf numFmtId="0" fontId="68" fillId="8" borderId="0" applyNumberFormat="0" applyBorder="0" applyAlignment="0" applyProtection="0"/>
    <xf numFmtId="0" fontId="68"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69" fillId="12" borderId="0" applyNumberFormat="0" applyBorder="0" applyAlignment="0" applyProtection="0"/>
    <xf numFmtId="0" fontId="69" fillId="9" borderId="0" applyNumberFormat="0" applyBorder="0" applyAlignment="0" applyProtection="0"/>
    <xf numFmtId="0" fontId="69" fillId="10" borderId="0" applyNumberFormat="0" applyBorder="0" applyAlignment="0" applyProtection="0"/>
    <xf numFmtId="0" fontId="69" fillId="13"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3" borderId="0" applyNumberFormat="0" applyBorder="0" applyAlignment="0" applyProtection="0"/>
    <xf numFmtId="0" fontId="14" fillId="20" borderId="1" applyNumberFormat="0" applyAlignment="0" applyProtection="0"/>
    <xf numFmtId="0" fontId="15" fillId="21" borderId="2" applyNumberFormat="0" applyAlignment="0" applyProtection="0"/>
    <xf numFmtId="166" fontId="1" fillId="0" borderId="0" applyFont="0" applyFill="0" applyBorder="0" applyAlignment="0" applyProtection="0"/>
    <xf numFmtId="165" fontId="6" fillId="0" borderId="0" applyFont="0" applyFill="0" applyBorder="0" applyAlignment="0" applyProtection="0"/>
    <xf numFmtId="165" fontId="2" fillId="0" borderId="0" applyFont="0" applyFill="0" applyBorder="0" applyAlignment="0" applyProtection="0"/>
    <xf numFmtId="0"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6"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37" fillId="0" borderId="0" applyFont="0" applyFill="0" applyBorder="0" applyAlignment="0" applyProtection="0"/>
    <xf numFmtId="166" fontId="9" fillId="0" borderId="0" applyFont="0" applyFill="0" applyBorder="0" applyAlignment="0" applyProtection="0"/>
    <xf numFmtId="172" fontId="40" fillId="0" borderId="0" applyFont="0" applyFill="0" applyBorder="0" applyAlignment="0" applyProtection="0"/>
    <xf numFmtId="166" fontId="60" fillId="0" borderId="0" applyFont="0" applyFill="0" applyBorder="0" applyAlignment="0" applyProtection="0"/>
    <xf numFmtId="43" fontId="92" fillId="0" borderId="0" applyFont="0" applyFill="0" applyBorder="0" applyAlignment="0" applyProtection="0"/>
    <xf numFmtId="166" fontId="4" fillId="0" borderId="0" applyFont="0" applyFill="0" applyBorder="0" applyAlignment="0" applyProtection="0"/>
    <xf numFmtId="0" fontId="16" fillId="0" borderId="0" applyNumberFormat="0" applyFill="0" applyBorder="0" applyAlignment="0" applyProtection="0"/>
    <xf numFmtId="0" fontId="17" fillId="4" borderId="0" applyNumberFormat="0" applyBorder="0" applyAlignment="0" applyProtection="0"/>
    <xf numFmtId="0" fontId="18" fillId="0" borderId="3" applyNumberFormat="0" applyFill="0" applyAlignment="0" applyProtection="0"/>
    <xf numFmtId="0" fontId="19" fillId="0" borderId="4" applyNumberFormat="0" applyFill="0" applyAlignment="0" applyProtection="0"/>
    <xf numFmtId="0" fontId="20" fillId="0" borderId="5" applyNumberFormat="0" applyFill="0" applyAlignment="0" applyProtection="0"/>
    <xf numFmtId="0" fontId="20" fillId="0" borderId="0" applyNumberFormat="0" applyFill="0" applyBorder="0" applyAlignment="0" applyProtection="0"/>
    <xf numFmtId="0" fontId="21" fillId="7" borderId="1" applyNumberFormat="0" applyAlignment="0" applyProtection="0"/>
    <xf numFmtId="0" fontId="22" fillId="0" borderId="6" applyNumberFormat="0" applyFill="0" applyAlignment="0" applyProtection="0"/>
    <xf numFmtId="0" fontId="23" fillId="22" borderId="0" applyNumberFormat="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2" fillId="0" borderId="0"/>
    <xf numFmtId="0" fontId="93" fillId="0" borderId="0"/>
    <xf numFmtId="0" fontId="6" fillId="0" borderId="0"/>
    <xf numFmtId="0" fontId="2" fillId="0" borderId="0"/>
    <xf numFmtId="0" fontId="2" fillId="0" borderId="0"/>
    <xf numFmtId="0" fontId="24" fillId="0" borderId="0"/>
    <xf numFmtId="0" fontId="9" fillId="0" borderId="0"/>
    <xf numFmtId="0" fontId="9" fillId="0" borderId="0"/>
    <xf numFmtId="0" fontId="9" fillId="0" borderId="0"/>
    <xf numFmtId="0" fontId="9" fillId="0" borderId="0"/>
    <xf numFmtId="0" fontId="9" fillId="0" borderId="0"/>
    <xf numFmtId="0" fontId="9" fillId="0" borderId="0"/>
    <xf numFmtId="0" fontId="4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10" fillId="0" borderId="0"/>
    <xf numFmtId="0" fontId="61" fillId="0" borderId="0"/>
    <xf numFmtId="0" fontId="61" fillId="0" borderId="0"/>
    <xf numFmtId="0" fontId="61" fillId="0" borderId="0"/>
    <xf numFmtId="0" fontId="4" fillId="0" borderId="0"/>
    <xf numFmtId="0" fontId="4" fillId="0" borderId="0"/>
    <xf numFmtId="0" fontId="2" fillId="0" borderId="0"/>
    <xf numFmtId="0" fontId="10" fillId="0" borderId="0"/>
    <xf numFmtId="0" fontId="6" fillId="0" borderId="0"/>
    <xf numFmtId="0" fontId="8" fillId="0" borderId="0"/>
    <xf numFmtId="0" fontId="3" fillId="0" borderId="0"/>
    <xf numFmtId="0" fontId="3" fillId="0" borderId="0">
      <alignment vertical="center"/>
    </xf>
    <xf numFmtId="0" fontId="7" fillId="0" borderId="0"/>
    <xf numFmtId="0" fontId="11" fillId="23" borderId="7" applyNumberFormat="0" applyFont="0" applyAlignment="0" applyProtection="0"/>
    <xf numFmtId="0" fontId="25" fillId="20" borderId="8" applyNumberFormat="0" applyAlignment="0" applyProtection="0"/>
    <xf numFmtId="9" fontId="6" fillId="0" borderId="0" applyFont="0" applyFill="0" applyBorder="0" applyAlignment="0" applyProtection="0"/>
    <xf numFmtId="9" fontId="2" fillId="0" borderId="0" applyFont="0" applyFill="0" applyBorder="0" applyAlignment="0" applyProtection="0"/>
    <xf numFmtId="0" fontId="61" fillId="0" borderId="0"/>
    <xf numFmtId="0" fontId="61" fillId="0" borderId="0"/>
    <xf numFmtId="0" fontId="26" fillId="0" borderId="0" applyNumberFormat="0" applyFill="0" applyBorder="0" applyAlignment="0" applyProtection="0"/>
    <xf numFmtId="0" fontId="27" fillId="0" borderId="9" applyNumberFormat="0" applyFill="0" applyAlignment="0" applyProtection="0"/>
    <xf numFmtId="0" fontId="28" fillId="0" borderId="0" applyNumberFormat="0" applyFill="0" applyBorder="0" applyAlignment="0" applyProtection="0"/>
    <xf numFmtId="0" fontId="69" fillId="16"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3" borderId="0" applyNumberFormat="0" applyBorder="0" applyAlignment="0" applyProtection="0"/>
    <xf numFmtId="0" fontId="69" fillId="14" borderId="0" applyNumberFormat="0" applyBorder="0" applyAlignment="0" applyProtection="0"/>
    <xf numFmtId="0" fontId="69" fillId="19" borderId="0" applyNumberFormat="0" applyBorder="0" applyAlignment="0" applyProtection="0"/>
    <xf numFmtId="0" fontId="70" fillId="7" borderId="1" applyNumberFormat="0" applyAlignment="0" applyProtection="0"/>
    <xf numFmtId="0" fontId="71" fillId="20" borderId="8" applyNumberFormat="0" applyAlignment="0" applyProtection="0"/>
    <xf numFmtId="0" fontId="72" fillId="20" borderId="1" applyNumberFormat="0" applyAlignment="0" applyProtection="0"/>
    <xf numFmtId="164" fontId="1" fillId="0" borderId="0" applyFont="0" applyFill="0" applyBorder="0" applyAlignment="0" applyProtection="0"/>
    <xf numFmtId="0" fontId="73" fillId="0" borderId="3" applyNumberFormat="0" applyFill="0" applyAlignment="0" applyProtection="0"/>
    <xf numFmtId="0" fontId="74" fillId="0" borderId="4" applyNumberFormat="0" applyFill="0" applyAlignment="0" applyProtection="0"/>
    <xf numFmtId="0" fontId="75" fillId="0" borderId="5" applyNumberFormat="0" applyFill="0" applyAlignment="0" applyProtection="0"/>
    <xf numFmtId="0" fontId="75" fillId="0" borderId="0" applyNumberFormat="0" applyFill="0" applyBorder="0" applyAlignment="0" applyProtection="0"/>
    <xf numFmtId="0" fontId="76" fillId="0" borderId="9" applyNumberFormat="0" applyFill="0" applyAlignment="0" applyProtection="0"/>
    <xf numFmtId="0" fontId="77" fillId="21" borderId="2" applyNumberFormat="0" applyAlignment="0" applyProtection="0"/>
    <xf numFmtId="0" fontId="78" fillId="0" borderId="0" applyNumberFormat="0" applyFill="0" applyBorder="0" applyAlignment="0" applyProtection="0"/>
    <xf numFmtId="0" fontId="79" fillId="22" borderId="0" applyNumberFormat="0" applyBorder="0" applyAlignment="0" applyProtection="0"/>
    <xf numFmtId="0" fontId="40" fillId="0" borderId="0"/>
    <xf numFmtId="0" fontId="9" fillId="0" borderId="0"/>
    <xf numFmtId="0" fontId="94" fillId="0" borderId="0"/>
    <xf numFmtId="0" fontId="80" fillId="3" borderId="0" applyNumberFormat="0" applyBorder="0" applyAlignment="0" applyProtection="0"/>
    <xf numFmtId="0" fontId="81" fillId="0" borderId="0" applyNumberFormat="0" applyFill="0" applyBorder="0" applyAlignment="0" applyProtection="0"/>
    <xf numFmtId="0" fontId="9" fillId="23" borderId="7" applyNumberFormat="0" applyFont="0" applyAlignment="0" applyProtection="0"/>
    <xf numFmtId="0" fontId="82" fillId="0" borderId="6" applyNumberFormat="0" applyFill="0" applyAlignment="0" applyProtection="0"/>
    <xf numFmtId="0" fontId="10" fillId="0" borderId="0"/>
    <xf numFmtId="0" fontId="83" fillId="0" borderId="0" applyNumberFormat="0" applyFill="0" applyBorder="0" applyAlignment="0" applyProtection="0"/>
    <xf numFmtId="173" fontId="40" fillId="0" borderId="0" applyFont="0" applyFill="0" applyBorder="0" applyAlignment="0" applyProtection="0"/>
    <xf numFmtId="43" fontId="2" fillId="0" borderId="0" applyFont="0" applyFill="0" applyBorder="0" applyAlignment="0" applyProtection="0"/>
    <xf numFmtId="166" fontId="40" fillId="0" borderId="0" applyFont="0" applyFill="0" applyBorder="0" applyAlignment="0" applyProtection="0"/>
    <xf numFmtId="166" fontId="1" fillId="0" borderId="0" applyFont="0" applyFill="0" applyBorder="0" applyAlignment="0" applyProtection="0"/>
    <xf numFmtId="166" fontId="54" fillId="0" borderId="0" applyFont="0" applyFill="0" applyBorder="0" applyAlignment="0" applyProtection="0"/>
    <xf numFmtId="166" fontId="1" fillId="0" borderId="0" applyFont="0" applyFill="0" applyBorder="0" applyAlignment="0" applyProtection="0"/>
    <xf numFmtId="0" fontId="84" fillId="4" borderId="0" applyNumberFormat="0" applyBorder="0" applyAlignment="0" applyProtection="0"/>
  </cellStyleXfs>
  <cellXfs count="893">
    <xf numFmtId="0" fontId="0" fillId="0" borderId="0" xfId="0"/>
    <xf numFmtId="0" fontId="30" fillId="0" borderId="0" xfId="0" applyFont="1"/>
    <xf numFmtId="0" fontId="30" fillId="0" borderId="0" xfId="0" applyFont="1" applyAlignment="1">
      <alignment vertical="center"/>
    </xf>
    <xf numFmtId="0" fontId="30" fillId="0" borderId="0" xfId="0" applyFont="1" applyFill="1" applyBorder="1" applyAlignment="1">
      <alignment horizontal="center" vertical="center"/>
    </xf>
    <xf numFmtId="0" fontId="30" fillId="0" borderId="0" xfId="0" applyFont="1" applyFill="1" applyBorder="1"/>
    <xf numFmtId="0" fontId="30" fillId="0" borderId="0" xfId="0" applyFont="1" applyFill="1"/>
    <xf numFmtId="168" fontId="30" fillId="0" borderId="0" xfId="0" applyNumberFormat="1" applyFont="1" applyFill="1" applyBorder="1"/>
    <xf numFmtId="165" fontId="30" fillId="0" borderId="0" xfId="0" applyNumberFormat="1" applyFont="1" applyFill="1" applyBorder="1"/>
    <xf numFmtId="0" fontId="30" fillId="0" borderId="0" xfId="0" applyFont="1" applyFill="1" applyAlignment="1">
      <alignment wrapText="1"/>
    </xf>
    <xf numFmtId="0" fontId="30" fillId="0" borderId="0" xfId="0" applyFont="1" applyBorder="1" applyAlignment="1">
      <alignment wrapText="1"/>
    </xf>
    <xf numFmtId="0" fontId="30" fillId="0" borderId="0" xfId="0" applyFont="1" applyFill="1" applyAlignment="1">
      <alignment horizontal="center" vertical="center"/>
    </xf>
    <xf numFmtId="49" fontId="30" fillId="0" borderId="10" xfId="0" applyNumberFormat="1" applyFont="1" applyFill="1" applyBorder="1" applyAlignment="1">
      <alignment horizontal="center" wrapText="1"/>
    </xf>
    <xf numFmtId="0" fontId="30" fillId="0" borderId="10" xfId="0" applyFont="1" applyFill="1" applyBorder="1" applyAlignment="1">
      <alignment wrapText="1"/>
    </xf>
    <xf numFmtId="49" fontId="29" fillId="0" borderId="11" xfId="0" applyNumberFormat="1" applyFont="1" applyFill="1" applyBorder="1" applyAlignment="1">
      <alignment wrapText="1"/>
    </xf>
    <xf numFmtId="49" fontId="29" fillId="0" borderId="11" xfId="0" applyNumberFormat="1" applyFont="1" applyFill="1" applyBorder="1" applyAlignment="1">
      <alignment horizontal="center" wrapText="1"/>
    </xf>
    <xf numFmtId="0" fontId="35" fillId="0" borderId="11" xfId="0" applyFont="1" applyFill="1" applyBorder="1" applyAlignment="1">
      <alignment wrapText="1"/>
    </xf>
    <xf numFmtId="168" fontId="29" fillId="0" borderId="11" xfId="52" applyNumberFormat="1" applyFont="1" applyFill="1" applyBorder="1"/>
    <xf numFmtId="49" fontId="30" fillId="0" borderId="10" xfId="0" applyNumberFormat="1" applyFont="1" applyFill="1" applyBorder="1" applyAlignment="1">
      <alignment wrapText="1"/>
    </xf>
    <xf numFmtId="168" fontId="30" fillId="0" borderId="10" xfId="52" applyNumberFormat="1" applyFont="1" applyFill="1" applyBorder="1"/>
    <xf numFmtId="0" fontId="30" fillId="0" borderId="11" xfId="0" applyFont="1" applyFill="1" applyBorder="1" applyAlignment="1">
      <alignment horizontal="left" wrapText="1"/>
    </xf>
    <xf numFmtId="0" fontId="30" fillId="0" borderId="11" xfId="0" applyFont="1" applyFill="1" applyBorder="1" applyAlignment="1">
      <alignment wrapText="1"/>
    </xf>
    <xf numFmtId="0" fontId="35" fillId="0" borderId="10" xfId="0" applyFont="1" applyFill="1" applyBorder="1" applyAlignment="1">
      <alignment wrapText="1"/>
    </xf>
    <xf numFmtId="168" fontId="29" fillId="0" borderId="10" xfId="52" applyNumberFormat="1" applyFont="1" applyFill="1" applyBorder="1"/>
    <xf numFmtId="49" fontId="30" fillId="0" borderId="10" xfId="0" applyNumberFormat="1" applyFont="1" applyFill="1" applyBorder="1"/>
    <xf numFmtId="49" fontId="30" fillId="0" borderId="10" xfId="0" applyNumberFormat="1" applyFont="1" applyFill="1" applyBorder="1" applyAlignment="1">
      <alignment horizontal="center"/>
    </xf>
    <xf numFmtId="167" fontId="30" fillId="0" borderId="0" xfId="0" applyNumberFormat="1" applyFont="1" applyFill="1" applyAlignment="1">
      <alignment wrapText="1"/>
    </xf>
    <xf numFmtId="49" fontId="36" fillId="24" borderId="12" xfId="0" applyNumberFormat="1" applyFont="1" applyFill="1" applyBorder="1" applyAlignment="1">
      <alignment horizontal="center" vertical="center"/>
    </xf>
    <xf numFmtId="49" fontId="36" fillId="24" borderId="10" xfId="0" applyNumberFormat="1" applyFont="1" applyFill="1" applyBorder="1" applyAlignment="1">
      <alignment horizontal="center" vertical="center"/>
    </xf>
    <xf numFmtId="0" fontId="30" fillId="0" borderId="0" xfId="128" applyFont="1" applyAlignment="1">
      <alignment vertical="center"/>
    </xf>
    <xf numFmtId="0" fontId="34" fillId="0" borderId="0" xfId="128" applyFont="1" applyAlignment="1">
      <alignment vertical="center"/>
    </xf>
    <xf numFmtId="0" fontId="30" fillId="0" borderId="0" xfId="128" applyFont="1" applyBorder="1" applyAlignment="1">
      <alignment vertical="center"/>
    </xf>
    <xf numFmtId="0" fontId="30" fillId="0" borderId="0" xfId="127" applyFont="1" applyAlignment="1">
      <alignment vertical="center"/>
    </xf>
    <xf numFmtId="0" fontId="34" fillId="0" borderId="0" xfId="131" applyFont="1" applyAlignment="1">
      <alignment horizontal="center" vertical="center" wrapText="1"/>
    </xf>
    <xf numFmtId="0" fontId="34" fillId="0" borderId="0" xfId="131" applyFont="1" applyBorder="1" applyAlignment="1">
      <alignment horizontal="center" vertical="center" wrapText="1"/>
    </xf>
    <xf numFmtId="0" fontId="34" fillId="0" borderId="10" xfId="131" applyFont="1" applyBorder="1" applyAlignment="1">
      <alignment horizontal="center" vertical="center" wrapText="1"/>
    </xf>
    <xf numFmtId="0" fontId="34" fillId="0" borderId="10" xfId="131" applyFont="1" applyBorder="1" applyAlignment="1">
      <alignment vertical="center" wrapText="1"/>
    </xf>
    <xf numFmtId="0" fontId="31" fillId="0" borderId="10" xfId="131" applyFont="1" applyBorder="1" applyAlignment="1">
      <alignment horizontal="center" vertical="center" wrapText="1"/>
    </xf>
    <xf numFmtId="0" fontId="31" fillId="0" borderId="13" xfId="131" applyFont="1" applyBorder="1" applyAlignment="1">
      <alignment horizontal="center" vertical="center" wrapText="1"/>
    </xf>
    <xf numFmtId="168" fontId="34" fillId="0" borderId="13" xfId="52" applyNumberFormat="1" applyFont="1" applyBorder="1" applyAlignment="1">
      <alignment horizontal="center" vertical="center" wrapText="1"/>
    </xf>
    <xf numFmtId="0" fontId="30" fillId="0" borderId="0" xfId="129" applyFont="1" applyFill="1" applyAlignment="1">
      <alignment vertical="center" wrapText="1"/>
    </xf>
    <xf numFmtId="0" fontId="30" fillId="0" borderId="0" xfId="133" applyFont="1" applyFill="1" applyAlignment="1">
      <alignment horizontal="center" vertical="center" wrapText="1"/>
    </xf>
    <xf numFmtId="0" fontId="30" fillId="0" borderId="0" xfId="0" applyFont="1" applyAlignment="1"/>
    <xf numFmtId="0" fontId="30" fillId="0" borderId="0" xfId="0" applyFont="1" applyAlignment="1">
      <alignment vertical="center" wrapText="1"/>
    </xf>
    <xf numFmtId="0" fontId="30" fillId="0" borderId="0" xfId="0" applyFont="1" applyBorder="1" applyAlignment="1">
      <alignment vertical="center"/>
    </xf>
    <xf numFmtId="0" fontId="30" fillId="0" borderId="14" xfId="0" applyFont="1" applyBorder="1" applyAlignment="1">
      <alignment vertical="center"/>
    </xf>
    <xf numFmtId="169" fontId="30" fillId="0" borderId="15" xfId="61" applyNumberFormat="1" applyFont="1" applyBorder="1" applyAlignment="1">
      <alignment vertical="center"/>
    </xf>
    <xf numFmtId="166" fontId="30" fillId="0" borderId="0" xfId="61" applyFont="1" applyAlignment="1">
      <alignment vertical="center"/>
    </xf>
    <xf numFmtId="0" fontId="30" fillId="0" borderId="15" xfId="0" applyFont="1" applyBorder="1" applyAlignment="1">
      <alignment vertical="center"/>
    </xf>
    <xf numFmtId="0" fontId="32" fillId="0" borderId="10" xfId="100" applyFont="1" applyFill="1" applyBorder="1" applyAlignment="1">
      <alignment vertical="center" wrapText="1"/>
    </xf>
    <xf numFmtId="0" fontId="39" fillId="0" borderId="0" xfId="0" applyFont="1" applyFill="1" applyAlignment="1">
      <alignment horizontal="right"/>
    </xf>
    <xf numFmtId="0" fontId="39" fillId="0" borderId="0" xfId="0" applyFont="1"/>
    <xf numFmtId="0" fontId="39" fillId="0" borderId="0" xfId="0" applyFont="1" applyFill="1" applyAlignment="1">
      <alignment horizontal="center"/>
    </xf>
    <xf numFmtId="0" fontId="38" fillId="0" borderId="0" xfId="0" applyFont="1" applyBorder="1" applyAlignment="1">
      <alignment wrapText="1"/>
    </xf>
    <xf numFmtId="0" fontId="43" fillId="0" borderId="0" xfId="0" applyFont="1" applyBorder="1" applyAlignment="1">
      <alignment horizontal="center" wrapText="1"/>
    </xf>
    <xf numFmtId="0" fontId="44" fillId="0" borderId="0" xfId="0" applyFont="1" applyBorder="1" applyAlignment="1">
      <alignment horizontal="center" wrapText="1"/>
    </xf>
    <xf numFmtId="0" fontId="39" fillId="0" borderId="0" xfId="0" applyFont="1" applyBorder="1"/>
    <xf numFmtId="167" fontId="39" fillId="0" borderId="0" xfId="0" applyNumberFormat="1" applyFont="1"/>
    <xf numFmtId="0" fontId="44" fillId="0" borderId="0" xfId="0" applyFont="1"/>
    <xf numFmtId="0" fontId="44" fillId="0" borderId="0" xfId="0" applyFont="1" applyAlignment="1"/>
    <xf numFmtId="0" fontId="44" fillId="0" borderId="0" xfId="0" applyFont="1" applyFill="1"/>
    <xf numFmtId="0" fontId="44" fillId="0" borderId="0" xfId="0" applyFont="1" applyFill="1" applyAlignment="1">
      <alignment wrapText="1"/>
    </xf>
    <xf numFmtId="49" fontId="44" fillId="0" borderId="12" xfId="0" applyNumberFormat="1" applyFont="1" applyFill="1" applyBorder="1" applyAlignment="1">
      <alignment wrapText="1"/>
    </xf>
    <xf numFmtId="49" fontId="44" fillId="0" borderId="10" xfId="0" applyNumberFormat="1" applyFont="1" applyFill="1" applyBorder="1" applyAlignment="1">
      <alignment wrapText="1"/>
    </xf>
    <xf numFmtId="49" fontId="44" fillId="0" borderId="10" xfId="0" applyNumberFormat="1" applyFont="1" applyFill="1" applyBorder="1" applyAlignment="1">
      <alignment horizontal="center" wrapText="1"/>
    </xf>
    <xf numFmtId="0" fontId="44" fillId="24" borderId="0" xfId="0" applyFont="1" applyFill="1" applyBorder="1" applyAlignment="1">
      <alignment horizontal="center" wrapText="1"/>
    </xf>
    <xf numFmtId="0" fontId="44" fillId="0" borderId="16" xfId="0" applyFont="1" applyBorder="1" applyAlignment="1">
      <alignment horizontal="center" vertical="center" wrapText="1"/>
    </xf>
    <xf numFmtId="49" fontId="44" fillId="24" borderId="10" xfId="0" applyNumberFormat="1" applyFont="1" applyFill="1" applyBorder="1" applyAlignment="1">
      <alignment horizontal="center" vertical="center"/>
    </xf>
    <xf numFmtId="49" fontId="47" fillId="24" borderId="10" xfId="0" applyNumberFormat="1" applyFont="1" applyFill="1" applyBorder="1" applyAlignment="1">
      <alignment horizontal="center" vertical="center"/>
    </xf>
    <xf numFmtId="0" fontId="44" fillId="0" borderId="0" xfId="128" applyFont="1" applyFill="1" applyBorder="1" applyAlignment="1">
      <alignment horizontal="center" vertical="center"/>
    </xf>
    <xf numFmtId="168" fontId="44" fillId="0" borderId="0" xfId="128" applyNumberFormat="1" applyFont="1" applyFill="1" applyBorder="1" applyAlignment="1">
      <alignment vertical="center"/>
    </xf>
    <xf numFmtId="168" fontId="44" fillId="0" borderId="0" xfId="128" applyNumberFormat="1" applyFont="1" applyFill="1" applyBorder="1" applyAlignment="1">
      <alignment horizontal="center" vertical="center"/>
    </xf>
    <xf numFmtId="167" fontId="44" fillId="0" borderId="10" xfId="135" applyNumberFormat="1" applyFont="1" applyFill="1" applyBorder="1" applyAlignment="1">
      <alignment horizontal="center" vertical="center" wrapText="1"/>
    </xf>
    <xf numFmtId="0" fontId="44" fillId="0" borderId="10" xfId="127" applyFont="1" applyFill="1" applyBorder="1" applyAlignment="1">
      <alignment horizontal="center" vertical="center" wrapText="1"/>
    </xf>
    <xf numFmtId="0" fontId="44" fillId="0" borderId="10" xfId="132" applyFont="1" applyFill="1" applyBorder="1" applyAlignment="1">
      <alignment horizontal="left" vertical="center" wrapText="1"/>
    </xf>
    <xf numFmtId="0" fontId="44" fillId="0" borderId="10" xfId="129" applyFont="1" applyFill="1" applyBorder="1" applyAlignment="1">
      <alignment vertical="center" wrapText="1"/>
    </xf>
    <xf numFmtId="0" fontId="44" fillId="25" borderId="17" xfId="0" applyFont="1" applyFill="1" applyBorder="1" applyAlignment="1">
      <alignment horizontal="center" vertical="center" wrapText="1"/>
    </xf>
    <xf numFmtId="0" fontId="44" fillId="24" borderId="13" xfId="0" applyFont="1" applyFill="1" applyBorder="1" applyAlignment="1">
      <alignment horizontal="left" vertical="center"/>
    </xf>
    <xf numFmtId="0" fontId="44" fillId="26" borderId="13" xfId="0" applyFont="1" applyFill="1" applyBorder="1" applyAlignment="1">
      <alignment vertical="center" wrapText="1"/>
    </xf>
    <xf numFmtId="0" fontId="44" fillId="0" borderId="18" xfId="170" applyFont="1" applyFill="1" applyBorder="1" applyAlignment="1">
      <alignment vertical="center" wrapText="1"/>
    </xf>
    <xf numFmtId="0" fontId="49" fillId="25" borderId="10" xfId="0" applyFont="1" applyFill="1" applyBorder="1" applyAlignment="1">
      <alignment horizontal="left" vertical="center" wrapText="1"/>
    </xf>
    <xf numFmtId="0" fontId="44" fillId="26" borderId="13" xfId="0" applyFont="1" applyFill="1" applyBorder="1" applyAlignment="1">
      <alignment horizontal="left" vertical="center"/>
    </xf>
    <xf numFmtId="0" fontId="44" fillId="26" borderId="13" xfId="0" applyFont="1" applyFill="1" applyBorder="1" applyAlignment="1">
      <alignment vertical="center"/>
    </xf>
    <xf numFmtId="0" fontId="44" fillId="0" borderId="11" xfId="0" applyFont="1" applyBorder="1" applyAlignment="1">
      <alignment vertical="center" wrapText="1"/>
    </xf>
    <xf numFmtId="0" fontId="44" fillId="0" borderId="10" xfId="0" applyFont="1" applyBorder="1" applyAlignment="1">
      <alignment horizontal="left" vertical="center" wrapText="1"/>
    </xf>
    <xf numFmtId="0" fontId="44" fillId="0" borderId="10" xfId="0" applyFont="1" applyFill="1" applyBorder="1" applyAlignment="1">
      <alignment horizontal="left" vertical="center" wrapText="1"/>
    </xf>
    <xf numFmtId="170" fontId="39" fillId="0" borderId="0" xfId="134" applyNumberFormat="1" applyFont="1" applyFill="1" applyBorder="1" applyAlignment="1">
      <alignment horizontal="right" vertical="center" wrapText="1"/>
    </xf>
    <xf numFmtId="0" fontId="39" fillId="0" borderId="0" xfId="0" applyFont="1" applyFill="1"/>
    <xf numFmtId="0" fontId="44" fillId="0" borderId="10" xfId="0" applyFont="1" applyFill="1" applyBorder="1" applyAlignment="1">
      <alignment vertical="center" wrapText="1"/>
    </xf>
    <xf numFmtId="0" fontId="44" fillId="0" borderId="0" xfId="100" applyFont="1" applyFill="1" applyAlignment="1">
      <alignment vertical="center" wrapText="1"/>
    </xf>
    <xf numFmtId="171" fontId="44" fillId="0" borderId="0" xfId="100" applyNumberFormat="1" applyFont="1" applyFill="1" applyAlignment="1">
      <alignment horizontal="center" vertical="center" wrapText="1"/>
    </xf>
    <xf numFmtId="0" fontId="52" fillId="0" borderId="0" xfId="0" applyFont="1" applyAlignment="1">
      <alignment horizontal="right" vertical="center"/>
    </xf>
    <xf numFmtId="0" fontId="49" fillId="24" borderId="10" xfId="0" applyFont="1" applyFill="1" applyBorder="1" applyAlignment="1">
      <alignment horizontal="center" vertical="center" wrapText="1"/>
    </xf>
    <xf numFmtId="0" fontId="44" fillId="24" borderId="10" xfId="0" applyFont="1" applyFill="1" applyBorder="1" applyAlignment="1">
      <alignment horizontal="left" vertical="center" wrapText="1"/>
    </xf>
    <xf numFmtId="0" fontId="44" fillId="0" borderId="0" xfId="128" applyFont="1" applyFill="1" applyAlignment="1">
      <alignment horizontal="center" vertical="center" wrapText="1"/>
    </xf>
    <xf numFmtId="170" fontId="39" fillId="0" borderId="0" xfId="134" applyNumberFormat="1" applyFont="1" applyFill="1" applyBorder="1" applyAlignment="1">
      <alignment horizontal="left" vertical="center" wrapText="1"/>
    </xf>
    <xf numFmtId="0" fontId="39" fillId="0" borderId="0" xfId="128" applyFont="1" applyAlignment="1">
      <alignment vertical="center"/>
    </xf>
    <xf numFmtId="168" fontId="39" fillId="0" borderId="0" xfId="66" applyNumberFormat="1" applyFont="1" applyFill="1" applyBorder="1" applyAlignment="1">
      <alignment horizontal="center" vertical="center"/>
    </xf>
    <xf numFmtId="0" fontId="42" fillId="0" borderId="0" xfId="128" applyFont="1" applyFill="1" applyBorder="1" applyAlignment="1">
      <alignment horizontal="left" vertical="center"/>
    </xf>
    <xf numFmtId="168" fontId="42" fillId="0" borderId="0" xfId="128" applyNumberFormat="1" applyFont="1" applyFill="1" applyBorder="1" applyAlignment="1">
      <alignment horizontal="center" vertical="center"/>
    </xf>
    <xf numFmtId="0" fontId="44" fillId="0" borderId="0" xfId="0" applyFont="1" applyAlignment="1">
      <alignment vertical="center"/>
    </xf>
    <xf numFmtId="0" fontId="44" fillId="0" borderId="0" xfId="0" applyFont="1" applyAlignment="1">
      <alignment horizontal="centerContinuous" vertical="center"/>
    </xf>
    <xf numFmtId="0" fontId="44" fillId="26" borderId="13" xfId="0" applyFont="1" applyFill="1" applyBorder="1" applyAlignment="1">
      <alignment horizontal="justify" vertical="center" wrapText="1"/>
    </xf>
    <xf numFmtId="0" fontId="44" fillId="26" borderId="10" xfId="0" applyFont="1" applyFill="1" applyBorder="1" applyAlignment="1">
      <alignment horizontal="justify" vertical="top" wrapText="1"/>
    </xf>
    <xf numFmtId="0" fontId="44" fillId="26" borderId="13" xfId="0" applyFont="1" applyFill="1" applyBorder="1" applyAlignment="1">
      <alignment horizontal="justify" vertical="top" wrapText="1"/>
    </xf>
    <xf numFmtId="0" fontId="44" fillId="0" borderId="10" xfId="0" applyFont="1" applyBorder="1" applyAlignment="1">
      <alignment vertical="center" wrapText="1"/>
    </xf>
    <xf numFmtId="0" fontId="44" fillId="26" borderId="10" xfId="0" applyFont="1" applyFill="1" applyBorder="1" applyAlignment="1">
      <alignment vertical="top" wrapText="1"/>
    </xf>
    <xf numFmtId="0" fontId="44" fillId="0" borderId="19" xfId="170" applyFont="1" applyFill="1" applyBorder="1" applyAlignment="1">
      <alignment horizontal="left" vertical="center" wrapText="1"/>
    </xf>
    <xf numFmtId="0" fontId="44" fillId="0" borderId="20" xfId="170" applyFont="1" applyFill="1" applyBorder="1" applyAlignment="1">
      <alignment horizontal="left" vertical="center" wrapText="1"/>
    </xf>
    <xf numFmtId="0" fontId="44" fillId="0" borderId="21" xfId="170" applyFont="1" applyFill="1" applyBorder="1" applyAlignment="1">
      <alignment vertical="center" wrapText="1"/>
    </xf>
    <xf numFmtId="0" fontId="44" fillId="25" borderId="0" xfId="0" applyFont="1" applyFill="1" applyBorder="1" applyAlignment="1">
      <alignment horizontal="center" vertical="top" wrapText="1"/>
    </xf>
    <xf numFmtId="0" fontId="44" fillId="0" borderId="0" xfId="0" applyFont="1" applyAlignment="1">
      <alignment horizontal="justify"/>
    </xf>
    <xf numFmtId="0" fontId="44" fillId="26" borderId="22" xfId="0" applyFont="1" applyFill="1" applyBorder="1" applyAlignment="1">
      <alignment vertical="top" wrapText="1"/>
    </xf>
    <xf numFmtId="49" fontId="44" fillId="0" borderId="23" xfId="0" applyNumberFormat="1" applyFont="1" applyFill="1" applyBorder="1" applyAlignment="1">
      <alignment wrapText="1"/>
    </xf>
    <xf numFmtId="49" fontId="44" fillId="0" borderId="24" xfId="0" applyNumberFormat="1" applyFont="1" applyFill="1" applyBorder="1" applyAlignment="1">
      <alignment horizontal="center" wrapText="1"/>
    </xf>
    <xf numFmtId="0" fontId="44" fillId="0" borderId="24" xfId="0" applyFont="1" applyFill="1" applyBorder="1" applyAlignment="1">
      <alignment vertical="center" wrapText="1"/>
    </xf>
    <xf numFmtId="0" fontId="30" fillId="0" borderId="0" xfId="163" applyFont="1" applyFill="1"/>
    <xf numFmtId="0" fontId="30" fillId="0" borderId="0" xfId="163" applyFont="1" applyFill="1" applyAlignment="1">
      <alignment wrapText="1"/>
    </xf>
    <xf numFmtId="0" fontId="29" fillId="0" borderId="0" xfId="163" applyFont="1" applyFill="1" applyAlignment="1">
      <alignment horizontal="center"/>
    </xf>
    <xf numFmtId="0" fontId="43" fillId="0" borderId="0" xfId="163" applyFont="1" applyFill="1" applyBorder="1" applyAlignment="1">
      <alignment horizontal="center" wrapText="1"/>
    </xf>
    <xf numFmtId="169" fontId="44" fillId="0" borderId="25" xfId="172" applyNumberFormat="1" applyFont="1" applyFill="1" applyBorder="1" applyAlignment="1">
      <alignment horizontal="center" vertical="center" wrapText="1"/>
    </xf>
    <xf numFmtId="49" fontId="30" fillId="0" borderId="11" xfId="163" applyNumberFormat="1" applyFont="1" applyFill="1" applyBorder="1" applyAlignment="1">
      <alignment horizontal="center" vertical="center" wrapText="1"/>
    </xf>
    <xf numFmtId="0" fontId="29" fillId="0" borderId="11" xfId="163" applyFont="1" applyFill="1" applyBorder="1" applyAlignment="1">
      <alignment horizontal="center" vertical="center" wrapText="1"/>
    </xf>
    <xf numFmtId="169" fontId="29" fillId="0" borderId="11" xfId="172" applyNumberFormat="1" applyFont="1" applyFill="1" applyBorder="1" applyAlignment="1">
      <alignment horizontal="center" vertical="center" wrapText="1"/>
    </xf>
    <xf numFmtId="167" fontId="30" fillId="0" borderId="11" xfId="163" applyNumberFormat="1" applyFont="1" applyFill="1" applyBorder="1" applyAlignment="1">
      <alignment horizontal="center" vertical="center" wrapText="1"/>
    </xf>
    <xf numFmtId="0" fontId="30" fillId="0" borderId="11" xfId="163" applyFont="1" applyFill="1" applyBorder="1" applyAlignment="1">
      <alignment horizontal="center" vertical="center" wrapText="1"/>
    </xf>
    <xf numFmtId="0" fontId="44" fillId="0" borderId="10" xfId="132" applyFont="1" applyFill="1" applyBorder="1" applyAlignment="1">
      <alignment horizontal="center" vertical="center" wrapText="1"/>
    </xf>
    <xf numFmtId="168" fontId="39" fillId="0" borderId="0" xfId="0" applyNumberFormat="1" applyFont="1"/>
    <xf numFmtId="0" fontId="39" fillId="0" borderId="0" xfId="0" applyFont="1" applyAlignment="1">
      <alignment horizontal="right"/>
    </xf>
    <xf numFmtId="0" fontId="38" fillId="0" borderId="0" xfId="0" applyFont="1" applyAlignment="1">
      <alignment horizontal="right" vertical="center"/>
    </xf>
    <xf numFmtId="0" fontId="39" fillId="0" borderId="0" xfId="0" applyFont="1" applyAlignment="1">
      <alignment horizontal="right" vertical="center"/>
    </xf>
    <xf numFmtId="0" fontId="39" fillId="0" borderId="0" xfId="0" applyFont="1" applyAlignment="1">
      <alignment vertical="center"/>
    </xf>
    <xf numFmtId="0" fontId="44" fillId="0" borderId="10" xfId="109" applyFont="1" applyBorder="1" applyAlignment="1">
      <alignment horizontal="left" vertical="center" wrapText="1"/>
    </xf>
    <xf numFmtId="0" fontId="44" fillId="0" borderId="10" xfId="100" applyFont="1" applyFill="1" applyBorder="1" applyAlignment="1">
      <alignment vertical="center" wrapText="1"/>
    </xf>
    <xf numFmtId="0" fontId="30" fillId="0" borderId="10" xfId="0" applyFont="1" applyBorder="1"/>
    <xf numFmtId="167" fontId="44" fillId="0" borderId="10" xfId="0" applyNumberFormat="1" applyFont="1" applyBorder="1" applyAlignment="1">
      <alignment vertical="center"/>
    </xf>
    <xf numFmtId="0" fontId="33" fillId="0" borderId="0" xfId="0" applyFont="1"/>
    <xf numFmtId="0" fontId="53" fillId="0" borderId="0" xfId="0" applyFont="1" applyBorder="1" applyAlignment="1">
      <alignment horizontal="center" wrapText="1"/>
    </xf>
    <xf numFmtId="0" fontId="30" fillId="0" borderId="0" xfId="0" applyFont="1" applyFill="1" applyBorder="1" applyAlignment="1">
      <alignment wrapText="1"/>
    </xf>
    <xf numFmtId="0" fontId="46" fillId="0" borderId="10" xfId="0" applyFont="1" applyFill="1" applyBorder="1" applyAlignment="1">
      <alignment horizontal="center" vertical="center" wrapText="1"/>
    </xf>
    <xf numFmtId="169" fontId="30" fillId="0" borderId="0" xfId="0" applyNumberFormat="1" applyFont="1" applyFill="1" applyBorder="1" applyAlignment="1">
      <alignment wrapText="1"/>
    </xf>
    <xf numFmtId="49" fontId="44" fillId="0" borderId="10" xfId="163" applyNumberFormat="1" applyFont="1" applyFill="1" applyBorder="1" applyAlignment="1">
      <alignment horizontal="center" vertical="center" wrapText="1"/>
    </xf>
    <xf numFmtId="167" fontId="44" fillId="0" borderId="10" xfId="163" applyNumberFormat="1" applyFont="1" applyFill="1" applyBorder="1" applyAlignment="1">
      <alignment horizontal="center" vertical="center" wrapText="1"/>
    </xf>
    <xf numFmtId="0" fontId="44" fillId="0" borderId="0" xfId="0" applyFont="1" applyBorder="1" applyAlignment="1">
      <alignment wrapText="1"/>
    </xf>
    <xf numFmtId="0" fontId="44" fillId="0" borderId="0" xfId="110" applyFont="1" applyFill="1"/>
    <xf numFmtId="0" fontId="44" fillId="0" borderId="0" xfId="110" applyFont="1" applyFill="1" applyAlignment="1">
      <alignment wrapText="1"/>
    </xf>
    <xf numFmtId="0" fontId="44" fillId="0" borderId="0" xfId="110" applyFont="1" applyFill="1" applyBorder="1"/>
    <xf numFmtId="0" fontId="44" fillId="0" borderId="0" xfId="110" applyFont="1" applyFill="1" applyBorder="1" applyAlignment="1">
      <alignment horizontal="center" wrapText="1"/>
    </xf>
    <xf numFmtId="49" fontId="44" fillId="0" borderId="10" xfId="110" applyNumberFormat="1" applyFont="1" applyFill="1" applyBorder="1" applyAlignment="1">
      <alignment wrapText="1"/>
    </xf>
    <xf numFmtId="49" fontId="44" fillId="0" borderId="10" xfId="110" applyNumberFormat="1" applyFont="1" applyFill="1" applyBorder="1" applyAlignment="1">
      <alignment horizontal="center" wrapText="1"/>
    </xf>
    <xf numFmtId="49" fontId="44" fillId="0" borderId="10" xfId="110" applyNumberFormat="1" applyFont="1" applyFill="1" applyBorder="1" applyAlignment="1">
      <alignment vertical="top" wrapText="1"/>
    </xf>
    <xf numFmtId="0" fontId="44" fillId="24" borderId="0" xfId="0" applyFont="1" applyFill="1"/>
    <xf numFmtId="0" fontId="45" fillId="0" borderId="0" xfId="0" applyFont="1" applyBorder="1" applyAlignment="1">
      <alignment horizontal="center" vertical="center" wrapText="1"/>
    </xf>
    <xf numFmtId="0" fontId="44" fillId="24" borderId="0" xfId="0" applyFont="1" applyFill="1" applyBorder="1"/>
    <xf numFmtId="0" fontId="45" fillId="24" borderId="0" xfId="0" applyFont="1" applyFill="1" applyBorder="1" applyAlignment="1">
      <alignment horizontal="center" wrapText="1"/>
    </xf>
    <xf numFmtId="0" fontId="58" fillId="24" borderId="0" xfId="0" applyFont="1" applyFill="1" applyBorder="1"/>
    <xf numFmtId="0" fontId="58" fillId="24" borderId="0" xfId="0" applyFont="1" applyFill="1" applyBorder="1" applyAlignment="1">
      <alignment vertical="center"/>
    </xf>
    <xf numFmtId="0" fontId="44" fillId="24" borderId="0" xfId="0" applyFont="1" applyFill="1" applyBorder="1" applyAlignment="1">
      <alignment vertical="center"/>
    </xf>
    <xf numFmtId="167" fontId="44" fillId="0" borderId="10" xfId="0" applyNumberFormat="1" applyFont="1" applyBorder="1" applyAlignment="1">
      <alignment horizontal="right" vertical="center"/>
    </xf>
    <xf numFmtId="0" fontId="58" fillId="24" borderId="0" xfId="0" applyFont="1" applyFill="1"/>
    <xf numFmtId="0" fontId="59" fillId="24" borderId="0" xfId="0" applyFont="1" applyFill="1" applyBorder="1" applyAlignment="1">
      <alignment vertical="center"/>
    </xf>
    <xf numFmtId="0" fontId="43" fillId="24" borderId="0" xfId="0" applyFont="1" applyFill="1" applyBorder="1" applyAlignment="1">
      <alignment vertical="center"/>
    </xf>
    <xf numFmtId="0" fontId="59" fillId="24" borderId="0" xfId="0" applyFont="1" applyFill="1"/>
    <xf numFmtId="0" fontId="43" fillId="24" borderId="0" xfId="0" applyFont="1" applyFill="1"/>
    <xf numFmtId="0" fontId="58" fillId="24" borderId="0" xfId="0" applyFont="1" applyFill="1" applyBorder="1" applyAlignment="1"/>
    <xf numFmtId="0" fontId="44" fillId="24" borderId="0" xfId="0" applyFont="1" applyFill="1" applyBorder="1" applyAlignment="1"/>
    <xf numFmtId="0" fontId="58" fillId="0" borderId="0" xfId="0" applyFont="1" applyFill="1" applyBorder="1"/>
    <xf numFmtId="0" fontId="44" fillId="0" borderId="0" xfId="0" applyFont="1" applyFill="1" applyBorder="1"/>
    <xf numFmtId="0" fontId="44" fillId="0" borderId="13" xfId="0" applyFont="1" applyFill="1" applyBorder="1" applyAlignment="1">
      <alignment horizontal="left" vertical="center"/>
    </xf>
    <xf numFmtId="0" fontId="44" fillId="25" borderId="10" xfId="0" applyFont="1" applyFill="1" applyBorder="1" applyAlignment="1">
      <alignment horizontal="justify" vertical="top" wrapText="1"/>
    </xf>
    <xf numFmtId="0" fontId="49" fillId="0" borderId="0" xfId="0" applyFont="1" applyAlignment="1">
      <alignment horizontal="centerContinuous" vertical="center"/>
    </xf>
    <xf numFmtId="0" fontId="44" fillId="25" borderId="10" xfId="0" applyFont="1" applyFill="1" applyBorder="1" applyAlignment="1">
      <alignment vertical="top" wrapText="1"/>
    </xf>
    <xf numFmtId="0" fontId="44" fillId="26" borderId="26" xfId="0" applyFont="1" applyFill="1" applyBorder="1" applyAlignment="1">
      <alignment vertical="top" wrapText="1"/>
    </xf>
    <xf numFmtId="0" fontId="47" fillId="0" borderId="0" xfId="0" applyFont="1" applyAlignment="1">
      <alignment horizontal="justify"/>
    </xf>
    <xf numFmtId="0" fontId="44" fillId="0" borderId="0" xfId="0" applyFont="1" applyAlignment="1">
      <alignment horizontal="left" indent="2"/>
    </xf>
    <xf numFmtId="165" fontId="44" fillId="0" borderId="0" xfId="110" applyNumberFormat="1" applyFont="1" applyFill="1" applyBorder="1"/>
    <xf numFmtId="168" fontId="44" fillId="0" borderId="0" xfId="110" applyNumberFormat="1" applyFont="1" applyFill="1" applyBorder="1"/>
    <xf numFmtId="0" fontId="44" fillId="0" borderId="10" xfId="110" applyFont="1" applyFill="1" applyBorder="1" applyAlignment="1">
      <alignment horizontal="left" vertical="center" wrapText="1"/>
    </xf>
    <xf numFmtId="167" fontId="44" fillId="0" borderId="16" xfId="0" applyNumberFormat="1" applyFont="1" applyBorder="1" applyAlignment="1">
      <alignment horizontal="right" vertical="center"/>
    </xf>
    <xf numFmtId="0" fontId="44" fillId="0" borderId="12" xfId="0" applyFont="1" applyBorder="1" applyAlignment="1">
      <alignment vertical="center"/>
    </xf>
    <xf numFmtId="0" fontId="44" fillId="0" borderId="23" xfId="0" applyFont="1" applyBorder="1" applyAlignment="1">
      <alignment vertical="center"/>
    </xf>
    <xf numFmtId="0" fontId="44" fillId="0" borderId="0" xfId="0" applyFont="1" applyFill="1" applyBorder="1" applyAlignment="1">
      <alignment vertical="center" wrapText="1"/>
    </xf>
    <xf numFmtId="171" fontId="44" fillId="24" borderId="16" xfId="0" applyNumberFormat="1" applyFont="1" applyFill="1" applyBorder="1" applyAlignment="1">
      <alignment horizontal="right" vertical="center" wrapText="1"/>
    </xf>
    <xf numFmtId="171" fontId="44" fillId="24" borderId="25" xfId="0" applyNumberFormat="1" applyFont="1" applyFill="1" applyBorder="1" applyAlignment="1">
      <alignment horizontal="right" vertical="center" wrapText="1"/>
    </xf>
    <xf numFmtId="167" fontId="44" fillId="0" borderId="16" xfId="0" applyNumberFormat="1" applyFont="1" applyFill="1" applyBorder="1" applyAlignment="1">
      <alignment horizontal="right" vertical="center"/>
    </xf>
    <xf numFmtId="0" fontId="44" fillId="0" borderId="12" xfId="0" applyFont="1" applyBorder="1" applyAlignment="1">
      <alignment horizontal="center" vertical="center"/>
    </xf>
    <xf numFmtId="0" fontId="44" fillId="0" borderId="12" xfId="0" applyFont="1" applyBorder="1" applyAlignment="1">
      <alignment horizontal="left" vertical="center" wrapText="1" indent="1"/>
    </xf>
    <xf numFmtId="0" fontId="44" fillId="0" borderId="23" xfId="0" applyFont="1" applyBorder="1" applyAlignment="1">
      <alignment horizontal="left" vertical="center" wrapText="1" indent="1"/>
    </xf>
    <xf numFmtId="167" fontId="44" fillId="0" borderId="16" xfId="61" applyNumberFormat="1" applyFont="1" applyBorder="1" applyAlignment="1">
      <alignment horizontal="right"/>
    </xf>
    <xf numFmtId="167" fontId="44" fillId="0" borderId="10" xfId="0" applyNumberFormat="1" applyFont="1" applyBorder="1" applyAlignment="1">
      <alignment horizontal="right" vertical="center" wrapText="1"/>
    </xf>
    <xf numFmtId="167" fontId="44" fillId="0" borderId="10" xfId="0" applyNumberFormat="1" applyFont="1" applyBorder="1" applyAlignment="1">
      <alignment horizontal="right" vertical="center" wrapText="1" indent="1"/>
    </xf>
    <xf numFmtId="167" fontId="44" fillId="0" borderId="24" xfId="0" applyNumberFormat="1" applyFont="1" applyBorder="1" applyAlignment="1">
      <alignment horizontal="right" vertical="center" wrapText="1"/>
    </xf>
    <xf numFmtId="167" fontId="44" fillId="0" borderId="25" xfId="52" applyNumberFormat="1" applyFont="1" applyFill="1" applyBorder="1" applyAlignment="1">
      <alignment horizontal="right" vertical="center" wrapText="1"/>
    </xf>
    <xf numFmtId="49" fontId="44" fillId="0" borderId="12" xfId="0" applyNumberFormat="1" applyFont="1" applyFill="1" applyBorder="1" applyAlignment="1">
      <alignment horizontal="center" vertical="center" wrapText="1"/>
    </xf>
    <xf numFmtId="49" fontId="44" fillId="0" borderId="10" xfId="0" applyNumberFormat="1" applyFont="1" applyFill="1" applyBorder="1" applyAlignment="1">
      <alignment horizontal="center" vertical="center" wrapText="1"/>
    </xf>
    <xf numFmtId="167" fontId="44" fillId="0" borderId="10" xfId="0" applyNumberFormat="1" applyFont="1" applyFill="1" applyBorder="1" applyAlignment="1">
      <alignment horizontal="right" vertical="center" wrapText="1"/>
    </xf>
    <xf numFmtId="167" fontId="44" fillId="0" borderId="24" xfId="52" applyNumberFormat="1" applyFont="1" applyFill="1" applyBorder="1" applyAlignment="1">
      <alignment horizontal="right" vertical="center" wrapText="1"/>
    </xf>
    <xf numFmtId="167" fontId="44" fillId="24" borderId="10" xfId="0" applyNumberFormat="1" applyFont="1" applyFill="1" applyBorder="1" applyAlignment="1">
      <alignment horizontal="right" vertical="center" wrapText="1"/>
    </xf>
    <xf numFmtId="167" fontId="44" fillId="24" borderId="10" xfId="64" applyNumberFormat="1" applyFont="1" applyFill="1" applyBorder="1" applyAlignment="1">
      <alignment horizontal="right" vertical="center" wrapText="1"/>
    </xf>
    <xf numFmtId="49" fontId="44" fillId="0" borderId="10" xfId="110" applyNumberFormat="1" applyFont="1" applyFill="1" applyBorder="1" applyAlignment="1">
      <alignment horizontal="left" vertical="center" wrapText="1"/>
    </xf>
    <xf numFmtId="167" fontId="44" fillId="24" borderId="10" xfId="52" applyNumberFormat="1" applyFont="1" applyFill="1" applyBorder="1" applyAlignment="1">
      <alignment horizontal="right" vertical="center" wrapText="1"/>
    </xf>
    <xf numFmtId="167" fontId="44" fillId="24" borderId="10" xfId="0" applyNumberFormat="1" applyFont="1" applyFill="1" applyBorder="1" applyAlignment="1">
      <alignment horizontal="center" vertical="center" wrapText="1"/>
    </xf>
    <xf numFmtId="167" fontId="32" fillId="0" borderId="10" xfId="52" applyNumberFormat="1" applyFont="1" applyFill="1" applyBorder="1" applyAlignment="1">
      <alignment horizontal="center" vertical="center" wrapText="1"/>
    </xf>
    <xf numFmtId="167" fontId="30" fillId="0" borderId="10" xfId="52" applyNumberFormat="1" applyFont="1" applyFill="1" applyBorder="1" applyAlignment="1">
      <alignment horizontal="center" vertical="center" wrapText="1"/>
    </xf>
    <xf numFmtId="49" fontId="44" fillId="24" borderId="12" xfId="0" applyNumberFormat="1" applyFont="1" applyFill="1" applyBorder="1" applyAlignment="1">
      <alignment horizontal="center" vertical="center"/>
    </xf>
    <xf numFmtId="49" fontId="47" fillId="24" borderId="12" xfId="0" applyNumberFormat="1" applyFont="1" applyFill="1" applyBorder="1" applyAlignment="1">
      <alignment horizontal="center" vertical="center"/>
    </xf>
    <xf numFmtId="167" fontId="44" fillId="0" borderId="16" xfId="52" applyNumberFormat="1" applyFont="1" applyBorder="1" applyAlignment="1">
      <alignment horizontal="center" vertical="center" wrapText="1"/>
    </xf>
    <xf numFmtId="167" fontId="32" fillId="0" borderId="16" xfId="52" applyNumberFormat="1" applyFont="1" applyFill="1" applyBorder="1" applyAlignment="1">
      <alignment horizontal="center" vertical="center" wrapText="1"/>
    </xf>
    <xf numFmtId="167" fontId="30" fillId="0" borderId="16" xfId="52" applyNumberFormat="1" applyFont="1" applyFill="1" applyBorder="1" applyAlignment="1">
      <alignment horizontal="center" vertical="center" wrapText="1"/>
    </xf>
    <xf numFmtId="169" fontId="44" fillId="0" borderId="10" xfId="172" applyNumberFormat="1" applyFont="1" applyFill="1" applyBorder="1" applyAlignment="1">
      <alignment horizontal="center" vertical="center" wrapText="1"/>
    </xf>
    <xf numFmtId="49" fontId="44" fillId="0" borderId="12" xfId="163" applyNumberFormat="1" applyFont="1" applyFill="1" applyBorder="1" applyAlignment="1">
      <alignment horizontal="center" vertical="center" wrapText="1"/>
    </xf>
    <xf numFmtId="0" fontId="44" fillId="0" borderId="0" xfId="110" applyFont="1" applyFill="1" applyBorder="1" applyAlignment="1">
      <alignment horizontal="center" vertical="center" wrapText="1"/>
    </xf>
    <xf numFmtId="49" fontId="62" fillId="0" borderId="10" xfId="110" applyNumberFormat="1" applyFont="1" applyFill="1" applyBorder="1" applyAlignment="1">
      <alignment horizontal="center" wrapText="1"/>
    </xf>
    <xf numFmtId="0" fontId="62" fillId="0" borderId="0" xfId="110" applyFont="1" applyFill="1"/>
    <xf numFmtId="169" fontId="43" fillId="0" borderId="10" xfId="52" applyNumberFormat="1" applyFont="1" applyFill="1" applyBorder="1" applyAlignment="1">
      <alignment horizontal="center" vertical="center" wrapText="1"/>
    </xf>
    <xf numFmtId="167" fontId="44" fillId="0" borderId="10" xfId="0" applyNumberFormat="1" applyFont="1" applyBorder="1" applyAlignment="1">
      <alignment horizontal="center" vertical="center" wrapText="1"/>
    </xf>
    <xf numFmtId="0" fontId="44" fillId="0" borderId="10" xfId="129" applyFont="1" applyFill="1" applyBorder="1" applyAlignment="1">
      <alignment horizontal="left" vertical="center" wrapText="1"/>
    </xf>
    <xf numFmtId="0" fontId="44" fillId="0" borderId="0" xfId="129" applyFont="1" applyAlignment="1">
      <alignment vertical="center"/>
    </xf>
    <xf numFmtId="0" fontId="44" fillId="0" borderId="10" xfId="129" applyFont="1" applyFill="1" applyBorder="1" applyAlignment="1">
      <alignment horizontal="center" vertical="center" wrapText="1"/>
    </xf>
    <xf numFmtId="0" fontId="44" fillId="0" borderId="10" xfId="129" applyFont="1" applyFill="1" applyBorder="1" applyAlignment="1">
      <alignment vertical="center"/>
    </xf>
    <xf numFmtId="171" fontId="39" fillId="0" borderId="0" xfId="0" applyNumberFormat="1" applyFont="1"/>
    <xf numFmtId="167" fontId="30" fillId="0" borderId="0" xfId="0" applyNumberFormat="1" applyFont="1" applyAlignment="1">
      <alignment vertical="center"/>
    </xf>
    <xf numFmtId="0" fontId="44" fillId="25" borderId="13" xfId="0" applyFont="1" applyFill="1" applyBorder="1" applyAlignment="1">
      <alignment horizontal="center" vertical="center" wrapText="1"/>
    </xf>
    <xf numFmtId="0" fontId="44" fillId="25" borderId="26" xfId="0" applyFont="1" applyFill="1" applyBorder="1" applyAlignment="1">
      <alignment horizontal="center" vertical="center" wrapText="1"/>
    </xf>
    <xf numFmtId="0" fontId="44" fillId="25" borderId="11" xfId="0" applyFont="1" applyFill="1" applyBorder="1" applyAlignment="1">
      <alignment horizontal="center" vertical="center" wrapText="1"/>
    </xf>
    <xf numFmtId="0" fontId="44" fillId="25" borderId="10" xfId="0" applyFont="1" applyFill="1" applyBorder="1" applyAlignment="1">
      <alignment horizontal="center" vertical="center" wrapText="1"/>
    </xf>
    <xf numFmtId="0" fontId="48" fillId="0" borderId="0" xfId="125" applyFont="1" applyAlignment="1">
      <alignment vertical="center" wrapText="1"/>
    </xf>
    <xf numFmtId="0" fontId="64" fillId="0" borderId="0" xfId="126" applyFont="1" applyAlignment="1">
      <alignment horizontal="right" vertical="center" wrapText="1"/>
    </xf>
    <xf numFmtId="0" fontId="48" fillId="0" borderId="0" xfId="125" applyFont="1" applyAlignment="1">
      <alignment horizontal="right" vertical="center" wrapText="1"/>
    </xf>
    <xf numFmtId="169" fontId="48" fillId="0" borderId="0" xfId="52" applyNumberFormat="1" applyFont="1" applyAlignment="1">
      <alignment horizontal="right" vertical="center" wrapText="1"/>
    </xf>
    <xf numFmtId="0" fontId="50" fillId="0" borderId="0" xfId="125" applyFont="1" applyAlignment="1">
      <alignment vertical="center" wrapText="1"/>
    </xf>
    <xf numFmtId="169" fontId="48" fillId="0" borderId="0" xfId="52" applyNumberFormat="1" applyFont="1" applyAlignment="1">
      <alignment vertical="center" wrapText="1"/>
    </xf>
    <xf numFmtId="169" fontId="44" fillId="0" borderId="0" xfId="52" applyNumberFormat="1" applyFont="1" applyAlignment="1">
      <alignment horizontal="centerContinuous" vertical="center"/>
    </xf>
    <xf numFmtId="169" fontId="44" fillId="25" borderId="26" xfId="52" applyNumberFormat="1" applyFont="1" applyFill="1" applyBorder="1" applyAlignment="1">
      <alignment horizontal="center" vertical="center" wrapText="1"/>
    </xf>
    <xf numFmtId="169" fontId="44" fillId="25" borderId="17" xfId="52" applyNumberFormat="1" applyFont="1" applyFill="1" applyBorder="1" applyAlignment="1">
      <alignment horizontal="center" vertical="center" wrapText="1"/>
    </xf>
    <xf numFmtId="169" fontId="44" fillId="26" borderId="22" xfId="52" applyNumberFormat="1" applyFont="1" applyFill="1" applyBorder="1" applyAlignment="1">
      <alignment vertical="center" wrapText="1"/>
    </xf>
    <xf numFmtId="169" fontId="44" fillId="26" borderId="22" xfId="52" applyNumberFormat="1" applyFont="1" applyFill="1" applyBorder="1" applyAlignment="1">
      <alignment horizontal="justify" vertical="center" wrapText="1"/>
    </xf>
    <xf numFmtId="0" fontId="65" fillId="0" borderId="21" xfId="170" applyFont="1" applyFill="1" applyBorder="1" applyAlignment="1">
      <alignment vertical="center" wrapText="1"/>
    </xf>
    <xf numFmtId="0" fontId="65" fillId="0" borderId="0" xfId="0" applyFont="1" applyFill="1"/>
    <xf numFmtId="0" fontId="65" fillId="0" borderId="0" xfId="0" applyFont="1"/>
    <xf numFmtId="0" fontId="65" fillId="0" borderId="10" xfId="0" applyFont="1" applyBorder="1" applyAlignment="1">
      <alignment vertical="center" wrapText="1"/>
    </xf>
    <xf numFmtId="0" fontId="66" fillId="25" borderId="10" xfId="0" applyFont="1" applyFill="1" applyBorder="1" applyAlignment="1">
      <alignment horizontal="left" vertical="center" wrapText="1"/>
    </xf>
    <xf numFmtId="0" fontId="65" fillId="0" borderId="10" xfId="0" applyFont="1" applyBorder="1" applyAlignment="1">
      <alignment horizontal="left" vertical="center" wrapText="1"/>
    </xf>
    <xf numFmtId="0" fontId="65" fillId="26" borderId="10" xfId="0" applyFont="1" applyFill="1" applyBorder="1" applyAlignment="1">
      <alignment vertical="top" wrapText="1"/>
    </xf>
    <xf numFmtId="0" fontId="65" fillId="26" borderId="13" xfId="0" applyFont="1" applyFill="1" applyBorder="1" applyAlignment="1">
      <alignment horizontal="left" vertical="center"/>
    </xf>
    <xf numFmtId="169" fontId="65" fillId="26" borderId="22" xfId="52" applyNumberFormat="1" applyFont="1" applyFill="1" applyBorder="1" applyAlignment="1">
      <alignment horizontal="justify" vertical="center" wrapText="1"/>
    </xf>
    <xf numFmtId="0" fontId="65" fillId="24" borderId="13" xfId="0" applyFont="1" applyFill="1" applyBorder="1" applyAlignment="1">
      <alignment horizontal="left" vertical="center"/>
    </xf>
    <xf numFmtId="0" fontId="65" fillId="26" borderId="22" xfId="0" applyFont="1" applyFill="1" applyBorder="1" applyAlignment="1">
      <alignment horizontal="left" vertical="center"/>
    </xf>
    <xf numFmtId="0" fontId="65" fillId="26" borderId="13" xfId="0" applyFont="1" applyFill="1" applyBorder="1" applyAlignment="1">
      <alignment horizontal="justify" vertical="center" wrapText="1"/>
    </xf>
    <xf numFmtId="0" fontId="65" fillId="26" borderId="13" xfId="0" applyFont="1" applyFill="1" applyBorder="1" applyAlignment="1">
      <alignment horizontal="center" vertical="center" wrapText="1"/>
    </xf>
    <xf numFmtId="169" fontId="65" fillId="26" borderId="22" xfId="52" applyNumberFormat="1" applyFont="1" applyFill="1" applyBorder="1" applyAlignment="1">
      <alignment vertical="center" wrapText="1"/>
    </xf>
    <xf numFmtId="0" fontId="65" fillId="0" borderId="18" xfId="170" applyFont="1" applyFill="1" applyBorder="1" applyAlignment="1">
      <alignment vertical="center" wrapText="1"/>
    </xf>
    <xf numFmtId="0" fontId="65" fillId="0" borderId="19" xfId="170" applyFont="1" applyFill="1" applyBorder="1" applyAlignment="1">
      <alignment horizontal="left" vertical="center" wrapText="1"/>
    </xf>
    <xf numFmtId="0" fontId="65" fillId="0" borderId="20" xfId="170" applyFont="1" applyFill="1" applyBorder="1" applyAlignment="1">
      <alignment horizontal="left" vertical="center" wrapText="1"/>
    </xf>
    <xf numFmtId="0" fontId="65" fillId="26" borderId="10" xfId="0" applyFont="1" applyFill="1" applyBorder="1" applyAlignment="1">
      <alignment horizontal="justify" vertical="top" wrapText="1"/>
    </xf>
    <xf numFmtId="0" fontId="65" fillId="26" borderId="13" xfId="0" applyFont="1" applyFill="1" applyBorder="1" applyAlignment="1">
      <alignment horizontal="justify" vertical="top" wrapText="1"/>
    </xf>
    <xf numFmtId="0" fontId="65" fillId="26" borderId="13" xfId="0" applyFont="1" applyFill="1" applyBorder="1" applyAlignment="1">
      <alignment vertical="center" wrapText="1"/>
    </xf>
    <xf numFmtId="0" fontId="65" fillId="0" borderId="19" xfId="170" applyFont="1" applyFill="1" applyBorder="1" applyAlignment="1">
      <alignment vertical="top" wrapText="1"/>
    </xf>
    <xf numFmtId="0" fontId="65" fillId="0" borderId="21" xfId="170" applyFont="1" applyFill="1" applyBorder="1" applyAlignment="1">
      <alignment horizontal="left" vertical="center" wrapText="1"/>
    </xf>
    <xf numFmtId="0" fontId="65" fillId="0" borderId="19" xfId="170" applyFont="1" applyFill="1" applyBorder="1" applyAlignment="1">
      <alignment vertical="center" wrapText="1"/>
    </xf>
    <xf numFmtId="0" fontId="65" fillId="0" borderId="0" xfId="0" applyFont="1" applyAlignment="1">
      <alignment vertical="center"/>
    </xf>
    <xf numFmtId="0" fontId="65" fillId="0" borderId="0" xfId="0" applyFont="1" applyAlignment="1">
      <alignment horizontal="left" vertical="center" wrapText="1"/>
    </xf>
    <xf numFmtId="0" fontId="65" fillId="0" borderId="0" xfId="0" applyFont="1" applyAlignment="1">
      <alignment vertical="center" wrapText="1"/>
    </xf>
    <xf numFmtId="0" fontId="65" fillId="25" borderId="0" xfId="0" applyFont="1" applyFill="1" applyBorder="1" applyAlignment="1">
      <alignment horizontal="center" vertical="top" wrapText="1"/>
    </xf>
    <xf numFmtId="0" fontId="65" fillId="24" borderId="13" xfId="0" applyFont="1" applyFill="1" applyBorder="1" applyAlignment="1">
      <alignment horizontal="left" vertical="center" wrapText="1"/>
    </xf>
    <xf numFmtId="0" fontId="65" fillId="25" borderId="26" xfId="0" applyFont="1" applyFill="1" applyBorder="1" applyAlignment="1">
      <alignment horizontal="center" vertical="top" wrapText="1"/>
    </xf>
    <xf numFmtId="0" fontId="65" fillId="0" borderId="11" xfId="0" applyFont="1" applyBorder="1" applyAlignment="1">
      <alignment wrapText="1"/>
    </xf>
    <xf numFmtId="0" fontId="65" fillId="25" borderId="17" xfId="0" applyFont="1" applyFill="1" applyBorder="1" applyAlignment="1">
      <alignment horizontal="center" vertical="top" wrapText="1"/>
    </xf>
    <xf numFmtId="0" fontId="66" fillId="25" borderId="10" xfId="0" applyFont="1" applyFill="1" applyBorder="1" applyAlignment="1">
      <alignment horizontal="left" wrapText="1" indent="1"/>
    </xf>
    <xf numFmtId="0" fontId="65" fillId="0" borderId="10" xfId="0" applyFont="1" applyBorder="1" applyAlignment="1">
      <alignment horizontal="justify" wrapText="1"/>
    </xf>
    <xf numFmtId="0" fontId="65" fillId="0" borderId="26" xfId="0" applyFont="1" applyBorder="1" applyAlignment="1">
      <alignment horizontal="justify" wrapText="1"/>
    </xf>
    <xf numFmtId="0" fontId="65" fillId="25" borderId="11" xfId="0" applyFont="1" applyFill="1" applyBorder="1" applyAlignment="1">
      <alignment horizontal="center" vertical="top" wrapText="1"/>
    </xf>
    <xf numFmtId="169" fontId="65" fillId="0" borderId="0" xfId="52" applyNumberFormat="1" applyFont="1" applyBorder="1" applyAlignment="1">
      <alignment horizontal="center" vertical="center" wrapText="1"/>
    </xf>
    <xf numFmtId="0" fontId="65" fillId="0" borderId="0" xfId="0" applyFont="1" applyAlignment="1">
      <alignment horizontal="justify"/>
    </xf>
    <xf numFmtId="169" fontId="65" fillId="0" borderId="0" xfId="52" applyNumberFormat="1" applyFont="1"/>
    <xf numFmtId="0" fontId="65" fillId="0" borderId="0" xfId="0" applyFont="1" applyAlignment="1">
      <alignment horizontal="center" vertical="center"/>
    </xf>
    <xf numFmtId="169" fontId="65" fillId="0" borderId="0" xfId="52" applyNumberFormat="1" applyFont="1" applyAlignment="1">
      <alignment horizontal="center" vertical="center"/>
    </xf>
    <xf numFmtId="0" fontId="65" fillId="25" borderId="26" xfId="0" applyFont="1" applyFill="1" applyBorder="1" applyAlignment="1">
      <alignment horizontal="center" vertical="center" wrapText="1"/>
    </xf>
    <xf numFmtId="169" fontId="65" fillId="25" borderId="26" xfId="52" applyNumberFormat="1" applyFont="1" applyFill="1" applyBorder="1" applyAlignment="1">
      <alignment horizontal="center" vertical="center" wrapText="1"/>
    </xf>
    <xf numFmtId="0" fontId="65" fillId="25" borderId="10" xfId="0" applyFont="1" applyFill="1" applyBorder="1" applyAlignment="1">
      <alignment horizontal="center" vertical="center" wrapText="1"/>
    </xf>
    <xf numFmtId="0" fontId="65" fillId="25" borderId="13" xfId="0" applyFont="1" applyFill="1" applyBorder="1" applyAlignment="1">
      <alignment horizontal="center" vertical="center" wrapText="1"/>
    </xf>
    <xf numFmtId="0" fontId="65" fillId="25" borderId="11" xfId="0" applyFont="1" applyFill="1" applyBorder="1" applyAlignment="1">
      <alignment horizontal="center" vertical="center" wrapText="1"/>
    </xf>
    <xf numFmtId="169" fontId="65" fillId="25" borderId="17" xfId="52" applyNumberFormat="1" applyFont="1" applyFill="1" applyBorder="1" applyAlignment="1">
      <alignment horizontal="center" vertical="center" wrapText="1"/>
    </xf>
    <xf numFmtId="0" fontId="65" fillId="0" borderId="13" xfId="0" applyFont="1" applyFill="1" applyBorder="1" applyAlignment="1">
      <alignment horizontal="left" vertical="center"/>
    </xf>
    <xf numFmtId="0" fontId="65" fillId="26" borderId="22" xfId="0" applyFont="1" applyFill="1" applyBorder="1" applyAlignment="1">
      <alignment horizontal="center" vertical="top" wrapText="1"/>
    </xf>
    <xf numFmtId="0" fontId="65" fillId="26" borderId="13" xfId="0" applyFont="1" applyFill="1" applyBorder="1" applyAlignment="1">
      <alignment horizontal="center" vertical="center"/>
    </xf>
    <xf numFmtId="169" fontId="65" fillId="26" borderId="22" xfId="52" applyNumberFormat="1" applyFont="1" applyFill="1" applyBorder="1" applyAlignment="1">
      <alignment vertical="center"/>
    </xf>
    <xf numFmtId="169" fontId="44" fillId="0" borderId="17" xfId="52" applyNumberFormat="1" applyFont="1" applyBorder="1" applyAlignment="1">
      <alignment vertical="center" wrapText="1"/>
    </xf>
    <xf numFmtId="169" fontId="44" fillId="26" borderId="22" xfId="52" applyNumberFormat="1" applyFont="1" applyFill="1" applyBorder="1" applyAlignment="1"/>
    <xf numFmtId="169" fontId="44" fillId="0" borderId="0" xfId="52" applyNumberFormat="1" applyFont="1"/>
    <xf numFmtId="169" fontId="44" fillId="26" borderId="22" xfId="52" applyNumberFormat="1" applyFont="1" applyFill="1" applyBorder="1" applyAlignment="1">
      <alignment vertical="center"/>
    </xf>
    <xf numFmtId="169" fontId="44" fillId="0" borderId="26" xfId="52" applyNumberFormat="1" applyFont="1" applyBorder="1" applyAlignment="1">
      <alignment vertical="center" wrapText="1"/>
    </xf>
    <xf numFmtId="0" fontId="46" fillId="0" borderId="12" xfId="0" applyFont="1" applyFill="1" applyBorder="1" applyAlignment="1">
      <alignment vertical="center" wrapText="1"/>
    </xf>
    <xf numFmtId="0" fontId="44" fillId="0" borderId="23" xfId="170" applyFont="1" applyFill="1" applyBorder="1" applyAlignment="1">
      <alignment vertical="center" wrapText="1"/>
    </xf>
    <xf numFmtId="0" fontId="32" fillId="24" borderId="10" xfId="0" applyFont="1" applyFill="1" applyBorder="1" applyAlignment="1">
      <alignment horizontal="center" vertical="center" wrapText="1"/>
    </xf>
    <xf numFmtId="167" fontId="32" fillId="24" borderId="10" xfId="0" applyNumberFormat="1" applyFont="1" applyFill="1" applyBorder="1" applyAlignment="1">
      <alignment horizontal="center" vertical="center" wrapText="1"/>
    </xf>
    <xf numFmtId="167" fontId="29" fillId="0" borderId="16" xfId="52" applyNumberFormat="1" applyFont="1" applyBorder="1" applyAlignment="1">
      <alignment horizontal="center" vertical="center" wrapText="1"/>
    </xf>
    <xf numFmtId="0" fontId="30" fillId="0" borderId="12" xfId="0" applyFont="1" applyBorder="1"/>
    <xf numFmtId="0" fontId="44" fillId="0" borderId="10" xfId="163" applyFont="1" applyFill="1" applyBorder="1" applyAlignment="1">
      <alignment horizontal="center" vertical="center" wrapText="1"/>
    </xf>
    <xf numFmtId="0" fontId="44" fillId="0" borderId="16" xfId="163" applyNumberFormat="1" applyFont="1" applyFill="1" applyBorder="1" applyAlignment="1">
      <alignment horizontal="center" vertical="center" wrapText="1"/>
    </xf>
    <xf numFmtId="169" fontId="44" fillId="0" borderId="16" xfId="52" applyNumberFormat="1" applyFont="1" applyFill="1" applyBorder="1" applyAlignment="1">
      <alignment horizontal="center" vertical="center" wrapText="1"/>
    </xf>
    <xf numFmtId="49" fontId="44" fillId="0" borderId="23" xfId="0" applyNumberFormat="1" applyFont="1" applyFill="1" applyBorder="1" applyAlignment="1">
      <alignment horizontal="center" vertical="center" wrapText="1"/>
    </xf>
    <xf numFmtId="49" fontId="44" fillId="0" borderId="24" xfId="0" applyNumberFormat="1" applyFont="1" applyFill="1" applyBorder="1" applyAlignment="1">
      <alignment horizontal="center" vertical="center" wrapText="1"/>
    </xf>
    <xf numFmtId="0" fontId="44" fillId="0" borderId="24" xfId="0" applyFont="1" applyFill="1" applyBorder="1" applyAlignment="1">
      <alignment horizontal="left" vertical="center" wrapText="1"/>
    </xf>
    <xf numFmtId="169" fontId="43" fillId="0" borderId="24" xfId="52" applyNumberFormat="1" applyFont="1" applyFill="1" applyBorder="1" applyAlignment="1">
      <alignment horizontal="center" vertical="center" wrapText="1"/>
    </xf>
    <xf numFmtId="167" fontId="44" fillId="0" borderId="24" xfId="0" applyNumberFormat="1" applyFont="1" applyBorder="1" applyAlignment="1">
      <alignment horizontal="center" vertical="center" wrapText="1"/>
    </xf>
    <xf numFmtId="0" fontId="44" fillId="0" borderId="12" xfId="129" applyFont="1" applyFill="1" applyBorder="1" applyAlignment="1">
      <alignment horizontal="center" vertical="center"/>
    </xf>
    <xf numFmtId="2" fontId="44" fillId="0" borderId="12" xfId="129" applyNumberFormat="1" applyFont="1" applyFill="1" applyBorder="1" applyAlignment="1">
      <alignment horizontal="center" vertical="center"/>
    </xf>
    <xf numFmtId="0" fontId="44" fillId="0" borderId="12" xfId="127" applyFont="1" applyFill="1" applyBorder="1" applyAlignment="1">
      <alignment horizontal="center" vertical="center" wrapText="1"/>
    </xf>
    <xf numFmtId="49" fontId="44" fillId="0" borderId="12" xfId="132" applyNumberFormat="1" applyFont="1" applyFill="1" applyBorder="1" applyAlignment="1">
      <alignment horizontal="center" vertical="center"/>
    </xf>
    <xf numFmtId="0" fontId="46" fillId="24" borderId="24" xfId="132" applyFont="1" applyFill="1" applyBorder="1" applyAlignment="1">
      <alignment horizontal="left" vertical="center" wrapText="1"/>
    </xf>
    <xf numFmtId="0" fontId="44" fillId="27" borderId="0" xfId="130" applyFont="1" applyFill="1" applyAlignment="1">
      <alignment horizontal="center" wrapText="1"/>
    </xf>
    <xf numFmtId="0" fontId="44" fillId="27" borderId="0" xfId="130" applyFont="1" applyFill="1" applyAlignment="1">
      <alignment wrapText="1"/>
    </xf>
    <xf numFmtId="167" fontId="44" fillId="0" borderId="25" xfId="0" applyNumberFormat="1" applyFont="1" applyBorder="1" applyAlignment="1">
      <alignment horizontal="right" vertical="center" wrapText="1"/>
    </xf>
    <xf numFmtId="171" fontId="44" fillId="24" borderId="10" xfId="0" applyNumberFormat="1" applyFont="1" applyFill="1" applyBorder="1" applyAlignment="1">
      <alignment horizontal="right" vertical="center" wrapText="1"/>
    </xf>
    <xf numFmtId="171" fontId="44" fillId="24" borderId="24" xfId="0" applyNumberFormat="1" applyFont="1" applyFill="1" applyBorder="1" applyAlignment="1">
      <alignment horizontal="right" vertical="center" wrapText="1"/>
    </xf>
    <xf numFmtId="0" fontId="30" fillId="0" borderId="25" xfId="0" applyFont="1" applyFill="1" applyBorder="1"/>
    <xf numFmtId="49" fontId="62" fillId="0" borderId="10" xfId="110" applyNumberFormat="1" applyFont="1" applyFill="1" applyBorder="1" applyAlignment="1">
      <alignment wrapText="1"/>
    </xf>
    <xf numFmtId="169" fontId="44" fillId="0" borderId="0" xfId="52" applyNumberFormat="1" applyFont="1" applyFill="1" applyAlignment="1">
      <alignment wrapText="1"/>
    </xf>
    <xf numFmtId="169" fontId="44" fillId="0" borderId="0" xfId="52" applyNumberFormat="1" applyFont="1" applyFill="1" applyBorder="1"/>
    <xf numFmtId="169" fontId="39" fillId="0" borderId="0" xfId="52" applyNumberFormat="1" applyFont="1" applyFill="1" applyBorder="1"/>
    <xf numFmtId="169" fontId="39" fillId="0" borderId="0" xfId="52" applyNumberFormat="1" applyFont="1" applyFill="1" applyBorder="1" applyAlignment="1">
      <alignment horizontal="right"/>
    </xf>
    <xf numFmtId="169" fontId="44" fillId="0" borderId="0" xfId="52" applyNumberFormat="1" applyFont="1" applyFill="1" applyBorder="1" applyAlignment="1">
      <alignment horizontal="center" wrapText="1"/>
    </xf>
    <xf numFmtId="169" fontId="44" fillId="0" borderId="10" xfId="52" applyNumberFormat="1" applyFont="1" applyFill="1" applyBorder="1" applyAlignment="1">
      <alignment horizontal="center" vertical="center" wrapText="1"/>
    </xf>
    <xf numFmtId="169" fontId="44" fillId="0" borderId="0" xfId="52" applyNumberFormat="1" applyFont="1" applyFill="1" applyBorder="1" applyAlignment="1">
      <alignment wrapText="1"/>
    </xf>
    <xf numFmtId="169" fontId="44" fillId="0" borderId="0" xfId="52" applyNumberFormat="1" applyFont="1" applyFill="1"/>
    <xf numFmtId="49" fontId="44" fillId="0" borderId="23" xfId="132" applyNumberFormat="1" applyFont="1" applyFill="1" applyBorder="1" applyAlignment="1">
      <alignment horizontal="center" vertical="center"/>
    </xf>
    <xf numFmtId="0" fontId="67" fillId="0" borderId="10" xfId="132" applyFont="1" applyFill="1" applyBorder="1" applyAlignment="1">
      <alignment horizontal="center" vertical="center" wrapText="1"/>
    </xf>
    <xf numFmtId="0" fontId="67" fillId="0" borderId="24" xfId="132" applyFont="1" applyFill="1" applyBorder="1" applyAlignment="1">
      <alignment horizontal="center" vertical="center" wrapText="1"/>
    </xf>
    <xf numFmtId="0" fontId="95" fillId="0" borderId="0" xfId="0" applyFont="1" applyFill="1" applyAlignment="1"/>
    <xf numFmtId="0" fontId="96" fillId="24" borderId="0" xfId="0" applyFont="1" applyFill="1" applyBorder="1"/>
    <xf numFmtId="0" fontId="96" fillId="24" borderId="0" xfId="0" applyFont="1" applyFill="1" applyBorder="1" applyAlignment="1">
      <alignment wrapText="1"/>
    </xf>
    <xf numFmtId="0" fontId="96" fillId="24" borderId="0" xfId="0" applyFont="1" applyFill="1" applyBorder="1" applyAlignment="1">
      <alignment vertical="center"/>
    </xf>
    <xf numFmtId="167" fontId="96" fillId="24" borderId="0" xfId="0" applyNumberFormat="1" applyFont="1" applyFill="1"/>
    <xf numFmtId="0" fontId="96" fillId="24" borderId="0" xfId="0" applyFont="1" applyFill="1"/>
    <xf numFmtId="0" fontId="97" fillId="0" borderId="0" xfId="110" applyFont="1" applyFill="1" applyBorder="1"/>
    <xf numFmtId="174" fontId="97" fillId="0" borderId="0" xfId="110" applyNumberFormat="1" applyFont="1" applyFill="1"/>
    <xf numFmtId="165" fontId="97" fillId="0" borderId="0" xfId="110" applyNumberFormat="1" applyFont="1" applyFill="1" applyBorder="1"/>
    <xf numFmtId="0" fontId="98" fillId="0" borderId="0" xfId="110" applyFont="1" applyFill="1" applyBorder="1"/>
    <xf numFmtId="174" fontId="98" fillId="0" borderId="0" xfId="110" applyNumberFormat="1" applyFont="1" applyFill="1"/>
    <xf numFmtId="0" fontId="44" fillId="0" borderId="27"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0" xfId="0" applyFont="1" applyFill="1" applyBorder="1" applyAlignment="1">
      <alignment horizontal="center" vertical="center" wrapText="1"/>
    </xf>
    <xf numFmtId="0" fontId="44" fillId="0" borderId="28" xfId="0" applyFont="1" applyBorder="1" applyAlignment="1">
      <alignment horizontal="center" vertical="center" wrapText="1"/>
    </xf>
    <xf numFmtId="0" fontId="44" fillId="0" borderId="10" xfId="0" applyFont="1" applyBorder="1" applyAlignment="1">
      <alignment horizontal="center" vertical="center" wrapText="1"/>
    </xf>
    <xf numFmtId="0" fontId="99" fillId="0" borderId="0" xfId="0" applyFont="1"/>
    <xf numFmtId="0" fontId="99" fillId="0" borderId="0" xfId="0" applyFont="1" applyFill="1" applyAlignment="1">
      <alignment horizontal="center"/>
    </xf>
    <xf numFmtId="0" fontId="44" fillId="0" borderId="0" xfId="0" applyFont="1" applyBorder="1" applyAlignment="1">
      <alignment horizontal="right" wrapText="1"/>
    </xf>
    <xf numFmtId="167" fontId="44" fillId="0" borderId="10" xfId="52" applyNumberFormat="1" applyFont="1" applyFill="1" applyBorder="1" applyAlignment="1">
      <alignment horizontal="right" vertical="center" wrapText="1"/>
    </xf>
    <xf numFmtId="167" fontId="43" fillId="28" borderId="10" xfId="52" applyNumberFormat="1" applyFont="1" applyFill="1" applyBorder="1" applyAlignment="1">
      <alignment horizontal="right" vertical="center" wrapText="1"/>
    </xf>
    <xf numFmtId="167" fontId="44" fillId="28" borderId="10" xfId="52" applyNumberFormat="1" applyFont="1" applyFill="1" applyBorder="1" applyAlignment="1">
      <alignment horizontal="right" vertical="center" wrapText="1"/>
    </xf>
    <xf numFmtId="0" fontId="39" fillId="0" borderId="0" xfId="0" applyFont="1" applyBorder="1" applyAlignment="1">
      <alignment wrapText="1"/>
    </xf>
    <xf numFmtId="0" fontId="46" fillId="0" borderId="0" xfId="123" applyFont="1" applyAlignment="1">
      <alignment vertical="center" wrapText="1"/>
    </xf>
    <xf numFmtId="0" fontId="47" fillId="0" borderId="10" xfId="0" applyFont="1" applyFill="1" applyBorder="1" applyAlignment="1">
      <alignment horizontal="left" vertical="center" wrapText="1"/>
    </xf>
    <xf numFmtId="167" fontId="44" fillId="0" borderId="10" xfId="64" applyNumberFormat="1" applyFont="1" applyFill="1" applyBorder="1" applyAlignment="1">
      <alignment horizontal="right" vertical="center" wrapText="1"/>
    </xf>
    <xf numFmtId="49" fontId="46" fillId="0" borderId="10" xfId="0" applyNumberFormat="1" applyFont="1" applyFill="1" applyBorder="1" applyAlignment="1">
      <alignment vertical="center" wrapText="1"/>
    </xf>
    <xf numFmtId="49" fontId="44" fillId="24" borderId="10" xfId="0" applyNumberFormat="1" applyFont="1" applyFill="1" applyBorder="1" applyAlignment="1">
      <alignment vertical="center" wrapText="1"/>
    </xf>
    <xf numFmtId="167" fontId="44" fillId="24" borderId="10" xfId="64" applyNumberFormat="1" applyFont="1" applyFill="1" applyBorder="1" applyAlignment="1">
      <alignment horizontal="right" vertical="center"/>
    </xf>
    <xf numFmtId="0" fontId="44" fillId="24" borderId="10" xfId="0" applyFont="1" applyFill="1" applyBorder="1" applyAlignment="1">
      <alignment horizontal="center" vertical="center" wrapText="1"/>
    </xf>
    <xf numFmtId="0" fontId="44" fillId="24" borderId="16" xfId="0" applyFont="1" applyFill="1" applyBorder="1" applyAlignment="1">
      <alignment horizontal="center" vertical="center" wrapText="1"/>
    </xf>
    <xf numFmtId="49" fontId="44" fillId="0" borderId="0" xfId="101" applyNumberFormat="1" applyFont="1" applyFill="1" applyAlignment="1">
      <alignment horizontal="center" vertical="center" wrapText="1"/>
    </xf>
    <xf numFmtId="0" fontId="44" fillId="0" borderId="0" xfId="101" applyFont="1" applyFill="1" applyAlignment="1">
      <alignment vertical="center" wrapText="1"/>
    </xf>
    <xf numFmtId="171" fontId="44" fillId="0" borderId="0" xfId="101" applyNumberFormat="1" applyFont="1" applyFill="1" applyAlignment="1">
      <alignment horizontal="center" vertical="center" wrapText="1"/>
    </xf>
    <xf numFmtId="49" fontId="43" fillId="0" borderId="0" xfId="100" applyNumberFormat="1" applyFont="1" applyFill="1" applyAlignment="1">
      <alignment horizontal="center" vertical="center" wrapText="1"/>
    </xf>
    <xf numFmtId="171" fontId="43" fillId="0" borderId="0" xfId="100" applyNumberFormat="1" applyFont="1" applyFill="1" applyAlignment="1">
      <alignment vertical="center" wrapText="1"/>
    </xf>
    <xf numFmtId="0" fontId="44" fillId="0" borderId="0" xfId="0" applyFont="1" applyFill="1" applyAlignment="1">
      <alignment horizontal="right"/>
    </xf>
    <xf numFmtId="0" fontId="44" fillId="0" borderId="0" xfId="100" applyFont="1" applyFill="1" applyAlignment="1">
      <alignment vertical="center"/>
    </xf>
    <xf numFmtId="171" fontId="44" fillId="0" borderId="0" xfId="100" applyNumberFormat="1" applyFont="1" applyFill="1" applyAlignment="1">
      <alignment vertical="center" wrapText="1"/>
    </xf>
    <xf numFmtId="0" fontId="43" fillId="0" borderId="0" xfId="100" applyFont="1" applyFill="1" applyAlignment="1">
      <alignment vertical="center"/>
    </xf>
    <xf numFmtId="49" fontId="43" fillId="0" borderId="10" xfId="100" applyNumberFormat="1" applyFont="1" applyFill="1" applyBorder="1" applyAlignment="1">
      <alignment horizontal="center" vertical="center" wrapText="1"/>
    </xf>
    <xf numFmtId="0" fontId="44" fillId="0" borderId="0" xfId="100" applyFont="1" applyFill="1" applyBorder="1" applyAlignment="1">
      <alignment vertical="center"/>
    </xf>
    <xf numFmtId="49" fontId="43" fillId="0" borderId="0" xfId="100" applyNumberFormat="1" applyFont="1" applyFill="1" applyBorder="1" applyAlignment="1">
      <alignment horizontal="center" vertical="center" wrapText="1"/>
    </xf>
    <xf numFmtId="0" fontId="44" fillId="0" borderId="0" xfId="100" applyFont="1" applyFill="1" applyBorder="1" applyAlignment="1">
      <alignment vertical="center" wrapText="1"/>
    </xf>
    <xf numFmtId="171" fontId="43" fillId="0" borderId="0" xfId="100" applyNumberFormat="1" applyFont="1" applyFill="1" applyBorder="1" applyAlignment="1">
      <alignment horizontal="center" vertical="center" wrapText="1"/>
    </xf>
    <xf numFmtId="171" fontId="44" fillId="0" borderId="0" xfId="100" applyNumberFormat="1" applyFont="1" applyFill="1" applyBorder="1" applyAlignment="1">
      <alignment horizontal="center" vertical="center" wrapText="1"/>
    </xf>
    <xf numFmtId="171" fontId="43" fillId="0" borderId="0" xfId="100" applyNumberFormat="1" applyFont="1" applyFill="1" applyAlignment="1">
      <alignment horizontal="center" vertical="center" wrapText="1"/>
    </xf>
    <xf numFmtId="171" fontId="44" fillId="0" borderId="29" xfId="100" applyNumberFormat="1" applyFont="1" applyFill="1" applyBorder="1" applyAlignment="1">
      <alignment horizontal="center" vertical="center" wrapText="1"/>
    </xf>
    <xf numFmtId="49" fontId="44" fillId="0" borderId="10" xfId="100" applyNumberFormat="1" applyFont="1" applyFill="1" applyBorder="1" applyAlignment="1">
      <alignment horizontal="center" vertical="center" textRotation="90" wrapText="1"/>
    </xf>
    <xf numFmtId="49" fontId="44" fillId="0" borderId="10" xfId="100" applyNumberFormat="1" applyFont="1" applyFill="1" applyBorder="1" applyAlignment="1">
      <alignment horizontal="center" vertical="center" wrapText="1"/>
    </xf>
    <xf numFmtId="171" fontId="44" fillId="0" borderId="10" xfId="100" applyNumberFormat="1" applyFont="1" applyFill="1" applyBorder="1" applyAlignment="1">
      <alignment horizontal="center" vertical="center" wrapText="1"/>
    </xf>
    <xf numFmtId="167" fontId="44" fillId="0" borderId="10" xfId="53" applyNumberFormat="1" applyFont="1" applyFill="1" applyBorder="1" applyAlignment="1">
      <alignment horizontal="right" vertical="center" wrapText="1"/>
    </xf>
    <xf numFmtId="0" fontId="49" fillId="0" borderId="10" xfId="100" applyFont="1" applyFill="1" applyBorder="1" applyAlignment="1">
      <alignment horizontal="center" vertical="center" wrapText="1"/>
    </xf>
    <xf numFmtId="167" fontId="44" fillId="0" borderId="10" xfId="100" applyNumberFormat="1" applyFont="1" applyFill="1" applyBorder="1" applyAlignment="1">
      <alignment horizontal="right" vertical="center" wrapText="1"/>
    </xf>
    <xf numFmtId="0" fontId="44" fillId="0" borderId="0" xfId="123" applyFont="1" applyAlignment="1">
      <alignment vertical="center" wrapText="1"/>
    </xf>
    <xf numFmtId="0" fontId="100" fillId="0" borderId="0" xfId="98" applyFont="1"/>
    <xf numFmtId="0" fontId="44" fillId="0" borderId="0" xfId="123" applyFont="1" applyAlignment="1">
      <alignment horizontal="right" vertical="center" wrapText="1"/>
    </xf>
    <xf numFmtId="0" fontId="44" fillId="0" borderId="10" xfId="123" applyFont="1" applyBorder="1" applyAlignment="1">
      <alignment horizontal="center" vertical="center" wrapText="1"/>
    </xf>
    <xf numFmtId="0" fontId="44" fillId="0" borderId="10" xfId="123" applyFont="1" applyBorder="1" applyAlignment="1">
      <alignment vertical="center" wrapText="1"/>
    </xf>
    <xf numFmtId="0" fontId="44" fillId="0" borderId="10" xfId="123" applyFont="1" applyBorder="1" applyAlignment="1">
      <alignment horizontal="left" vertical="center" wrapText="1"/>
    </xf>
    <xf numFmtId="167" fontId="44" fillId="0" borderId="10" xfId="65" applyNumberFormat="1" applyFont="1" applyBorder="1" applyAlignment="1">
      <alignment vertical="center" wrapText="1"/>
    </xf>
    <xf numFmtId="169" fontId="44" fillId="0" borderId="10" xfId="65" applyNumberFormat="1" applyFont="1" applyBorder="1" applyAlignment="1">
      <alignment vertical="center" wrapText="1"/>
    </xf>
    <xf numFmtId="0" fontId="44" fillId="0" borderId="13" xfId="123" applyFont="1" applyBorder="1" applyAlignment="1">
      <alignment vertical="center" wrapText="1"/>
    </xf>
    <xf numFmtId="0" fontId="67" fillId="27" borderId="10" xfId="98" applyFont="1" applyFill="1" applyBorder="1" applyAlignment="1">
      <alignment horizontal="justify" vertical="center" wrapText="1"/>
    </xf>
    <xf numFmtId="0" fontId="67" fillId="27" borderId="30" xfId="98" applyFont="1" applyFill="1" applyBorder="1" applyAlignment="1">
      <alignment horizontal="centerContinuous" vertical="center" wrapText="1"/>
    </xf>
    <xf numFmtId="0" fontId="67" fillId="27" borderId="0" xfId="98" applyFont="1" applyFill="1" applyBorder="1" applyAlignment="1">
      <alignment horizontal="centerContinuous" vertical="center" wrapText="1"/>
    </xf>
    <xf numFmtId="0" fontId="67" fillId="27" borderId="31" xfId="98" applyFont="1" applyFill="1" applyBorder="1" applyAlignment="1">
      <alignment horizontal="centerContinuous" vertical="center" wrapText="1"/>
    </xf>
    <xf numFmtId="0" fontId="67" fillId="29" borderId="30" xfId="98" applyFont="1" applyFill="1" applyBorder="1" applyAlignment="1">
      <alignment horizontal="centerContinuous" vertical="center" wrapText="1"/>
    </xf>
    <xf numFmtId="0" fontId="67" fillId="29" borderId="0" xfId="98" applyFont="1" applyFill="1" applyBorder="1" applyAlignment="1">
      <alignment horizontal="centerContinuous" vertical="center" wrapText="1"/>
    </xf>
    <xf numFmtId="0" fontId="67" fillId="27" borderId="32" xfId="98" applyFont="1" applyFill="1" applyBorder="1" applyAlignment="1">
      <alignment horizontal="centerContinuous" vertical="center" wrapText="1"/>
    </xf>
    <xf numFmtId="0" fontId="67" fillId="29" borderId="32" xfId="98" applyFont="1" applyFill="1" applyBorder="1" applyAlignment="1">
      <alignment horizontal="centerContinuous" vertical="center" wrapText="1"/>
    </xf>
    <xf numFmtId="0" fontId="67" fillId="29" borderId="33" xfId="98" applyFont="1" applyFill="1" applyBorder="1" applyAlignment="1">
      <alignment horizontal="centerContinuous" vertical="center" wrapText="1"/>
    </xf>
    <xf numFmtId="0" fontId="67" fillId="27" borderId="34" xfId="98" applyFont="1" applyFill="1" applyBorder="1" applyAlignment="1">
      <alignment horizontal="centerContinuous" vertical="center" wrapText="1"/>
    </xf>
    <xf numFmtId="0" fontId="51" fillId="27" borderId="13" xfId="98" applyFont="1" applyFill="1" applyBorder="1" applyAlignment="1">
      <alignment horizontal="centerContinuous" vertical="top"/>
    </xf>
    <xf numFmtId="0" fontId="51" fillId="27" borderId="35" xfId="98" applyFont="1" applyFill="1" applyBorder="1" applyAlignment="1">
      <alignment horizontal="centerContinuous" vertical="top" wrapText="1"/>
    </xf>
    <xf numFmtId="0" fontId="67" fillId="27" borderId="10" xfId="98" applyFont="1" applyFill="1" applyBorder="1" applyAlignment="1">
      <alignment horizontal="center" vertical="center" wrapText="1"/>
    </xf>
    <xf numFmtId="0" fontId="67" fillId="27" borderId="36" xfId="98" applyFont="1" applyFill="1" applyBorder="1" applyAlignment="1">
      <alignment vertical="top"/>
    </xf>
    <xf numFmtId="0" fontId="51" fillId="27" borderId="37" xfId="98" applyFont="1" applyFill="1" applyBorder="1" applyAlignment="1">
      <alignment vertical="top" wrapText="1"/>
    </xf>
    <xf numFmtId="0" fontId="67" fillId="27" borderId="22" xfId="98" applyFont="1" applyFill="1" applyBorder="1" applyAlignment="1">
      <alignment horizontal="center" vertical="center" wrapText="1"/>
    </xf>
    <xf numFmtId="0" fontId="67" fillId="27" borderId="38" xfId="98" applyFont="1" applyFill="1" applyBorder="1" applyAlignment="1">
      <alignment vertical="top"/>
    </xf>
    <xf numFmtId="0" fontId="51" fillId="27" borderId="39" xfId="98" applyFont="1" applyFill="1" applyBorder="1" applyAlignment="1">
      <alignment vertical="top" wrapText="1"/>
    </xf>
    <xf numFmtId="0" fontId="51" fillId="27" borderId="40" xfId="98" applyFont="1" applyFill="1" applyBorder="1" applyAlignment="1">
      <alignment vertical="top" wrapText="1"/>
    </xf>
    <xf numFmtId="167" fontId="67" fillId="27" borderId="10" xfId="98" applyNumberFormat="1" applyFont="1" applyFill="1" applyBorder="1" applyAlignment="1">
      <alignment horizontal="center" vertical="center" wrapText="1"/>
    </xf>
    <xf numFmtId="0" fontId="85" fillId="27" borderId="30" xfId="98" applyFont="1" applyFill="1" applyBorder="1" applyAlignment="1">
      <alignment vertical="top"/>
    </xf>
    <xf numFmtId="0" fontId="51" fillId="27" borderId="0" xfId="98" applyFont="1" applyFill="1" applyBorder="1" applyAlignment="1">
      <alignment vertical="top" wrapText="1"/>
    </xf>
    <xf numFmtId="0" fontId="67" fillId="27" borderId="0" xfId="98" applyFont="1" applyFill="1" applyBorder="1" applyAlignment="1">
      <alignment vertical="top" wrapText="1"/>
    </xf>
    <xf numFmtId="0" fontId="51" fillId="27" borderId="31" xfId="98" applyFont="1" applyFill="1" applyBorder="1" applyAlignment="1">
      <alignment vertical="top" wrapText="1"/>
    </xf>
    <xf numFmtId="0" fontId="67" fillId="27" borderId="37" xfId="98" applyFont="1" applyFill="1" applyBorder="1" applyAlignment="1">
      <alignment vertical="top" wrapText="1"/>
    </xf>
    <xf numFmtId="0" fontId="67" fillId="27" borderId="41" xfId="98" applyFont="1" applyFill="1" applyBorder="1" applyAlignment="1">
      <alignment vertical="top" wrapText="1"/>
    </xf>
    <xf numFmtId="0" fontId="67" fillId="27" borderId="32" xfId="98" applyFont="1" applyFill="1" applyBorder="1" applyAlignment="1">
      <alignment vertical="top"/>
    </xf>
    <xf numFmtId="0" fontId="67" fillId="27" borderId="33" xfId="98" applyFont="1" applyFill="1" applyBorder="1" applyAlignment="1">
      <alignment vertical="top" wrapText="1"/>
    </xf>
    <xf numFmtId="0" fontId="67" fillId="27" borderId="34" xfId="98" applyFont="1" applyFill="1" applyBorder="1" applyAlignment="1">
      <alignment vertical="top" wrapText="1"/>
    </xf>
    <xf numFmtId="0" fontId="89" fillId="27" borderId="30" xfId="121" applyFont="1" applyFill="1" applyBorder="1" applyAlignment="1">
      <alignment vertical="top"/>
    </xf>
    <xf numFmtId="0" fontId="67" fillId="27" borderId="0" xfId="121" applyFont="1" applyFill="1" applyBorder="1" applyAlignment="1">
      <alignment vertical="top" wrapText="1"/>
    </xf>
    <xf numFmtId="0" fontId="67" fillId="27" borderId="31" xfId="121" applyFont="1" applyFill="1" applyBorder="1" applyAlignment="1">
      <alignment vertical="top" wrapText="1"/>
    </xf>
    <xf numFmtId="0" fontId="67" fillId="27" borderId="30" xfId="121" applyFont="1" applyFill="1" applyBorder="1" applyAlignment="1">
      <alignment horizontal="center" vertical="center" wrapText="1"/>
    </xf>
    <xf numFmtId="0" fontId="67" fillId="27" borderId="0" xfId="121" applyFont="1" applyFill="1" applyBorder="1" applyAlignment="1">
      <alignment horizontal="center" vertical="center" wrapText="1"/>
    </xf>
    <xf numFmtId="0" fontId="67" fillId="27" borderId="31" xfId="121" applyFont="1" applyFill="1" applyBorder="1" applyAlignment="1">
      <alignment horizontal="center" vertical="center" wrapText="1"/>
    </xf>
    <xf numFmtId="0" fontId="67" fillId="29" borderId="30" xfId="121" applyFont="1" applyFill="1" applyBorder="1" applyAlignment="1">
      <alignment horizontal="center" vertical="center" wrapText="1"/>
    </xf>
    <xf numFmtId="0" fontId="67" fillId="29" borderId="0" xfId="121" applyFont="1" applyFill="1" applyBorder="1" applyAlignment="1">
      <alignment horizontal="center" vertical="center" wrapText="1"/>
    </xf>
    <xf numFmtId="0" fontId="67" fillId="27" borderId="32" xfId="121" applyFont="1" applyFill="1" applyBorder="1" applyAlignment="1">
      <alignment horizontal="center" vertical="center" wrapText="1"/>
    </xf>
    <xf numFmtId="0" fontId="67" fillId="29" borderId="32" xfId="121" applyFont="1" applyFill="1" applyBorder="1" applyAlignment="1">
      <alignment horizontal="center" vertical="center" wrapText="1"/>
    </xf>
    <xf numFmtId="0" fontId="67" fillId="29" borderId="33" xfId="121" applyFont="1" applyFill="1" applyBorder="1" applyAlignment="1">
      <alignment horizontal="center" vertical="center" wrapText="1"/>
    </xf>
    <xf numFmtId="0" fontId="67" fillId="27" borderId="34" xfId="121" applyFont="1" applyFill="1" applyBorder="1" applyAlignment="1">
      <alignment horizontal="center" vertical="center" wrapText="1"/>
    </xf>
    <xf numFmtId="0" fontId="67" fillId="27" borderId="10" xfId="121" applyFont="1" applyFill="1" applyBorder="1" applyAlignment="1">
      <alignment horizontal="center" vertical="center" wrapText="1"/>
    </xf>
    <xf numFmtId="0" fontId="67" fillId="27" borderId="36" xfId="121" applyFont="1" applyFill="1" applyBorder="1" applyAlignment="1">
      <alignment vertical="top"/>
    </xf>
    <xf numFmtId="0" fontId="51" fillId="27" borderId="42" xfId="121" applyFont="1" applyFill="1" applyBorder="1" applyAlignment="1">
      <alignment vertical="top" wrapText="1"/>
    </xf>
    <xf numFmtId="0" fontId="67" fillId="27" borderId="10" xfId="123" applyFont="1" applyFill="1" applyBorder="1" applyAlignment="1">
      <alignment vertical="center" wrapText="1"/>
    </xf>
    <xf numFmtId="0" fontId="67" fillId="27" borderId="10" xfId="123" applyFont="1" applyFill="1" applyBorder="1" applyAlignment="1">
      <alignment horizontal="center" vertical="center" wrapText="1"/>
    </xf>
    <xf numFmtId="167" fontId="67" fillId="27" borderId="10" xfId="121" applyNumberFormat="1" applyFont="1" applyFill="1" applyBorder="1" applyAlignment="1">
      <alignment horizontal="center" vertical="center" wrapText="1"/>
    </xf>
    <xf numFmtId="167" fontId="67" fillId="27" borderId="43" xfId="121" applyNumberFormat="1" applyFont="1" applyFill="1" applyBorder="1" applyAlignment="1">
      <alignment horizontal="right" vertical="top"/>
    </xf>
    <xf numFmtId="167" fontId="67" fillId="27" borderId="44" xfId="121" applyNumberFormat="1" applyFont="1" applyFill="1" applyBorder="1" applyAlignment="1">
      <alignment horizontal="right" vertical="top"/>
    </xf>
    <xf numFmtId="0" fontId="67" fillId="27" borderId="44" xfId="121" applyFont="1" applyFill="1" applyBorder="1" applyAlignment="1">
      <alignment horizontal="center" vertical="center" wrapText="1"/>
    </xf>
    <xf numFmtId="0" fontId="67" fillId="27" borderId="45" xfId="121" applyFont="1" applyFill="1" applyBorder="1" applyAlignment="1">
      <alignment horizontal="center" vertical="center" wrapText="1"/>
    </xf>
    <xf numFmtId="167" fontId="67" fillId="27" borderId="31" xfId="121" applyNumberFormat="1" applyFont="1" applyFill="1" applyBorder="1" applyAlignment="1">
      <alignment horizontal="right" vertical="top"/>
    </xf>
    <xf numFmtId="0" fontId="67" fillId="27" borderId="33" xfId="121" applyFont="1" applyFill="1" applyBorder="1" applyAlignment="1">
      <alignment horizontal="center" vertical="center" wrapText="1"/>
    </xf>
    <xf numFmtId="167" fontId="67" fillId="27" borderId="34" xfId="121" applyNumberFormat="1" applyFont="1" applyFill="1" applyBorder="1" applyAlignment="1">
      <alignment horizontal="right" vertical="top"/>
    </xf>
    <xf numFmtId="0" fontId="85" fillId="27" borderId="46" xfId="121" applyFont="1" applyFill="1" applyBorder="1" applyAlignment="1">
      <alignment vertical="top"/>
    </xf>
    <xf numFmtId="0" fontId="67" fillId="27" borderId="47" xfId="121" applyFont="1" applyFill="1" applyBorder="1" applyAlignment="1">
      <alignment vertical="top"/>
    </xf>
    <xf numFmtId="0" fontId="67" fillId="27" borderId="0" xfId="121" applyFont="1" applyFill="1" applyBorder="1" applyAlignment="1">
      <alignment vertical="top"/>
    </xf>
    <xf numFmtId="0" fontId="51" fillId="27" borderId="0" xfId="121" applyFont="1" applyFill="1" applyBorder="1" applyAlignment="1">
      <alignment vertical="top"/>
    </xf>
    <xf numFmtId="0" fontId="51" fillId="27" borderId="31" xfId="121" applyFont="1" applyFill="1" applyBorder="1" applyAlignment="1">
      <alignment vertical="top"/>
    </xf>
    <xf numFmtId="0" fontId="67" fillId="27" borderId="37" xfId="121" applyFont="1" applyFill="1" applyBorder="1" applyAlignment="1">
      <alignment vertical="top"/>
    </xf>
    <xf numFmtId="0" fontId="67" fillId="27" borderId="41" xfId="121" applyFont="1" applyFill="1" applyBorder="1" applyAlignment="1">
      <alignment vertical="top"/>
    </xf>
    <xf numFmtId="0" fontId="67" fillId="27" borderId="47" xfId="121" applyFont="1" applyFill="1" applyBorder="1" applyAlignment="1"/>
    <xf numFmtId="0" fontId="67" fillId="27" borderId="48" xfId="121" applyFont="1" applyFill="1" applyBorder="1" applyAlignment="1"/>
    <xf numFmtId="0" fontId="67" fillId="27" borderId="49" xfId="121" applyFont="1" applyFill="1" applyBorder="1" applyAlignment="1"/>
    <xf numFmtId="0" fontId="67" fillId="27" borderId="50" xfId="121" applyFont="1" applyFill="1" applyBorder="1" applyAlignment="1">
      <alignment horizontal="left" vertical="top" wrapText="1"/>
    </xf>
    <xf numFmtId="0" fontId="67" fillId="27" borderId="40" xfId="121" applyFont="1" applyFill="1" applyBorder="1" applyAlignment="1">
      <alignment horizontal="left" vertical="top" wrapText="1"/>
    </xf>
    <xf numFmtId="0" fontId="67" fillId="27" borderId="49" xfId="121" applyFont="1" applyFill="1" applyBorder="1" applyAlignment="1">
      <alignment horizontal="left" vertical="top" wrapText="1"/>
    </xf>
    <xf numFmtId="0" fontId="67" fillId="27" borderId="50" xfId="121" applyFont="1" applyFill="1" applyBorder="1" applyAlignment="1">
      <alignment horizontal="left" vertical="top"/>
    </xf>
    <xf numFmtId="0" fontId="67" fillId="27" borderId="40" xfId="121" applyFont="1" applyFill="1" applyBorder="1" applyAlignment="1">
      <alignment horizontal="left" vertical="top"/>
    </xf>
    <xf numFmtId="0" fontId="67" fillId="27" borderId="49" xfId="121" applyFont="1" applyFill="1" applyBorder="1" applyAlignment="1">
      <alignment horizontal="left" vertical="top"/>
    </xf>
    <xf numFmtId="0" fontId="67" fillId="27" borderId="31" xfId="121" applyFont="1" applyFill="1" applyBorder="1" applyAlignment="1">
      <alignment vertical="top"/>
    </xf>
    <xf numFmtId="0" fontId="51" fillId="27" borderId="47" xfId="121" applyFont="1" applyFill="1" applyBorder="1" applyAlignment="1">
      <alignment vertical="top"/>
    </xf>
    <xf numFmtId="0" fontId="51" fillId="27" borderId="48" xfId="121" applyFont="1" applyFill="1" applyBorder="1" applyAlignment="1">
      <alignment vertical="top"/>
    </xf>
    <xf numFmtId="0" fontId="51" fillId="27" borderId="37" xfId="121" applyFont="1" applyFill="1" applyBorder="1" applyAlignment="1">
      <alignment vertical="top" wrapText="1"/>
    </xf>
    <xf numFmtId="169" fontId="97" fillId="0" borderId="17" xfId="52" applyNumberFormat="1" applyFont="1" applyBorder="1" applyAlignment="1">
      <alignment vertical="center" wrapText="1"/>
    </xf>
    <xf numFmtId="0" fontId="44" fillId="0" borderId="0" xfId="0" applyFont="1" applyAlignment="1">
      <alignment horizontal="center" vertical="center" wrapText="1"/>
    </xf>
    <xf numFmtId="167" fontId="44" fillId="0" borderId="16" xfId="52" applyNumberFormat="1" applyFont="1" applyFill="1" applyBorder="1" applyAlignment="1">
      <alignment horizontal="right" vertical="center" wrapText="1"/>
    </xf>
    <xf numFmtId="49" fontId="44" fillId="0" borderId="12" xfId="100" applyNumberFormat="1" applyFont="1" applyFill="1" applyBorder="1" applyAlignment="1">
      <alignment horizontal="center" vertical="center" wrapText="1"/>
    </xf>
    <xf numFmtId="0" fontId="67" fillId="27" borderId="33" xfId="98" applyFont="1" applyFill="1" applyBorder="1" applyAlignment="1">
      <alignment horizontal="centerContinuous" vertical="center" wrapText="1"/>
    </xf>
    <xf numFmtId="0" fontId="67" fillId="27" borderId="33" xfId="98" applyFont="1" applyFill="1" applyBorder="1" applyAlignment="1">
      <alignment horizontal="centerContinuous" vertical="top" wrapText="1"/>
    </xf>
    <xf numFmtId="0" fontId="67" fillId="27" borderId="11" xfId="98" applyFont="1" applyFill="1" applyBorder="1" applyAlignment="1">
      <alignment horizontal="center" vertical="center" wrapText="1"/>
    </xf>
    <xf numFmtId="0" fontId="85" fillId="27" borderId="26" xfId="121" applyFont="1" applyFill="1" applyBorder="1" applyAlignment="1">
      <alignment vertical="center" wrapText="1"/>
    </xf>
    <xf numFmtId="0" fontId="67" fillId="27" borderId="51" xfId="121" applyFont="1" applyFill="1" applyBorder="1" applyAlignment="1">
      <alignment vertical="center" wrapText="1"/>
    </xf>
    <xf numFmtId="0" fontId="85" fillId="27" borderId="17" xfId="121" applyFont="1" applyFill="1" applyBorder="1" applyAlignment="1">
      <alignment horizontal="justify" vertical="top" wrapText="1"/>
    </xf>
    <xf numFmtId="0" fontId="67" fillId="27" borderId="11" xfId="121" applyFont="1" applyFill="1" applyBorder="1" applyAlignment="1">
      <alignment horizontal="justify" vertical="top" wrapText="1"/>
    </xf>
    <xf numFmtId="0" fontId="85" fillId="27" borderId="10" xfId="98" applyFont="1" applyFill="1" applyBorder="1" applyAlignment="1">
      <alignment vertical="center" wrapText="1"/>
    </xf>
    <xf numFmtId="0" fontId="85" fillId="27" borderId="10" xfId="98" applyFont="1" applyFill="1" applyBorder="1" applyAlignment="1">
      <alignment horizontal="justify" vertical="top" wrapText="1"/>
    </xf>
    <xf numFmtId="0" fontId="67" fillId="27" borderId="11" xfId="121" applyFont="1" applyFill="1" applyBorder="1" applyAlignment="1">
      <alignment vertical="center" wrapText="1"/>
    </xf>
    <xf numFmtId="0" fontId="85" fillId="27" borderId="26" xfId="121" applyFont="1" applyFill="1" applyBorder="1" applyAlignment="1">
      <alignment horizontal="justify" vertical="top" wrapText="1"/>
    </xf>
    <xf numFmtId="0" fontId="67" fillId="27" borderId="46" xfId="98" applyFont="1" applyFill="1" applyBorder="1" applyAlignment="1">
      <alignment wrapText="1"/>
    </xf>
    <xf numFmtId="0" fontId="67" fillId="27" borderId="48" xfId="98" applyFont="1" applyFill="1" applyBorder="1" applyAlignment="1">
      <alignment wrapText="1"/>
    </xf>
    <xf numFmtId="0" fontId="67" fillId="27" borderId="30" xfId="98" applyFont="1" applyFill="1" applyBorder="1" applyAlignment="1">
      <alignment wrapText="1"/>
    </xf>
    <xf numFmtId="0" fontId="67" fillId="27" borderId="31" xfId="98" applyFont="1" applyFill="1" applyBorder="1" applyAlignment="1">
      <alignment wrapText="1"/>
    </xf>
    <xf numFmtId="0" fontId="67" fillId="27" borderId="10" xfId="98" applyFont="1" applyFill="1" applyBorder="1" applyAlignment="1">
      <alignment horizontal="justify" vertical="top" wrapText="1"/>
    </xf>
    <xf numFmtId="0" fontId="44" fillId="0" borderId="12" xfId="128" applyFont="1" applyFill="1" applyBorder="1" applyAlignment="1">
      <alignment horizontal="center" vertical="center" wrapText="1"/>
    </xf>
    <xf numFmtId="0" fontId="44" fillId="0" borderId="10" xfId="128" applyFont="1" applyFill="1" applyBorder="1" applyAlignment="1">
      <alignment horizontal="center" vertical="center" wrapText="1"/>
    </xf>
    <xf numFmtId="0" fontId="46" fillId="24" borderId="10" xfId="132" applyFont="1" applyFill="1" applyBorder="1" applyAlignment="1">
      <alignment horizontal="left" vertical="center" wrapText="1"/>
    </xf>
    <xf numFmtId="0" fontId="67" fillId="27" borderId="10" xfId="121" applyFont="1" applyFill="1" applyBorder="1" applyAlignment="1">
      <alignment vertical="top" wrapText="1"/>
    </xf>
    <xf numFmtId="0" fontId="67" fillId="27" borderId="10" xfId="121" applyFont="1" applyFill="1" applyBorder="1" applyAlignment="1"/>
    <xf numFmtId="175" fontId="67" fillId="27" borderId="10" xfId="65" applyNumberFormat="1" applyFont="1" applyFill="1" applyBorder="1" applyAlignment="1">
      <alignment horizontal="left"/>
    </xf>
    <xf numFmtId="0" fontId="67" fillId="27" borderId="10" xfId="121" applyFont="1" applyFill="1" applyBorder="1" applyAlignment="1">
      <alignment wrapText="1"/>
    </xf>
    <xf numFmtId="0" fontId="67" fillId="27" borderId="10" xfId="121" applyFont="1" applyFill="1" applyBorder="1" applyAlignment="1">
      <alignment horizontal="left" wrapText="1"/>
    </xf>
    <xf numFmtId="0" fontId="44" fillId="0" borderId="10" xfId="100" applyFont="1" applyFill="1" applyBorder="1" applyAlignment="1">
      <alignment horizontal="center" vertical="center" wrapText="1"/>
    </xf>
    <xf numFmtId="0" fontId="101" fillId="0" borderId="0" xfId="98" applyFont="1"/>
    <xf numFmtId="0" fontId="39" fillId="0" borderId="0" xfId="123" applyFont="1" applyAlignment="1">
      <alignment vertical="center" wrapText="1"/>
    </xf>
    <xf numFmtId="0" fontId="90" fillId="0" borderId="0" xfId="123" applyFont="1" applyAlignment="1">
      <alignment vertical="center" wrapText="1"/>
    </xf>
    <xf numFmtId="0" fontId="39" fillId="0" borderId="0" xfId="97" applyFont="1" applyFill="1" applyAlignment="1">
      <alignment horizontal="right"/>
    </xf>
    <xf numFmtId="0" fontId="67" fillId="27" borderId="0" xfId="98" applyFont="1" applyFill="1" applyBorder="1" applyAlignment="1">
      <alignment wrapText="1"/>
    </xf>
    <xf numFmtId="0" fontId="44" fillId="30" borderId="0" xfId="130" applyFont="1" applyFill="1" applyAlignment="1">
      <alignment horizontal="center" wrapText="1"/>
    </xf>
    <xf numFmtId="167" fontId="44" fillId="0" borderId="0" xfId="110" applyNumberFormat="1" applyFont="1" applyFill="1"/>
    <xf numFmtId="0" fontId="102" fillId="0" borderId="0" xfId="110" applyFont="1" applyFill="1" applyAlignment="1">
      <alignment wrapText="1"/>
    </xf>
    <xf numFmtId="0" fontId="102" fillId="0" borderId="0" xfId="110" applyFont="1" applyFill="1" applyBorder="1" applyAlignment="1">
      <alignment horizontal="center" wrapText="1"/>
    </xf>
    <xf numFmtId="49" fontId="102" fillId="0" borderId="10" xfId="110" applyNumberFormat="1" applyFont="1" applyFill="1" applyBorder="1" applyAlignment="1">
      <alignment horizontal="center" wrapText="1"/>
    </xf>
    <xf numFmtId="49" fontId="103" fillId="0" borderId="10" xfId="110" applyNumberFormat="1" applyFont="1" applyFill="1" applyBorder="1" applyAlignment="1">
      <alignment horizontal="center" wrapText="1"/>
    </xf>
    <xf numFmtId="49" fontId="104" fillId="0" borderId="10" xfId="110" applyNumberFormat="1" applyFont="1" applyFill="1" applyBorder="1" applyAlignment="1">
      <alignment horizontal="center" wrapText="1"/>
    </xf>
    <xf numFmtId="0" fontId="102" fillId="0" borderId="0" xfId="110" applyFont="1" applyFill="1"/>
    <xf numFmtId="167" fontId="44" fillId="31" borderId="10" xfId="52" applyNumberFormat="1" applyFont="1" applyFill="1" applyBorder="1" applyAlignment="1">
      <alignment horizontal="right" vertical="center" wrapText="1"/>
    </xf>
    <xf numFmtId="0" fontId="102" fillId="0" borderId="0" xfId="110" applyFont="1" applyFill="1" applyBorder="1"/>
    <xf numFmtId="165" fontId="102" fillId="0" borderId="0" xfId="110" applyNumberFormat="1" applyFont="1" applyFill="1" applyBorder="1"/>
    <xf numFmtId="0" fontId="44" fillId="0" borderId="0" xfId="130" applyFont="1" applyFill="1" applyAlignment="1" applyProtection="1">
      <alignment horizontal="left" wrapText="1"/>
      <protection locked="0"/>
    </xf>
    <xf numFmtId="0" fontId="44" fillId="31" borderId="0" xfId="130" applyFont="1" applyFill="1" applyAlignment="1">
      <alignment horizontal="center" wrapText="1"/>
    </xf>
    <xf numFmtId="0" fontId="44" fillId="31" borderId="0" xfId="0" applyFont="1" applyFill="1" applyAlignment="1">
      <alignment horizontal="center" wrapText="1"/>
    </xf>
    <xf numFmtId="0" fontId="44" fillId="32" borderId="0" xfId="130" applyFont="1" applyFill="1" applyAlignment="1">
      <alignment horizontal="center" wrapText="1"/>
    </xf>
    <xf numFmtId="167" fontId="44" fillId="33" borderId="10" xfId="52" applyNumberFormat="1" applyFont="1" applyFill="1" applyBorder="1" applyAlignment="1">
      <alignment horizontal="right" vertical="center" wrapText="1"/>
    </xf>
    <xf numFmtId="167" fontId="43" fillId="33" borderId="10" xfId="52" applyNumberFormat="1" applyFont="1" applyFill="1" applyBorder="1" applyAlignment="1">
      <alignment horizontal="right" vertical="center" wrapText="1"/>
    </xf>
    <xf numFmtId="49" fontId="44" fillId="34" borderId="10" xfId="110" applyNumberFormat="1" applyFont="1" applyFill="1" applyBorder="1" applyAlignment="1">
      <alignment horizontal="center" wrapText="1"/>
    </xf>
    <xf numFmtId="49" fontId="62" fillId="34" borderId="10" xfId="110" applyNumberFormat="1" applyFont="1" applyFill="1" applyBorder="1" applyAlignment="1">
      <alignment horizontal="center" wrapText="1"/>
    </xf>
    <xf numFmtId="0" fontId="44" fillId="0" borderId="0" xfId="130" applyFont="1" applyFill="1" applyAlignment="1">
      <alignment horizontal="center" wrapText="1"/>
    </xf>
    <xf numFmtId="0" fontId="44" fillId="35" borderId="0" xfId="130" applyFont="1" applyFill="1" applyAlignment="1">
      <alignment horizontal="center" wrapText="1"/>
    </xf>
    <xf numFmtId="0" fontId="44" fillId="31" borderId="10" xfId="109" applyFont="1" applyFill="1" applyBorder="1" applyAlignment="1">
      <alignment horizontal="left" vertical="center" wrapText="1"/>
    </xf>
    <xf numFmtId="166" fontId="39" fillId="0" borderId="0" xfId="52" applyFont="1"/>
    <xf numFmtId="165" fontId="39" fillId="0" borderId="0" xfId="0" applyNumberFormat="1" applyFont="1"/>
    <xf numFmtId="177" fontId="44" fillId="0" borderId="10" xfId="52" applyNumberFormat="1" applyFont="1" applyFill="1" applyBorder="1" applyAlignment="1">
      <alignment horizontal="right" vertical="center" wrapText="1"/>
    </xf>
    <xf numFmtId="0" fontId="44" fillId="0" borderId="10" xfId="109" applyFont="1" applyFill="1" applyBorder="1" applyAlignment="1">
      <alignment horizontal="left" vertical="center" wrapText="1"/>
    </xf>
    <xf numFmtId="0" fontId="44" fillId="27" borderId="10" xfId="109" applyFont="1" applyFill="1" applyBorder="1" applyAlignment="1">
      <alignment horizontal="left" vertical="center" wrapText="1"/>
    </xf>
    <xf numFmtId="3" fontId="67" fillId="27" borderId="10" xfId="52" applyNumberFormat="1" applyFont="1" applyFill="1" applyBorder="1" applyAlignment="1">
      <alignment horizontal="center" vertical="center" wrapText="1"/>
    </xf>
    <xf numFmtId="1" fontId="67" fillId="27" borderId="10" xfId="123" applyNumberFormat="1" applyFont="1" applyFill="1" applyBorder="1" applyAlignment="1">
      <alignment horizontal="center" vertical="center" wrapText="1"/>
    </xf>
    <xf numFmtId="0" fontId="39" fillId="0" borderId="0" xfId="0" applyFont="1" applyFill="1" applyAlignment="1">
      <alignment horizontal="right"/>
    </xf>
    <xf numFmtId="0" fontId="44" fillId="0" borderId="0" xfId="0" applyFont="1" applyFill="1" applyAlignment="1">
      <alignment horizontal="center" vertical="center" wrapText="1"/>
    </xf>
    <xf numFmtId="168" fontId="39" fillId="0" borderId="0" xfId="66" applyNumberFormat="1" applyFont="1" applyFill="1" applyBorder="1" applyAlignment="1">
      <alignment horizontal="right" vertical="center"/>
    </xf>
    <xf numFmtId="167" fontId="44" fillId="27" borderId="10" xfId="52" applyNumberFormat="1" applyFont="1" applyFill="1" applyBorder="1" applyAlignment="1">
      <alignment horizontal="right" vertical="center" wrapText="1"/>
    </xf>
    <xf numFmtId="167" fontId="44" fillId="0" borderId="52" xfId="52" applyNumberFormat="1" applyFont="1" applyFill="1" applyBorder="1" applyAlignment="1">
      <alignment horizontal="right" vertical="center" wrapText="1"/>
    </xf>
    <xf numFmtId="167" fontId="44" fillId="0" borderId="10" xfId="135" applyNumberFormat="1" applyFont="1" applyFill="1" applyBorder="1" applyAlignment="1">
      <alignment horizontal="right" vertical="center" wrapText="1"/>
    </xf>
    <xf numFmtId="167" fontId="44" fillId="0" borderId="16" xfId="135" applyNumberFormat="1" applyFont="1" applyFill="1" applyBorder="1" applyAlignment="1">
      <alignment horizontal="right" vertical="center" wrapText="1"/>
    </xf>
    <xf numFmtId="167" fontId="44" fillId="0" borderId="24" xfId="100" applyNumberFormat="1" applyFont="1" applyBorder="1" applyAlignment="1">
      <alignment horizontal="right" vertical="center"/>
    </xf>
    <xf numFmtId="167" fontId="44" fillId="0" borderId="24" xfId="0" applyNumberFormat="1" applyFont="1" applyBorder="1" applyAlignment="1">
      <alignment horizontal="right" vertical="center"/>
    </xf>
    <xf numFmtId="167" fontId="44" fillId="30" borderId="10" xfId="52" applyNumberFormat="1" applyFont="1" applyFill="1" applyBorder="1" applyAlignment="1" applyProtection="1">
      <alignment vertical="center" wrapText="1"/>
      <protection locked="0"/>
    </xf>
    <xf numFmtId="167" fontId="44" fillId="0" borderId="10" xfId="52" applyNumberFormat="1" applyFont="1" applyFill="1" applyBorder="1" applyAlignment="1" applyProtection="1">
      <alignment horizontal="right" vertical="center" wrapText="1"/>
      <protection locked="0"/>
    </xf>
    <xf numFmtId="167" fontId="44" fillId="0" borderId="10" xfId="52" applyNumberFormat="1" applyFont="1" applyFill="1" applyBorder="1" applyAlignment="1">
      <alignment vertical="center" wrapText="1"/>
    </xf>
    <xf numFmtId="167" fontId="44" fillId="27" borderId="10" xfId="52" applyNumberFormat="1" applyFont="1" applyFill="1" applyBorder="1" applyAlignment="1">
      <alignment vertical="center" wrapText="1"/>
    </xf>
    <xf numFmtId="167" fontId="44" fillId="30" borderId="10" xfId="52" applyNumberFormat="1" applyFont="1" applyFill="1" applyBorder="1" applyAlignment="1" applyProtection="1">
      <alignment horizontal="center" vertical="center" wrapText="1"/>
      <protection locked="0"/>
    </xf>
    <xf numFmtId="167" fontId="44" fillId="0" borderId="10" xfId="52" applyNumberFormat="1" applyFont="1" applyFill="1" applyBorder="1" applyAlignment="1" applyProtection="1">
      <alignment horizontal="center" vertical="center" wrapText="1"/>
      <protection locked="0"/>
    </xf>
    <xf numFmtId="167" fontId="44" fillId="0" borderId="10" xfId="52" applyNumberFormat="1" applyFont="1" applyFill="1" applyBorder="1" applyAlignment="1" applyProtection="1">
      <alignment vertical="center" wrapText="1"/>
      <protection locked="0"/>
    </xf>
    <xf numFmtId="167" fontId="44" fillId="30" borderId="10" xfId="52" applyNumberFormat="1" applyFont="1" applyFill="1" applyBorder="1" applyAlignment="1">
      <alignment vertical="center" wrapText="1"/>
    </xf>
    <xf numFmtId="167" fontId="44" fillId="27" borderId="10" xfId="52" applyNumberFormat="1" applyFont="1" applyFill="1" applyBorder="1" applyAlignment="1">
      <alignment horizontal="center" vertical="center" wrapText="1"/>
    </xf>
    <xf numFmtId="167" fontId="44" fillId="27" borderId="10" xfId="52" applyNumberFormat="1" applyFont="1" applyFill="1" applyBorder="1" applyAlignment="1">
      <alignment horizontal="right" vertical="top" wrapText="1"/>
    </xf>
    <xf numFmtId="49" fontId="44" fillId="27" borderId="0" xfId="130" applyNumberFormat="1" applyFont="1" applyFill="1" applyBorder="1" applyAlignment="1" applyProtection="1">
      <alignment horizontal="center" vertical="center" wrapText="1"/>
      <protection locked="0"/>
    </xf>
    <xf numFmtId="174" fontId="44" fillId="0" borderId="10" xfId="52" applyNumberFormat="1" applyFont="1" applyFill="1" applyBorder="1" applyAlignment="1" applyProtection="1">
      <alignment horizontal="center" vertical="center" wrapText="1"/>
      <protection locked="0"/>
    </xf>
    <xf numFmtId="0" fontId="44" fillId="0" borderId="10" xfId="130" applyFont="1" applyFill="1" applyBorder="1" applyAlignment="1" applyProtection="1">
      <alignment horizontal="center" vertical="center" wrapText="1"/>
      <protection locked="0"/>
    </xf>
    <xf numFmtId="174" fontId="44" fillId="0" borderId="10" xfId="52" applyNumberFormat="1" applyFont="1" applyFill="1" applyBorder="1" applyAlignment="1" applyProtection="1">
      <alignment vertical="center" wrapText="1"/>
      <protection locked="0"/>
    </xf>
    <xf numFmtId="0" fontId="44" fillId="30" borderId="10" xfId="130" applyFont="1" applyFill="1" applyBorder="1" applyAlignment="1" applyProtection="1">
      <alignment horizontal="left" vertical="center" wrapText="1"/>
      <protection locked="0"/>
    </xf>
    <xf numFmtId="0" fontId="44" fillId="0" borderId="10" xfId="77" applyFont="1" applyFill="1" applyBorder="1" applyAlignment="1">
      <alignment horizontal="center" vertical="center" wrapText="1"/>
    </xf>
    <xf numFmtId="0" fontId="44" fillId="0" borderId="10" xfId="77" applyFont="1" applyFill="1" applyBorder="1" applyAlignment="1">
      <alignment horizontal="left" vertical="center" wrapText="1"/>
    </xf>
    <xf numFmtId="0" fontId="44" fillId="30" borderId="10" xfId="130" applyFont="1" applyFill="1" applyBorder="1" applyAlignment="1" applyProtection="1">
      <alignment horizontal="center" vertical="center" wrapText="1"/>
      <protection locked="0"/>
    </xf>
    <xf numFmtId="0" fontId="44" fillId="30" borderId="10" xfId="130" applyFont="1" applyFill="1" applyBorder="1" applyAlignment="1">
      <alignment horizontal="center" vertical="center" wrapText="1"/>
    </xf>
    <xf numFmtId="0" fontId="44" fillId="27" borderId="10" xfId="77" applyFont="1" applyFill="1" applyBorder="1" applyAlignment="1">
      <alignment horizontal="center" vertical="center" wrapText="1"/>
    </xf>
    <xf numFmtId="0" fontId="44" fillId="30" borderId="10" xfId="77" applyFont="1" applyFill="1" applyBorder="1" applyAlignment="1">
      <alignment horizontal="left" vertical="center" wrapText="1"/>
    </xf>
    <xf numFmtId="0" fontId="44" fillId="30" borderId="10" xfId="77" applyFont="1" applyFill="1" applyBorder="1" applyAlignment="1">
      <alignment horizontal="center" vertical="center" wrapText="1"/>
    </xf>
    <xf numFmtId="0" fontId="44" fillId="30" borderId="10" xfId="106" applyFont="1" applyFill="1" applyBorder="1" applyAlignment="1" applyProtection="1">
      <alignment horizontal="left" vertical="center" wrapText="1"/>
      <protection locked="0"/>
    </xf>
    <xf numFmtId="0" fontId="44" fillId="30" borderId="10" xfId="0" applyFont="1" applyFill="1" applyBorder="1" applyAlignment="1">
      <alignment horizontal="left" vertical="center" wrapText="1"/>
    </xf>
    <xf numFmtId="0" fontId="44" fillId="30" borderId="10" xfId="0" applyFont="1" applyFill="1" applyBorder="1" applyAlignment="1">
      <alignment horizontal="center" vertical="center" wrapText="1"/>
    </xf>
    <xf numFmtId="1" fontId="44" fillId="30" borderId="10" xfId="0" applyNumberFormat="1" applyFont="1" applyFill="1" applyBorder="1" applyAlignment="1" applyProtection="1">
      <alignment horizontal="center" vertical="center" wrapText="1"/>
      <protection locked="0"/>
    </xf>
    <xf numFmtId="0" fontId="44" fillId="27" borderId="10" xfId="100" applyFont="1" applyFill="1" applyBorder="1" applyAlignment="1">
      <alignment horizontal="center" vertical="center" wrapText="1"/>
    </xf>
    <xf numFmtId="0" fontId="44" fillId="30" borderId="10" xfId="106" applyFont="1" applyFill="1" applyBorder="1" applyAlignment="1" applyProtection="1">
      <alignment horizontal="center" vertical="center" wrapText="1"/>
      <protection locked="0"/>
    </xf>
    <xf numFmtId="0" fontId="44" fillId="27" borderId="10" xfId="77" applyFont="1" applyFill="1" applyBorder="1" applyAlignment="1">
      <alignment horizontal="left" vertical="center" wrapText="1"/>
    </xf>
    <xf numFmtId="49" fontId="44" fillId="27" borderId="0" xfId="77" applyNumberFormat="1" applyFont="1" applyFill="1" applyBorder="1" applyAlignment="1">
      <alignment horizontal="center" vertical="center" wrapText="1"/>
    </xf>
    <xf numFmtId="0" fontId="44" fillId="27" borderId="10" xfId="100" applyFont="1" applyFill="1" applyBorder="1" applyAlignment="1">
      <alignment vertical="center" wrapText="1"/>
    </xf>
    <xf numFmtId="0" fontId="44" fillId="31" borderId="10" xfId="77" applyFont="1" applyFill="1" applyBorder="1" applyAlignment="1">
      <alignment horizontal="left" vertical="center" wrapText="1"/>
    </xf>
    <xf numFmtId="1" fontId="44" fillId="30" borderId="10" xfId="0" applyNumberFormat="1" applyFont="1" applyFill="1" applyBorder="1" applyAlignment="1">
      <alignment horizontal="center" vertical="center" wrapText="1"/>
    </xf>
    <xf numFmtId="0" fontId="44" fillId="27" borderId="13" xfId="100" applyFont="1" applyFill="1" applyBorder="1" applyAlignment="1">
      <alignment horizontal="center" vertical="center" wrapText="1"/>
    </xf>
    <xf numFmtId="0" fontId="44" fillId="27" borderId="13" xfId="0" applyFont="1" applyFill="1" applyBorder="1" applyAlignment="1">
      <alignment vertical="center" wrapText="1"/>
    </xf>
    <xf numFmtId="174" fontId="44" fillId="0" borderId="10" xfId="52" applyNumberFormat="1" applyFont="1" applyFill="1" applyBorder="1" applyAlignment="1">
      <alignment vertical="center" wrapText="1"/>
    </xf>
    <xf numFmtId="0" fontId="44" fillId="0" borderId="10" xfId="130" applyFont="1" applyFill="1" applyBorder="1" applyAlignment="1" applyProtection="1">
      <alignment horizontal="left" vertical="center" wrapText="1"/>
      <protection locked="0"/>
    </xf>
    <xf numFmtId="167" fontId="44" fillId="0" borderId="10" xfId="52" quotePrefix="1" applyNumberFormat="1" applyFont="1" applyFill="1" applyBorder="1" applyAlignment="1" applyProtection="1">
      <alignment vertical="center" wrapText="1"/>
      <protection locked="0"/>
    </xf>
    <xf numFmtId="174" fontId="44" fillId="0" borderId="10" xfId="52" applyNumberFormat="1" applyFont="1" applyFill="1" applyBorder="1" applyAlignment="1" applyProtection="1">
      <alignment horizontal="right" vertical="center" wrapText="1"/>
      <protection locked="0"/>
    </xf>
    <xf numFmtId="14" fontId="44" fillId="27" borderId="0" xfId="130" applyNumberFormat="1" applyFont="1" applyFill="1" applyAlignment="1">
      <alignment horizontal="center" wrapText="1"/>
    </xf>
    <xf numFmtId="0" fontId="44" fillId="27" borderId="0" xfId="130" applyFont="1" applyFill="1" applyAlignment="1" applyProtection="1">
      <alignment horizontal="right" wrapText="1"/>
      <protection locked="0"/>
    </xf>
    <xf numFmtId="0" fontId="44" fillId="27" borderId="0" xfId="130" applyFont="1" applyFill="1" applyAlignment="1" applyProtection="1">
      <alignment horizontal="right" vertical="center" wrapText="1"/>
      <protection locked="0"/>
    </xf>
    <xf numFmtId="174" fontId="44" fillId="27" borderId="0" xfId="52" applyNumberFormat="1" applyFont="1" applyFill="1" applyAlignment="1">
      <alignment horizontal="right" wrapText="1"/>
    </xf>
    <xf numFmtId="0" fontId="44" fillId="27" borderId="0" xfId="130" applyFont="1" applyFill="1" applyAlignment="1">
      <alignment horizontal="center" vertical="center" wrapText="1"/>
    </xf>
    <xf numFmtId="0" fontId="44" fillId="0" borderId="0" xfId="0" applyFont="1" applyAlignment="1">
      <alignment wrapText="1"/>
    </xf>
    <xf numFmtId="0" fontId="44" fillId="27" borderId="0" xfId="0" applyFont="1" applyFill="1" applyAlignment="1">
      <alignment wrapText="1"/>
    </xf>
    <xf numFmtId="0" fontId="44" fillId="0" borderId="10" xfId="130" applyFont="1" applyFill="1" applyBorder="1" applyAlignment="1">
      <alignment horizontal="center" vertical="center" wrapText="1"/>
    </xf>
    <xf numFmtId="49" fontId="44" fillId="27" borderId="0" xfId="52" applyNumberFormat="1" applyFont="1" applyFill="1" applyBorder="1" applyAlignment="1" applyProtection="1">
      <alignment horizontal="center" vertical="center" wrapText="1"/>
      <protection locked="0"/>
    </xf>
    <xf numFmtId="174" fontId="44" fillId="27" borderId="30" xfId="52" applyNumberFormat="1" applyFont="1" applyFill="1" applyBorder="1" applyAlignment="1" applyProtection="1">
      <alignment vertical="center" wrapText="1"/>
      <protection locked="0"/>
    </xf>
    <xf numFmtId="174" fontId="44" fillId="27" borderId="0" xfId="52" applyNumberFormat="1" applyFont="1" applyFill="1" applyBorder="1" applyAlignment="1" applyProtection="1">
      <alignment vertical="center" wrapText="1"/>
      <protection locked="0"/>
    </xf>
    <xf numFmtId="49" fontId="44" fillId="30" borderId="10" xfId="0" applyNumberFormat="1" applyFont="1" applyFill="1" applyBorder="1" applyAlignment="1">
      <alignment horizontal="center" vertical="center" wrapText="1"/>
    </xf>
    <xf numFmtId="167" fontId="44" fillId="30" borderId="10" xfId="52" applyNumberFormat="1" applyFont="1" applyFill="1" applyBorder="1" applyAlignment="1" applyProtection="1">
      <alignment wrapText="1"/>
      <protection locked="0"/>
    </xf>
    <xf numFmtId="49" fontId="44" fillId="27" borderId="0" xfId="0" applyNumberFormat="1" applyFont="1" applyFill="1" applyAlignment="1">
      <alignment wrapText="1"/>
    </xf>
    <xf numFmtId="0" fontId="44" fillId="30" borderId="0" xfId="0" applyFont="1" applyFill="1" applyAlignment="1">
      <alignment wrapText="1"/>
    </xf>
    <xf numFmtId="0" fontId="44" fillId="30" borderId="0" xfId="130" applyFont="1" applyFill="1" applyAlignment="1">
      <alignment wrapText="1"/>
    </xf>
    <xf numFmtId="49" fontId="44" fillId="0" borderId="0" xfId="52" applyNumberFormat="1" applyFont="1" applyFill="1" applyBorder="1" applyAlignment="1" applyProtection="1">
      <alignment horizontal="center" vertical="center" wrapText="1"/>
      <protection locked="0"/>
    </xf>
    <xf numFmtId="0" fontId="44" fillId="0" borderId="0" xfId="130" applyFont="1" applyFill="1" applyAlignment="1">
      <alignment horizontal="center" vertical="center" wrapText="1"/>
    </xf>
    <xf numFmtId="0" fontId="44" fillId="30" borderId="10" xfId="130" applyFont="1" applyFill="1" applyBorder="1" applyAlignment="1">
      <alignment horizontal="left" vertical="center" wrapText="1"/>
    </xf>
    <xf numFmtId="0" fontId="44" fillId="31" borderId="0" xfId="130" applyFont="1" applyFill="1" applyAlignment="1">
      <alignment wrapText="1"/>
    </xf>
    <xf numFmtId="0" fontId="44" fillId="31" borderId="0" xfId="0" applyFont="1" applyFill="1" applyAlignment="1">
      <alignment wrapText="1"/>
    </xf>
    <xf numFmtId="49" fontId="44" fillId="31" borderId="0" xfId="0" applyNumberFormat="1" applyFont="1" applyFill="1" applyAlignment="1">
      <alignment wrapText="1"/>
    </xf>
    <xf numFmtId="49" fontId="44" fillId="0" borderId="0" xfId="0" applyNumberFormat="1" applyFont="1" applyFill="1" applyAlignment="1">
      <alignment wrapText="1"/>
    </xf>
    <xf numFmtId="0" fontId="44" fillId="0" borderId="0" xfId="130" applyFont="1" applyFill="1" applyAlignment="1">
      <alignment wrapText="1"/>
    </xf>
    <xf numFmtId="49" fontId="44" fillId="35" borderId="0" xfId="52" applyNumberFormat="1" applyFont="1" applyFill="1" applyBorder="1" applyAlignment="1" applyProtection="1">
      <alignment horizontal="center" vertical="center" wrapText="1"/>
      <protection locked="0"/>
    </xf>
    <xf numFmtId="0" fontId="44" fillId="35" borderId="0" xfId="130" applyFont="1" applyFill="1" applyAlignment="1">
      <alignment horizontal="center" vertical="center" wrapText="1"/>
    </xf>
    <xf numFmtId="0" fontId="44" fillId="35" borderId="0" xfId="0" applyFont="1" applyFill="1" applyAlignment="1">
      <alignment wrapText="1"/>
    </xf>
    <xf numFmtId="49" fontId="44" fillId="35" borderId="0" xfId="0" applyNumberFormat="1" applyFont="1" applyFill="1" applyAlignment="1">
      <alignment wrapText="1"/>
    </xf>
    <xf numFmtId="176" fontId="44" fillId="35" borderId="0" xfId="0" applyNumberFormat="1" applyFont="1" applyFill="1" applyAlignment="1">
      <alignment wrapText="1"/>
    </xf>
    <xf numFmtId="0" fontId="44" fillId="32" borderId="0" xfId="0" applyFont="1" applyFill="1" applyAlignment="1">
      <alignment wrapText="1"/>
    </xf>
    <xf numFmtId="49" fontId="44" fillId="32" borderId="0" xfId="0" applyNumberFormat="1" applyFont="1" applyFill="1" applyAlignment="1">
      <alignment wrapText="1"/>
    </xf>
    <xf numFmtId="0" fontId="44" fillId="35" borderId="0" xfId="130" applyFont="1" applyFill="1" applyAlignment="1">
      <alignment wrapText="1"/>
    </xf>
    <xf numFmtId="49" fontId="44" fillId="32" borderId="0" xfId="52" applyNumberFormat="1" applyFont="1" applyFill="1" applyBorder="1" applyAlignment="1" applyProtection="1">
      <alignment horizontal="center" vertical="center" wrapText="1"/>
      <protection locked="0"/>
    </xf>
    <xf numFmtId="0" fontId="44" fillId="32" borderId="0" xfId="130" applyFont="1" applyFill="1" applyAlignment="1">
      <alignment horizontal="center" vertical="center" wrapText="1"/>
    </xf>
    <xf numFmtId="49" fontId="44" fillId="31" borderId="0" xfId="52" applyNumberFormat="1" applyFont="1" applyFill="1" applyBorder="1" applyAlignment="1" applyProtection="1">
      <alignment horizontal="center" vertical="center" wrapText="1"/>
      <protection locked="0"/>
    </xf>
    <xf numFmtId="0" fontId="44" fillId="31" borderId="0" xfId="130" applyFont="1" applyFill="1" applyAlignment="1">
      <alignment horizontal="center" vertical="center" wrapText="1"/>
    </xf>
    <xf numFmtId="49" fontId="44" fillId="27" borderId="10" xfId="0" applyNumberFormat="1" applyFont="1" applyFill="1" applyBorder="1" applyAlignment="1">
      <alignment horizontal="center" vertical="center" wrapText="1"/>
    </xf>
    <xf numFmtId="0" fontId="44" fillId="27" borderId="10" xfId="0" applyFont="1" applyFill="1" applyBorder="1" applyAlignment="1">
      <alignment horizontal="center" vertical="center" wrapText="1"/>
    </xf>
    <xf numFmtId="0" fontId="44" fillId="36" borderId="0" xfId="130" applyFont="1" applyFill="1" applyAlignment="1">
      <alignment wrapText="1"/>
    </xf>
    <xf numFmtId="0" fontId="44" fillId="0" borderId="0" xfId="0" applyFont="1" applyFill="1" applyAlignment="1">
      <alignment horizontal="center" wrapText="1"/>
    </xf>
    <xf numFmtId="174" fontId="44" fillId="0" borderId="0" xfId="52" applyNumberFormat="1" applyFont="1" applyFill="1" applyAlignment="1">
      <alignment wrapText="1"/>
    </xf>
    <xf numFmtId="49" fontId="44" fillId="0" borderId="0" xfId="0" applyNumberFormat="1" applyFont="1" applyFill="1" applyBorder="1" applyAlignment="1">
      <alignment horizontal="center" vertical="center" wrapText="1"/>
    </xf>
    <xf numFmtId="169" fontId="44" fillId="0" borderId="0" xfId="52" applyNumberFormat="1" applyFont="1" applyFill="1" applyBorder="1" applyAlignment="1">
      <alignment horizontal="center" vertical="center" wrapText="1"/>
    </xf>
    <xf numFmtId="49" fontId="44" fillId="0" borderId="10" xfId="0" applyNumberFormat="1" applyFont="1" applyFill="1" applyBorder="1" applyAlignment="1">
      <alignment horizontal="left" vertical="center" wrapText="1"/>
    </xf>
    <xf numFmtId="174" fontId="44" fillId="0" borderId="10" xfId="52" applyNumberFormat="1" applyFont="1" applyFill="1" applyBorder="1" applyAlignment="1">
      <alignment horizontal="center" vertical="center" wrapText="1"/>
    </xf>
    <xf numFmtId="0" fontId="44" fillId="0" borderId="0" xfId="130" applyFont="1" applyFill="1" applyAlignment="1" applyProtection="1">
      <alignment vertical="center" wrapText="1"/>
      <protection locked="0"/>
    </xf>
    <xf numFmtId="0" fontId="44" fillId="0" borderId="0" xfId="130" applyFont="1" applyFill="1" applyAlignment="1" applyProtection="1">
      <alignment horizontal="center" wrapText="1"/>
      <protection locked="0"/>
    </xf>
    <xf numFmtId="174" fontId="44" fillId="0" borderId="0" xfId="52" applyNumberFormat="1" applyFont="1" applyFill="1" applyAlignment="1" applyProtection="1">
      <alignment horizontal="center" wrapText="1"/>
      <protection locked="0"/>
    </xf>
    <xf numFmtId="174" fontId="44" fillId="0" borderId="0" xfId="52" applyNumberFormat="1" applyFont="1" applyFill="1" applyAlignment="1" applyProtection="1">
      <alignment wrapText="1"/>
      <protection locked="0"/>
    </xf>
    <xf numFmtId="49" fontId="44" fillId="0" borderId="0" xfId="130" applyNumberFormat="1" applyFont="1" applyFill="1" applyBorder="1" applyAlignment="1" applyProtection="1">
      <alignment horizontal="center" vertical="center" wrapText="1"/>
      <protection locked="0"/>
    </xf>
    <xf numFmtId="0" fontId="44" fillId="27" borderId="10" xfId="0" applyFont="1" applyFill="1" applyBorder="1" applyAlignment="1">
      <alignment horizontal="left" vertical="center" wrapText="1"/>
    </xf>
    <xf numFmtId="0" fontId="44" fillId="27" borderId="13" xfId="77" applyFont="1" applyFill="1" applyBorder="1" applyAlignment="1">
      <alignment horizontal="left" vertical="center" wrapText="1"/>
    </xf>
    <xf numFmtId="168" fontId="39" fillId="0" borderId="0" xfId="66" applyNumberFormat="1" applyFont="1" applyFill="1" applyBorder="1" applyAlignment="1">
      <alignment vertical="center"/>
    </xf>
    <xf numFmtId="3" fontId="44" fillId="0" borderId="10" xfId="52" applyNumberFormat="1" applyFont="1" applyFill="1" applyBorder="1" applyAlignment="1">
      <alignment horizontal="center" vertical="center" wrapText="1"/>
    </xf>
    <xf numFmtId="3" fontId="44" fillId="30" borderId="10" xfId="52" applyNumberFormat="1" applyFont="1" applyFill="1" applyBorder="1" applyAlignment="1" applyProtection="1">
      <alignment horizontal="center" vertical="center" wrapText="1"/>
      <protection locked="0"/>
    </xf>
    <xf numFmtId="3" fontId="44" fillId="0" borderId="10" xfId="52" applyNumberFormat="1" applyFont="1" applyFill="1" applyBorder="1" applyAlignment="1" applyProtection="1">
      <alignment horizontal="center" vertical="center" wrapText="1"/>
      <protection locked="0"/>
    </xf>
    <xf numFmtId="3" fontId="44" fillId="30" borderId="10" xfId="52" applyNumberFormat="1" applyFont="1" applyFill="1" applyBorder="1" applyAlignment="1">
      <alignment horizontal="center" vertical="center" wrapText="1"/>
    </xf>
    <xf numFmtId="3" fontId="44" fillId="27" borderId="10" xfId="52" applyNumberFormat="1" applyFont="1" applyFill="1" applyBorder="1" applyAlignment="1">
      <alignment horizontal="center" vertical="center" wrapText="1"/>
    </xf>
    <xf numFmtId="3" fontId="44" fillId="27" borderId="10" xfId="52" applyNumberFormat="1" applyFont="1" applyFill="1" applyBorder="1" applyAlignment="1" applyProtection="1">
      <alignment horizontal="center" vertical="center" wrapText="1"/>
      <protection locked="0"/>
    </xf>
    <xf numFmtId="0" fontId="44" fillId="27" borderId="10" xfId="77" applyFont="1" applyFill="1" applyBorder="1" applyAlignment="1">
      <alignment vertical="center" wrapText="1"/>
    </xf>
    <xf numFmtId="0" fontId="44" fillId="27" borderId="11" xfId="77" applyFont="1" applyFill="1" applyBorder="1" applyAlignment="1">
      <alignment horizontal="center" vertical="center" wrapText="1"/>
    </xf>
    <xf numFmtId="0" fontId="44" fillId="27" borderId="13" xfId="77" applyFont="1" applyFill="1" applyBorder="1" applyAlignment="1">
      <alignment horizontal="center" vertical="center" wrapText="1"/>
    </xf>
    <xf numFmtId="171" fontId="44" fillId="0" borderId="10" xfId="100" applyNumberFormat="1" applyFont="1" applyFill="1" applyBorder="1" applyAlignment="1">
      <alignment horizontal="center" vertical="center" wrapText="1"/>
    </xf>
    <xf numFmtId="0" fontId="0" fillId="0" borderId="10" xfId="0" applyBorder="1"/>
    <xf numFmtId="167" fontId="44" fillId="27" borderId="10" xfId="52" applyNumberFormat="1" applyFont="1" applyFill="1" applyBorder="1" applyAlignment="1" applyProtection="1">
      <alignment vertical="center" wrapText="1"/>
      <protection locked="0"/>
    </xf>
    <xf numFmtId="3" fontId="44" fillId="31" borderId="10" xfId="52" applyNumberFormat="1" applyFont="1" applyFill="1" applyBorder="1" applyAlignment="1" applyProtection="1">
      <alignment horizontal="center" vertical="center" wrapText="1"/>
      <protection locked="0"/>
    </xf>
    <xf numFmtId="3" fontId="44" fillId="31" borderId="10" xfId="52" applyNumberFormat="1" applyFont="1" applyFill="1" applyBorder="1" applyAlignment="1">
      <alignment horizontal="center" vertical="center" wrapText="1"/>
    </xf>
    <xf numFmtId="167" fontId="44" fillId="31" borderId="10" xfId="52" applyNumberFormat="1" applyFont="1" applyFill="1" applyBorder="1" applyAlignment="1">
      <alignment vertical="center" wrapText="1"/>
    </xf>
    <xf numFmtId="49" fontId="44" fillId="31" borderId="10" xfId="0" applyNumberFormat="1" applyFont="1" applyFill="1" applyBorder="1" applyAlignment="1">
      <alignment horizontal="center" vertical="center" wrapText="1"/>
    </xf>
    <xf numFmtId="0" fontId="44" fillId="31" borderId="10" xfId="77" applyFont="1" applyFill="1" applyBorder="1" applyAlignment="1">
      <alignment horizontal="center" vertical="center" wrapText="1"/>
    </xf>
    <xf numFmtId="167" fontId="44" fillId="31" borderId="10" xfId="52" applyNumberFormat="1" applyFont="1" applyFill="1" applyBorder="1" applyAlignment="1" applyProtection="1">
      <alignment vertical="center" wrapText="1"/>
      <protection locked="0"/>
    </xf>
    <xf numFmtId="49" fontId="44" fillId="37" borderId="0" xfId="52" applyNumberFormat="1" applyFont="1" applyFill="1" applyBorder="1" applyAlignment="1" applyProtection="1">
      <alignment horizontal="center" vertical="center" wrapText="1"/>
      <protection locked="0"/>
    </xf>
    <xf numFmtId="0" fontId="44" fillId="37" borderId="0" xfId="130" applyFont="1" applyFill="1" applyAlignment="1">
      <alignment horizontal="center" vertical="center" wrapText="1"/>
    </xf>
    <xf numFmtId="0" fontId="44" fillId="37" borderId="0" xfId="0" applyFont="1" applyFill="1" applyAlignment="1">
      <alignment wrapText="1"/>
    </xf>
    <xf numFmtId="0" fontId="44" fillId="37" borderId="0" xfId="0" applyNumberFormat="1" applyFont="1" applyFill="1" applyAlignment="1">
      <alignment wrapText="1"/>
    </xf>
    <xf numFmtId="49" fontId="44" fillId="37" borderId="0" xfId="0" applyNumberFormat="1" applyFont="1" applyFill="1" applyAlignment="1">
      <alignment wrapText="1"/>
    </xf>
    <xf numFmtId="0" fontId="44" fillId="37" borderId="0" xfId="130" applyFont="1" applyFill="1" applyAlignment="1">
      <alignment horizontal="center" wrapText="1"/>
    </xf>
    <xf numFmtId="0" fontId="44" fillId="37" borderId="0" xfId="130" applyFont="1" applyFill="1" applyAlignment="1">
      <alignment wrapText="1"/>
    </xf>
    <xf numFmtId="49" fontId="47" fillId="37" borderId="0" xfId="52" applyNumberFormat="1" applyFont="1" applyFill="1" applyBorder="1" applyAlignment="1" applyProtection="1">
      <alignment horizontal="center" vertical="center" wrapText="1"/>
      <protection locked="0"/>
    </xf>
    <xf numFmtId="0" fontId="47" fillId="37" borderId="0" xfId="130" applyFont="1" applyFill="1" applyAlignment="1">
      <alignment horizontal="center" vertical="center" wrapText="1"/>
    </xf>
    <xf numFmtId="0" fontId="47" fillId="37" borderId="0" xfId="0" applyFont="1" applyFill="1" applyAlignment="1">
      <alignment wrapText="1"/>
    </xf>
    <xf numFmtId="49" fontId="47" fillId="37" borderId="0" xfId="0" applyNumberFormat="1" applyFont="1" applyFill="1" applyAlignment="1">
      <alignment wrapText="1"/>
    </xf>
    <xf numFmtId="0" fontId="47" fillId="37" borderId="0" xfId="130" applyFont="1" applyFill="1" applyAlignment="1">
      <alignment horizontal="center" wrapText="1"/>
    </xf>
    <xf numFmtId="49" fontId="44" fillId="38" borderId="0" xfId="77" applyNumberFormat="1" applyFont="1" applyFill="1" applyBorder="1" applyAlignment="1">
      <alignment horizontal="center" vertical="center" wrapText="1"/>
    </xf>
    <xf numFmtId="0" fontId="44" fillId="38" borderId="0" xfId="130" applyFont="1" applyFill="1" applyAlignment="1">
      <alignment horizontal="center" vertical="center" wrapText="1"/>
    </xf>
    <xf numFmtId="0" fontId="44" fillId="38" borderId="0" xfId="0" applyFont="1" applyFill="1" applyAlignment="1">
      <alignment wrapText="1"/>
    </xf>
    <xf numFmtId="49" fontId="44" fillId="38" borderId="0" xfId="0" applyNumberFormat="1" applyFont="1" applyFill="1" applyAlignment="1">
      <alignment wrapText="1"/>
    </xf>
    <xf numFmtId="0" fontId="44" fillId="38" borderId="0" xfId="130" applyFont="1" applyFill="1" applyAlignment="1">
      <alignment wrapText="1"/>
    </xf>
    <xf numFmtId="49" fontId="44" fillId="38" borderId="0" xfId="52" applyNumberFormat="1" applyFont="1" applyFill="1" applyBorder="1" applyAlignment="1" applyProtection="1">
      <alignment horizontal="center" vertical="center" wrapText="1"/>
      <protection locked="0"/>
    </xf>
    <xf numFmtId="49" fontId="44" fillId="38" borderId="0" xfId="130" applyNumberFormat="1" applyFont="1" applyFill="1" applyBorder="1" applyAlignment="1" applyProtection="1">
      <alignment horizontal="center" vertical="center" wrapText="1"/>
      <protection locked="0"/>
    </xf>
    <xf numFmtId="0" fontId="44" fillId="38" borderId="0" xfId="130" applyFont="1" applyFill="1" applyAlignment="1">
      <alignment horizontal="center" wrapText="1"/>
    </xf>
    <xf numFmtId="49" fontId="44" fillId="37" borderId="0" xfId="130" applyNumberFormat="1" applyFont="1" applyFill="1" applyBorder="1" applyAlignment="1" applyProtection="1">
      <alignment horizontal="center" vertical="center" wrapText="1"/>
      <protection locked="0"/>
    </xf>
    <xf numFmtId="49" fontId="44" fillId="39" borderId="0" xfId="52" applyNumberFormat="1" applyFont="1" applyFill="1" applyBorder="1" applyAlignment="1" applyProtection="1">
      <alignment horizontal="center" vertical="center" wrapText="1"/>
      <protection locked="0"/>
    </xf>
    <xf numFmtId="0" fontId="44" fillId="39" borderId="0" xfId="130" applyFont="1" applyFill="1" applyAlignment="1">
      <alignment horizontal="center" vertical="center" wrapText="1"/>
    </xf>
    <xf numFmtId="0" fontId="44" fillId="39" borderId="0" xfId="0" applyFont="1" applyFill="1" applyAlignment="1">
      <alignment wrapText="1"/>
    </xf>
    <xf numFmtId="49" fontId="44" fillId="39" borderId="0" xfId="0" applyNumberFormat="1" applyFont="1" applyFill="1" applyAlignment="1">
      <alignment wrapText="1"/>
    </xf>
    <xf numFmtId="0" fontId="44" fillId="39" borderId="0" xfId="130" applyFont="1" applyFill="1" applyAlignment="1">
      <alignment wrapText="1"/>
    </xf>
    <xf numFmtId="49" fontId="44" fillId="40" borderId="10" xfId="77" applyNumberFormat="1" applyFont="1" applyFill="1" applyBorder="1" applyAlignment="1">
      <alignment horizontal="center" vertical="center" wrapText="1"/>
    </xf>
    <xf numFmtId="0" fontId="105" fillId="27" borderId="10" xfId="110" applyNumberFormat="1" applyFont="1" applyFill="1" applyBorder="1" applyAlignment="1">
      <alignment horizontal="center" wrapText="1"/>
    </xf>
    <xf numFmtId="49" fontId="105" fillId="27" borderId="10" xfId="110" applyNumberFormat="1" applyFont="1" applyFill="1" applyBorder="1" applyAlignment="1">
      <alignment horizontal="center" wrapText="1"/>
    </xf>
    <xf numFmtId="49" fontId="106" fillId="27" borderId="10" xfId="110" applyNumberFormat="1" applyFont="1" applyFill="1" applyBorder="1" applyAlignment="1">
      <alignment horizontal="center" wrapText="1"/>
    </xf>
    <xf numFmtId="49" fontId="44" fillId="27" borderId="10" xfId="77" applyNumberFormat="1" applyFont="1" applyFill="1" applyBorder="1" applyAlignment="1">
      <alignment horizontal="center" vertical="center" wrapText="1"/>
    </xf>
    <xf numFmtId="0" fontId="44" fillId="27" borderId="10" xfId="77" applyNumberFormat="1" applyFont="1" applyFill="1" applyBorder="1" applyAlignment="1" applyProtection="1">
      <alignment horizontal="left" vertical="center" wrapText="1"/>
      <protection locked="0"/>
    </xf>
    <xf numFmtId="0" fontId="44" fillId="27" borderId="10" xfId="77" applyFont="1" applyFill="1" applyBorder="1" applyAlignment="1" applyProtection="1">
      <alignment horizontal="left" vertical="center" wrapText="1"/>
      <protection locked="0"/>
    </xf>
    <xf numFmtId="0" fontId="44" fillId="27" borderId="10" xfId="106" applyFont="1" applyFill="1" applyBorder="1" applyAlignment="1" applyProtection="1">
      <alignment horizontal="left" vertical="center" wrapText="1"/>
      <protection locked="0"/>
    </xf>
    <xf numFmtId="0" fontId="44" fillId="27" borderId="10" xfId="130" applyFont="1" applyFill="1" applyBorder="1" applyAlignment="1" applyProtection="1">
      <alignment horizontal="center" vertical="center" wrapText="1"/>
      <protection locked="0"/>
    </xf>
    <xf numFmtId="0" fontId="44" fillId="27" borderId="10" xfId="141" applyFont="1" applyFill="1" applyBorder="1" applyAlignment="1">
      <alignment horizontal="left" vertical="center" wrapText="1"/>
    </xf>
    <xf numFmtId="0" fontId="44" fillId="27" borderId="10" xfId="101" applyFont="1" applyFill="1" applyBorder="1" applyAlignment="1">
      <alignment horizontal="left" vertical="center" wrapText="1"/>
    </xf>
    <xf numFmtId="4" fontId="44" fillId="27" borderId="10" xfId="0" applyNumberFormat="1" applyFont="1" applyFill="1" applyBorder="1" applyAlignment="1">
      <alignment horizontal="center" vertical="center" wrapText="1"/>
    </xf>
    <xf numFmtId="1" fontId="44" fillId="27" borderId="10" xfId="0" applyNumberFormat="1" applyFont="1" applyFill="1" applyBorder="1" applyAlignment="1" applyProtection="1">
      <alignment horizontal="center" vertical="center" wrapText="1"/>
      <protection locked="0"/>
    </xf>
    <xf numFmtId="0" fontId="44" fillId="27" borderId="10" xfId="100" applyNumberFormat="1" applyFont="1" applyFill="1" applyBorder="1" applyAlignment="1">
      <alignment horizontal="center" vertical="center" wrapText="1"/>
    </xf>
    <xf numFmtId="0" fontId="44" fillId="27" borderId="10" xfId="0" applyNumberFormat="1" applyFont="1" applyFill="1" applyBorder="1" applyAlignment="1">
      <alignment horizontal="left" vertical="center" wrapText="1"/>
    </xf>
    <xf numFmtId="3" fontId="44" fillId="27" borderId="0" xfId="52" applyNumberFormat="1" applyFont="1" applyFill="1" applyBorder="1" applyAlignment="1">
      <alignment horizontal="center" vertical="center" wrapText="1"/>
    </xf>
    <xf numFmtId="0" fontId="44" fillId="27" borderId="26" xfId="0" applyFont="1" applyFill="1" applyBorder="1" applyAlignment="1">
      <alignment horizontal="left" vertical="center" wrapText="1"/>
    </xf>
    <xf numFmtId="0" fontId="44" fillId="27" borderId="26" xfId="0" applyFont="1" applyFill="1" applyBorder="1" applyAlignment="1">
      <alignment horizontal="center" vertical="center" wrapText="1"/>
    </xf>
    <xf numFmtId="3" fontId="44" fillId="27" borderId="26" xfId="52" applyNumberFormat="1" applyFont="1" applyFill="1" applyBorder="1" applyAlignment="1">
      <alignment horizontal="center" vertical="center" wrapText="1"/>
    </xf>
    <xf numFmtId="0" fontId="44" fillId="27" borderId="26" xfId="77" applyFont="1" applyFill="1" applyBorder="1" applyAlignment="1">
      <alignment horizontal="left" vertical="center" wrapText="1"/>
    </xf>
    <xf numFmtId="0" fontId="44" fillId="27" borderId="26" xfId="77" applyFont="1" applyFill="1" applyBorder="1" applyAlignment="1">
      <alignment horizontal="center" vertical="center" wrapText="1"/>
    </xf>
    <xf numFmtId="3" fontId="44" fillId="27" borderId="26" xfId="52" applyNumberFormat="1" applyFont="1" applyFill="1" applyBorder="1" applyAlignment="1" applyProtection="1">
      <alignment horizontal="center" vertical="center" wrapText="1"/>
      <protection locked="0"/>
    </xf>
    <xf numFmtId="177" fontId="44" fillId="27" borderId="10" xfId="52" applyNumberFormat="1" applyFont="1" applyFill="1" applyBorder="1" applyAlignment="1">
      <alignment vertical="center" wrapText="1"/>
    </xf>
    <xf numFmtId="3" fontId="44" fillId="27" borderId="22" xfId="52" applyNumberFormat="1" applyFont="1" applyFill="1" applyBorder="1" applyAlignment="1" applyProtection="1">
      <alignment horizontal="center" vertical="center" wrapText="1"/>
      <protection locked="0"/>
    </xf>
    <xf numFmtId="3" fontId="44" fillId="27" borderId="22" xfId="52" applyNumberFormat="1" applyFont="1" applyFill="1" applyBorder="1" applyAlignment="1">
      <alignment horizontal="center" vertical="center" wrapText="1"/>
    </xf>
    <xf numFmtId="0" fontId="44" fillId="27" borderId="10" xfId="0" applyNumberFormat="1" applyFont="1" applyFill="1" applyBorder="1" applyAlignment="1">
      <alignment horizontal="center" vertical="center" wrapText="1"/>
    </xf>
    <xf numFmtId="0" fontId="44" fillId="27" borderId="10" xfId="0" applyFont="1" applyFill="1" applyBorder="1" applyAlignment="1">
      <alignment vertical="center" wrapText="1"/>
    </xf>
    <xf numFmtId="0" fontId="44" fillId="27" borderId="0" xfId="0" applyFont="1" applyFill="1" applyBorder="1" applyAlignment="1">
      <alignment horizontal="center" vertical="center" wrapText="1"/>
    </xf>
    <xf numFmtId="0" fontId="44" fillId="27" borderId="11" xfId="0" applyFont="1" applyFill="1" applyBorder="1" applyAlignment="1">
      <alignment horizontal="center" vertical="center" wrapText="1"/>
    </xf>
    <xf numFmtId="49" fontId="44" fillId="27" borderId="11" xfId="77" applyNumberFormat="1" applyFont="1" applyFill="1" applyBorder="1" applyAlignment="1">
      <alignment horizontal="center" vertical="center" wrapText="1"/>
    </xf>
    <xf numFmtId="49" fontId="44" fillId="27" borderId="13" xfId="77" applyNumberFormat="1" applyFont="1" applyFill="1" applyBorder="1" applyAlignment="1">
      <alignment horizontal="center" vertical="center" wrapText="1"/>
    </xf>
    <xf numFmtId="0" fontId="44" fillId="27" borderId="13" xfId="77" applyFont="1" applyFill="1" applyBorder="1" applyAlignment="1">
      <alignment vertical="center" wrapText="1"/>
    </xf>
    <xf numFmtId="0" fontId="44" fillId="27" borderId="13" xfId="0" applyFont="1" applyFill="1" applyBorder="1" applyAlignment="1">
      <alignment wrapText="1"/>
    </xf>
    <xf numFmtId="0" fontId="44" fillId="27" borderId="0" xfId="0" applyFont="1" applyFill="1" applyAlignment="1">
      <alignment vertical="center" wrapText="1"/>
    </xf>
    <xf numFmtId="49" fontId="44" fillId="27" borderId="0" xfId="0" applyNumberFormat="1" applyFont="1" applyFill="1" applyAlignment="1">
      <alignment vertical="center" wrapText="1"/>
    </xf>
    <xf numFmtId="0" fontId="44" fillId="27" borderId="0" xfId="130" applyFont="1" applyFill="1" applyAlignment="1">
      <alignment vertical="center" wrapText="1"/>
    </xf>
    <xf numFmtId="167" fontId="44" fillId="0" borderId="10" xfId="52" quotePrefix="1" applyNumberFormat="1" applyFont="1" applyFill="1" applyBorder="1" applyAlignment="1" applyProtection="1">
      <alignment horizontal="right" vertical="center" wrapText="1"/>
      <protection locked="0"/>
    </xf>
    <xf numFmtId="167" fontId="44" fillId="30" borderId="10" xfId="52" applyNumberFormat="1" applyFont="1" applyFill="1" applyBorder="1" applyAlignment="1" applyProtection="1">
      <alignment horizontal="right" vertical="center" wrapText="1"/>
      <protection locked="0"/>
    </xf>
    <xf numFmtId="167" fontId="44" fillId="30" borderId="10" xfId="52" applyNumberFormat="1" applyFont="1" applyFill="1" applyBorder="1" applyAlignment="1">
      <alignment horizontal="right" vertical="center" wrapText="1"/>
    </xf>
    <xf numFmtId="167" fontId="44" fillId="27" borderId="10" xfId="52" applyNumberFormat="1" applyFont="1" applyFill="1" applyBorder="1" applyAlignment="1" applyProtection="1">
      <alignment horizontal="right" vertical="center" wrapText="1"/>
      <protection locked="0"/>
    </xf>
    <xf numFmtId="0" fontId="44" fillId="0" borderId="0" xfId="0" applyFont="1" applyFill="1" applyBorder="1" applyAlignment="1">
      <alignment horizontal="center" vertical="center" wrapText="1"/>
    </xf>
    <xf numFmtId="0" fontId="46" fillId="0" borderId="0" xfId="0" applyFont="1" applyBorder="1" applyAlignment="1">
      <alignment horizontal="center" vertical="center" wrapText="1"/>
    </xf>
    <xf numFmtId="0" fontId="39" fillId="0" borderId="0" xfId="0" applyFont="1" applyBorder="1" applyAlignment="1">
      <alignment horizontal="right" wrapText="1"/>
    </xf>
    <xf numFmtId="0" fontId="46" fillId="0" borderId="27" xfId="0" applyFont="1" applyFill="1" applyBorder="1" applyAlignment="1">
      <alignment horizontal="center" vertical="center" wrapText="1"/>
    </xf>
    <xf numFmtId="0" fontId="46" fillId="0" borderId="12" xfId="0" applyFont="1" applyFill="1" applyBorder="1" applyAlignment="1">
      <alignment horizontal="center" vertical="center" wrapText="1"/>
    </xf>
    <xf numFmtId="0" fontId="44" fillId="0" borderId="53" xfId="0" applyFont="1" applyFill="1" applyBorder="1" applyAlignment="1">
      <alignment horizontal="center" vertical="center" wrapText="1"/>
    </xf>
    <xf numFmtId="0" fontId="44" fillId="0" borderId="28"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44" fillId="0" borderId="27"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53" xfId="0" applyNumberFormat="1" applyFont="1" applyBorder="1" applyAlignment="1">
      <alignment horizontal="center" vertical="center" wrapText="1"/>
    </xf>
    <xf numFmtId="0" fontId="44" fillId="0" borderId="28" xfId="0" applyNumberFormat="1" applyFont="1" applyBorder="1" applyAlignment="1">
      <alignment horizontal="center" vertical="center" wrapText="1"/>
    </xf>
    <xf numFmtId="0" fontId="39" fillId="0" borderId="0" xfId="0" applyFont="1" applyFill="1" applyAlignment="1">
      <alignment horizontal="right"/>
    </xf>
    <xf numFmtId="0" fontId="39" fillId="0" borderId="0" xfId="0" applyFont="1" applyFill="1" applyAlignment="1">
      <alignment horizontal="right" vertical="center"/>
    </xf>
    <xf numFmtId="0" fontId="44" fillId="0" borderId="54" xfId="0" applyFont="1" applyFill="1" applyBorder="1" applyAlignment="1">
      <alignment horizontal="center" vertical="center" wrapText="1"/>
    </xf>
    <xf numFmtId="0" fontId="44" fillId="0" borderId="55" xfId="0" applyFont="1" applyFill="1" applyBorder="1" applyAlignment="1">
      <alignment horizontal="center" vertical="center" wrapText="1"/>
    </xf>
    <xf numFmtId="0" fontId="44" fillId="0" borderId="56" xfId="0" applyFont="1" applyFill="1" applyBorder="1" applyAlignment="1">
      <alignment horizontal="center" vertical="center" wrapText="1"/>
    </xf>
    <xf numFmtId="49" fontId="44" fillId="0" borderId="57" xfId="0" applyNumberFormat="1" applyFont="1" applyBorder="1" applyAlignment="1">
      <alignment horizontal="center" vertical="center" textRotation="90" wrapText="1"/>
    </xf>
    <xf numFmtId="49" fontId="44" fillId="0" borderId="58" xfId="0" applyNumberFormat="1" applyFont="1" applyBorder="1" applyAlignment="1">
      <alignment horizontal="center" vertical="center" textRotation="90" wrapText="1"/>
    </xf>
    <xf numFmtId="49" fontId="44" fillId="0" borderId="59" xfId="0" applyNumberFormat="1" applyFont="1" applyBorder="1" applyAlignment="1">
      <alignment horizontal="center" vertical="center" textRotation="90" wrapText="1"/>
    </xf>
    <xf numFmtId="49" fontId="44" fillId="0" borderId="11" xfId="0" applyNumberFormat="1" applyFont="1" applyBorder="1" applyAlignment="1">
      <alignment horizontal="center" vertical="center" textRotation="90" wrapText="1"/>
    </xf>
    <xf numFmtId="0" fontId="44" fillId="0" borderId="59" xfId="0" applyFont="1" applyFill="1" applyBorder="1" applyAlignment="1">
      <alignment horizontal="center" vertical="center" wrapText="1"/>
    </xf>
    <xf numFmtId="0" fontId="44" fillId="0" borderId="11"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44" fillId="0" borderId="10" xfId="0" applyFont="1" applyBorder="1" applyAlignment="1">
      <alignment horizontal="center" vertical="center" wrapText="1"/>
    </xf>
    <xf numFmtId="0" fontId="46" fillId="24" borderId="0" xfId="0" applyFont="1" applyFill="1" applyBorder="1" applyAlignment="1">
      <alignment horizontal="center" wrapText="1"/>
    </xf>
    <xf numFmtId="0" fontId="39" fillId="24" borderId="0" xfId="0" applyFont="1" applyFill="1" applyBorder="1" applyAlignment="1">
      <alignment horizontal="right" wrapText="1"/>
    </xf>
    <xf numFmtId="169" fontId="39" fillId="0" borderId="0" xfId="52" applyNumberFormat="1" applyFont="1" applyFill="1" applyAlignment="1">
      <alignment horizontal="right" wrapText="1"/>
    </xf>
    <xf numFmtId="0" fontId="44" fillId="0" borderId="0" xfId="110" applyFont="1" applyFill="1" applyBorder="1" applyAlignment="1">
      <alignment horizontal="center" wrapText="1"/>
    </xf>
    <xf numFmtId="169" fontId="39" fillId="0" borderId="0" xfId="52" applyNumberFormat="1" applyFont="1" applyFill="1" applyBorder="1" applyAlignment="1">
      <alignment horizontal="right" wrapText="1"/>
    </xf>
    <xf numFmtId="49" fontId="44" fillId="0" borderId="10" xfId="0" applyNumberFormat="1" applyFont="1" applyBorder="1" applyAlignment="1">
      <alignment horizontal="center" vertical="center" textRotation="90" wrapText="1"/>
    </xf>
    <xf numFmtId="49" fontId="102" fillId="0" borderId="10" xfId="0" applyNumberFormat="1" applyFont="1" applyFill="1" applyBorder="1" applyAlignment="1">
      <alignment horizontal="center" vertical="center" textRotation="90" wrapText="1"/>
    </xf>
    <xf numFmtId="0" fontId="67" fillId="0" borderId="10" xfId="110" applyFont="1" applyFill="1" applyBorder="1" applyAlignment="1">
      <alignment horizontal="center" vertical="center" wrapText="1"/>
    </xf>
    <xf numFmtId="169" fontId="44" fillId="0" borderId="10" xfId="52" applyNumberFormat="1" applyFont="1" applyFill="1" applyBorder="1" applyAlignment="1">
      <alignment horizontal="center" vertical="center" wrapText="1"/>
    </xf>
    <xf numFmtId="0" fontId="44" fillId="0" borderId="0" xfId="101" applyFont="1" applyFill="1" applyAlignment="1">
      <alignment horizontal="center" vertical="center" wrapText="1"/>
    </xf>
    <xf numFmtId="171" fontId="44" fillId="0" borderId="10" xfId="100" applyNumberFormat="1" applyFont="1" applyFill="1" applyBorder="1" applyAlignment="1">
      <alignment horizontal="center" vertical="center" wrapText="1"/>
    </xf>
    <xf numFmtId="0" fontId="44" fillId="0" borderId="10" xfId="100" applyFont="1" applyFill="1" applyBorder="1" applyAlignment="1">
      <alignment horizontal="center" vertical="center" wrapText="1"/>
    </xf>
    <xf numFmtId="171" fontId="44" fillId="0" borderId="0" xfId="101" applyNumberFormat="1" applyFont="1" applyFill="1" applyBorder="1" applyAlignment="1">
      <alignment horizontal="right" vertical="center" wrapText="1"/>
    </xf>
    <xf numFmtId="49" fontId="44" fillId="0" borderId="10" xfId="100" applyNumberFormat="1" applyFont="1" applyFill="1" applyBorder="1" applyAlignment="1">
      <alignment horizontal="center" vertical="center" wrapText="1"/>
    </xf>
    <xf numFmtId="49" fontId="44" fillId="0" borderId="10" xfId="100" applyNumberFormat="1" applyFont="1" applyFill="1" applyBorder="1" applyAlignment="1">
      <alignment horizontal="center" vertical="center" textRotation="90" wrapText="1"/>
    </xf>
    <xf numFmtId="0" fontId="44" fillId="24" borderId="53" xfId="0" applyFont="1" applyFill="1" applyBorder="1" applyAlignment="1">
      <alignment horizontal="center" vertical="center" wrapText="1"/>
    </xf>
    <xf numFmtId="0" fontId="44" fillId="24" borderId="10" xfId="0" applyFont="1" applyFill="1" applyBorder="1" applyAlignment="1">
      <alignment horizontal="center" vertical="center" wrapText="1"/>
    </xf>
    <xf numFmtId="0" fontId="39" fillId="0" borderId="0" xfId="0" applyFont="1" applyAlignment="1">
      <alignment horizontal="right" vertical="center"/>
    </xf>
    <xf numFmtId="0" fontId="44" fillId="0" borderId="0" xfId="0" applyFont="1" applyFill="1" applyAlignment="1">
      <alignment horizontal="center" vertical="center" wrapText="1"/>
    </xf>
    <xf numFmtId="49" fontId="44" fillId="24" borderId="12" xfId="0" applyNumberFormat="1" applyFont="1" applyFill="1" applyBorder="1" applyAlignment="1">
      <alignment horizontal="center" vertical="center" textRotation="90"/>
    </xf>
    <xf numFmtId="49" fontId="44" fillId="24" borderId="10" xfId="0" applyNumberFormat="1" applyFont="1" applyFill="1" applyBorder="1" applyAlignment="1">
      <alignment horizontal="center" vertical="center" textRotation="90"/>
    </xf>
    <xf numFmtId="49" fontId="44" fillId="24" borderId="10" xfId="0" applyNumberFormat="1" applyFont="1" applyFill="1" applyBorder="1" applyAlignment="1">
      <alignment horizontal="center" vertical="center" textRotation="90" wrapText="1"/>
    </xf>
    <xf numFmtId="0" fontId="44" fillId="0" borderId="53" xfId="0" applyFont="1" applyBorder="1" applyAlignment="1">
      <alignment horizontal="center" vertical="center" wrapText="1"/>
    </xf>
    <xf numFmtId="49" fontId="44" fillId="24" borderId="53" xfId="0" applyNumberFormat="1" applyFont="1" applyFill="1" applyBorder="1" applyAlignment="1">
      <alignment horizontal="center" vertical="center" textRotation="90" wrapText="1"/>
    </xf>
    <xf numFmtId="0" fontId="44" fillId="24" borderId="28"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39" fillId="0" borderId="0" xfId="0" applyFont="1" applyBorder="1" applyAlignment="1">
      <alignment horizontal="right" vertical="center" wrapText="1"/>
    </xf>
    <xf numFmtId="0" fontId="44" fillId="0" borderId="0" xfId="163" applyNumberFormat="1" applyFont="1" applyFill="1" applyBorder="1" applyAlignment="1">
      <alignment horizontal="center" vertical="center" wrapText="1"/>
    </xf>
    <xf numFmtId="0" fontId="39" fillId="0" borderId="0" xfId="163" applyFont="1" applyFill="1" applyBorder="1" applyAlignment="1">
      <alignment horizontal="right" wrapText="1"/>
    </xf>
    <xf numFmtId="0" fontId="44" fillId="0" borderId="60" xfId="163" applyFont="1" applyFill="1" applyBorder="1" applyAlignment="1">
      <alignment horizontal="center" vertical="center" wrapText="1"/>
    </xf>
    <xf numFmtId="0" fontId="44" fillId="0" borderId="55" xfId="163" applyFont="1" applyFill="1" applyBorder="1" applyAlignment="1">
      <alignment horizontal="center" vertical="center" wrapText="1"/>
    </xf>
    <xf numFmtId="0" fontId="44" fillId="0" borderId="61" xfId="163" applyFont="1" applyFill="1" applyBorder="1" applyAlignment="1">
      <alignment horizontal="center" vertical="center" wrapText="1"/>
    </xf>
    <xf numFmtId="0" fontId="44" fillId="0" borderId="53" xfId="163" applyFont="1" applyFill="1" applyBorder="1" applyAlignment="1">
      <alignment horizontal="center" vertical="center" wrapText="1"/>
    </xf>
    <xf numFmtId="0" fontId="44" fillId="0" borderId="10" xfId="163" applyFont="1" applyFill="1" applyBorder="1" applyAlignment="1">
      <alignment horizontal="center" vertical="center" wrapText="1"/>
    </xf>
    <xf numFmtId="0" fontId="44" fillId="0" borderId="53" xfId="163" applyNumberFormat="1" applyFont="1" applyFill="1" applyBorder="1" applyAlignment="1">
      <alignment horizontal="center" vertical="center" wrapText="1"/>
    </xf>
    <xf numFmtId="0" fontId="44" fillId="0" borderId="10" xfId="163" applyNumberFormat="1" applyFont="1" applyFill="1" applyBorder="1" applyAlignment="1">
      <alignment horizontal="center" vertical="center" wrapText="1"/>
    </xf>
    <xf numFmtId="0" fontId="44" fillId="0" borderId="28" xfId="163" applyNumberFormat="1" applyFont="1" applyFill="1" applyBorder="1" applyAlignment="1">
      <alignment horizontal="center" vertical="center" wrapText="1"/>
    </xf>
    <xf numFmtId="0" fontId="44" fillId="0" borderId="16" xfId="163" applyNumberFormat="1" applyFont="1" applyFill="1" applyBorder="1" applyAlignment="1">
      <alignment horizontal="center" vertical="center" wrapText="1"/>
    </xf>
    <xf numFmtId="168" fontId="39" fillId="0" borderId="0" xfId="66" applyNumberFormat="1" applyFont="1" applyFill="1" applyBorder="1" applyAlignment="1">
      <alignment horizontal="right" vertical="center"/>
    </xf>
    <xf numFmtId="0" fontId="44" fillId="0" borderId="0" xfId="128" applyFont="1" applyFill="1" applyAlignment="1">
      <alignment horizontal="center" vertical="center" wrapText="1"/>
    </xf>
    <xf numFmtId="0" fontId="44" fillId="0" borderId="12" xfId="127" applyFont="1" applyFill="1" applyBorder="1" applyAlignment="1">
      <alignment vertical="center"/>
    </xf>
    <xf numFmtId="0" fontId="44" fillId="0" borderId="10" xfId="127" applyFont="1" applyFill="1" applyBorder="1" applyAlignment="1">
      <alignment vertical="center"/>
    </xf>
    <xf numFmtId="0" fontId="44" fillId="0" borderId="53" xfId="128" applyFont="1" applyBorder="1" applyAlignment="1">
      <alignment horizontal="center" vertical="center" wrapText="1"/>
    </xf>
    <xf numFmtId="0" fontId="44" fillId="0" borderId="28" xfId="128" applyFont="1" applyBorder="1" applyAlignment="1">
      <alignment horizontal="center" vertical="center" wrapText="1"/>
    </xf>
    <xf numFmtId="0" fontId="44" fillId="27" borderId="0" xfId="130" applyFont="1" applyFill="1" applyAlignment="1" applyProtection="1">
      <alignment horizontal="center" vertical="center" wrapText="1"/>
      <protection locked="0"/>
    </xf>
    <xf numFmtId="0" fontId="44" fillId="0" borderId="10" xfId="130" applyFont="1" applyFill="1" applyBorder="1" applyAlignment="1">
      <alignment horizontal="center" vertical="center" wrapText="1"/>
    </xf>
    <xf numFmtId="0" fontId="44" fillId="0" borderId="10" xfId="130" applyFont="1" applyFill="1" applyBorder="1" applyAlignment="1" applyProtection="1">
      <alignment horizontal="center" vertical="center" wrapText="1"/>
      <protection locked="0"/>
    </xf>
    <xf numFmtId="174" fontId="44" fillId="0" borderId="10" xfId="52" applyNumberFormat="1" applyFont="1" applyFill="1" applyBorder="1" applyAlignment="1" applyProtection="1">
      <alignment horizontal="center" vertical="top" wrapText="1"/>
      <protection locked="0"/>
    </xf>
    <xf numFmtId="174" fontId="44" fillId="0" borderId="10" xfId="52" applyNumberFormat="1" applyFont="1" applyFill="1" applyBorder="1" applyAlignment="1" applyProtection="1">
      <alignment horizontal="center" vertical="center" wrapText="1"/>
      <protection locked="0"/>
    </xf>
    <xf numFmtId="0" fontId="67" fillId="27" borderId="32" xfId="121" applyFont="1" applyFill="1" applyBorder="1" applyAlignment="1">
      <alignment horizontal="left" vertical="top" wrapText="1"/>
    </xf>
    <xf numFmtId="0" fontId="67" fillId="27" borderId="33" xfId="121" applyFont="1" applyFill="1" applyBorder="1" applyAlignment="1">
      <alignment horizontal="left" vertical="top" wrapText="1"/>
    </xf>
    <xf numFmtId="0" fontId="67" fillId="27" borderId="34" xfId="121" applyFont="1" applyFill="1" applyBorder="1" applyAlignment="1">
      <alignment horizontal="left" vertical="top" wrapText="1"/>
    </xf>
    <xf numFmtId="0" fontId="90" fillId="0" borderId="0" xfId="123" applyFont="1" applyAlignment="1">
      <alignment horizontal="right" vertical="center" wrapText="1"/>
    </xf>
    <xf numFmtId="0" fontId="39" fillId="0" borderId="0" xfId="97" applyFont="1" applyFill="1" applyAlignment="1">
      <alignment horizontal="right"/>
    </xf>
    <xf numFmtId="0" fontId="48" fillId="0" borderId="30" xfId="123" applyFont="1" applyBorder="1" applyAlignment="1">
      <alignment horizontal="left" vertical="center" wrapText="1"/>
    </xf>
    <xf numFmtId="0" fontId="48" fillId="0" borderId="0" xfId="123" applyFont="1" applyBorder="1" applyAlignment="1">
      <alignment horizontal="left" vertical="center" wrapText="1"/>
    </xf>
    <xf numFmtId="0" fontId="51" fillId="27" borderId="43" xfId="121" applyFont="1" applyFill="1" applyBorder="1" applyAlignment="1">
      <alignment horizontal="center" vertical="center" wrapText="1"/>
    </xf>
    <xf numFmtId="0" fontId="51" fillId="27" borderId="44" xfId="121" applyFont="1" applyFill="1" applyBorder="1" applyAlignment="1">
      <alignment horizontal="center" vertical="center" wrapText="1"/>
    </xf>
    <xf numFmtId="0" fontId="51" fillId="27" borderId="36" xfId="121" applyFont="1" applyFill="1" applyBorder="1" applyAlignment="1">
      <alignment horizontal="center" vertical="center" wrapText="1"/>
    </xf>
    <xf numFmtId="0" fontId="51" fillId="27" borderId="37" xfId="121" applyFont="1" applyFill="1" applyBorder="1" applyAlignment="1">
      <alignment horizontal="center" vertical="center" wrapText="1"/>
    </xf>
    <xf numFmtId="0" fontId="67" fillId="27" borderId="43" xfId="121" applyFont="1" applyFill="1" applyBorder="1" applyAlignment="1">
      <alignment horizontal="center" vertical="center" wrapText="1"/>
    </xf>
    <xf numFmtId="0" fontId="67" fillId="27" borderId="44" xfId="121" applyFont="1" applyFill="1" applyBorder="1" applyAlignment="1">
      <alignment horizontal="center" vertical="center" wrapText="1"/>
    </xf>
    <xf numFmtId="0" fontId="67" fillId="27" borderId="45" xfId="121" applyFont="1" applyFill="1" applyBorder="1" applyAlignment="1">
      <alignment horizontal="center" vertical="center" wrapText="1"/>
    </xf>
    <xf numFmtId="0" fontId="51" fillId="27" borderId="13" xfId="121" applyFont="1" applyFill="1" applyBorder="1" applyAlignment="1">
      <alignment horizontal="left" vertical="center"/>
    </xf>
    <xf numFmtId="0" fontId="51" fillId="27" borderId="35" xfId="121" applyFont="1" applyFill="1" applyBorder="1" applyAlignment="1">
      <alignment horizontal="left" vertical="center"/>
    </xf>
    <xf numFmtId="0" fontId="51" fillId="27" borderId="22" xfId="121" applyFont="1" applyFill="1" applyBorder="1" applyAlignment="1">
      <alignment horizontal="left" vertical="center"/>
    </xf>
    <xf numFmtId="0" fontId="67" fillId="27" borderId="36" xfId="121" applyFont="1" applyFill="1" applyBorder="1" applyAlignment="1">
      <alignment horizontal="left" vertical="center" wrapText="1"/>
    </xf>
    <xf numFmtId="0" fontId="67" fillId="27" borderId="37" xfId="121" applyFont="1" applyFill="1" applyBorder="1" applyAlignment="1">
      <alignment horizontal="left" vertical="center" wrapText="1"/>
    </xf>
    <xf numFmtId="0" fontId="67" fillId="27" borderId="31" xfId="121" applyFont="1" applyFill="1" applyBorder="1" applyAlignment="1">
      <alignment horizontal="left" vertical="center" wrapText="1"/>
    </xf>
    <xf numFmtId="0" fontId="67" fillId="27" borderId="38" xfId="121" applyFont="1" applyFill="1" applyBorder="1" applyAlignment="1">
      <alignment horizontal="left" vertical="center" wrapText="1"/>
    </xf>
    <xf numFmtId="0" fontId="67" fillId="27" borderId="40" xfId="121" applyFont="1" applyFill="1" applyBorder="1" applyAlignment="1">
      <alignment horizontal="left" vertical="center" wrapText="1"/>
    </xf>
    <xf numFmtId="0" fontId="67" fillId="27" borderId="38" xfId="121" applyFont="1" applyFill="1" applyBorder="1" applyAlignment="1">
      <alignment horizontal="left" vertical="top" wrapText="1"/>
    </xf>
    <xf numFmtId="0" fontId="67" fillId="27" borderId="39" xfId="121" applyFont="1" applyFill="1" applyBorder="1" applyAlignment="1">
      <alignment horizontal="left" vertical="top" wrapText="1"/>
    </xf>
    <xf numFmtId="0" fontId="67" fillId="27" borderId="62" xfId="121" applyFont="1" applyFill="1" applyBorder="1" applyAlignment="1">
      <alignment horizontal="center" wrapText="1"/>
    </xf>
    <xf numFmtId="0" fontId="67" fillId="27" borderId="63" xfId="121" applyFont="1" applyFill="1" applyBorder="1" applyAlignment="1">
      <alignment horizontal="center" wrapText="1"/>
    </xf>
    <xf numFmtId="0" fontId="67" fillId="27" borderId="64" xfId="121" applyFont="1" applyFill="1" applyBorder="1" applyAlignment="1">
      <alignment horizontal="center" wrapText="1"/>
    </xf>
    <xf numFmtId="0" fontId="67" fillId="27" borderId="65" xfId="121" applyFont="1" applyFill="1" applyBorder="1" applyAlignment="1">
      <alignment horizontal="center" wrapText="1"/>
    </xf>
    <xf numFmtId="0" fontId="67" fillId="29" borderId="43" xfId="121" applyFont="1" applyFill="1" applyBorder="1" applyAlignment="1">
      <alignment horizontal="center" vertical="center" wrapText="1"/>
    </xf>
    <xf numFmtId="0" fontId="67" fillId="29" borderId="44" xfId="121" applyFont="1" applyFill="1" applyBorder="1" applyAlignment="1">
      <alignment horizontal="center" vertical="center" wrapText="1"/>
    </xf>
    <xf numFmtId="0" fontId="67" fillId="29" borderId="45" xfId="121" applyFont="1" applyFill="1" applyBorder="1" applyAlignment="1">
      <alignment horizontal="center" vertical="center" wrapText="1"/>
    </xf>
    <xf numFmtId="0" fontId="67" fillId="0" borderId="0" xfId="123" applyFont="1" applyFill="1" applyAlignment="1">
      <alignment horizontal="center" vertical="center" wrapText="1"/>
    </xf>
    <xf numFmtId="0" fontId="67" fillId="0" borderId="30" xfId="123" applyFont="1" applyBorder="1" applyAlignment="1">
      <alignment horizontal="justify" vertical="center" wrapText="1"/>
    </xf>
    <xf numFmtId="0" fontId="67" fillId="0" borderId="0" xfId="123" applyFont="1" applyBorder="1" applyAlignment="1">
      <alignment horizontal="justify" vertical="center" wrapText="1"/>
    </xf>
    <xf numFmtId="0" fontId="44" fillId="0" borderId="10" xfId="123" applyFont="1" applyBorder="1" applyAlignment="1">
      <alignment horizontal="center" vertical="center" wrapText="1"/>
    </xf>
    <xf numFmtId="0" fontId="44" fillId="0" borderId="13" xfId="123" applyFont="1" applyBorder="1" applyAlignment="1">
      <alignment horizontal="center" vertical="center" wrapText="1"/>
    </xf>
    <xf numFmtId="0" fontId="44" fillId="0" borderId="35" xfId="123" applyFont="1" applyBorder="1" applyAlignment="1">
      <alignment horizontal="center" vertical="center" wrapText="1"/>
    </xf>
    <xf numFmtId="0" fontId="44" fillId="0" borderId="22" xfId="123" applyFont="1" applyBorder="1" applyAlignment="1">
      <alignment horizontal="center" vertical="center" wrapText="1"/>
    </xf>
    <xf numFmtId="0" fontId="44" fillId="0" borderId="10" xfId="123" applyFont="1" applyBorder="1" applyAlignment="1">
      <alignment horizontal="left" vertical="center" wrapText="1"/>
    </xf>
    <xf numFmtId="0" fontId="86" fillId="0" borderId="10" xfId="123" applyFont="1" applyBorder="1" applyAlignment="1">
      <alignment horizontal="left" vertical="center" wrapText="1"/>
    </xf>
    <xf numFmtId="0" fontId="67" fillId="27" borderId="43" xfId="98" applyFont="1" applyFill="1" applyBorder="1" applyAlignment="1">
      <alignment horizontal="center" vertical="center" wrapText="1"/>
    </xf>
    <xf numFmtId="0" fontId="67" fillId="27" borderId="44" xfId="98" applyFont="1" applyFill="1" applyBorder="1" applyAlignment="1">
      <alignment horizontal="center" vertical="center" wrapText="1"/>
    </xf>
    <xf numFmtId="0" fontId="67" fillId="27" borderId="45" xfId="98" applyFont="1" applyFill="1" applyBorder="1" applyAlignment="1">
      <alignment horizontal="center" vertical="center" wrapText="1"/>
    </xf>
    <xf numFmtId="0" fontId="49" fillId="0" borderId="10" xfId="123" applyFont="1" applyBorder="1" applyAlignment="1">
      <alignment horizontal="left" vertical="center" wrapText="1"/>
    </xf>
    <xf numFmtId="0" fontId="67" fillId="29" borderId="43" xfId="98" applyFont="1" applyFill="1" applyBorder="1" applyAlignment="1">
      <alignment horizontal="center" vertical="center" wrapText="1"/>
    </xf>
    <xf numFmtId="0" fontId="67" fillId="29" borderId="44" xfId="98" applyFont="1" applyFill="1" applyBorder="1" applyAlignment="1">
      <alignment horizontal="center" vertical="center" wrapText="1"/>
    </xf>
    <xf numFmtId="0" fontId="67" fillId="29" borderId="45" xfId="98" applyFont="1" applyFill="1" applyBorder="1" applyAlignment="1">
      <alignment horizontal="center" vertical="center" wrapText="1"/>
    </xf>
    <xf numFmtId="0" fontId="67" fillId="27" borderId="36" xfId="98" applyFont="1" applyFill="1" applyBorder="1" applyAlignment="1">
      <alignment horizontal="left" vertical="justify" wrapText="1"/>
    </xf>
    <xf numFmtId="0" fontId="67" fillId="27" borderId="37" xfId="98" applyFont="1" applyFill="1" applyBorder="1" applyAlignment="1">
      <alignment horizontal="left" vertical="justify" wrapText="1"/>
    </xf>
    <xf numFmtId="0" fontId="67" fillId="27" borderId="41" xfId="98" applyFont="1" applyFill="1" applyBorder="1" applyAlignment="1">
      <alignment horizontal="left" vertical="justify" wrapText="1"/>
    </xf>
    <xf numFmtId="0" fontId="67" fillId="0" borderId="30" xfId="123" applyFont="1" applyBorder="1" applyAlignment="1">
      <alignment horizontal="left" vertical="center" wrapText="1"/>
    </xf>
    <xf numFmtId="0" fontId="67" fillId="0" borderId="0" xfId="123" applyFont="1" applyBorder="1" applyAlignment="1">
      <alignment horizontal="left" vertical="center" wrapText="1"/>
    </xf>
    <xf numFmtId="0" fontId="87" fillId="27" borderId="43" xfId="98" applyFont="1" applyFill="1" applyBorder="1" applyAlignment="1">
      <alignment horizontal="center" vertical="center" wrapText="1"/>
    </xf>
    <xf numFmtId="0" fontId="88" fillId="27" borderId="44" xfId="98" applyFont="1" applyFill="1" applyBorder="1" applyAlignment="1">
      <alignment wrapText="1"/>
    </xf>
    <xf numFmtId="0" fontId="88" fillId="27" borderId="36" xfId="98" applyFont="1" applyFill="1" applyBorder="1" applyAlignment="1">
      <alignment wrapText="1"/>
    </xf>
    <xf numFmtId="0" fontId="88" fillId="27" borderId="37" xfId="98" applyFont="1" applyFill="1" applyBorder="1" applyAlignment="1">
      <alignment wrapText="1"/>
    </xf>
    <xf numFmtId="0" fontId="88" fillId="27" borderId="43" xfId="98" applyFont="1" applyFill="1" applyBorder="1" applyAlignment="1">
      <alignment horizontal="center" vertical="top"/>
    </xf>
    <xf numFmtId="0" fontId="88" fillId="27" borderId="44" xfId="98" applyFont="1" applyFill="1" applyBorder="1" applyAlignment="1">
      <alignment horizontal="center" vertical="top"/>
    </xf>
    <xf numFmtId="0" fontId="88" fillId="27" borderId="36" xfId="98" applyFont="1" applyFill="1" applyBorder="1" applyAlignment="1">
      <alignment horizontal="center" vertical="top"/>
    </xf>
    <xf numFmtId="0" fontId="88" fillId="27" borderId="37" xfId="98" applyFont="1" applyFill="1" applyBorder="1" applyAlignment="1">
      <alignment horizontal="center" vertical="top"/>
    </xf>
    <xf numFmtId="0" fontId="67" fillId="27" borderId="36" xfId="98" applyFont="1" applyFill="1" applyBorder="1" applyAlignment="1">
      <alignment horizontal="left" vertical="top" wrapText="1"/>
    </xf>
    <xf numFmtId="0" fontId="67" fillId="27" borderId="37" xfId="98" applyFont="1" applyFill="1" applyBorder="1" applyAlignment="1">
      <alignment horizontal="left" vertical="top" wrapText="1"/>
    </xf>
    <xf numFmtId="0" fontId="67" fillId="27" borderId="41" xfId="98" applyFont="1" applyFill="1" applyBorder="1" applyAlignment="1">
      <alignment horizontal="left" vertical="top" wrapText="1"/>
    </xf>
    <xf numFmtId="0" fontId="67" fillId="27" borderId="26" xfId="98" applyFont="1" applyFill="1" applyBorder="1" applyAlignment="1">
      <alignment horizontal="justify" vertical="center" wrapText="1"/>
    </xf>
    <xf numFmtId="0" fontId="67" fillId="27" borderId="11" xfId="98" applyFont="1" applyFill="1" applyBorder="1" applyAlignment="1">
      <alignment horizontal="justify" vertical="center" wrapText="1"/>
    </xf>
    <xf numFmtId="3" fontId="67" fillId="27" borderId="26" xfId="52" applyNumberFormat="1" applyFont="1" applyFill="1" applyBorder="1" applyAlignment="1">
      <alignment horizontal="center" vertical="center" wrapText="1"/>
    </xf>
    <xf numFmtId="3" fontId="67" fillId="27" borderId="11" xfId="52" applyNumberFormat="1" applyFont="1" applyFill="1" applyBorder="1" applyAlignment="1">
      <alignment horizontal="center" vertical="center" wrapText="1"/>
    </xf>
    <xf numFmtId="0" fontId="67" fillId="27" borderId="26" xfId="98" applyFont="1" applyFill="1" applyBorder="1" applyAlignment="1">
      <alignment horizontal="center" vertical="center" wrapText="1"/>
    </xf>
    <xf numFmtId="0" fontId="67" fillId="27" borderId="11" xfId="98" applyFont="1" applyFill="1" applyBorder="1" applyAlignment="1">
      <alignment horizontal="center" vertical="center" wrapText="1"/>
    </xf>
    <xf numFmtId="0" fontId="44" fillId="25" borderId="26" xfId="0" applyFont="1" applyFill="1" applyBorder="1" applyAlignment="1">
      <alignment horizontal="center" vertical="top" wrapText="1"/>
    </xf>
    <xf numFmtId="0" fontId="44" fillId="25" borderId="17" xfId="0" applyFont="1" applyFill="1" applyBorder="1" applyAlignment="1">
      <alignment horizontal="center" vertical="top" wrapText="1"/>
    </xf>
    <xf numFmtId="0" fontId="44" fillId="25" borderId="11" xfId="0" applyFont="1" applyFill="1" applyBorder="1" applyAlignment="1">
      <alignment horizontal="center" vertical="top" wrapText="1"/>
    </xf>
    <xf numFmtId="0" fontId="44" fillId="0" borderId="26" xfId="0" applyFont="1" applyBorder="1" applyAlignment="1">
      <alignment horizontal="center" vertical="top" wrapText="1"/>
    </xf>
    <xf numFmtId="0" fontId="44" fillId="0" borderId="17" xfId="0" applyFont="1" applyBorder="1" applyAlignment="1">
      <alignment horizontal="center" vertical="top" wrapText="1"/>
    </xf>
    <xf numFmtId="0" fontId="44" fillId="0" borderId="11" xfId="0" applyFont="1" applyBorder="1" applyAlignment="1">
      <alignment horizontal="center" vertical="top" wrapText="1"/>
    </xf>
    <xf numFmtId="169" fontId="44" fillId="0" borderId="26" xfId="52" applyNumberFormat="1" applyFont="1" applyBorder="1" applyAlignment="1">
      <alignment horizontal="center" vertical="center" wrapText="1"/>
    </xf>
    <xf numFmtId="169" fontId="44" fillId="0" borderId="17" xfId="52" applyNumberFormat="1" applyFont="1" applyBorder="1" applyAlignment="1">
      <alignment horizontal="center" vertical="center" wrapText="1"/>
    </xf>
    <xf numFmtId="169" fontId="44" fillId="0" borderId="11" xfId="52" applyNumberFormat="1" applyFont="1" applyBorder="1" applyAlignment="1">
      <alignment horizontal="center" vertical="center" wrapText="1"/>
    </xf>
    <xf numFmtId="169" fontId="44" fillId="25" borderId="26" xfId="52" applyNumberFormat="1" applyFont="1" applyFill="1" applyBorder="1" applyAlignment="1">
      <alignment horizontal="center" vertical="center" wrapText="1"/>
    </xf>
    <xf numFmtId="169" fontId="44" fillId="25" borderId="11" xfId="52" applyNumberFormat="1" applyFont="1" applyFill="1" applyBorder="1" applyAlignment="1">
      <alignment horizontal="center" vertical="center" wrapText="1"/>
    </xf>
    <xf numFmtId="0" fontId="44" fillId="25" borderId="10" xfId="0" applyFont="1" applyFill="1" applyBorder="1" applyAlignment="1">
      <alignment horizontal="center" vertical="center" wrapText="1"/>
    </xf>
    <xf numFmtId="0" fontId="44" fillId="25" borderId="13" xfId="0" applyFont="1" applyFill="1" applyBorder="1" applyAlignment="1">
      <alignment horizontal="center" vertical="center" wrapText="1"/>
    </xf>
    <xf numFmtId="0" fontId="44" fillId="25" borderId="35" xfId="0" applyFont="1" applyFill="1" applyBorder="1" applyAlignment="1">
      <alignment horizontal="center" vertical="center" wrapText="1"/>
    </xf>
    <xf numFmtId="0" fontId="44" fillId="25" borderId="44" xfId="0" applyFont="1" applyFill="1" applyBorder="1" applyAlignment="1">
      <alignment horizontal="center" vertical="center" wrapText="1"/>
    </xf>
    <xf numFmtId="0" fontId="66" fillId="0" borderId="0" xfId="0" applyFont="1" applyAlignment="1">
      <alignment horizontal="center" vertical="center"/>
    </xf>
    <xf numFmtId="0" fontId="65" fillId="0" borderId="0" xfId="0" applyFont="1" applyAlignment="1">
      <alignment horizontal="center" vertical="center" wrapText="1"/>
    </xf>
    <xf numFmtId="0" fontId="65" fillId="0" borderId="0" xfId="0" applyFont="1" applyAlignment="1">
      <alignment horizontal="center" vertical="center"/>
    </xf>
    <xf numFmtId="0" fontId="65" fillId="0" borderId="26" xfId="0" applyFont="1" applyBorder="1" applyAlignment="1">
      <alignment horizontal="center" vertical="top" wrapText="1"/>
    </xf>
    <xf numFmtId="0" fontId="65" fillId="0" borderId="17" xfId="0" applyFont="1" applyBorder="1" applyAlignment="1">
      <alignment horizontal="center" vertical="top" wrapText="1"/>
    </xf>
    <xf numFmtId="0" fontId="65" fillId="0" borderId="11" xfId="0" applyFont="1" applyBorder="1" applyAlignment="1">
      <alignment horizontal="center" vertical="top" wrapText="1"/>
    </xf>
    <xf numFmtId="169" fontId="65" fillId="0" borderId="26" xfId="52" applyNumberFormat="1" applyFont="1" applyBorder="1" applyAlignment="1">
      <alignment horizontal="center" vertical="center" wrapText="1"/>
    </xf>
    <xf numFmtId="169" fontId="65" fillId="0" borderId="17" xfId="52" applyNumberFormat="1" applyFont="1" applyBorder="1" applyAlignment="1">
      <alignment horizontal="center" vertical="center" wrapText="1"/>
    </xf>
    <xf numFmtId="169" fontId="65" fillId="0" borderId="11" xfId="52" applyNumberFormat="1" applyFont="1" applyBorder="1" applyAlignment="1">
      <alignment horizontal="center" vertical="center" wrapText="1"/>
    </xf>
    <xf numFmtId="0" fontId="65" fillId="25" borderId="10" xfId="0" applyFont="1" applyFill="1" applyBorder="1" applyAlignment="1">
      <alignment horizontal="center" vertical="top" wrapText="1"/>
    </xf>
    <xf numFmtId="0" fontId="65" fillId="25" borderId="13" xfId="0" applyFont="1" applyFill="1" applyBorder="1" applyAlignment="1">
      <alignment horizontal="center" vertical="center" wrapText="1"/>
    </xf>
    <xf numFmtId="0" fontId="65" fillId="25" borderId="22" xfId="0" applyFont="1" applyFill="1" applyBorder="1" applyAlignment="1">
      <alignment horizontal="center" vertical="center" wrapText="1"/>
    </xf>
    <xf numFmtId="0" fontId="65" fillId="25" borderId="26" xfId="0" applyFont="1" applyFill="1" applyBorder="1" applyAlignment="1">
      <alignment horizontal="center" vertical="center" wrapText="1"/>
    </xf>
    <xf numFmtId="0" fontId="65" fillId="25" borderId="11" xfId="0" applyFont="1" applyFill="1" applyBorder="1" applyAlignment="1">
      <alignment horizontal="center" vertical="center" wrapText="1"/>
    </xf>
    <xf numFmtId="0" fontId="44" fillId="25" borderId="10" xfId="0" applyFont="1" applyFill="1" applyBorder="1" applyAlignment="1">
      <alignment horizontal="center" vertical="top" wrapText="1"/>
    </xf>
    <xf numFmtId="0" fontId="65" fillId="25" borderId="26" xfId="0" applyFont="1" applyFill="1" applyBorder="1" applyAlignment="1">
      <alignment horizontal="center" vertical="top" wrapText="1"/>
    </xf>
    <xf numFmtId="0" fontId="65" fillId="25" borderId="17" xfId="0" applyFont="1" applyFill="1" applyBorder="1" applyAlignment="1">
      <alignment horizontal="center" vertical="top" wrapText="1"/>
    </xf>
    <xf numFmtId="0" fontId="65" fillId="25" borderId="11" xfId="0" applyFont="1" applyFill="1" applyBorder="1" applyAlignment="1">
      <alignment horizontal="center" vertical="top" wrapText="1"/>
    </xf>
    <xf numFmtId="0" fontId="48" fillId="0" borderId="0" xfId="125" applyFont="1" applyAlignment="1">
      <alignment horizontal="right" vertical="center" wrapText="1"/>
    </xf>
    <xf numFmtId="0" fontId="48" fillId="0" borderId="0" xfId="124" applyFont="1" applyAlignment="1">
      <alignment horizontal="center" vertical="center" wrapText="1"/>
    </xf>
    <xf numFmtId="0" fontId="44" fillId="25" borderId="45" xfId="0" applyFont="1" applyFill="1" applyBorder="1" applyAlignment="1">
      <alignment horizontal="center" vertical="center" wrapText="1"/>
    </xf>
    <xf numFmtId="0" fontId="44" fillId="25" borderId="34" xfId="0" applyFont="1" applyFill="1" applyBorder="1" applyAlignment="1">
      <alignment horizontal="center" vertical="center" wrapText="1"/>
    </xf>
  </cellXfs>
  <cellStyles count="179">
    <cellStyle name="_artabyuje" xfId="1"/>
    <cellStyle name="_artabyuje 2" xfId="2"/>
    <cellStyle name="_artabyuje_AVV-havelvac 1-9" xfId="3"/>
    <cellStyle name="_artabyuje_AVV-havelvac 1-9 2" xfId="4"/>
    <cellStyle name="_artabyuje_ԱՎՎ հավելվածներ 13.01.2015" xfId="5"/>
    <cellStyle name="_artabyuje_ԱՎՎ հավելվածներ 13.01.2015 2" xfId="6"/>
    <cellStyle name="20% - Accent1" xfId="7"/>
    <cellStyle name="20% - Accent2" xfId="8"/>
    <cellStyle name="20% - Accent3" xfId="9"/>
    <cellStyle name="20% - Accent4" xfId="10"/>
    <cellStyle name="20% - Accent5" xfId="11"/>
    <cellStyle name="20% - Accent6" xfId="12"/>
    <cellStyle name="20% - Акцент1" xfId="13"/>
    <cellStyle name="20% - Акцент2" xfId="14"/>
    <cellStyle name="20% - Акцент3" xfId="15"/>
    <cellStyle name="20% - Акцент4" xfId="16"/>
    <cellStyle name="20% - Акцент5" xfId="17"/>
    <cellStyle name="20% - Акцент6" xfId="18"/>
    <cellStyle name="40% - Accent1" xfId="19"/>
    <cellStyle name="40% - Accent2" xfId="20"/>
    <cellStyle name="40% - Accent3" xfId="21"/>
    <cellStyle name="40% - Accent4" xfId="22"/>
    <cellStyle name="40% - Accent5" xfId="23"/>
    <cellStyle name="40% - Accent6" xfId="24"/>
    <cellStyle name="40% - Акцент1" xfId="25"/>
    <cellStyle name="40% - Акцент2" xfId="26"/>
    <cellStyle name="40% - Акцент3" xfId="27"/>
    <cellStyle name="40% - Акцент4" xfId="28"/>
    <cellStyle name="40% - Акцент5" xfId="29"/>
    <cellStyle name="40% - Акцент6" xfId="30"/>
    <cellStyle name="60% - Accent1" xfId="31"/>
    <cellStyle name="60% - Accent2" xfId="32"/>
    <cellStyle name="60% - Accent3" xfId="33"/>
    <cellStyle name="60% - Accent4" xfId="34"/>
    <cellStyle name="60% - Accent5" xfId="35"/>
    <cellStyle name="60% - Accent6" xfId="36"/>
    <cellStyle name="60% - Акцент1" xfId="37"/>
    <cellStyle name="60% - Акцент2" xfId="38"/>
    <cellStyle name="60% - Акцент3" xfId="39"/>
    <cellStyle name="60% - Акцент4" xfId="40"/>
    <cellStyle name="60% - Акцент5" xfId="41"/>
    <cellStyle name="60% - Акцент6" xfId="42"/>
    <cellStyle name="Accent1" xfId="43"/>
    <cellStyle name="Accent2" xfId="44"/>
    <cellStyle name="Accent3" xfId="45"/>
    <cellStyle name="Accent4" xfId="46"/>
    <cellStyle name="Accent5" xfId="47"/>
    <cellStyle name="Accent6" xfId="48"/>
    <cellStyle name="Bad" xfId="49"/>
    <cellStyle name="Calculation" xfId="50"/>
    <cellStyle name="Check Cell" xfId="51"/>
    <cellStyle name="Comma" xfId="52" builtinId="3"/>
    <cellStyle name="Comma 2" xfId="53"/>
    <cellStyle name="Comma 2 2" xfId="54"/>
    <cellStyle name="Comma 3" xfId="55"/>
    <cellStyle name="Comma 3 2" xfId="56"/>
    <cellStyle name="Comma 3 2 2" xfId="57"/>
    <cellStyle name="Comma 4" xfId="58"/>
    <cellStyle name="Comma 4 2" xfId="59"/>
    <cellStyle name="Comma 5" xfId="60"/>
    <cellStyle name="Comma 6" xfId="61"/>
    <cellStyle name="Comma 6 2" xfId="62"/>
    <cellStyle name="Comma 7" xfId="63"/>
    <cellStyle name="Comma 8" xfId="64"/>
    <cellStyle name="Comma 9" xfId="65"/>
    <cellStyle name="Comma_General 17.02.04" xfId="66"/>
    <cellStyle name="Explanatory Text" xfId="67"/>
    <cellStyle name="Good" xfId="68"/>
    <cellStyle name="Heading 1" xfId="69"/>
    <cellStyle name="Heading 2" xfId="70"/>
    <cellStyle name="Heading 3" xfId="71"/>
    <cellStyle name="Heading 4" xfId="72"/>
    <cellStyle name="Input" xfId="73"/>
    <cellStyle name="Linked Cell" xfId="74"/>
    <cellStyle name="Neutral" xfId="75"/>
    <cellStyle name="Normal" xfId="0" builtinId="0"/>
    <cellStyle name="Normal 10" xfId="76"/>
    <cellStyle name="Normal 10 2" xfId="77"/>
    <cellStyle name="Normal 10_Վերջնական ՖՆ 2014թ.  10.03.2014" xfId="78"/>
    <cellStyle name="Normal 11" xfId="79"/>
    <cellStyle name="Normal 11 2" xfId="80"/>
    <cellStyle name="Normal 11_Վերջնական ՖՆ 2014թ.  10.03.2014" xfId="81"/>
    <cellStyle name="Normal 12" xfId="82"/>
    <cellStyle name="Normal 12 2" xfId="83"/>
    <cellStyle name="Normal 12_Վերջնական ՖՆ 2014թ.  10.03.2014" xfId="84"/>
    <cellStyle name="Normal 13" xfId="85"/>
    <cellStyle name="Normal 13 2" xfId="86"/>
    <cellStyle name="Normal 13_Վերջնական ՖՆ 2014թ.  10.03.2014" xfId="87"/>
    <cellStyle name="Normal 14" xfId="88"/>
    <cellStyle name="Normal 14 2" xfId="89"/>
    <cellStyle name="Normal 14_Վերջնական ՖՆ 2014թ.  10.03.2014" xfId="90"/>
    <cellStyle name="Normal 15" xfId="91"/>
    <cellStyle name="Normal 15 2" xfId="92"/>
    <cellStyle name="Normal 15_Վերջնական ՖՆ 2014թ.  10.03.2014" xfId="93"/>
    <cellStyle name="Normal 16" xfId="94"/>
    <cellStyle name="Normal 16 2" xfId="95"/>
    <cellStyle name="Normal 16_Վերջնական ՖՆ 2014թ.  10.03.2014" xfId="96"/>
    <cellStyle name="Normal 17" xfId="97"/>
    <cellStyle name="Normal 18" xfId="98"/>
    <cellStyle name="Normal 19" xfId="99"/>
    <cellStyle name="Normal 2" xfId="100"/>
    <cellStyle name="Normal 2 2" xfId="101"/>
    <cellStyle name="Normal 2_AVV-havelvac 1-9" xfId="102"/>
    <cellStyle name="Normal 3" xfId="103"/>
    <cellStyle name="Normal 3 2" xfId="104"/>
    <cellStyle name="Normal 3_Վերջնական ՖՆ 2014թ.  10.03.2014" xfId="105"/>
    <cellStyle name="Normal 4" xfId="106"/>
    <cellStyle name="Normal 4 2" xfId="107"/>
    <cellStyle name="Normal 4_Վերջնական ՖՆ 2014թ.  10.03.2014" xfId="108"/>
    <cellStyle name="Normal 5" xfId="109"/>
    <cellStyle name="Normal 6" xfId="110"/>
    <cellStyle name="Normal 6 2" xfId="111"/>
    <cellStyle name="Normal 6_Վերջնական ՖՆ 2014թ.  10.03.2014" xfId="112"/>
    <cellStyle name="Normal 7" xfId="113"/>
    <cellStyle name="Normal 7 2" xfId="114"/>
    <cellStyle name="Normal 7_Վերջնական ՖՆ 2014թ.  10.03.2014" xfId="115"/>
    <cellStyle name="Normal 8" xfId="116"/>
    <cellStyle name="Normal 8 2" xfId="117"/>
    <cellStyle name="Normal 8_Վերջնական ՖՆ 2014թ.  10.03.2014" xfId="118"/>
    <cellStyle name="Normal 9" xfId="119"/>
    <cellStyle name="Normal 9 2" xfId="120"/>
    <cellStyle name="Normal 9 3" xfId="121"/>
    <cellStyle name="Normal 9_Վերջնական ՖՆ 2014թ.  10.03.2014" xfId="122"/>
    <cellStyle name="Normal_3.Havelv.2010miasnak.dzever" xfId="123"/>
    <cellStyle name="Normal_3.Havelv.2010miasnak.dzever 2" xfId="124"/>
    <cellStyle name="Normal_3.Havelv.2010miasnak.dzever_Doc1" xfId="125"/>
    <cellStyle name="Normal_3.Havelv.2010miasnak.dzever_Հավելված 9 (1) (1)" xfId="126"/>
    <cellStyle name="Normal_General" xfId="127"/>
    <cellStyle name="Normal_General 17.02.04" xfId="128"/>
    <cellStyle name="Normal_General 2" xfId="129"/>
    <cellStyle name="Normal_MVD artabyug" xfId="130"/>
    <cellStyle name="Normal_non tax04" xfId="131"/>
    <cellStyle name="Normal_Quartal -N 265" xfId="132"/>
    <cellStyle name="Normal_send-calc-turq" xfId="133"/>
    <cellStyle name="Normal_tax" xfId="134"/>
    <cellStyle name="Normal_turq" xfId="135"/>
    <cellStyle name="Note" xfId="136"/>
    <cellStyle name="Output" xfId="137"/>
    <cellStyle name="Percent 2" xfId="138"/>
    <cellStyle name="Percent 2 2" xfId="139"/>
    <cellStyle name="Style 1" xfId="140"/>
    <cellStyle name="Style 1 2" xfId="141"/>
    <cellStyle name="Title" xfId="142"/>
    <cellStyle name="Total" xfId="143"/>
    <cellStyle name="Warning Text" xfId="144"/>
    <cellStyle name="Акцент1" xfId="145"/>
    <cellStyle name="Акцент2" xfId="146"/>
    <cellStyle name="Акцент3" xfId="147"/>
    <cellStyle name="Акцент4" xfId="148"/>
    <cellStyle name="Акцент5" xfId="149"/>
    <cellStyle name="Акцент6" xfId="150"/>
    <cellStyle name="Ввод " xfId="151"/>
    <cellStyle name="Вывод" xfId="152"/>
    <cellStyle name="Вычисление" xfId="153"/>
    <cellStyle name="Денежный 2" xfId="154"/>
    <cellStyle name="Заголовок 1" xfId="155"/>
    <cellStyle name="Заголовок 2" xfId="156"/>
    <cellStyle name="Заголовок 3" xfId="157"/>
    <cellStyle name="Заголовок 4" xfId="158"/>
    <cellStyle name="Итог" xfId="159"/>
    <cellStyle name="Контрольная ячейка" xfId="160"/>
    <cellStyle name="Название" xfId="161"/>
    <cellStyle name="Нейтральный" xfId="162"/>
    <cellStyle name="Обычный 2" xfId="163"/>
    <cellStyle name="Обычный 2 2" xfId="164"/>
    <cellStyle name="Обычный 3" xfId="165"/>
    <cellStyle name="Плохой" xfId="166"/>
    <cellStyle name="Пояснение" xfId="167"/>
    <cellStyle name="Примечание" xfId="168"/>
    <cellStyle name="Связанная ячейка" xfId="169"/>
    <cellStyle name="Стиль 1" xfId="170"/>
    <cellStyle name="Текст предупреждения" xfId="171"/>
    <cellStyle name="Финансовый 2" xfId="172"/>
    <cellStyle name="Финансовый 2 2" xfId="173"/>
    <cellStyle name="Финансовый 3" xfId="174"/>
    <cellStyle name="Финансовый 3 2" xfId="175"/>
    <cellStyle name="Финансовый 4" xfId="176"/>
    <cellStyle name="Финансовый 4 2" xfId="177"/>
    <cellStyle name="Хороший" xfId="178"/>
  </cellStyles>
  <dxfs count="62">
    <dxf>
      <font>
        <color rgb="FF9C0006"/>
      </font>
      <fill>
        <patternFill>
          <bgColor rgb="FFFFC7CE"/>
        </patternFill>
      </fill>
    </dxf>
    <dxf>
      <font>
        <color rgb="FF9C0006"/>
      </font>
      <fill>
        <patternFill>
          <bgColor rgb="FFFFC7CE"/>
        </patternFill>
      </fill>
    </dxf>
    <dxf>
      <font>
        <color rgb="FF9C0006"/>
      </font>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fgColor indexed="64"/>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87</xdr:row>
      <xdr:rowOff>215810</xdr:rowOff>
    </xdr:from>
    <xdr:to>
      <xdr:col>1</xdr:col>
      <xdr:colOff>2033031</xdr:colOff>
      <xdr:row>87</xdr:row>
      <xdr:rowOff>215810</xdr:rowOff>
    </xdr:to>
    <xdr:sp macro="" textlink="">
      <xdr:nvSpPr>
        <xdr:cNvPr id="2"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5"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1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1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1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1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1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1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2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28"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29"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0"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31"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54"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5"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6"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57"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6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6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6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7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80"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1"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2"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83"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8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9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9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9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9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9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9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9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9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9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9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0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0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0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0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0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10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1"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2"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213" name="Text Box 4599"/>
        <xdr:cNvSpPr txBox="1">
          <a:spLocks noChangeArrowheads="1"/>
        </xdr:cNvSpPr>
      </xdr:nvSpPr>
      <xdr:spPr bwMode="auto">
        <a:xfrm>
          <a:off x="1038225" y="8333625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4"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5"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6"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7"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8"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19"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20"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21"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22"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23"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24"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25"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26"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27"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28"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29"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30"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31"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32"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33"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34"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35"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236" name="Text Box 4599"/>
        <xdr:cNvSpPr txBox="1">
          <a:spLocks noChangeArrowheads="1"/>
        </xdr:cNvSpPr>
      </xdr:nvSpPr>
      <xdr:spPr bwMode="auto">
        <a:xfrm>
          <a:off x="1038225" y="8333625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37"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38"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239" name="Text Box 4599"/>
        <xdr:cNvSpPr txBox="1">
          <a:spLocks noChangeArrowheads="1"/>
        </xdr:cNvSpPr>
      </xdr:nvSpPr>
      <xdr:spPr bwMode="auto">
        <a:xfrm>
          <a:off x="1038225" y="8333625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0"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1"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2"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3"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4"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5"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6"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7"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8"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249"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0"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1"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2"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3"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4"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5"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6"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7"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8"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59"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60"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261"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438"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39"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440"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41"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42"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3"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4"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5"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6"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7"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8"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49"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50"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51"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52"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53"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54"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55"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56"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57"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58"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59"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460"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61"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62"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63"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64"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65"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66"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67"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68"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69"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70"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71"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72"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73"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74"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75"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76"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77"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78"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79"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480"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81"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82"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83"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84"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485"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86"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87"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88"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489"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374"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75"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76"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377"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78"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79"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38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8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8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39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400"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1"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2"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403"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8"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09"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1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1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1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1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1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1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1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1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1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1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2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426"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27"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28"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429"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3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9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49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49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0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0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0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0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504"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05"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06"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87</xdr:row>
      <xdr:rowOff>215810</xdr:rowOff>
    </xdr:from>
    <xdr:to>
      <xdr:col>1</xdr:col>
      <xdr:colOff>2033031</xdr:colOff>
      <xdr:row>87</xdr:row>
      <xdr:rowOff>215810</xdr:rowOff>
    </xdr:to>
    <xdr:sp macro="" textlink="">
      <xdr:nvSpPr>
        <xdr:cNvPr id="507"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08"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09"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87</xdr:row>
      <xdr:rowOff>215810</xdr:rowOff>
    </xdr:from>
    <xdr:to>
      <xdr:col>1</xdr:col>
      <xdr:colOff>2769870</xdr:colOff>
      <xdr:row>87</xdr:row>
      <xdr:rowOff>215810</xdr:rowOff>
    </xdr:to>
    <xdr:sp macro="" textlink="">
      <xdr:nvSpPr>
        <xdr:cNvPr id="51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1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1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87</xdr:row>
      <xdr:rowOff>215810</xdr:rowOff>
    </xdr:from>
    <xdr:to>
      <xdr:col>4</xdr:col>
      <xdr:colOff>0</xdr:colOff>
      <xdr:row>87</xdr:row>
      <xdr:rowOff>215810</xdr:rowOff>
    </xdr:to>
    <xdr:sp macro="" textlink="">
      <xdr:nvSpPr>
        <xdr:cNvPr id="52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530"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1"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2"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533"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4"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5"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6"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7"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8"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39"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40"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41"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42"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43"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44"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45"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46"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47"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48"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49"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50"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51"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52"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53"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54"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55"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556"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57"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58"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288</xdr:row>
      <xdr:rowOff>211576</xdr:rowOff>
    </xdr:from>
    <xdr:to>
      <xdr:col>1</xdr:col>
      <xdr:colOff>2033031</xdr:colOff>
      <xdr:row>288</xdr:row>
      <xdr:rowOff>211576</xdr:rowOff>
    </xdr:to>
    <xdr:sp macro="" textlink="">
      <xdr:nvSpPr>
        <xdr:cNvPr id="559"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0"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1"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2"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3"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4"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5"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6"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7"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8"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288</xdr:row>
      <xdr:rowOff>211576</xdr:rowOff>
    </xdr:from>
    <xdr:to>
      <xdr:col>1</xdr:col>
      <xdr:colOff>2769870</xdr:colOff>
      <xdr:row>288</xdr:row>
      <xdr:rowOff>211576</xdr:rowOff>
    </xdr:to>
    <xdr:sp macro="" textlink="">
      <xdr:nvSpPr>
        <xdr:cNvPr id="569"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0"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1"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2"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3"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4"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5"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6"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7"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8"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79"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80"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288</xdr:row>
      <xdr:rowOff>211576</xdr:rowOff>
    </xdr:from>
    <xdr:to>
      <xdr:col>4</xdr:col>
      <xdr:colOff>0</xdr:colOff>
      <xdr:row>288</xdr:row>
      <xdr:rowOff>211576</xdr:rowOff>
    </xdr:to>
    <xdr:sp macro="" textlink="">
      <xdr:nvSpPr>
        <xdr:cNvPr id="581"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582"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583"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584"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585"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586"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87"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88"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89"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0"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1"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2"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3"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4"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5"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6"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7"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598"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599"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0"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1"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2"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3"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604"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5"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6"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7"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8"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09"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0"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1"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2"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3"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4"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5"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6"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17"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18"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19"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0"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1"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2"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3"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384</xdr:row>
      <xdr:rowOff>205861</xdr:rowOff>
    </xdr:from>
    <xdr:to>
      <xdr:col>1</xdr:col>
      <xdr:colOff>2033031</xdr:colOff>
      <xdr:row>384</xdr:row>
      <xdr:rowOff>205861</xdr:rowOff>
    </xdr:to>
    <xdr:sp macro="" textlink="">
      <xdr:nvSpPr>
        <xdr:cNvPr id="624"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5"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6"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7"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8"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384</xdr:row>
      <xdr:rowOff>205861</xdr:rowOff>
    </xdr:from>
    <xdr:to>
      <xdr:col>1</xdr:col>
      <xdr:colOff>2769870</xdr:colOff>
      <xdr:row>384</xdr:row>
      <xdr:rowOff>205861</xdr:rowOff>
    </xdr:to>
    <xdr:sp macro="" textlink="">
      <xdr:nvSpPr>
        <xdr:cNvPr id="629"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30"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31"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32"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384</xdr:row>
      <xdr:rowOff>205861</xdr:rowOff>
    </xdr:from>
    <xdr:to>
      <xdr:col>4</xdr:col>
      <xdr:colOff>0</xdr:colOff>
      <xdr:row>384</xdr:row>
      <xdr:rowOff>205861</xdr:rowOff>
    </xdr:to>
    <xdr:sp macro="" textlink="">
      <xdr:nvSpPr>
        <xdr:cNvPr id="633"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634"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35"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36"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637"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3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3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4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4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4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5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660"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1"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2"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663"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6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7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7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7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7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7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7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7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7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7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7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8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8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8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8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8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68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686"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87"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88"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689"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69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0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1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1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12"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13"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14"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15"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1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1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1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1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2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2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2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2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2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2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2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2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2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2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3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38"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39"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0"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41"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4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5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5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5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6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6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6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6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64"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65"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66"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67"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6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6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7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7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7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78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90"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1"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2"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793"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79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0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0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0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0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0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0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0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0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0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0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1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1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1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1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1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1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816"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17"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18"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88</xdr:row>
      <xdr:rowOff>215810</xdr:rowOff>
    </xdr:from>
    <xdr:to>
      <xdr:col>1</xdr:col>
      <xdr:colOff>2033031</xdr:colOff>
      <xdr:row>88</xdr:row>
      <xdr:rowOff>215810</xdr:rowOff>
    </xdr:to>
    <xdr:sp macro="" textlink="">
      <xdr:nvSpPr>
        <xdr:cNvPr id="819" name="Text Box 4599"/>
        <xdr:cNvSpPr txBox="1">
          <a:spLocks noChangeArrowheads="1"/>
        </xdr:cNvSpPr>
      </xdr:nvSpPr>
      <xdr:spPr bwMode="auto">
        <a:xfrm>
          <a:off x="935182" y="45087219"/>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0"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1"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2"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3"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4"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5"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6"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7"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8" name="Text Box 460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88</xdr:row>
      <xdr:rowOff>215810</xdr:rowOff>
    </xdr:from>
    <xdr:to>
      <xdr:col>1</xdr:col>
      <xdr:colOff>2769870</xdr:colOff>
      <xdr:row>88</xdr:row>
      <xdr:rowOff>215810</xdr:rowOff>
    </xdr:to>
    <xdr:sp macro="" textlink="">
      <xdr:nvSpPr>
        <xdr:cNvPr id="829" name="Text Box 4640"/>
        <xdr:cNvSpPr txBox="1">
          <a:spLocks noChangeArrowheads="1"/>
        </xdr:cNvSpPr>
      </xdr:nvSpPr>
      <xdr:spPr bwMode="auto">
        <a:xfrm>
          <a:off x="3162127" y="45087219"/>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2"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3"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4"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5"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6"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7"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8"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39"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40" name="Text Box 460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88</xdr:row>
      <xdr:rowOff>215810</xdr:rowOff>
    </xdr:from>
    <xdr:to>
      <xdr:col>4</xdr:col>
      <xdr:colOff>0</xdr:colOff>
      <xdr:row>88</xdr:row>
      <xdr:rowOff>215810</xdr:rowOff>
    </xdr:to>
    <xdr:sp macro="" textlink="">
      <xdr:nvSpPr>
        <xdr:cNvPr id="841" name="Text Box 4640"/>
        <xdr:cNvSpPr txBox="1">
          <a:spLocks noChangeArrowheads="1"/>
        </xdr:cNvSpPr>
      </xdr:nvSpPr>
      <xdr:spPr bwMode="auto">
        <a:xfrm>
          <a:off x="3654136" y="45087219"/>
          <a:ext cx="51954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842"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43"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844"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45"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46"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47"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48"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49"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0"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1"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2"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3"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4"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5"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6"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7"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58"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59"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0"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1"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2"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3"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864"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5"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6"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7"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8"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69"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0"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1"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2"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3"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4"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5"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6"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77"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78"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79"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0"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1"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2"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3"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884"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5"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6"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7"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8"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89"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90"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91"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92"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93"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894"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95"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896"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97"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898"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899"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0"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1"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2"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3"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4"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5"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6"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7"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8"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09"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10"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1"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2"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3"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4"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5"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916"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7"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8"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19"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20"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21"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2"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3"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4"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5"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6"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7"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8"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29"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0"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1"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2"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3"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4"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5"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382</xdr:row>
      <xdr:rowOff>205861</xdr:rowOff>
    </xdr:from>
    <xdr:to>
      <xdr:col>1</xdr:col>
      <xdr:colOff>2033031</xdr:colOff>
      <xdr:row>382</xdr:row>
      <xdr:rowOff>205861</xdr:rowOff>
    </xdr:to>
    <xdr:sp macro="" textlink="">
      <xdr:nvSpPr>
        <xdr:cNvPr id="936" name="Text Box 4599"/>
        <xdr:cNvSpPr txBox="1">
          <a:spLocks noChangeArrowheads="1"/>
        </xdr:cNvSpPr>
      </xdr:nvSpPr>
      <xdr:spPr bwMode="auto">
        <a:xfrm>
          <a:off x="795618" y="95411037"/>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7"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8"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39" name="Text Box 460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40"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382</xdr:row>
      <xdr:rowOff>205861</xdr:rowOff>
    </xdr:from>
    <xdr:to>
      <xdr:col>1</xdr:col>
      <xdr:colOff>2769870</xdr:colOff>
      <xdr:row>382</xdr:row>
      <xdr:rowOff>205861</xdr:rowOff>
    </xdr:to>
    <xdr:sp macro="" textlink="">
      <xdr:nvSpPr>
        <xdr:cNvPr id="941" name="Text Box 4640"/>
        <xdr:cNvSpPr txBox="1">
          <a:spLocks noChangeArrowheads="1"/>
        </xdr:cNvSpPr>
      </xdr:nvSpPr>
      <xdr:spPr bwMode="auto">
        <a:xfrm>
          <a:off x="3384513" y="95411037"/>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42"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43"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44" name="Text Box 464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382</xdr:row>
      <xdr:rowOff>205861</xdr:rowOff>
    </xdr:from>
    <xdr:to>
      <xdr:col>4</xdr:col>
      <xdr:colOff>0</xdr:colOff>
      <xdr:row>382</xdr:row>
      <xdr:rowOff>205861</xdr:rowOff>
    </xdr:to>
    <xdr:sp macro="" textlink="">
      <xdr:nvSpPr>
        <xdr:cNvPr id="945" name="Text Box 4600"/>
        <xdr:cNvSpPr txBox="1">
          <a:spLocks noChangeArrowheads="1"/>
        </xdr:cNvSpPr>
      </xdr:nvSpPr>
      <xdr:spPr bwMode="auto">
        <a:xfrm>
          <a:off x="4056529" y="95411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5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5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5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5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5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5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6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4"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5"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6"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7"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7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8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8"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399"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400"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388</xdr:row>
      <xdr:rowOff>205861</xdr:rowOff>
    </xdr:from>
    <xdr:to>
      <xdr:col>4</xdr:col>
      <xdr:colOff>0</xdr:colOff>
      <xdr:row>388</xdr:row>
      <xdr:rowOff>205861</xdr:rowOff>
    </xdr:to>
    <xdr:sp macro="" textlink="">
      <xdr:nvSpPr>
        <xdr:cNvPr id="1401"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0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1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2"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3"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4"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5"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2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6"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7"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8"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39"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0"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1"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2"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3"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4"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5"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6"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7"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8" name="Text Box 464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387</xdr:row>
      <xdr:rowOff>205861</xdr:rowOff>
    </xdr:from>
    <xdr:to>
      <xdr:col>4</xdr:col>
      <xdr:colOff>0</xdr:colOff>
      <xdr:row>387</xdr:row>
      <xdr:rowOff>205861</xdr:rowOff>
    </xdr:to>
    <xdr:sp macro="" textlink="">
      <xdr:nvSpPr>
        <xdr:cNvPr id="1449" name="Text Box 4600"/>
        <xdr:cNvSpPr txBox="1">
          <a:spLocks noChangeArrowheads="1"/>
        </xdr:cNvSpPr>
      </xdr:nvSpPr>
      <xdr:spPr bwMode="auto">
        <a:xfrm>
          <a:off x="4275667" y="41396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498"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499"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0"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1"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2"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3"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4"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5"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6"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7"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8"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09"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0"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1"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2"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3"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4"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5"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6"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7"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8"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19"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0"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1"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2"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3"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4"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5"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6"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7"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8"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29"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0"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1"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2"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3"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4"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5"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6"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7"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8"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39"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40"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41"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42"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43"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44" name="Text Box 464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385</xdr:row>
      <xdr:rowOff>205861</xdr:rowOff>
    </xdr:from>
    <xdr:to>
      <xdr:col>4</xdr:col>
      <xdr:colOff>0</xdr:colOff>
      <xdr:row>385</xdr:row>
      <xdr:rowOff>205861</xdr:rowOff>
    </xdr:to>
    <xdr:sp macro="" textlink="">
      <xdr:nvSpPr>
        <xdr:cNvPr id="1545" name="Text Box 4600"/>
        <xdr:cNvSpPr txBox="1">
          <a:spLocks noChangeArrowheads="1"/>
        </xdr:cNvSpPr>
      </xdr:nvSpPr>
      <xdr:spPr bwMode="auto">
        <a:xfrm>
          <a:off x="4275667" y="41523194"/>
          <a:ext cx="656166"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385</xdr:row>
      <xdr:rowOff>205861</xdr:rowOff>
    </xdr:from>
    <xdr:to>
      <xdr:col>1</xdr:col>
      <xdr:colOff>2033031</xdr:colOff>
      <xdr:row>385</xdr:row>
      <xdr:rowOff>205861</xdr:rowOff>
    </xdr:to>
    <xdr:sp macro="" textlink="">
      <xdr:nvSpPr>
        <xdr:cNvPr id="1670" name="Text Box 4599"/>
        <xdr:cNvSpPr txBox="1">
          <a:spLocks noChangeArrowheads="1"/>
        </xdr:cNvSpPr>
      </xdr:nvSpPr>
      <xdr:spPr bwMode="auto">
        <a:xfrm>
          <a:off x="1266825" y="400584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1"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385</xdr:row>
      <xdr:rowOff>205861</xdr:rowOff>
    </xdr:from>
    <xdr:to>
      <xdr:col>1</xdr:col>
      <xdr:colOff>2033031</xdr:colOff>
      <xdr:row>385</xdr:row>
      <xdr:rowOff>205861</xdr:rowOff>
    </xdr:to>
    <xdr:sp macro="" textlink="">
      <xdr:nvSpPr>
        <xdr:cNvPr id="1672" name="Text Box 4599"/>
        <xdr:cNvSpPr txBox="1">
          <a:spLocks noChangeArrowheads="1"/>
        </xdr:cNvSpPr>
      </xdr:nvSpPr>
      <xdr:spPr bwMode="auto">
        <a:xfrm>
          <a:off x="1266825" y="400584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3"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4"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5"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6"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7"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8"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79"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385</xdr:row>
      <xdr:rowOff>205861</xdr:rowOff>
    </xdr:from>
    <xdr:to>
      <xdr:col>1</xdr:col>
      <xdr:colOff>2033031</xdr:colOff>
      <xdr:row>385</xdr:row>
      <xdr:rowOff>205861</xdr:rowOff>
    </xdr:to>
    <xdr:sp macro="" textlink="">
      <xdr:nvSpPr>
        <xdr:cNvPr id="1680" name="Text Box 4599"/>
        <xdr:cNvSpPr txBox="1">
          <a:spLocks noChangeArrowheads="1"/>
        </xdr:cNvSpPr>
      </xdr:nvSpPr>
      <xdr:spPr bwMode="auto">
        <a:xfrm>
          <a:off x="1266825" y="400584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1"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2"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3"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4"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5"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6"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7"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8"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89"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0"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1"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385</xdr:row>
      <xdr:rowOff>205861</xdr:rowOff>
    </xdr:from>
    <xdr:to>
      <xdr:col>1</xdr:col>
      <xdr:colOff>2033031</xdr:colOff>
      <xdr:row>385</xdr:row>
      <xdr:rowOff>205861</xdr:rowOff>
    </xdr:to>
    <xdr:sp macro="" textlink="">
      <xdr:nvSpPr>
        <xdr:cNvPr id="1692" name="Text Box 4599"/>
        <xdr:cNvSpPr txBox="1">
          <a:spLocks noChangeArrowheads="1"/>
        </xdr:cNvSpPr>
      </xdr:nvSpPr>
      <xdr:spPr bwMode="auto">
        <a:xfrm>
          <a:off x="1266825" y="400584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3"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4"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5" name="Text Box 460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6"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385</xdr:row>
      <xdr:rowOff>205861</xdr:rowOff>
    </xdr:from>
    <xdr:to>
      <xdr:col>1</xdr:col>
      <xdr:colOff>2769870</xdr:colOff>
      <xdr:row>385</xdr:row>
      <xdr:rowOff>205861</xdr:rowOff>
    </xdr:to>
    <xdr:sp macro="" textlink="">
      <xdr:nvSpPr>
        <xdr:cNvPr id="1697" name="Text Box 4640"/>
        <xdr:cNvSpPr txBox="1">
          <a:spLocks noChangeArrowheads="1"/>
        </xdr:cNvSpPr>
      </xdr:nvSpPr>
      <xdr:spPr bwMode="auto">
        <a:xfrm>
          <a:off x="4036695" y="400584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1"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2"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3"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4"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5"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6"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7"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8"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29"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0"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1"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2"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3"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4"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5"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6"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7"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8"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39"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0"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1"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2"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3"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4"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5"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6"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7"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8"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49"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0"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1"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2"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3"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4"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5"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6"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7"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8"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59"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0"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1"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2"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3"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4"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5"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6"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7" name="Text Box 464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612</xdr:row>
      <xdr:rowOff>205861</xdr:rowOff>
    </xdr:from>
    <xdr:to>
      <xdr:col>4</xdr:col>
      <xdr:colOff>0</xdr:colOff>
      <xdr:row>612</xdr:row>
      <xdr:rowOff>205861</xdr:rowOff>
    </xdr:to>
    <xdr:sp macro="" textlink="">
      <xdr:nvSpPr>
        <xdr:cNvPr id="1168" name="Text Box 4600"/>
        <xdr:cNvSpPr txBox="1">
          <a:spLocks noChangeArrowheads="1"/>
        </xdr:cNvSpPr>
      </xdr:nvSpPr>
      <xdr:spPr bwMode="auto">
        <a:xfrm>
          <a:off x="4291853" y="1617802"/>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612</xdr:row>
      <xdr:rowOff>205861</xdr:rowOff>
    </xdr:from>
    <xdr:to>
      <xdr:col>1</xdr:col>
      <xdr:colOff>2033031</xdr:colOff>
      <xdr:row>612</xdr:row>
      <xdr:rowOff>205861</xdr:rowOff>
    </xdr:to>
    <xdr:sp macro="" textlink="">
      <xdr:nvSpPr>
        <xdr:cNvPr id="1169" name="Text Box 4599"/>
        <xdr:cNvSpPr txBox="1">
          <a:spLocks noChangeArrowheads="1"/>
        </xdr:cNvSpPr>
      </xdr:nvSpPr>
      <xdr:spPr bwMode="auto">
        <a:xfrm>
          <a:off x="795618" y="1617802"/>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0"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612</xdr:row>
      <xdr:rowOff>205861</xdr:rowOff>
    </xdr:from>
    <xdr:to>
      <xdr:col>1</xdr:col>
      <xdr:colOff>2033031</xdr:colOff>
      <xdr:row>612</xdr:row>
      <xdr:rowOff>205861</xdr:rowOff>
    </xdr:to>
    <xdr:sp macro="" textlink="">
      <xdr:nvSpPr>
        <xdr:cNvPr id="1171" name="Text Box 4599"/>
        <xdr:cNvSpPr txBox="1">
          <a:spLocks noChangeArrowheads="1"/>
        </xdr:cNvSpPr>
      </xdr:nvSpPr>
      <xdr:spPr bwMode="auto">
        <a:xfrm>
          <a:off x="795618" y="1617802"/>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2"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3"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4"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5"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6"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7"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78"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612</xdr:row>
      <xdr:rowOff>205861</xdr:rowOff>
    </xdr:from>
    <xdr:to>
      <xdr:col>1</xdr:col>
      <xdr:colOff>2033031</xdr:colOff>
      <xdr:row>612</xdr:row>
      <xdr:rowOff>205861</xdr:rowOff>
    </xdr:to>
    <xdr:sp macro="" textlink="">
      <xdr:nvSpPr>
        <xdr:cNvPr id="1179" name="Text Box 4599"/>
        <xdr:cNvSpPr txBox="1">
          <a:spLocks noChangeArrowheads="1"/>
        </xdr:cNvSpPr>
      </xdr:nvSpPr>
      <xdr:spPr bwMode="auto">
        <a:xfrm>
          <a:off x="795618" y="1617802"/>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0"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1"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2"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3"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4"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5"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6"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7"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8"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89"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90"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612</xdr:row>
      <xdr:rowOff>205861</xdr:rowOff>
    </xdr:from>
    <xdr:to>
      <xdr:col>1</xdr:col>
      <xdr:colOff>2033031</xdr:colOff>
      <xdr:row>612</xdr:row>
      <xdr:rowOff>205861</xdr:rowOff>
    </xdr:to>
    <xdr:sp macro="" textlink="">
      <xdr:nvSpPr>
        <xdr:cNvPr id="1191" name="Text Box 4599"/>
        <xdr:cNvSpPr txBox="1">
          <a:spLocks noChangeArrowheads="1"/>
        </xdr:cNvSpPr>
      </xdr:nvSpPr>
      <xdr:spPr bwMode="auto">
        <a:xfrm>
          <a:off x="795618" y="1617802"/>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92"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93"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94" name="Text Box 460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95"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612</xdr:row>
      <xdr:rowOff>205861</xdr:rowOff>
    </xdr:from>
    <xdr:to>
      <xdr:col>1</xdr:col>
      <xdr:colOff>2769870</xdr:colOff>
      <xdr:row>612</xdr:row>
      <xdr:rowOff>205861</xdr:rowOff>
    </xdr:to>
    <xdr:sp macro="" textlink="">
      <xdr:nvSpPr>
        <xdr:cNvPr id="1196" name="Text Box 4640"/>
        <xdr:cNvSpPr txBox="1">
          <a:spLocks noChangeArrowheads="1"/>
        </xdr:cNvSpPr>
      </xdr:nvSpPr>
      <xdr:spPr bwMode="auto">
        <a:xfrm>
          <a:off x="3565488" y="1617802"/>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197"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198"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199"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0"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1"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2"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3"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4"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5"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6"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7"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8"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09"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0"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1"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2"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3"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4"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5"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6"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7"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8"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19"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0"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1"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2"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3"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4"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5"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6"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7"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8"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29"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0"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1"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2"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3"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4"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5"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6"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7"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8"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39"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40"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41"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42"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43" name="Text Box 464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615</xdr:row>
      <xdr:rowOff>205861</xdr:rowOff>
    </xdr:from>
    <xdr:to>
      <xdr:col>4</xdr:col>
      <xdr:colOff>0</xdr:colOff>
      <xdr:row>615</xdr:row>
      <xdr:rowOff>205861</xdr:rowOff>
    </xdr:to>
    <xdr:sp macro="" textlink="">
      <xdr:nvSpPr>
        <xdr:cNvPr id="1244" name="Text Box 4600"/>
        <xdr:cNvSpPr txBox="1">
          <a:spLocks noChangeArrowheads="1"/>
        </xdr:cNvSpPr>
      </xdr:nvSpPr>
      <xdr:spPr bwMode="auto">
        <a:xfrm>
          <a:off x="4291853" y="2290155"/>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45"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46"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47"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48"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49"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0"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1"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2"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3"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4"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5"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6"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7"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8"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59"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0"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1"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2"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3"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4"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5"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6"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7"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8"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69"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0"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1"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2"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3"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4"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5"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6"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7"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8"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79"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0"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1"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2"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3"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4"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5"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6"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7"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8"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89"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90"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91" name="Text Box 464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613</xdr:row>
      <xdr:rowOff>205861</xdr:rowOff>
    </xdr:from>
    <xdr:to>
      <xdr:col>4</xdr:col>
      <xdr:colOff>0</xdr:colOff>
      <xdr:row>613</xdr:row>
      <xdr:rowOff>205861</xdr:rowOff>
    </xdr:to>
    <xdr:sp macro="" textlink="">
      <xdr:nvSpPr>
        <xdr:cNvPr id="1292" name="Text Box 4600"/>
        <xdr:cNvSpPr txBox="1">
          <a:spLocks noChangeArrowheads="1"/>
        </xdr:cNvSpPr>
      </xdr:nvSpPr>
      <xdr:spPr bwMode="auto">
        <a:xfrm>
          <a:off x="4291853" y="1841920"/>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3"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4"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5"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6"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7"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8"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299"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0"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1"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2"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3"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4"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5"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6"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7"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8"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09"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0"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1"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2"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3"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4"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5"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6"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7"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8"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19"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0"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1"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2"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3"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4"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5"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6"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7"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8"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29"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0"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1"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2"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3"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4"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5"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6"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7"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8"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39" name="Text Box 464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614</xdr:row>
      <xdr:rowOff>205861</xdr:rowOff>
    </xdr:from>
    <xdr:to>
      <xdr:col>4</xdr:col>
      <xdr:colOff>0</xdr:colOff>
      <xdr:row>614</xdr:row>
      <xdr:rowOff>205861</xdr:rowOff>
    </xdr:to>
    <xdr:sp macro="" textlink="">
      <xdr:nvSpPr>
        <xdr:cNvPr id="1340" name="Text Box 4600"/>
        <xdr:cNvSpPr txBox="1">
          <a:spLocks noChangeArrowheads="1"/>
        </xdr:cNvSpPr>
      </xdr:nvSpPr>
      <xdr:spPr bwMode="auto">
        <a:xfrm>
          <a:off x="4291853" y="2066037"/>
          <a:ext cx="66114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1"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2"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3"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4"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5"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6"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7"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8"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49"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50"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51"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52"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353"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0"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1"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2"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3"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4"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5"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6"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7"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8"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59"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0"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1"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2"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3"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4"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5"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6"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7"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8"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69"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0"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1"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2"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3"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4"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5"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6"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7"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8"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79"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80"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81"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82"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83" name="Text Box 464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386</xdr:row>
      <xdr:rowOff>205861</xdr:rowOff>
    </xdr:from>
    <xdr:to>
      <xdr:col>4</xdr:col>
      <xdr:colOff>0</xdr:colOff>
      <xdr:row>386</xdr:row>
      <xdr:rowOff>205861</xdr:rowOff>
    </xdr:to>
    <xdr:sp macro="" textlink="">
      <xdr:nvSpPr>
        <xdr:cNvPr id="1484" name="Text Box 4600"/>
        <xdr:cNvSpPr txBox="1">
          <a:spLocks noChangeArrowheads="1"/>
        </xdr:cNvSpPr>
      </xdr:nvSpPr>
      <xdr:spPr bwMode="auto">
        <a:xfrm>
          <a:off x="3381375" y="195211186"/>
          <a:ext cx="65722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18.03.14\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NI-PC\Ani%20network\Ani%20network\Users\Tatev\AppData\Roaming\Microsoft\Excel\09.03.2015\Tatev\2014\voroshman%20naxagcer\Doc%203%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NI-PC\Ani%20network\Ani%20network\Tatev\2014\voroshman%20naxagcer\&#1354;&#1329;&#1344;&#1354;&#1329;&#1350;&#1352;&#1362;&#1337;&#1349;&#1352;&#1362;&#1350;\Tatev\2014\voroshman%20naxagcer\Doc%203%20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203%20templa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NI-PC\Ani%20network\Ani%20network\Users\Tatev\AppData\Roaming\Microsoft\Excel\09.03.2015\&#1402;&#1377;&#1392;&#1402;&#1377;&#1398;&#1400;&#1410;&#1385;&#1397;&#1400;&#1410;&#13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NI-PC\Ani%20network\Users\Mnacakanyan\Downloads\AV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6">
          <cell r="A16" t="str">
            <v>Ä³ÙÏ»ï³ÛÝáõÃÛ³Ý</v>
          </cell>
        </row>
        <row r="30">
          <cell r="A30" t="str">
            <v>Ìñ³·ñ³ÛÇÝ ¹³ëÇãÁ</v>
          </cell>
        </row>
        <row r="53">
          <cell r="A53" t="str">
            <v>Ìñ³·ñ³ÛÇÝ ¹³ëÇãÁ</v>
          </cell>
        </row>
        <row r="74">
          <cell r="A74" t="str">
            <v>Ìñ³·ñ³ÛÇÝ ¹³ëÇãÁ</v>
          </cell>
        </row>
        <row r="99">
          <cell r="A99" t="str">
            <v>Ìñ³·ñ³ÛÇÝ ¹³ëÇãÁ</v>
          </cell>
        </row>
        <row r="121">
          <cell r="A121" t="str">
            <v>Ìñ³·ñ³ÛÇÝ ¹³ëÇãÁ</v>
          </cell>
        </row>
        <row r="128">
          <cell r="A128" t="str">
            <v>Ä³ÙÏ»ï³ÛÝáõÃÛ³Ý</v>
          </cell>
        </row>
        <row r="140">
          <cell r="A140" t="str">
            <v>Ìñ³·ñ³ÛÇÝ ¹³ëÇãÁ</v>
          </cell>
        </row>
        <row r="158">
          <cell r="A158" t="str">
            <v>Ìñ³·ñ³ÛÇÝ ¹³ëÇãÁ</v>
          </cell>
        </row>
        <row r="172">
          <cell r="A172" t="str">
            <v>Ìñ³·ñ³ÛÇÝ ¹³ëÇãÁ</v>
          </cell>
        </row>
        <row r="191">
          <cell r="A191" t="str">
            <v xml:space="preserve">²ñï³Ï³ñ· Çñ³íÇ×³ÏÝ»ñÇ ¹»åùáõÙ` é³½Ù³í³ñ³Ï³Ý å³ß³ñÝ»ñÇ ³å³ÑáíáõÙ </v>
          </cell>
        </row>
        <row r="211">
          <cell r="A211" t="str">
            <v>À003</v>
          </cell>
        </row>
        <row r="231">
          <cell r="A231" t="str">
            <v>ÐÇ¹ñáû¹»ñ¨áõÃ³µ³Ý³Ï³Ý ïíÛ³ÉÝ»ñÇ Ñ³í³ù³·ñáõÙ, å³Ñå³ÝáõÙ ¨ ïñ³Ù³¹ñáõÙ, »Õ³Ý³ÏÇ Ï³ÝË³ï»ëáõÙÝ»ñÇ ³å³ÑáíáõÙ</v>
          </cell>
        </row>
        <row r="251">
          <cell r="A251" t="str">
            <v>ÐÐ ï³ñ³ÍùáõÙ ë»ÛëÙÇÏ íï³Ý·Ç ¨ éÇëÏÇ ·Ý³Ñ³ïáõÙ, ë»ÛëÙÇÏ éÇëÏÇ Ýí³½»óáõÙ</v>
          </cell>
        </row>
        <row r="268">
          <cell r="A268" t="str">
            <v xml:space="preserve">À005 î»ËÝÇÏ³Ï³Ý ³Ýíï³Ý·áõÃÛ³Ý Ï³ÝáÝ³Ï³ñ·áõÙ </v>
          </cell>
        </row>
        <row r="311">
          <cell r="A311" t="str">
            <v>â³÷áñáßÇãÝ»ñ</v>
          </cell>
        </row>
        <row r="320">
          <cell r="A320" t="str">
            <v>&lt;Ü»ñÏ³Û³óÝ»É í»ñçÝ³Ï³Ý ³ñ¹ÛáõÝùÇ ÝÏ³ñ³·ñáõÃÛáõÝÁ&gt;</v>
          </cell>
        </row>
        <row r="337">
          <cell r="A337" t="str">
            <v>²ÕÛáõë³Ï 13. Ü»ñ¹ñáõÙÝ»ñ ÉÇ³½áñ Ï³é³í³ñÙ³Ý Ý»ñùá ·ïÝíáÕ å»ï³Ï³Ý Ï³½Ù³Ï»ñåáõÃÛáõÝÝ»ñáõÙ</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
      <sheetName val="N 3"/>
      <sheetName val="N 4"/>
      <sheetName val="N 5"/>
      <sheetName val="N 6,1"/>
      <sheetName val="N 6,2"/>
      <sheetName val="N 6,3"/>
      <sheetName val="N 7"/>
      <sheetName val="N 8"/>
      <sheetName val="N 9.1"/>
      <sheetName val="N 9.2"/>
    </sheetNames>
    <sheetDataSet>
      <sheetData sheetId="0" refreshError="1"/>
      <sheetData sheetId="1" refreshError="1"/>
      <sheetData sheetId="2" refreshError="1"/>
      <sheetData sheetId="3" refreshError="1"/>
      <sheetData sheetId="4"/>
      <sheetData sheetId="5">
        <row r="25">
          <cell r="I25">
            <v>6549347.7000000002</v>
          </cell>
        </row>
        <row r="27">
          <cell r="I27">
            <v>155200</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s>
    <sheetDataSet>
      <sheetData sheetId="0" refreshError="1"/>
      <sheetData sheetId="1" refreshError="1"/>
      <sheetData sheetId="2" refreshError="1"/>
      <sheetData sheetId="3" refreshError="1"/>
      <sheetData sheetId="4" refreshError="1"/>
      <sheetData sheetId="5" refreshError="1">
        <row r="71">
          <cell r="H71">
            <v>100</v>
          </cell>
          <cell r="I71">
            <v>200</v>
          </cell>
          <cell r="J71">
            <v>400</v>
          </cell>
          <cell r="K71">
            <v>500</v>
          </cell>
        </row>
        <row r="72">
          <cell r="H72">
            <v>0</v>
          </cell>
          <cell r="I72">
            <v>29800</v>
          </cell>
          <cell r="J72">
            <v>57800</v>
          </cell>
          <cell r="K72">
            <v>75435</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printerSettings" Target="../printerSettings/printerSettings24.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printerSettings" Target="../printerSettings/printerSettings28.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printerSettings" Target="../printerSettings/printerSettings32.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 Id="rId4" Type="http://schemas.openxmlformats.org/officeDocument/2006/relationships/printerSettings" Target="../printerSettings/printerSettings36.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4" Type="http://schemas.openxmlformats.org/officeDocument/2006/relationships/printerSettings" Target="../printerSettings/printerSettings4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43.bin"/><Relationship Id="rId7" Type="http://schemas.openxmlformats.org/officeDocument/2006/relationships/comments" Target="../comments1.x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4.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5.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sheetPr>
  <dimension ref="A1:F17"/>
  <sheetViews>
    <sheetView workbookViewId="0">
      <selection activeCell="C10" sqref="C10"/>
    </sheetView>
  </sheetViews>
  <sheetFormatPr defaultColWidth="13.42578125" defaultRowHeight="13.5"/>
  <cols>
    <col min="1" max="1" width="4.42578125" style="50" customWidth="1"/>
    <col min="2" max="2" width="51.85546875" style="50" customWidth="1"/>
    <col min="3" max="3" width="42.140625" style="50" customWidth="1"/>
    <col min="4" max="4" width="13.42578125" style="50" customWidth="1"/>
    <col min="5" max="5" width="15.85546875" style="50" customWidth="1"/>
    <col min="6" max="16384" width="13.42578125" style="50"/>
  </cols>
  <sheetData>
    <row r="1" spans="1:6" ht="16.5" customHeight="1">
      <c r="A1" s="344"/>
      <c r="B1" s="344"/>
      <c r="C1" s="49" t="s">
        <v>88</v>
      </c>
      <c r="D1" s="344"/>
    </row>
    <row r="2" spans="1:6" ht="16.5" customHeight="1">
      <c r="A2" s="344"/>
      <c r="B2" s="344"/>
      <c r="C2" s="49" t="s">
        <v>195</v>
      </c>
      <c r="D2" s="344"/>
      <c r="F2" s="51"/>
    </row>
    <row r="3" spans="1:6" ht="16.5" customHeight="1">
      <c r="A3" s="344"/>
      <c r="B3" s="344"/>
      <c r="C3" s="49" t="s">
        <v>1175</v>
      </c>
      <c r="D3" s="344"/>
      <c r="F3" s="51"/>
    </row>
    <row r="4" spans="1:6" ht="16.5" customHeight="1">
      <c r="A4" s="344"/>
      <c r="B4" s="344"/>
      <c r="C4" s="49" t="s">
        <v>450</v>
      </c>
      <c r="D4" s="345"/>
      <c r="F4" s="51"/>
    </row>
    <row r="5" spans="1:6" ht="91.5" customHeight="1">
      <c r="B5" s="713" t="s">
        <v>1176</v>
      </c>
      <c r="C5" s="713"/>
      <c r="D5" s="180"/>
      <c r="E5" s="52"/>
      <c r="F5" s="52"/>
    </row>
    <row r="6" spans="1:6" ht="17.25">
      <c r="B6" s="53"/>
      <c r="C6" s="53"/>
      <c r="D6" s="52"/>
      <c r="E6" s="52"/>
      <c r="F6" s="52"/>
    </row>
    <row r="7" spans="1:6" s="55" customFormat="1" ht="18.75" customHeight="1" thickBot="1">
      <c r="B7" s="54"/>
      <c r="C7" s="346" t="s">
        <v>1</v>
      </c>
    </row>
    <row r="8" spans="1:6" ht="72" customHeight="1">
      <c r="B8" s="339"/>
      <c r="C8" s="342" t="s">
        <v>451</v>
      </c>
    </row>
    <row r="9" spans="1:6" ht="21" customHeight="1">
      <c r="B9" s="178" t="s">
        <v>55</v>
      </c>
      <c r="C9" s="181">
        <f>+'N 3'!F9</f>
        <v>14324500</v>
      </c>
      <c r="E9" s="521"/>
      <c r="F9" s="522"/>
    </row>
    <row r="10" spans="1:6" ht="27" customHeight="1">
      <c r="B10" s="178" t="s">
        <v>89</v>
      </c>
      <c r="C10" s="181">
        <f>+'N 4'!H9</f>
        <v>13916378.699999999</v>
      </c>
      <c r="D10" s="219"/>
      <c r="E10" s="522"/>
    </row>
    <row r="11" spans="1:6" ht="27.75" customHeight="1" thickBot="1">
      <c r="B11" s="179" t="s">
        <v>90</v>
      </c>
      <c r="C11" s="182">
        <f>'N 2'!E16</f>
        <v>-408121.30000000075</v>
      </c>
      <c r="D11" s="56"/>
      <c r="E11" s="126"/>
    </row>
    <row r="12" spans="1:6">
      <c r="E12" s="126"/>
    </row>
    <row r="16" spans="1:6">
      <c r="C16" s="56"/>
    </row>
    <row r="17" spans="4:4">
      <c r="D17" s="126"/>
    </row>
  </sheetData>
  <customSheetViews>
    <customSheetView guid="{BA9DD912-BB3C-40B9-B8D4-2F3BB33695CD}" showPageBreaks="1" topLeftCell="A7">
      <selection activeCell="C13" sqref="C13"/>
      <pageMargins left="0.15748031496062992" right="0.15748031496062992" top="0.39370078740157483" bottom="0.51181102362204722" header="0.15748031496062992" footer="0.15748031496062992"/>
      <printOptions horizontalCentered="1"/>
      <pageSetup paperSize="9" orientation="portrait" r:id="rId1"/>
      <headerFooter alignWithMargins="0"/>
    </customSheetView>
    <customSheetView guid="{50D6D28B-5697-48B1-897B-3DAEBACB1D6A}">
      <selection activeCell="B20" sqref="B20"/>
      <pageMargins left="0.15748031496062992" right="0.15748031496062992" top="0.39370078740157483" bottom="0.51181102362204722" header="0.15748031496062992" footer="0.15748031496062992"/>
      <printOptions horizontalCentered="1"/>
      <pageSetup paperSize="9" orientation="portrait" r:id="rId2"/>
      <headerFooter alignWithMargins="0"/>
    </customSheetView>
    <customSheetView guid="{8D44251F-CD28-4FD5-87FF-B69A5EBE7DBB}">
      <selection activeCell="B20" sqref="B20"/>
      <pageMargins left="0.15748031496062992" right="0.15748031496062992" top="0.39370078740157483" bottom="0.51181102362204722" header="0.15748031496062992" footer="0.15748031496062992"/>
      <printOptions horizontalCentered="1"/>
      <pageSetup paperSize="9" orientation="portrait" r:id="rId3"/>
      <headerFooter alignWithMargins="0"/>
    </customSheetView>
  </customSheetViews>
  <mergeCells count="1">
    <mergeCell ref="B5:C5"/>
  </mergeCells>
  <phoneticPr fontId="5" type="noConversion"/>
  <printOptions horizontalCentered="1"/>
  <pageMargins left="0.15748031496062992" right="0.15748031496062992" top="0.39370078740157483" bottom="0.51181102362204722" header="0.15748031496062992" footer="0.15748031496062992"/>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AH42"/>
  <sheetViews>
    <sheetView view="pageBreakPreview" zoomScale="70" zoomScaleNormal="100" zoomScaleSheetLayoutView="70" workbookViewId="0">
      <selection activeCell="S8" sqref="S8"/>
    </sheetView>
  </sheetViews>
  <sheetFormatPr defaultRowHeight="15"/>
  <cols>
    <col min="1" max="1" width="34.7109375" style="1" customWidth="1"/>
    <col min="2" max="2" width="13.5703125" style="1" customWidth="1"/>
    <col min="3" max="3" width="13.7109375" style="1" customWidth="1"/>
    <col min="4" max="4" width="15" style="1" customWidth="1"/>
    <col min="5" max="5" width="15.7109375" style="1" customWidth="1"/>
    <col min="6" max="16384" width="9.140625" style="1"/>
  </cols>
  <sheetData>
    <row r="1" spans="1:34" ht="18" customHeight="1">
      <c r="A1" s="135"/>
      <c r="B1" s="135"/>
      <c r="C1" s="135"/>
      <c r="D1" s="49"/>
      <c r="E1" s="49" t="s">
        <v>112</v>
      </c>
    </row>
    <row r="2" spans="1:34" ht="18" customHeight="1">
      <c r="A2" s="135"/>
      <c r="B2" s="135"/>
      <c r="C2" s="135"/>
      <c r="D2" s="49"/>
      <c r="E2" s="49" t="s">
        <v>195</v>
      </c>
    </row>
    <row r="3" spans="1:34" ht="18" customHeight="1">
      <c r="A3" s="135"/>
      <c r="B3" s="135"/>
      <c r="C3" s="135"/>
      <c r="D3" s="49"/>
      <c r="E3" s="49" t="s">
        <v>1175</v>
      </c>
    </row>
    <row r="4" spans="1:34" ht="18" customHeight="1">
      <c r="A4" s="135"/>
      <c r="B4" s="135"/>
      <c r="C4" s="135"/>
      <c r="D4" s="135"/>
      <c r="E4" s="49" t="s">
        <v>450</v>
      </c>
    </row>
    <row r="5" spans="1:34" ht="117" customHeight="1">
      <c r="A5" s="714" t="s">
        <v>1177</v>
      </c>
      <c r="B5" s="714"/>
      <c r="C5" s="714"/>
      <c r="D5" s="714"/>
      <c r="E5" s="714"/>
    </row>
    <row r="6" spans="1:34" s="3" customFormat="1" ht="24.75" customHeight="1" thickBot="1">
      <c r="A6" s="136"/>
      <c r="B6" s="136"/>
      <c r="C6" s="136"/>
      <c r="D6" s="715" t="s">
        <v>1</v>
      </c>
      <c r="E6" s="715"/>
    </row>
    <row r="7" spans="1:34" s="3" customFormat="1" ht="54" customHeight="1">
      <c r="A7" s="716" t="s">
        <v>108</v>
      </c>
      <c r="B7" s="718" t="s">
        <v>452</v>
      </c>
      <c r="C7" s="718"/>
      <c r="D7" s="718"/>
      <c r="E7" s="719"/>
    </row>
    <row r="8" spans="1:34" s="3" customFormat="1" ht="63.75" customHeight="1">
      <c r="A8" s="717"/>
      <c r="B8" s="138" t="s">
        <v>51</v>
      </c>
      <c r="C8" s="138" t="s">
        <v>52</v>
      </c>
      <c r="D8" s="138" t="s">
        <v>53</v>
      </c>
      <c r="E8" s="65" t="s">
        <v>14</v>
      </c>
    </row>
    <row r="9" spans="1:34" s="5" customFormat="1" ht="23.25" customHeight="1">
      <c r="A9" s="291" t="s">
        <v>15</v>
      </c>
      <c r="B9" s="313">
        <f>+B11</f>
        <v>-2276.7999999993481</v>
      </c>
      <c r="C9" s="313">
        <f>+C11</f>
        <v>-13117.000000000931</v>
      </c>
      <c r="D9" s="313">
        <f>+D11</f>
        <v>-424340.80000000075</v>
      </c>
      <c r="E9" s="181">
        <f>+E11</f>
        <v>-408121.30000000075</v>
      </c>
      <c r="F9" s="4"/>
      <c r="G9" s="4"/>
      <c r="H9" s="4"/>
      <c r="I9" s="4"/>
      <c r="J9" s="4"/>
      <c r="K9" s="4"/>
      <c r="L9" s="4"/>
      <c r="M9" s="4"/>
      <c r="N9" s="4"/>
      <c r="O9" s="4"/>
      <c r="P9" s="4"/>
      <c r="Q9" s="4"/>
      <c r="R9" s="4"/>
      <c r="S9" s="4"/>
      <c r="T9" s="4"/>
      <c r="U9" s="4"/>
      <c r="V9" s="4"/>
      <c r="W9" s="4"/>
      <c r="X9" s="4"/>
      <c r="Y9" s="4"/>
      <c r="Z9" s="4"/>
      <c r="AA9" s="4"/>
      <c r="AB9" s="4"/>
      <c r="AC9" s="4"/>
      <c r="AD9" s="4"/>
      <c r="AE9" s="4"/>
      <c r="AF9" s="4"/>
      <c r="AG9" s="4"/>
      <c r="AH9" s="4"/>
    </row>
    <row r="10" spans="1:34" s="5" customFormat="1" ht="23.25" customHeight="1">
      <c r="A10" s="291" t="s">
        <v>16</v>
      </c>
      <c r="B10" s="313"/>
      <c r="C10" s="313"/>
      <c r="D10" s="313"/>
      <c r="E10" s="181"/>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row>
    <row r="11" spans="1:34" s="5" customFormat="1" ht="40.5" customHeight="1">
      <c r="A11" s="291" t="s">
        <v>109</v>
      </c>
      <c r="B11" s="313">
        <f>+B13</f>
        <v>-2276.7999999993481</v>
      </c>
      <c r="C11" s="313">
        <f>+C13</f>
        <v>-13117.000000000931</v>
      </c>
      <c r="D11" s="313">
        <f>+D13</f>
        <v>-424340.80000000075</v>
      </c>
      <c r="E11" s="181">
        <f>+E13</f>
        <v>-408121.30000000075</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row>
    <row r="12" spans="1:34" s="5" customFormat="1" ht="21.75" customHeight="1">
      <c r="A12" s="291" t="s">
        <v>16</v>
      </c>
      <c r="B12" s="313"/>
      <c r="C12" s="313"/>
      <c r="D12" s="313"/>
      <c r="E12" s="181"/>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row>
    <row r="13" spans="1:34" s="5" customFormat="1" ht="40.5" customHeight="1">
      <c r="A13" s="291" t="s">
        <v>110</v>
      </c>
      <c r="B13" s="313">
        <f>+B17</f>
        <v>-2276.7999999993481</v>
      </c>
      <c r="C13" s="313">
        <f>+C17</f>
        <v>-13117.000000000931</v>
      </c>
      <c r="D13" s="313">
        <f>+D17</f>
        <v>-424340.80000000075</v>
      </c>
      <c r="E13" s="181">
        <f>+E16</f>
        <v>-408121.30000000075</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row>
    <row r="14" spans="1:34" s="5" customFormat="1" ht="21" customHeight="1">
      <c r="A14" s="291" t="s">
        <v>16</v>
      </c>
      <c r="B14" s="313"/>
      <c r="C14" s="313"/>
      <c r="D14" s="313"/>
      <c r="E14" s="181"/>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row>
    <row r="15" spans="1:34" s="5" customFormat="1" ht="24.75" customHeight="1">
      <c r="A15" s="291" t="s">
        <v>5</v>
      </c>
      <c r="B15" s="313">
        <f>B17</f>
        <v>-2276.7999999993481</v>
      </c>
      <c r="C15" s="313">
        <f>C17</f>
        <v>-13117.000000000931</v>
      </c>
      <c r="D15" s="313">
        <f>D17</f>
        <v>-424340.80000000075</v>
      </c>
      <c r="E15" s="181">
        <f>E16</f>
        <v>-408121.30000000075</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row>
    <row r="16" spans="1:34" s="5" customFormat="1" ht="42.75" customHeight="1">
      <c r="A16" s="291" t="s">
        <v>304</v>
      </c>
      <c r="B16" s="313"/>
      <c r="C16" s="313"/>
      <c r="D16" s="313"/>
      <c r="E16" s="181">
        <f>'N 4'!H9-'N 3'!F13</f>
        <v>-408121.30000000075</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row>
    <row r="17" spans="1:34" s="5" customFormat="1" ht="56.25" customHeight="1" thickBot="1">
      <c r="A17" s="292" t="s">
        <v>305</v>
      </c>
      <c r="B17" s="314">
        <f>'N 4'!E9-'N 3'!C9</f>
        <v>-2276.7999999993481</v>
      </c>
      <c r="C17" s="314">
        <f>'N 4'!F9-'N 3'!D9</f>
        <v>-13117.000000000931</v>
      </c>
      <c r="D17" s="314">
        <f>'N 4'!G9-'N 3'!E9</f>
        <v>-424340.80000000075</v>
      </c>
      <c r="E17" s="315"/>
      <c r="F17" s="4"/>
      <c r="G17" s="4"/>
      <c r="I17" s="4"/>
      <c r="J17" s="4"/>
      <c r="K17" s="4"/>
      <c r="L17" s="4"/>
      <c r="M17" s="4"/>
      <c r="N17" s="4"/>
      <c r="O17" s="4"/>
      <c r="P17" s="4"/>
      <c r="Q17" s="4"/>
      <c r="R17" s="4"/>
      <c r="S17" s="4"/>
      <c r="T17" s="4"/>
      <c r="U17" s="4"/>
      <c r="V17" s="4"/>
      <c r="W17" s="4"/>
      <c r="X17" s="4"/>
      <c r="Y17" s="4"/>
      <c r="Z17" s="4"/>
      <c r="AA17" s="4"/>
      <c r="AB17" s="4"/>
      <c r="AC17" s="4"/>
      <c r="AD17" s="4"/>
      <c r="AE17" s="4"/>
      <c r="AF17" s="4"/>
      <c r="AG17" s="4"/>
      <c r="AH17" s="4"/>
    </row>
    <row r="18" spans="1:34" s="5" customFormat="1">
      <c r="A18" s="137"/>
      <c r="B18" s="137"/>
      <c r="C18" s="137"/>
      <c r="D18" s="137"/>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row>
    <row r="19" spans="1:34" s="5" customFormat="1">
      <c r="A19" s="137"/>
      <c r="B19" s="139"/>
      <c r="C19" s="139"/>
      <c r="D19" s="139"/>
      <c r="E19" s="139"/>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row>
    <row r="20" spans="1:34" s="5" customFormat="1">
      <c r="A20" s="137"/>
      <c r="B20" s="137"/>
      <c r="C20" s="137"/>
      <c r="D20" s="137"/>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row>
    <row r="21" spans="1:34" s="5" customFormat="1">
      <c r="A21" s="137"/>
      <c r="B21" s="137"/>
      <c r="C21" s="137"/>
      <c r="D21" s="137"/>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row>
    <row r="22" spans="1:34" s="5" customFormat="1">
      <c r="A22" s="137"/>
      <c r="B22" s="137"/>
      <c r="C22" s="137"/>
      <c r="D22" s="137"/>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row>
    <row r="23" spans="1:34" s="5" customFormat="1">
      <c r="A23" s="137"/>
      <c r="B23" s="137"/>
      <c r="C23" s="137"/>
      <c r="D23" s="137"/>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row>
    <row r="24" spans="1:34" s="5" customFormat="1">
      <c r="A24" s="137"/>
      <c r="B24" s="137"/>
      <c r="C24" s="137"/>
      <c r="D24" s="137"/>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row>
    <row r="25" spans="1:34" s="5" customFormat="1">
      <c r="A25" s="137"/>
      <c r="B25" s="137"/>
      <c r="C25" s="137"/>
      <c r="D25" s="137"/>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row>
    <row r="26" spans="1:34" s="5" customFormat="1">
      <c r="A26" s="137"/>
      <c r="B26" s="137"/>
      <c r="C26" s="137"/>
      <c r="D26" s="137"/>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row>
    <row r="27" spans="1:34" s="5" customFormat="1">
      <c r="A27" s="137"/>
      <c r="B27" s="137"/>
      <c r="C27" s="137"/>
      <c r="D27" s="137"/>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row>
    <row r="28" spans="1:34" s="5" customFormat="1">
      <c r="A28" s="137"/>
      <c r="B28" s="137"/>
      <c r="C28" s="137"/>
      <c r="D28" s="137"/>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row>
    <row r="29" spans="1:34" s="5" customFormat="1">
      <c r="A29" s="137"/>
      <c r="B29" s="137"/>
      <c r="C29" s="137"/>
      <c r="D29" s="137"/>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row>
    <row r="30" spans="1:34" s="5" customFormat="1">
      <c r="A30" s="137"/>
      <c r="B30" s="137"/>
      <c r="C30" s="137"/>
      <c r="D30" s="137"/>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row>
    <row r="31" spans="1:34" s="5" customFormat="1">
      <c r="A31" s="137"/>
      <c r="B31" s="137"/>
      <c r="C31" s="137"/>
      <c r="D31" s="137"/>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row>
    <row r="32" spans="1:34" s="5" customFormat="1">
      <c r="A32" s="137"/>
      <c r="B32" s="137"/>
      <c r="C32" s="137"/>
      <c r="D32" s="137"/>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row r="33" spans="1:34" s="5" customFormat="1">
      <c r="A33" s="137"/>
      <c r="B33" s="137"/>
      <c r="C33" s="137"/>
      <c r="D33" s="137"/>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row>
    <row r="34" spans="1:34" s="5" customFormat="1">
      <c r="A34" s="137"/>
      <c r="B34" s="137"/>
      <c r="C34" s="137"/>
      <c r="D34" s="137"/>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row>
    <row r="35" spans="1:34" s="5" customFormat="1">
      <c r="A35" s="137"/>
      <c r="B35" s="137"/>
      <c r="C35" s="137"/>
      <c r="D35" s="137"/>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row>
    <row r="36" spans="1:34" s="5" customFormat="1">
      <c r="A36" s="137"/>
      <c r="B36" s="137"/>
      <c r="C36" s="137"/>
      <c r="D36" s="137"/>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row>
    <row r="37" spans="1:34" s="5" customFormat="1">
      <c r="A37" s="137"/>
      <c r="B37" s="137"/>
      <c r="C37" s="137"/>
      <c r="D37" s="137"/>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row>
    <row r="38" spans="1:34" s="5" customFormat="1">
      <c r="A38" s="137"/>
      <c r="B38" s="137"/>
      <c r="C38" s="137"/>
      <c r="D38" s="137"/>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row>
    <row r="39" spans="1:34" s="5" customFormat="1">
      <c r="A39" s="137"/>
      <c r="B39" s="137"/>
      <c r="C39" s="137"/>
      <c r="D39" s="137"/>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row>
    <row r="40" spans="1:34" s="5" customFormat="1">
      <c r="A40" s="137"/>
      <c r="B40" s="137"/>
      <c r="C40" s="137"/>
      <c r="D40" s="137"/>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row>
    <row r="41" spans="1:34" s="5" customFormat="1">
      <c r="A41" s="137"/>
      <c r="B41" s="137"/>
      <c r="C41" s="137"/>
      <c r="D41" s="137"/>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row>
    <row r="42" spans="1:34" s="5" customFormat="1">
      <c r="A42" s="137"/>
      <c r="B42" s="137"/>
      <c r="C42" s="137"/>
      <c r="D42" s="137"/>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row>
  </sheetData>
  <customSheetViews>
    <customSheetView guid="{BA9DD912-BB3C-40B9-B8D4-2F3BB33695CD}" showPageBreaks="1" printArea="1"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1"/>
      <headerFooter alignWithMargins="0"/>
    </customSheetView>
    <customSheetView guid="{50D6D28B-5697-48B1-897B-3DAEBACB1D6A}"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2"/>
      <headerFooter alignWithMargins="0"/>
    </customSheetView>
    <customSheetView guid="{8D44251F-CD28-4FD5-87FF-B69A5EBE7DBB}"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3"/>
      <headerFooter alignWithMargins="0"/>
    </customSheetView>
  </customSheetViews>
  <mergeCells count="4">
    <mergeCell ref="A5:E5"/>
    <mergeCell ref="D6:E6"/>
    <mergeCell ref="A7:A8"/>
    <mergeCell ref="B7:E7"/>
  </mergeCells>
  <phoneticPr fontId="55" type="noConversion"/>
  <printOptions horizontalCentered="1"/>
  <pageMargins left="0.15748031496063" right="0.196850393700787" top="0.31496062992126" bottom="0.35433070866141703" header="0.26" footer="0.15748031496063"/>
  <pageSetup paperSize="9" firstPageNumber="2" orientation="portrait" useFirstPageNumber="1" r:id="rId4"/>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B1:J16"/>
  <sheetViews>
    <sheetView view="pageBreakPreview" zoomScale="70" zoomScaleNormal="100" zoomScaleSheetLayoutView="70" workbookViewId="0">
      <selection activeCell="K8" sqref="K8"/>
    </sheetView>
  </sheetViews>
  <sheetFormatPr defaultRowHeight="15"/>
  <cols>
    <col min="1" max="1" width="3.7109375" style="2" customWidth="1"/>
    <col min="2" max="2" width="25.5703125" style="2" customWidth="1"/>
    <col min="3" max="3" width="16.7109375" style="2" customWidth="1"/>
    <col min="4" max="4" width="19.7109375" style="2" customWidth="1"/>
    <col min="5" max="5" width="19.140625" style="2" customWidth="1"/>
    <col min="6" max="6" width="17" style="2" customWidth="1"/>
    <col min="7" max="16384" width="9.140625" style="2"/>
  </cols>
  <sheetData>
    <row r="1" spans="2:10" s="39" customFormat="1" ht="19.5" customHeight="1">
      <c r="B1" s="85"/>
      <c r="C1" s="85"/>
      <c r="D1" s="85"/>
      <c r="E1" s="725" t="s">
        <v>91</v>
      </c>
      <c r="F1" s="725"/>
    </row>
    <row r="2" spans="2:10" s="39" customFormat="1" ht="15.75" customHeight="1">
      <c r="B2" s="85"/>
      <c r="C2" s="85"/>
      <c r="D2" s="85"/>
      <c r="E2" s="49"/>
      <c r="F2" s="49" t="s">
        <v>195</v>
      </c>
    </row>
    <row r="3" spans="2:10" s="39" customFormat="1" ht="19.5" customHeight="1">
      <c r="B3" s="85"/>
      <c r="C3" s="85"/>
      <c r="D3" s="85"/>
      <c r="E3" s="49"/>
      <c r="F3" s="49" t="s">
        <v>1175</v>
      </c>
    </row>
    <row r="4" spans="2:10" s="39" customFormat="1" ht="17.25" customHeight="1">
      <c r="B4" s="85"/>
      <c r="C4" s="85"/>
      <c r="D4" s="85"/>
      <c r="E4" s="49"/>
      <c r="F4" s="49" t="s">
        <v>450</v>
      </c>
    </row>
    <row r="5" spans="2:10" s="40" customFormat="1" ht="106.5" customHeight="1">
      <c r="B5" s="720" t="s">
        <v>1178</v>
      </c>
      <c r="C5" s="720"/>
      <c r="D5" s="720"/>
      <c r="E5" s="720"/>
      <c r="F5" s="720"/>
    </row>
    <row r="6" spans="2:10" s="41" customFormat="1" ht="21.75" customHeight="1" thickBot="1">
      <c r="B6" s="58"/>
      <c r="C6" s="58"/>
      <c r="D6" s="58"/>
      <c r="E6" s="715" t="s">
        <v>1</v>
      </c>
      <c r="F6" s="715"/>
      <c r="G6" s="142"/>
    </row>
    <row r="7" spans="2:10" ht="52.5" customHeight="1">
      <c r="B7" s="721" t="s">
        <v>453</v>
      </c>
      <c r="C7" s="723" t="s">
        <v>454</v>
      </c>
      <c r="D7" s="723"/>
      <c r="E7" s="723"/>
      <c r="F7" s="724"/>
      <c r="G7" s="43"/>
    </row>
    <row r="8" spans="2:10" s="42" customFormat="1" ht="42" customHeight="1">
      <c r="B8" s="722"/>
      <c r="C8" s="343" t="s">
        <v>51</v>
      </c>
      <c r="D8" s="343" t="s">
        <v>52</v>
      </c>
      <c r="E8" s="343" t="s">
        <v>53</v>
      </c>
      <c r="F8" s="65" t="s">
        <v>14</v>
      </c>
    </row>
    <row r="9" spans="2:10" ht="25.5" customHeight="1">
      <c r="B9" s="340" t="s">
        <v>15</v>
      </c>
      <c r="C9" s="188">
        <f>+C13</f>
        <v>2592513.6999999997</v>
      </c>
      <c r="D9" s="188">
        <f>+D13</f>
        <v>6360337.5</v>
      </c>
      <c r="E9" s="188">
        <f>+E13</f>
        <v>9428301.5</v>
      </c>
      <c r="F9" s="177">
        <f>+F13</f>
        <v>14324500</v>
      </c>
    </row>
    <row r="10" spans="2:10" ht="17.25">
      <c r="B10" s="184" t="s">
        <v>16</v>
      </c>
      <c r="C10" s="157"/>
      <c r="D10" s="157"/>
      <c r="E10" s="157"/>
      <c r="F10" s="177"/>
      <c r="J10" s="43"/>
    </row>
    <row r="11" spans="2:10" ht="51.75" hidden="1">
      <c r="B11" s="185" t="s">
        <v>375</v>
      </c>
      <c r="C11" s="189"/>
      <c r="D11" s="189"/>
      <c r="E11" s="189"/>
      <c r="F11" s="183"/>
    </row>
    <row r="12" spans="2:10" ht="17.25" hidden="1">
      <c r="B12" s="178" t="s">
        <v>319</v>
      </c>
      <c r="C12" s="157"/>
      <c r="D12" s="157"/>
      <c r="E12" s="157"/>
      <c r="F12" s="187"/>
    </row>
    <row r="13" spans="2:10" ht="26.25" customHeight="1" thickBot="1">
      <c r="B13" s="186" t="s">
        <v>17</v>
      </c>
      <c r="C13" s="190">
        <f>+'N 7'!D11</f>
        <v>2592513.6999999997</v>
      </c>
      <c r="D13" s="190">
        <f>+'N 7'!E11</f>
        <v>6360337.5</v>
      </c>
      <c r="E13" s="190">
        <f>+'N 7'!F11</f>
        <v>9428301.5</v>
      </c>
      <c r="F13" s="312">
        <f>+'N 7'!G11</f>
        <v>14324500</v>
      </c>
      <c r="G13" s="43"/>
    </row>
    <row r="14" spans="2:10" hidden="1">
      <c r="B14" s="44" t="s">
        <v>420</v>
      </c>
      <c r="C14" s="47"/>
      <c r="D14" s="47"/>
      <c r="E14" s="47"/>
      <c r="F14" s="45"/>
    </row>
    <row r="15" spans="2:10">
      <c r="F15" s="46"/>
    </row>
    <row r="16" spans="2:10">
      <c r="D16" s="220"/>
      <c r="E16" s="220"/>
      <c r="F16" s="220"/>
    </row>
  </sheetData>
  <customSheetViews>
    <customSheetView guid="{BA9DD912-BB3C-40B9-B8D4-2F3BB33695CD}" showPageBreaks="1" printArea="1" hiddenRows="1" hiddenColumns="1" topLeftCell="A10">
      <selection activeCell="I7" sqref="I7"/>
      <pageMargins left="0.15748031496062992" right="0.19685039370078741" top="0.43307086614173229" bottom="0.47244094488188981" header="0.15748031496062992" footer="0.27559055118110237"/>
      <printOptions horizontalCentered="1"/>
      <pageSetup paperSize="9" firstPageNumber="3" orientation="portrait" useFirstPageNumber="1" r:id="rId1"/>
      <headerFooter alignWithMargins="0"/>
    </customSheetView>
    <customSheetView guid="{50D6D28B-5697-48B1-897B-3DAEBACB1D6A}" hiddenRows="1" hiddenColumns="1" topLeftCell="A10">
      <selection activeCell="I7" sqref="I7"/>
      <pageMargins left="0.15748031496062992" right="0.19685039370078741" top="0.43307086614173229" bottom="0.47244094488188981" header="0.15748031496062992" footer="0.27559055118110237"/>
      <printOptions horizontalCentered="1"/>
      <pageSetup paperSize="9" firstPageNumber="3" orientation="portrait" useFirstPageNumber="1" r:id="rId2"/>
      <headerFooter alignWithMargins="0"/>
    </customSheetView>
    <customSheetView guid="{8D44251F-CD28-4FD5-87FF-B69A5EBE7DBB}" hiddenRows="1" hiddenColumns="1" topLeftCell="A10">
      <selection activeCell="I7" sqref="I7"/>
      <pageMargins left="0.15748031496062992" right="0.19685039370078741" top="0.43307086614173229" bottom="0.47244094488188981" header="0.15748031496062992" footer="0.27559055118110237"/>
      <printOptions horizontalCentered="1"/>
      <pageSetup paperSize="9" firstPageNumber="3" orientation="portrait" useFirstPageNumber="1" r:id="rId3"/>
      <headerFooter alignWithMargins="0"/>
    </customSheetView>
  </customSheetViews>
  <mergeCells count="5">
    <mergeCell ref="B5:F5"/>
    <mergeCell ref="B7:B8"/>
    <mergeCell ref="C7:F7"/>
    <mergeCell ref="E1:F1"/>
    <mergeCell ref="E6:F6"/>
  </mergeCells>
  <phoneticPr fontId="0" type="noConversion"/>
  <printOptions horizontalCentered="1"/>
  <pageMargins left="0.15748031496062992" right="0.19685039370078741" top="0.43307086614173229" bottom="0.47244094488188981" header="0.15748031496062992" footer="0.27559055118110237"/>
  <pageSetup paperSize="9" firstPageNumber="3" orientation="portrait" useFirstPageNumber="1" r:id="rId4"/>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sheetPr>
  <dimension ref="A1:Q451"/>
  <sheetViews>
    <sheetView view="pageBreakPreview" topLeftCell="A4" zoomScale="80" zoomScaleNormal="100" zoomScaleSheetLayoutView="80" workbookViewId="0">
      <selection activeCell="J16" sqref="J16"/>
    </sheetView>
  </sheetViews>
  <sheetFormatPr defaultRowHeight="15"/>
  <cols>
    <col min="1" max="1" width="4" style="5" customWidth="1"/>
    <col min="2" max="2" width="3.7109375" style="5" customWidth="1"/>
    <col min="3" max="3" width="3.5703125" style="5" customWidth="1"/>
    <col min="4" max="4" width="31.85546875" style="5" customWidth="1"/>
    <col min="5" max="5" width="13.85546875" style="5" customWidth="1"/>
    <col min="6" max="6" width="14.85546875" style="5" customWidth="1"/>
    <col min="7" max="7" width="14.28515625" style="5" customWidth="1"/>
    <col min="8" max="8" width="15.28515625" style="5" customWidth="1"/>
    <col min="9" max="9" width="17" style="4" customWidth="1"/>
    <col min="10" max="10" width="15.5703125" style="4" bestFit="1" customWidth="1"/>
    <col min="11" max="17" width="9.140625" style="4"/>
    <col min="18" max="16384" width="9.140625" style="5"/>
  </cols>
  <sheetData>
    <row r="1" spans="1:17">
      <c r="A1" s="86"/>
      <c r="B1" s="86"/>
      <c r="C1" s="86"/>
      <c r="D1" s="86"/>
      <c r="E1" s="86"/>
      <c r="F1" s="86"/>
      <c r="G1" s="726" t="s">
        <v>92</v>
      </c>
      <c r="H1" s="726"/>
    </row>
    <row r="2" spans="1:17">
      <c r="A2" s="86"/>
      <c r="B2" s="86"/>
      <c r="C2" s="86"/>
      <c r="D2" s="86"/>
      <c r="E2" s="86"/>
      <c r="F2" s="49"/>
      <c r="G2" s="49"/>
      <c r="H2" s="49" t="s">
        <v>195</v>
      </c>
    </row>
    <row r="3" spans="1:17">
      <c r="A3" s="86"/>
      <c r="B3" s="86"/>
      <c r="C3" s="86"/>
      <c r="D3" s="86"/>
      <c r="E3" s="86"/>
      <c r="F3" s="127"/>
      <c r="G3" s="127"/>
      <c r="H3" s="127" t="s">
        <v>1179</v>
      </c>
    </row>
    <row r="4" spans="1:17">
      <c r="A4" s="86"/>
      <c r="B4" s="86"/>
      <c r="C4" s="86"/>
      <c r="D4" s="86"/>
      <c r="E4" s="86"/>
      <c r="F4" s="49"/>
      <c r="G4" s="49"/>
      <c r="H4" s="49" t="s">
        <v>216</v>
      </c>
    </row>
    <row r="5" spans="1:17" ht="100.5" customHeight="1">
      <c r="A5" s="720" t="s">
        <v>1180</v>
      </c>
      <c r="B5" s="720"/>
      <c r="C5" s="720"/>
      <c r="D5" s="720"/>
      <c r="E5" s="720"/>
      <c r="F5" s="720"/>
      <c r="G5" s="720"/>
      <c r="H5" s="720"/>
      <c r="I5" s="9"/>
    </row>
    <row r="6" spans="1:17" ht="19.5" customHeight="1" thickBot="1">
      <c r="A6" s="59"/>
      <c r="B6" s="60"/>
      <c r="C6" s="54"/>
      <c r="D6" s="54"/>
      <c r="E6" s="54"/>
      <c r="F6" s="54"/>
      <c r="G6" s="715" t="s">
        <v>1</v>
      </c>
      <c r="H6" s="715"/>
    </row>
    <row r="7" spans="1:17" ht="57.75" customHeight="1">
      <c r="A7" s="730" t="s">
        <v>218</v>
      </c>
      <c r="B7" s="732" t="s">
        <v>219</v>
      </c>
      <c r="C7" s="732" t="s">
        <v>220</v>
      </c>
      <c r="D7" s="734" t="s">
        <v>56</v>
      </c>
      <c r="E7" s="727" t="s">
        <v>455</v>
      </c>
      <c r="F7" s="728"/>
      <c r="G7" s="728"/>
      <c r="H7" s="729"/>
    </row>
    <row r="8" spans="1:17" s="10" customFormat="1" ht="38.25" customHeight="1">
      <c r="A8" s="731"/>
      <c r="B8" s="733"/>
      <c r="C8" s="733"/>
      <c r="D8" s="735"/>
      <c r="E8" s="341" t="s">
        <v>51</v>
      </c>
      <c r="F8" s="341" t="s">
        <v>52</v>
      </c>
      <c r="G8" s="341" t="s">
        <v>53</v>
      </c>
      <c r="H8" s="65" t="s">
        <v>21</v>
      </c>
      <c r="I8" s="3"/>
      <c r="J8" s="3"/>
      <c r="K8" s="3"/>
      <c r="L8" s="3"/>
      <c r="M8" s="3"/>
    </row>
    <row r="9" spans="1:17" ht="25.5" customHeight="1">
      <c r="A9" s="61"/>
      <c r="B9" s="62"/>
      <c r="C9" s="63"/>
      <c r="D9" s="87" t="s">
        <v>22</v>
      </c>
      <c r="E9" s="194">
        <f>+E16</f>
        <v>2590236.9000000004</v>
      </c>
      <c r="F9" s="194">
        <f>+F16</f>
        <v>6347220.4999999991</v>
      </c>
      <c r="G9" s="194">
        <f>+G16</f>
        <v>9003960.6999999993</v>
      </c>
      <c r="H9" s="177">
        <f>+H16</f>
        <v>13916378.699999999</v>
      </c>
      <c r="I9" s="6"/>
      <c r="J9" s="7"/>
      <c r="K9" s="6"/>
      <c r="N9" s="5"/>
      <c r="O9" s="5"/>
      <c r="P9" s="5"/>
      <c r="Q9" s="5"/>
    </row>
    <row r="10" spans="1:17" ht="22.5" customHeight="1">
      <c r="A10" s="61"/>
      <c r="B10" s="63"/>
      <c r="C10" s="63"/>
      <c r="D10" s="87" t="s">
        <v>16</v>
      </c>
      <c r="E10" s="194"/>
      <c r="F10" s="194"/>
      <c r="G10" s="194"/>
      <c r="H10" s="177"/>
      <c r="I10" s="7"/>
      <c r="K10" s="7"/>
      <c r="N10" s="5"/>
      <c r="O10" s="5"/>
      <c r="P10" s="5"/>
      <c r="Q10" s="5"/>
    </row>
    <row r="11" spans="1:17" ht="17.25" hidden="1">
      <c r="A11" s="61"/>
      <c r="B11" s="63"/>
      <c r="C11" s="63"/>
      <c r="D11" s="87" t="s">
        <v>320</v>
      </c>
      <c r="E11" s="194"/>
      <c r="F11" s="194"/>
      <c r="G11" s="194"/>
      <c r="H11" s="177"/>
      <c r="N11" s="5"/>
      <c r="O11" s="5"/>
      <c r="P11" s="5"/>
      <c r="Q11" s="5"/>
    </row>
    <row r="12" spans="1:17" ht="86.25" hidden="1">
      <c r="A12" s="61"/>
      <c r="B12" s="63"/>
      <c r="C12" s="63"/>
      <c r="D12" s="87" t="s">
        <v>334</v>
      </c>
      <c r="E12" s="194"/>
      <c r="F12" s="194"/>
      <c r="G12" s="194"/>
      <c r="H12" s="177"/>
      <c r="N12" s="5"/>
      <c r="O12" s="5"/>
      <c r="P12" s="5"/>
      <c r="Q12" s="5"/>
    </row>
    <row r="13" spans="1:17" ht="17.25" hidden="1">
      <c r="A13" s="61"/>
      <c r="B13" s="63"/>
      <c r="C13" s="63"/>
      <c r="D13" s="84" t="s">
        <v>74</v>
      </c>
      <c r="E13" s="194"/>
      <c r="F13" s="194"/>
      <c r="G13" s="194"/>
      <c r="H13" s="177"/>
      <c r="N13" s="5"/>
      <c r="O13" s="5"/>
      <c r="P13" s="5"/>
      <c r="Q13" s="5"/>
    </row>
    <row r="14" spans="1:17" ht="17.25" hidden="1">
      <c r="A14" s="61"/>
      <c r="B14" s="63"/>
      <c r="C14" s="63"/>
      <c r="D14" s="84" t="s">
        <v>8</v>
      </c>
      <c r="E14" s="194"/>
      <c r="F14" s="194"/>
      <c r="G14" s="194"/>
      <c r="H14" s="177"/>
      <c r="N14" s="5"/>
      <c r="O14" s="5"/>
      <c r="P14" s="5"/>
      <c r="Q14" s="5"/>
    </row>
    <row r="15" spans="1:17" ht="17.25" hidden="1">
      <c r="A15" s="61"/>
      <c r="B15" s="63"/>
      <c r="C15" s="63"/>
      <c r="D15" s="84" t="s">
        <v>321</v>
      </c>
      <c r="E15" s="194"/>
      <c r="F15" s="194"/>
      <c r="G15" s="194"/>
      <c r="H15" s="177"/>
      <c r="N15" s="5"/>
      <c r="O15" s="5"/>
      <c r="P15" s="5"/>
      <c r="Q15" s="5"/>
    </row>
    <row r="16" spans="1:17" ht="78" customHeight="1">
      <c r="A16" s="192" t="s">
        <v>12</v>
      </c>
      <c r="B16" s="63"/>
      <c r="C16" s="63"/>
      <c r="D16" s="87" t="s">
        <v>23</v>
      </c>
      <c r="E16" s="194">
        <f>+E18</f>
        <v>2590236.9000000004</v>
      </c>
      <c r="F16" s="194">
        <f>+F18</f>
        <v>6347220.4999999991</v>
      </c>
      <c r="G16" s="194">
        <f>+G18</f>
        <v>9003960.6999999993</v>
      </c>
      <c r="H16" s="177">
        <f>+H18</f>
        <v>13916378.699999999</v>
      </c>
      <c r="N16" s="5"/>
      <c r="O16" s="5"/>
      <c r="P16" s="5"/>
      <c r="Q16" s="5"/>
    </row>
    <row r="17" spans="1:17" ht="18" customHeight="1">
      <c r="A17" s="61"/>
      <c r="B17" s="63"/>
      <c r="C17" s="63"/>
      <c r="D17" s="87" t="s">
        <v>16</v>
      </c>
      <c r="E17" s="194"/>
      <c r="F17" s="194"/>
      <c r="G17" s="194"/>
      <c r="H17" s="177"/>
      <c r="N17" s="5"/>
      <c r="O17" s="5"/>
      <c r="P17" s="5"/>
      <c r="Q17" s="5"/>
    </row>
    <row r="18" spans="1:17" ht="45.75" customHeight="1">
      <c r="A18" s="61"/>
      <c r="B18" s="193" t="s">
        <v>11</v>
      </c>
      <c r="C18" s="63"/>
      <c r="D18" s="87" t="s">
        <v>24</v>
      </c>
      <c r="E18" s="194">
        <f>+E20</f>
        <v>2590236.9000000004</v>
      </c>
      <c r="F18" s="194">
        <f>+F20</f>
        <v>6347220.4999999991</v>
      </c>
      <c r="G18" s="194">
        <f>+G20</f>
        <v>9003960.6999999993</v>
      </c>
      <c r="H18" s="177">
        <f>+H20</f>
        <v>13916378.699999999</v>
      </c>
      <c r="N18" s="5"/>
      <c r="O18" s="5"/>
      <c r="P18" s="5"/>
      <c r="Q18" s="5"/>
    </row>
    <row r="19" spans="1:17" ht="18" hidden="1" customHeight="1">
      <c r="A19" s="61"/>
      <c r="B19" s="63"/>
      <c r="C19" s="63"/>
      <c r="D19" s="87" t="s">
        <v>16</v>
      </c>
      <c r="E19" s="194"/>
      <c r="F19" s="194"/>
      <c r="G19" s="194"/>
      <c r="H19" s="177"/>
      <c r="N19" s="5"/>
      <c r="O19" s="5"/>
      <c r="P19" s="5"/>
      <c r="Q19" s="5"/>
    </row>
    <row r="20" spans="1:17" ht="24" customHeight="1" thickBot="1">
      <c r="A20" s="112"/>
      <c r="B20" s="113"/>
      <c r="C20" s="113" t="s">
        <v>11</v>
      </c>
      <c r="D20" s="114" t="s">
        <v>25</v>
      </c>
      <c r="E20" s="195">
        <f>'N 5'!C11</f>
        <v>2590236.9000000004</v>
      </c>
      <c r="F20" s="195">
        <f>'N 5'!D11</f>
        <v>6347220.4999999991</v>
      </c>
      <c r="G20" s="195">
        <f>'N 5'!E11</f>
        <v>9003960.6999999993</v>
      </c>
      <c r="H20" s="191">
        <f>'N 5'!F11</f>
        <v>13916378.699999999</v>
      </c>
      <c r="N20" s="5"/>
      <c r="O20" s="5"/>
      <c r="P20" s="5"/>
      <c r="Q20" s="5"/>
    </row>
    <row r="21" spans="1:17" ht="157.5" hidden="1">
      <c r="A21" s="13"/>
      <c r="B21" s="14"/>
      <c r="C21" s="14"/>
      <c r="D21" s="15" t="s">
        <v>376</v>
      </c>
      <c r="E21" s="15"/>
      <c r="F21" s="15"/>
      <c r="G21" s="15"/>
      <c r="H21" s="16">
        <f>H22</f>
        <v>5244710</v>
      </c>
      <c r="N21" s="5"/>
      <c r="O21" s="5"/>
      <c r="P21" s="5"/>
      <c r="Q21" s="5"/>
    </row>
    <row r="22" spans="1:17" ht="30" hidden="1">
      <c r="A22" s="17"/>
      <c r="B22" s="11"/>
      <c r="C22" s="11"/>
      <c r="D22" s="12" t="s">
        <v>54</v>
      </c>
      <c r="E22" s="12"/>
      <c r="F22" s="12"/>
      <c r="G22" s="12"/>
      <c r="H22" s="18">
        <f>H24+H29+H32+H35+H40+H43+H53+H57+H50</f>
        <v>5244710</v>
      </c>
      <c r="N22" s="5"/>
      <c r="O22" s="5"/>
      <c r="P22" s="5"/>
      <c r="Q22" s="5"/>
    </row>
    <row r="23" spans="1:17" ht="45" hidden="1">
      <c r="A23" s="17"/>
      <c r="B23" s="11"/>
      <c r="C23" s="11"/>
      <c r="D23" s="12" t="s">
        <v>299</v>
      </c>
      <c r="E23" s="12"/>
      <c r="F23" s="12"/>
      <c r="G23" s="12"/>
      <c r="H23" s="18"/>
      <c r="N23" s="5"/>
      <c r="O23" s="5"/>
      <c r="P23" s="5"/>
      <c r="Q23" s="5"/>
    </row>
    <row r="24" spans="1:17" ht="30" hidden="1">
      <c r="A24" s="17"/>
      <c r="B24" s="11"/>
      <c r="C24" s="11"/>
      <c r="D24" s="19" t="s">
        <v>26</v>
      </c>
      <c r="E24" s="19"/>
      <c r="F24" s="19"/>
      <c r="G24" s="19"/>
      <c r="H24" s="18">
        <f>H27+H28+H26</f>
        <v>1859353.6000000001</v>
      </c>
      <c r="N24" s="5"/>
      <c r="O24" s="5"/>
      <c r="P24" s="5"/>
      <c r="Q24" s="5"/>
    </row>
    <row r="25" spans="1:17" hidden="1">
      <c r="A25" s="17"/>
      <c r="B25" s="11"/>
      <c r="C25" s="11"/>
      <c r="D25" s="12" t="s">
        <v>8</v>
      </c>
      <c r="E25" s="12"/>
      <c r="F25" s="12"/>
      <c r="G25" s="12"/>
      <c r="H25" s="18"/>
      <c r="N25" s="5"/>
      <c r="O25" s="5"/>
      <c r="P25" s="5"/>
      <c r="Q25" s="5"/>
    </row>
    <row r="26" spans="1:17" ht="45" hidden="1">
      <c r="A26" s="17"/>
      <c r="B26" s="11"/>
      <c r="C26" s="11"/>
      <c r="D26" s="19" t="s">
        <v>133</v>
      </c>
      <c r="E26" s="19"/>
      <c r="F26" s="19"/>
      <c r="G26" s="19"/>
      <c r="H26" s="18">
        <v>1835353.6</v>
      </c>
      <c r="N26" s="5"/>
      <c r="O26" s="5"/>
      <c r="P26" s="5"/>
      <c r="Q26" s="5"/>
    </row>
    <row r="27" spans="1:17" ht="45" hidden="1">
      <c r="A27" s="17"/>
      <c r="B27" s="11"/>
      <c r="C27" s="11"/>
      <c r="D27" s="19" t="s">
        <v>335</v>
      </c>
      <c r="E27" s="19"/>
      <c r="F27" s="19"/>
      <c r="G27" s="19"/>
      <c r="H27" s="18">
        <v>6000</v>
      </c>
      <c r="N27" s="5"/>
      <c r="O27" s="5"/>
      <c r="P27" s="5"/>
      <c r="Q27" s="5"/>
    </row>
    <row r="28" spans="1:17" ht="45" hidden="1">
      <c r="A28" s="17"/>
      <c r="B28" s="11"/>
      <c r="C28" s="11"/>
      <c r="D28" s="19" t="s">
        <v>374</v>
      </c>
      <c r="E28" s="19"/>
      <c r="F28" s="19"/>
      <c r="G28" s="19"/>
      <c r="H28" s="18">
        <v>18000</v>
      </c>
      <c r="N28" s="5"/>
      <c r="O28" s="5"/>
      <c r="P28" s="5"/>
      <c r="Q28" s="5"/>
    </row>
    <row r="29" spans="1:17" hidden="1">
      <c r="A29" s="17"/>
      <c r="B29" s="11"/>
      <c r="C29" s="11"/>
      <c r="D29" s="19" t="s">
        <v>57</v>
      </c>
      <c r="E29" s="19"/>
      <c r="F29" s="19"/>
      <c r="G29" s="19"/>
      <c r="H29" s="18">
        <f>H31</f>
        <v>6228.4</v>
      </c>
      <c r="N29" s="5"/>
      <c r="O29" s="5"/>
      <c r="P29" s="5"/>
      <c r="Q29" s="5"/>
    </row>
    <row r="30" spans="1:17" hidden="1">
      <c r="A30" s="17"/>
      <c r="B30" s="11"/>
      <c r="C30" s="11"/>
      <c r="D30" s="12" t="s">
        <v>8</v>
      </c>
      <c r="E30" s="12"/>
      <c r="F30" s="12"/>
      <c r="G30" s="12"/>
      <c r="H30" s="18"/>
      <c r="N30" s="5"/>
      <c r="O30" s="5"/>
      <c r="P30" s="5"/>
      <c r="Q30" s="5"/>
    </row>
    <row r="31" spans="1:17" hidden="1">
      <c r="A31" s="17"/>
      <c r="B31" s="11"/>
      <c r="C31" s="11"/>
      <c r="D31" s="12" t="s">
        <v>336</v>
      </c>
      <c r="E31" s="12"/>
      <c r="F31" s="12"/>
      <c r="G31" s="12"/>
      <c r="H31" s="18">
        <v>6228.4</v>
      </c>
      <c r="N31" s="5"/>
      <c r="O31" s="5"/>
      <c r="P31" s="5"/>
      <c r="Q31" s="5"/>
    </row>
    <row r="32" spans="1:17" ht="30" hidden="1">
      <c r="A32" s="17"/>
      <c r="B32" s="11"/>
      <c r="C32" s="11"/>
      <c r="D32" s="19" t="s">
        <v>143</v>
      </c>
      <c r="E32" s="19"/>
      <c r="F32" s="19"/>
      <c r="G32" s="19"/>
      <c r="H32" s="18">
        <f>H34+H33</f>
        <v>2904</v>
      </c>
      <c r="N32" s="5"/>
      <c r="O32" s="5"/>
      <c r="P32" s="5"/>
      <c r="Q32" s="5"/>
    </row>
    <row r="33" spans="1:17" hidden="1">
      <c r="A33" s="17"/>
      <c r="B33" s="11"/>
      <c r="C33" s="11"/>
      <c r="D33" s="19" t="s">
        <v>377</v>
      </c>
      <c r="E33" s="19"/>
      <c r="F33" s="19"/>
      <c r="G33" s="19"/>
      <c r="H33" s="18">
        <v>1904</v>
      </c>
      <c r="N33" s="5"/>
      <c r="O33" s="5"/>
      <c r="P33" s="5"/>
      <c r="Q33" s="5"/>
    </row>
    <row r="34" spans="1:17" ht="30" hidden="1">
      <c r="A34" s="17"/>
      <c r="B34" s="11"/>
      <c r="C34" s="11"/>
      <c r="D34" s="12" t="s">
        <v>337</v>
      </c>
      <c r="E34" s="12"/>
      <c r="F34" s="12"/>
      <c r="G34" s="12"/>
      <c r="H34" s="18">
        <v>1000</v>
      </c>
      <c r="N34" s="5"/>
      <c r="O34" s="5"/>
      <c r="P34" s="5"/>
      <c r="Q34" s="5"/>
    </row>
    <row r="35" spans="1:17" ht="30" hidden="1">
      <c r="A35" s="17"/>
      <c r="B35" s="11"/>
      <c r="C35" s="11"/>
      <c r="D35" s="19" t="s">
        <v>378</v>
      </c>
      <c r="E35" s="19"/>
      <c r="F35" s="19"/>
      <c r="G35" s="19"/>
      <c r="H35" s="18">
        <f>H37+H38+H39</f>
        <v>119500</v>
      </c>
      <c r="N35" s="5"/>
      <c r="O35" s="5"/>
      <c r="P35" s="5"/>
      <c r="Q35" s="5"/>
    </row>
    <row r="36" spans="1:17" hidden="1">
      <c r="A36" s="17"/>
      <c r="B36" s="11"/>
      <c r="C36" s="11"/>
      <c r="D36" s="12" t="s">
        <v>8</v>
      </c>
      <c r="E36" s="12"/>
      <c r="F36" s="12"/>
      <c r="G36" s="12"/>
      <c r="H36" s="18"/>
      <c r="N36" s="5"/>
      <c r="O36" s="5"/>
      <c r="P36" s="5"/>
      <c r="Q36" s="5"/>
    </row>
    <row r="37" spans="1:17" ht="30" hidden="1">
      <c r="A37" s="17"/>
      <c r="B37" s="11"/>
      <c r="C37" s="11"/>
      <c r="D37" s="19" t="s">
        <v>338</v>
      </c>
      <c r="E37" s="19"/>
      <c r="F37" s="19"/>
      <c r="G37" s="19"/>
      <c r="H37" s="18">
        <v>16500</v>
      </c>
      <c r="N37" s="5"/>
      <c r="O37" s="5"/>
      <c r="P37" s="5"/>
      <c r="Q37" s="5"/>
    </row>
    <row r="38" spans="1:17" hidden="1">
      <c r="A38" s="17"/>
      <c r="B38" s="11"/>
      <c r="C38" s="11"/>
      <c r="D38" s="12" t="s">
        <v>339</v>
      </c>
      <c r="E38" s="12"/>
      <c r="F38" s="12"/>
      <c r="G38" s="12"/>
      <c r="H38" s="18">
        <v>3000</v>
      </c>
      <c r="N38" s="5"/>
      <c r="O38" s="5"/>
      <c r="P38" s="5"/>
      <c r="Q38" s="5"/>
    </row>
    <row r="39" spans="1:17" ht="30" hidden="1">
      <c r="A39" s="17"/>
      <c r="B39" s="11"/>
      <c r="C39" s="11"/>
      <c r="D39" s="12" t="s">
        <v>340</v>
      </c>
      <c r="E39" s="12"/>
      <c r="F39" s="12"/>
      <c r="G39" s="12"/>
      <c r="H39" s="18">
        <v>100000</v>
      </c>
      <c r="N39" s="5"/>
      <c r="O39" s="5"/>
      <c r="P39" s="5"/>
      <c r="Q39" s="5"/>
    </row>
    <row r="40" spans="1:17" ht="30" hidden="1">
      <c r="A40" s="17"/>
      <c r="B40" s="11"/>
      <c r="C40" s="11"/>
      <c r="D40" s="19" t="s">
        <v>27</v>
      </c>
      <c r="E40" s="19"/>
      <c r="F40" s="19"/>
      <c r="G40" s="19"/>
      <c r="H40" s="18">
        <f>H42</f>
        <v>95000</v>
      </c>
      <c r="N40" s="5"/>
      <c r="O40" s="5"/>
      <c r="P40" s="5"/>
      <c r="Q40" s="5"/>
    </row>
    <row r="41" spans="1:17" hidden="1">
      <c r="A41" s="17"/>
      <c r="B41" s="11"/>
      <c r="C41" s="11"/>
      <c r="D41" s="12" t="s">
        <v>8</v>
      </c>
      <c r="E41" s="12"/>
      <c r="F41" s="12"/>
      <c r="G41" s="12"/>
      <c r="H41" s="18"/>
      <c r="N41" s="5"/>
      <c r="O41" s="5"/>
      <c r="P41" s="5"/>
      <c r="Q41" s="5"/>
    </row>
    <row r="42" spans="1:17" ht="45" hidden="1">
      <c r="A42" s="17"/>
      <c r="B42" s="11"/>
      <c r="C42" s="11"/>
      <c r="D42" s="12" t="s">
        <v>379</v>
      </c>
      <c r="E42" s="12"/>
      <c r="F42" s="12"/>
      <c r="G42" s="12"/>
      <c r="H42" s="18">
        <v>95000</v>
      </c>
      <c r="N42" s="5"/>
      <c r="O42" s="5"/>
      <c r="P42" s="5"/>
      <c r="Q42" s="5"/>
    </row>
    <row r="43" spans="1:17" hidden="1">
      <c r="A43" s="17"/>
      <c r="B43" s="11"/>
      <c r="C43" s="11"/>
      <c r="D43" s="19" t="s">
        <v>28</v>
      </c>
      <c r="E43" s="19"/>
      <c r="F43" s="19"/>
      <c r="G43" s="19"/>
      <c r="H43" s="18">
        <f>H45+H47+H48+H46+H49</f>
        <v>301319.90000000002</v>
      </c>
      <c r="N43" s="5"/>
      <c r="O43" s="5"/>
      <c r="P43" s="5"/>
      <c r="Q43" s="5"/>
    </row>
    <row r="44" spans="1:17" hidden="1">
      <c r="A44" s="17"/>
      <c r="B44" s="11"/>
      <c r="C44" s="11"/>
      <c r="D44" s="12" t="s">
        <v>8</v>
      </c>
      <c r="E44" s="12"/>
      <c r="F44" s="12"/>
      <c r="G44" s="12"/>
      <c r="H44" s="18"/>
      <c r="N44" s="5"/>
      <c r="O44" s="5"/>
      <c r="P44" s="5"/>
      <c r="Q44" s="5"/>
    </row>
    <row r="45" spans="1:17" ht="30" hidden="1">
      <c r="A45" s="17"/>
      <c r="B45" s="11"/>
      <c r="C45" s="11"/>
      <c r="D45" s="12" t="s">
        <v>341</v>
      </c>
      <c r="E45" s="12"/>
      <c r="F45" s="12"/>
      <c r="G45" s="12"/>
      <c r="H45" s="18">
        <v>237319.9</v>
      </c>
      <c r="N45" s="5"/>
      <c r="O45" s="5"/>
      <c r="P45" s="5"/>
      <c r="Q45" s="5"/>
    </row>
    <row r="46" spans="1:17" ht="30" hidden="1">
      <c r="A46" s="17"/>
      <c r="B46" s="11"/>
      <c r="C46" s="11"/>
      <c r="D46" s="12" t="s">
        <v>342</v>
      </c>
      <c r="E46" s="12"/>
      <c r="F46" s="12"/>
      <c r="G46" s="12"/>
      <c r="H46" s="18"/>
      <c r="N46" s="5"/>
      <c r="O46" s="5"/>
      <c r="P46" s="5"/>
      <c r="Q46" s="5"/>
    </row>
    <row r="47" spans="1:17" hidden="1">
      <c r="A47" s="17"/>
      <c r="B47" s="11"/>
      <c r="C47" s="11"/>
      <c r="D47" s="12" t="s">
        <v>343</v>
      </c>
      <c r="E47" s="12"/>
      <c r="F47" s="12"/>
      <c r="G47" s="12"/>
      <c r="H47" s="18">
        <v>60000</v>
      </c>
      <c r="N47" s="5"/>
      <c r="O47" s="5"/>
      <c r="P47" s="5"/>
      <c r="Q47" s="5"/>
    </row>
    <row r="48" spans="1:17" ht="30" hidden="1">
      <c r="A48" s="17"/>
      <c r="B48" s="11"/>
      <c r="C48" s="11"/>
      <c r="D48" s="12" t="s">
        <v>344</v>
      </c>
      <c r="E48" s="12"/>
      <c r="F48" s="12"/>
      <c r="G48" s="12"/>
      <c r="H48" s="18">
        <v>2000</v>
      </c>
      <c r="N48" s="5"/>
      <c r="O48" s="5"/>
      <c r="P48" s="5"/>
      <c r="Q48" s="5"/>
    </row>
    <row r="49" spans="1:17" ht="30" hidden="1">
      <c r="A49" s="17"/>
      <c r="B49" s="11"/>
      <c r="C49" s="11"/>
      <c r="D49" s="20" t="s">
        <v>345</v>
      </c>
      <c r="E49" s="20"/>
      <c r="F49" s="20"/>
      <c r="G49" s="20"/>
      <c r="H49" s="18">
        <v>2000</v>
      </c>
      <c r="N49" s="5"/>
      <c r="O49" s="5"/>
      <c r="P49" s="5"/>
      <c r="Q49" s="5"/>
    </row>
    <row r="50" spans="1:17" hidden="1">
      <c r="A50" s="17"/>
      <c r="B50" s="11"/>
      <c r="C50" s="11"/>
      <c r="D50" s="19" t="s">
        <v>165</v>
      </c>
      <c r="E50" s="19"/>
      <c r="F50" s="19"/>
      <c r="G50" s="19"/>
      <c r="H50" s="18">
        <f>H52</f>
        <v>550000</v>
      </c>
      <c r="N50" s="5"/>
      <c r="O50" s="5"/>
      <c r="P50" s="5"/>
      <c r="Q50" s="5"/>
    </row>
    <row r="51" spans="1:17" hidden="1">
      <c r="A51" s="17"/>
      <c r="B51" s="11"/>
      <c r="C51" s="11"/>
      <c r="D51" s="19" t="s">
        <v>8</v>
      </c>
      <c r="E51" s="19"/>
      <c r="F51" s="19"/>
      <c r="G51" s="19"/>
      <c r="H51" s="18"/>
      <c r="N51" s="5"/>
      <c r="O51" s="5"/>
      <c r="P51" s="5"/>
      <c r="Q51" s="5"/>
    </row>
    <row r="52" spans="1:17" ht="45" hidden="1">
      <c r="A52" s="17"/>
      <c r="B52" s="11"/>
      <c r="C52" s="11"/>
      <c r="D52" s="19" t="s">
        <v>62</v>
      </c>
      <c r="E52" s="19"/>
      <c r="F52" s="19"/>
      <c r="G52" s="19"/>
      <c r="H52" s="18">
        <v>550000</v>
      </c>
      <c r="N52" s="5"/>
      <c r="O52" s="5"/>
      <c r="P52" s="5"/>
      <c r="Q52" s="5"/>
    </row>
    <row r="53" spans="1:17" hidden="1">
      <c r="A53" s="17"/>
      <c r="B53" s="11"/>
      <c r="C53" s="11"/>
      <c r="D53" s="19" t="s">
        <v>74</v>
      </c>
      <c r="E53" s="19"/>
      <c r="F53" s="19"/>
      <c r="G53" s="19"/>
      <c r="H53" s="18">
        <f>H55</f>
        <v>1290</v>
      </c>
      <c r="N53" s="5"/>
      <c r="O53" s="5"/>
      <c r="P53" s="5"/>
      <c r="Q53" s="5"/>
    </row>
    <row r="54" spans="1:17" hidden="1">
      <c r="A54" s="17"/>
      <c r="B54" s="11"/>
      <c r="C54" s="11"/>
      <c r="D54" s="19" t="s">
        <v>8</v>
      </c>
      <c r="E54" s="19"/>
      <c r="F54" s="19"/>
      <c r="G54" s="19"/>
      <c r="H54" s="18"/>
      <c r="N54" s="5"/>
      <c r="O54" s="5"/>
      <c r="P54" s="5"/>
      <c r="Q54" s="5"/>
    </row>
    <row r="55" spans="1:17" ht="60" hidden="1">
      <c r="A55" s="17"/>
      <c r="B55" s="11"/>
      <c r="C55" s="11"/>
      <c r="D55" s="19" t="s">
        <v>170</v>
      </c>
      <c r="E55" s="19"/>
      <c r="F55" s="19"/>
      <c r="G55" s="19"/>
      <c r="H55" s="18">
        <v>1290</v>
      </c>
      <c r="N55" s="5"/>
      <c r="O55" s="5"/>
      <c r="P55" s="5"/>
      <c r="Q55" s="5"/>
    </row>
    <row r="56" spans="1:17" hidden="1">
      <c r="A56" s="17"/>
      <c r="B56" s="11"/>
      <c r="C56" s="11"/>
      <c r="D56" s="19" t="s">
        <v>322</v>
      </c>
      <c r="E56" s="19"/>
      <c r="F56" s="19"/>
      <c r="G56" s="19"/>
      <c r="H56" s="18">
        <v>3000</v>
      </c>
      <c r="N56" s="5"/>
      <c r="O56" s="5"/>
      <c r="P56" s="5"/>
      <c r="Q56" s="5"/>
    </row>
    <row r="57" spans="1:17" hidden="1">
      <c r="A57" s="17"/>
      <c r="B57" s="11"/>
      <c r="C57" s="11"/>
      <c r="D57" s="19" t="s">
        <v>31</v>
      </c>
      <c r="E57" s="19"/>
      <c r="F57" s="19"/>
      <c r="G57" s="19"/>
      <c r="H57" s="18">
        <f>H60+H61+H62+H63+H59</f>
        <v>2309114.0999999996</v>
      </c>
      <c r="N57" s="5"/>
      <c r="O57" s="5"/>
      <c r="P57" s="5"/>
      <c r="Q57" s="5"/>
    </row>
    <row r="58" spans="1:17" hidden="1">
      <c r="A58" s="17"/>
      <c r="B58" s="11"/>
      <c r="C58" s="11"/>
      <c r="D58" s="19" t="s">
        <v>8</v>
      </c>
      <c r="E58" s="19"/>
      <c r="F58" s="19"/>
      <c r="G58" s="19"/>
      <c r="H58" s="18"/>
      <c r="N58" s="5"/>
      <c r="O58" s="5"/>
      <c r="P58" s="5"/>
      <c r="Q58" s="5"/>
    </row>
    <row r="59" spans="1:17" ht="30" hidden="1">
      <c r="A59" s="17"/>
      <c r="B59" s="11"/>
      <c r="C59" s="11"/>
      <c r="D59" s="19" t="s">
        <v>380</v>
      </c>
      <c r="E59" s="19"/>
      <c r="F59" s="19"/>
      <c r="G59" s="19"/>
      <c r="H59" s="18">
        <v>150000</v>
      </c>
      <c r="N59" s="5"/>
      <c r="O59" s="5"/>
      <c r="P59" s="5"/>
      <c r="Q59" s="5"/>
    </row>
    <row r="60" spans="1:17" ht="30" hidden="1">
      <c r="A60" s="17"/>
      <c r="B60" s="11"/>
      <c r="C60" s="11"/>
      <c r="D60" s="20" t="s">
        <v>381</v>
      </c>
      <c r="E60" s="20"/>
      <c r="F60" s="20"/>
      <c r="G60" s="20"/>
      <c r="H60" s="18">
        <v>207009.7</v>
      </c>
      <c r="N60" s="5"/>
      <c r="O60" s="5"/>
      <c r="P60" s="5"/>
      <c r="Q60" s="5"/>
    </row>
    <row r="61" spans="1:17" ht="30" hidden="1">
      <c r="A61" s="17"/>
      <c r="B61" s="11"/>
      <c r="C61" s="11"/>
      <c r="D61" s="20" t="s">
        <v>382</v>
      </c>
      <c r="E61" s="20"/>
      <c r="F61" s="20"/>
      <c r="G61" s="20"/>
      <c r="H61" s="18">
        <v>663333.5</v>
      </c>
      <c r="N61" s="5"/>
      <c r="O61" s="5"/>
      <c r="P61" s="5"/>
      <c r="Q61" s="5"/>
    </row>
    <row r="62" spans="1:17" hidden="1">
      <c r="A62" s="17"/>
      <c r="B62" s="11"/>
      <c r="C62" s="11"/>
      <c r="D62" s="19" t="s">
        <v>383</v>
      </c>
      <c r="E62" s="19"/>
      <c r="F62" s="19"/>
      <c r="G62" s="19"/>
      <c r="H62" s="18">
        <v>1251570.8999999999</v>
      </c>
      <c r="N62" s="5"/>
      <c r="O62" s="5"/>
      <c r="P62" s="5"/>
      <c r="Q62" s="5"/>
    </row>
    <row r="63" spans="1:17" ht="30" hidden="1">
      <c r="A63" s="17"/>
      <c r="B63" s="11"/>
      <c r="C63" s="11"/>
      <c r="D63" s="19" t="s">
        <v>323</v>
      </c>
      <c r="E63" s="19"/>
      <c r="F63" s="19"/>
      <c r="G63" s="19"/>
      <c r="H63" s="18">
        <v>37200</v>
      </c>
      <c r="N63" s="5"/>
      <c r="O63" s="5"/>
      <c r="P63" s="5"/>
      <c r="Q63" s="5"/>
    </row>
    <row r="64" spans="1:17" ht="69" hidden="1" customHeight="1">
      <c r="A64" s="17"/>
      <c r="B64" s="11"/>
      <c r="C64" s="11"/>
      <c r="D64" s="21" t="s">
        <v>384</v>
      </c>
      <c r="E64" s="21"/>
      <c r="F64" s="21"/>
      <c r="G64" s="21"/>
      <c r="H64" s="22">
        <f>H65</f>
        <v>5450208.4999999991</v>
      </c>
      <c r="N64" s="5"/>
      <c r="O64" s="5"/>
      <c r="P64" s="5"/>
      <c r="Q64" s="5"/>
    </row>
    <row r="65" spans="1:17" ht="30" hidden="1">
      <c r="A65" s="17"/>
      <c r="B65" s="11"/>
      <c r="C65" s="11"/>
      <c r="D65" s="12" t="s">
        <v>54</v>
      </c>
      <c r="E65" s="12"/>
      <c r="F65" s="12"/>
      <c r="G65" s="12"/>
      <c r="H65" s="18">
        <f>H67+H73+H79+H82+H88+H91+H95+H102+H107+H110</f>
        <v>5450208.4999999991</v>
      </c>
      <c r="I65" s="6"/>
      <c r="N65" s="5"/>
      <c r="O65" s="5"/>
      <c r="P65" s="5"/>
      <c r="Q65" s="5"/>
    </row>
    <row r="66" spans="1:17" ht="45" hidden="1">
      <c r="A66" s="17"/>
      <c r="B66" s="11"/>
      <c r="C66" s="11"/>
      <c r="D66" s="12" t="s">
        <v>299</v>
      </c>
      <c r="E66" s="12"/>
      <c r="F66" s="12"/>
      <c r="G66" s="12"/>
      <c r="H66" s="18"/>
      <c r="N66" s="5"/>
      <c r="O66" s="5"/>
      <c r="P66" s="5"/>
      <c r="Q66" s="5"/>
    </row>
    <row r="67" spans="1:17" ht="30" hidden="1">
      <c r="A67" s="17"/>
      <c r="B67" s="11"/>
      <c r="C67" s="11"/>
      <c r="D67" s="19" t="s">
        <v>26</v>
      </c>
      <c r="E67" s="19"/>
      <c r="F67" s="19"/>
      <c r="G67" s="19"/>
      <c r="H67" s="18">
        <f>H70+H72+H69+H71</f>
        <v>4491277.6999999993</v>
      </c>
      <c r="N67" s="5"/>
      <c r="O67" s="5"/>
      <c r="P67" s="5"/>
      <c r="Q67" s="5"/>
    </row>
    <row r="68" spans="1:17" hidden="1">
      <c r="A68" s="17"/>
      <c r="B68" s="11"/>
      <c r="C68" s="11"/>
      <c r="D68" s="19" t="s">
        <v>8</v>
      </c>
      <c r="E68" s="19"/>
      <c r="F68" s="19"/>
      <c r="G68" s="19"/>
      <c r="H68" s="18"/>
      <c r="N68" s="5"/>
      <c r="O68" s="5"/>
      <c r="P68" s="5"/>
      <c r="Q68" s="5"/>
    </row>
    <row r="69" spans="1:17" ht="45" hidden="1">
      <c r="A69" s="17"/>
      <c r="B69" s="11"/>
      <c r="C69" s="11"/>
      <c r="D69" s="19" t="s">
        <v>133</v>
      </c>
      <c r="E69" s="19"/>
      <c r="F69" s="19"/>
      <c r="G69" s="19"/>
      <c r="H69" s="18">
        <v>3397238.3</v>
      </c>
      <c r="N69" s="5"/>
      <c r="O69" s="5"/>
      <c r="P69" s="5"/>
      <c r="Q69" s="5"/>
    </row>
    <row r="70" spans="1:17" ht="45" hidden="1">
      <c r="A70" s="17"/>
      <c r="B70" s="11"/>
      <c r="C70" s="11"/>
      <c r="D70" s="19" t="s">
        <v>335</v>
      </c>
      <c r="E70" s="19"/>
      <c r="F70" s="19"/>
      <c r="G70" s="19"/>
      <c r="H70" s="18">
        <v>435081.4</v>
      </c>
      <c r="N70" s="5"/>
      <c r="O70" s="5"/>
      <c r="P70" s="5"/>
      <c r="Q70" s="5"/>
    </row>
    <row r="71" spans="1:17" hidden="1">
      <c r="A71" s="17"/>
      <c r="B71" s="11"/>
      <c r="C71" s="11"/>
      <c r="D71" s="19" t="s">
        <v>346</v>
      </c>
      <c r="E71" s="19"/>
      <c r="F71" s="19"/>
      <c r="G71" s="19"/>
      <c r="H71" s="18">
        <v>451940</v>
      </c>
      <c r="N71" s="5"/>
      <c r="O71" s="5"/>
      <c r="P71" s="5"/>
      <c r="Q71" s="5"/>
    </row>
    <row r="72" spans="1:17" ht="45" hidden="1">
      <c r="A72" s="17"/>
      <c r="B72" s="11"/>
      <c r="C72" s="11"/>
      <c r="D72" s="19" t="s">
        <v>374</v>
      </c>
      <c r="E72" s="19"/>
      <c r="F72" s="19"/>
      <c r="G72" s="19"/>
      <c r="H72" s="18">
        <v>207018</v>
      </c>
      <c r="N72" s="5"/>
      <c r="O72" s="5"/>
      <c r="P72" s="5"/>
      <c r="Q72" s="5"/>
    </row>
    <row r="73" spans="1:17" hidden="1">
      <c r="A73" s="17"/>
      <c r="B73" s="11"/>
      <c r="C73" s="11"/>
      <c r="D73" s="19" t="s">
        <v>57</v>
      </c>
      <c r="E73" s="19"/>
      <c r="F73" s="19"/>
      <c r="G73" s="19"/>
      <c r="H73" s="18">
        <f>H75+H76+H77+H78</f>
        <v>105138</v>
      </c>
      <c r="N73" s="5"/>
      <c r="O73" s="5"/>
      <c r="P73" s="5"/>
      <c r="Q73" s="5"/>
    </row>
    <row r="74" spans="1:17" hidden="1">
      <c r="A74" s="17"/>
      <c r="B74" s="11"/>
      <c r="C74" s="11"/>
      <c r="D74" s="19" t="s">
        <v>8</v>
      </c>
      <c r="E74" s="19"/>
      <c r="F74" s="19"/>
      <c r="G74" s="19"/>
      <c r="H74" s="18"/>
      <c r="N74" s="5"/>
      <c r="O74" s="5"/>
      <c r="P74" s="5"/>
      <c r="Q74" s="5"/>
    </row>
    <row r="75" spans="1:17" hidden="1">
      <c r="A75" s="17"/>
      <c r="B75" s="11"/>
      <c r="C75" s="11"/>
      <c r="D75" s="19" t="s">
        <v>347</v>
      </c>
      <c r="E75" s="19"/>
      <c r="F75" s="19"/>
      <c r="G75" s="19"/>
      <c r="H75" s="18">
        <v>30948</v>
      </c>
      <c r="N75" s="5"/>
      <c r="O75" s="5"/>
      <c r="P75" s="5"/>
      <c r="Q75" s="5"/>
    </row>
    <row r="76" spans="1:17" hidden="1">
      <c r="A76" s="17"/>
      <c r="B76" s="11"/>
      <c r="C76" s="11"/>
      <c r="D76" s="19" t="s">
        <v>348</v>
      </c>
      <c r="E76" s="19"/>
      <c r="F76" s="19"/>
      <c r="G76" s="19"/>
      <c r="H76" s="18">
        <v>4774</v>
      </c>
      <c r="N76" s="5"/>
      <c r="O76" s="5"/>
      <c r="P76" s="5"/>
      <c r="Q76" s="5"/>
    </row>
    <row r="77" spans="1:17" hidden="1">
      <c r="A77" s="17"/>
      <c r="B77" s="11"/>
      <c r="C77" s="11"/>
      <c r="D77" s="12" t="s">
        <v>336</v>
      </c>
      <c r="E77" s="12"/>
      <c r="F77" s="12"/>
      <c r="G77" s="12"/>
      <c r="H77" s="18">
        <v>59952</v>
      </c>
      <c r="N77" s="5"/>
      <c r="O77" s="5"/>
      <c r="P77" s="5"/>
      <c r="Q77" s="5"/>
    </row>
    <row r="78" spans="1:17" ht="30" hidden="1">
      <c r="A78" s="17"/>
      <c r="B78" s="11"/>
      <c r="C78" s="11"/>
      <c r="D78" s="20" t="s">
        <v>385</v>
      </c>
      <c r="E78" s="20"/>
      <c r="F78" s="20"/>
      <c r="G78" s="20"/>
      <c r="H78" s="18">
        <v>9464</v>
      </c>
      <c r="N78" s="5"/>
      <c r="O78" s="5"/>
      <c r="P78" s="5"/>
      <c r="Q78" s="5"/>
    </row>
    <row r="79" spans="1:17" ht="30" hidden="1">
      <c r="A79" s="17"/>
      <c r="B79" s="11"/>
      <c r="C79" s="11"/>
      <c r="D79" s="19" t="s">
        <v>143</v>
      </c>
      <c r="E79" s="19"/>
      <c r="F79" s="19"/>
      <c r="G79" s="19"/>
      <c r="H79" s="18">
        <f>H81+H80</f>
        <v>29227</v>
      </c>
      <c r="N79" s="5"/>
      <c r="O79" s="5"/>
      <c r="P79" s="5"/>
      <c r="Q79" s="5"/>
    </row>
    <row r="80" spans="1:17" hidden="1">
      <c r="A80" s="17"/>
      <c r="B80" s="11"/>
      <c r="C80" s="11"/>
      <c r="D80" s="19" t="s">
        <v>377</v>
      </c>
      <c r="E80" s="19"/>
      <c r="F80" s="19"/>
      <c r="G80" s="19"/>
      <c r="H80" s="18">
        <v>26227</v>
      </c>
      <c r="N80" s="5"/>
      <c r="O80" s="5"/>
      <c r="P80" s="5"/>
      <c r="Q80" s="5"/>
    </row>
    <row r="81" spans="1:17" ht="30" hidden="1">
      <c r="A81" s="17"/>
      <c r="B81" s="11"/>
      <c r="C81" s="11"/>
      <c r="D81" s="12" t="s">
        <v>337</v>
      </c>
      <c r="E81" s="12"/>
      <c r="F81" s="12"/>
      <c r="G81" s="12"/>
      <c r="H81" s="18">
        <v>3000</v>
      </c>
      <c r="N81" s="5"/>
      <c r="O81" s="5"/>
      <c r="P81" s="5"/>
      <c r="Q81" s="5"/>
    </row>
    <row r="82" spans="1:17" ht="30" hidden="1">
      <c r="A82" s="17"/>
      <c r="B82" s="11"/>
      <c r="C82" s="11"/>
      <c r="D82" s="19" t="s">
        <v>378</v>
      </c>
      <c r="E82" s="19"/>
      <c r="F82" s="19"/>
      <c r="G82" s="19"/>
      <c r="H82" s="18">
        <f>H84+H86+H87+H85</f>
        <v>23604</v>
      </c>
      <c r="N82" s="5"/>
      <c r="O82" s="5"/>
      <c r="P82" s="5"/>
      <c r="Q82" s="5"/>
    </row>
    <row r="83" spans="1:17" hidden="1">
      <c r="A83" s="17"/>
      <c r="B83" s="11"/>
      <c r="C83" s="11"/>
      <c r="D83" s="19" t="s">
        <v>8</v>
      </c>
      <c r="E83" s="19"/>
      <c r="F83" s="19"/>
      <c r="G83" s="19"/>
      <c r="H83" s="18"/>
      <c r="N83" s="5"/>
      <c r="O83" s="5"/>
      <c r="P83" s="5"/>
      <c r="Q83" s="5"/>
    </row>
    <row r="84" spans="1:17" ht="30" hidden="1">
      <c r="A84" s="17"/>
      <c r="B84" s="11"/>
      <c r="C84" s="11"/>
      <c r="D84" s="19" t="s">
        <v>338</v>
      </c>
      <c r="E84" s="19"/>
      <c r="F84" s="19"/>
      <c r="G84" s="19"/>
      <c r="H84" s="18">
        <v>500</v>
      </c>
      <c r="N84" s="5"/>
      <c r="O84" s="5"/>
      <c r="P84" s="5"/>
      <c r="Q84" s="5"/>
    </row>
    <row r="85" spans="1:17" ht="30" hidden="1">
      <c r="A85" s="17"/>
      <c r="B85" s="11"/>
      <c r="C85" s="11"/>
      <c r="D85" s="19" t="s">
        <v>349</v>
      </c>
      <c r="E85" s="19"/>
      <c r="F85" s="19"/>
      <c r="G85" s="19"/>
      <c r="H85" s="18">
        <v>2372</v>
      </c>
      <c r="N85" s="5"/>
      <c r="O85" s="5"/>
      <c r="P85" s="5"/>
      <c r="Q85" s="5"/>
    </row>
    <row r="86" spans="1:17" hidden="1">
      <c r="A86" s="17"/>
      <c r="B86" s="11"/>
      <c r="C86" s="11"/>
      <c r="D86" s="12" t="s">
        <v>339</v>
      </c>
      <c r="E86" s="12"/>
      <c r="F86" s="12"/>
      <c r="G86" s="12"/>
      <c r="H86" s="18">
        <v>15400</v>
      </c>
      <c r="N86" s="5"/>
      <c r="O86" s="5"/>
      <c r="P86" s="5"/>
      <c r="Q86" s="5"/>
    </row>
    <row r="87" spans="1:17" ht="30" hidden="1">
      <c r="A87" s="17"/>
      <c r="B87" s="11"/>
      <c r="C87" s="11"/>
      <c r="D87" s="12" t="s">
        <v>340</v>
      </c>
      <c r="E87" s="12"/>
      <c r="F87" s="12"/>
      <c r="G87" s="12"/>
      <c r="H87" s="18">
        <v>5332</v>
      </c>
      <c r="N87" s="5"/>
      <c r="O87" s="5"/>
      <c r="P87" s="5"/>
      <c r="Q87" s="5"/>
    </row>
    <row r="88" spans="1:17" ht="30" hidden="1">
      <c r="A88" s="17"/>
      <c r="B88" s="11"/>
      <c r="C88" s="11"/>
      <c r="D88" s="19" t="s">
        <v>386</v>
      </c>
      <c r="E88" s="19"/>
      <c r="F88" s="19"/>
      <c r="G88" s="19"/>
      <c r="H88" s="18">
        <f>H90</f>
        <v>600</v>
      </c>
      <c r="N88" s="5"/>
      <c r="O88" s="5"/>
      <c r="P88" s="5"/>
      <c r="Q88" s="5"/>
    </row>
    <row r="89" spans="1:17" hidden="1">
      <c r="A89" s="17"/>
      <c r="B89" s="11"/>
      <c r="C89" s="11"/>
      <c r="D89" s="19" t="s">
        <v>8</v>
      </c>
      <c r="E89" s="19"/>
      <c r="F89" s="19"/>
      <c r="G89" s="19"/>
      <c r="H89" s="18">
        <v>0</v>
      </c>
      <c r="N89" s="5"/>
      <c r="O89" s="5"/>
      <c r="P89" s="5"/>
      <c r="Q89" s="5"/>
    </row>
    <row r="90" spans="1:17" ht="30" hidden="1">
      <c r="A90" s="17"/>
      <c r="B90" s="11"/>
      <c r="C90" s="11"/>
      <c r="D90" s="20" t="s">
        <v>350</v>
      </c>
      <c r="E90" s="20"/>
      <c r="F90" s="20"/>
      <c r="G90" s="20"/>
      <c r="H90" s="18">
        <v>600</v>
      </c>
      <c r="N90" s="5"/>
      <c r="O90" s="5"/>
      <c r="P90" s="5"/>
      <c r="Q90" s="5"/>
    </row>
    <row r="91" spans="1:17" ht="30" hidden="1">
      <c r="A91" s="17"/>
      <c r="B91" s="11"/>
      <c r="C91" s="11"/>
      <c r="D91" s="19" t="s">
        <v>27</v>
      </c>
      <c r="E91" s="19"/>
      <c r="F91" s="19"/>
      <c r="G91" s="19"/>
      <c r="H91" s="18">
        <f>H93+H94</f>
        <v>76623</v>
      </c>
      <c r="N91" s="5"/>
      <c r="O91" s="5"/>
      <c r="P91" s="5"/>
      <c r="Q91" s="5"/>
    </row>
    <row r="92" spans="1:17" hidden="1">
      <c r="A92" s="17"/>
      <c r="B92" s="11"/>
      <c r="C92" s="11"/>
      <c r="D92" s="19" t="s">
        <v>8</v>
      </c>
      <c r="E92" s="19"/>
      <c r="F92" s="19"/>
      <c r="G92" s="19"/>
      <c r="H92" s="18"/>
      <c r="N92" s="5"/>
      <c r="O92" s="5"/>
      <c r="P92" s="5"/>
      <c r="Q92" s="5"/>
    </row>
    <row r="93" spans="1:17" ht="30" hidden="1">
      <c r="A93" s="17"/>
      <c r="B93" s="11"/>
      <c r="C93" s="11"/>
      <c r="D93" s="19" t="s">
        <v>387</v>
      </c>
      <c r="E93" s="19"/>
      <c r="F93" s="19"/>
      <c r="G93" s="19"/>
      <c r="H93" s="18">
        <v>15319</v>
      </c>
      <c r="N93" s="5"/>
      <c r="O93" s="5"/>
      <c r="P93" s="5"/>
      <c r="Q93" s="5"/>
    </row>
    <row r="94" spans="1:17" ht="45" hidden="1">
      <c r="A94" s="17"/>
      <c r="B94" s="11"/>
      <c r="C94" s="11"/>
      <c r="D94" s="12" t="s">
        <v>379</v>
      </c>
      <c r="E94" s="12"/>
      <c r="F94" s="12"/>
      <c r="G94" s="12"/>
      <c r="H94" s="18">
        <v>61304</v>
      </c>
      <c r="N94" s="5"/>
      <c r="O94" s="5"/>
      <c r="P94" s="5"/>
      <c r="Q94" s="5"/>
    </row>
    <row r="95" spans="1:17" hidden="1">
      <c r="A95" s="17"/>
      <c r="B95" s="11"/>
      <c r="C95" s="11"/>
      <c r="D95" s="19" t="s">
        <v>28</v>
      </c>
      <c r="E95" s="19"/>
      <c r="F95" s="19"/>
      <c r="G95" s="19"/>
      <c r="H95" s="18">
        <f>H97+H98+H99+H100+H101</f>
        <v>473230</v>
      </c>
      <c r="N95" s="5"/>
      <c r="O95" s="5"/>
      <c r="P95" s="5"/>
      <c r="Q95" s="5"/>
    </row>
    <row r="96" spans="1:17" hidden="1">
      <c r="A96" s="17"/>
      <c r="B96" s="11"/>
      <c r="C96" s="11"/>
      <c r="D96" s="19" t="s">
        <v>8</v>
      </c>
      <c r="E96" s="19"/>
      <c r="F96" s="19"/>
      <c r="G96" s="19"/>
      <c r="H96" s="18"/>
      <c r="N96" s="5"/>
      <c r="O96" s="5"/>
      <c r="P96" s="5"/>
      <c r="Q96" s="5"/>
    </row>
    <row r="97" spans="1:17" ht="30" hidden="1">
      <c r="A97" s="17"/>
      <c r="B97" s="11"/>
      <c r="C97" s="11"/>
      <c r="D97" s="12" t="s">
        <v>341</v>
      </c>
      <c r="E97" s="12"/>
      <c r="F97" s="12"/>
      <c r="G97" s="12"/>
      <c r="H97" s="18">
        <v>172283</v>
      </c>
      <c r="N97" s="5"/>
      <c r="O97" s="5"/>
      <c r="P97" s="5"/>
      <c r="Q97" s="5"/>
    </row>
    <row r="98" spans="1:17" hidden="1">
      <c r="A98" s="17"/>
      <c r="B98" s="11"/>
      <c r="C98" s="11"/>
      <c r="D98" s="12" t="s">
        <v>343</v>
      </c>
      <c r="E98" s="12"/>
      <c r="F98" s="12"/>
      <c r="G98" s="12"/>
      <c r="H98" s="18">
        <v>236285</v>
      </c>
      <c r="N98" s="5"/>
      <c r="O98" s="5"/>
      <c r="P98" s="5"/>
      <c r="Q98" s="5"/>
    </row>
    <row r="99" spans="1:17" ht="30" hidden="1">
      <c r="A99" s="17"/>
      <c r="B99" s="11"/>
      <c r="C99" s="11"/>
      <c r="D99" s="12" t="s">
        <v>351</v>
      </c>
      <c r="E99" s="12"/>
      <c r="F99" s="12"/>
      <c r="G99" s="12"/>
      <c r="H99" s="18">
        <v>10170</v>
      </c>
      <c r="N99" s="5"/>
      <c r="O99" s="5"/>
      <c r="P99" s="5"/>
      <c r="Q99" s="5"/>
    </row>
    <row r="100" spans="1:17" ht="30" hidden="1">
      <c r="A100" s="17"/>
      <c r="B100" s="11"/>
      <c r="C100" s="11"/>
      <c r="D100" s="12" t="s">
        <v>344</v>
      </c>
      <c r="E100" s="12"/>
      <c r="F100" s="12"/>
      <c r="G100" s="12"/>
      <c r="H100" s="18">
        <v>50308</v>
      </c>
      <c r="N100" s="5"/>
      <c r="O100" s="5"/>
      <c r="P100" s="5"/>
      <c r="Q100" s="5"/>
    </row>
    <row r="101" spans="1:17" ht="30" hidden="1">
      <c r="A101" s="17"/>
      <c r="B101" s="11"/>
      <c r="C101" s="11"/>
      <c r="D101" s="20" t="s">
        <v>345</v>
      </c>
      <c r="E101" s="20"/>
      <c r="F101" s="20"/>
      <c r="G101" s="20"/>
      <c r="H101" s="18">
        <v>4184</v>
      </c>
      <c r="N101" s="5"/>
      <c r="O101" s="5"/>
      <c r="P101" s="5"/>
      <c r="Q101" s="5"/>
    </row>
    <row r="102" spans="1:17" hidden="1">
      <c r="A102" s="17"/>
      <c r="B102" s="11"/>
      <c r="C102" s="11"/>
      <c r="D102" s="19" t="s">
        <v>165</v>
      </c>
      <c r="E102" s="19"/>
      <c r="F102" s="19"/>
      <c r="G102" s="19"/>
      <c r="H102" s="18">
        <f>H104</f>
        <v>53080</v>
      </c>
      <c r="N102" s="5"/>
      <c r="O102" s="5"/>
      <c r="P102" s="5"/>
      <c r="Q102" s="5"/>
    </row>
    <row r="103" spans="1:17" hidden="1">
      <c r="A103" s="17"/>
      <c r="B103" s="11"/>
      <c r="C103" s="11"/>
      <c r="D103" s="19" t="s">
        <v>16</v>
      </c>
      <c r="E103" s="19"/>
      <c r="F103" s="19"/>
      <c r="G103" s="19"/>
      <c r="H103" s="18"/>
      <c r="N103" s="5"/>
      <c r="O103" s="5"/>
      <c r="P103" s="5"/>
      <c r="Q103" s="5"/>
    </row>
    <row r="104" spans="1:17" ht="45" hidden="1">
      <c r="A104" s="17"/>
      <c r="B104" s="11"/>
      <c r="C104" s="11"/>
      <c r="D104" s="19" t="s">
        <v>62</v>
      </c>
      <c r="E104" s="19"/>
      <c r="F104" s="19"/>
      <c r="G104" s="19"/>
      <c r="H104" s="18">
        <f>H106</f>
        <v>53080</v>
      </c>
      <c r="N104" s="5"/>
      <c r="O104" s="5"/>
      <c r="P104" s="5"/>
      <c r="Q104" s="5"/>
    </row>
    <row r="105" spans="1:17" hidden="1">
      <c r="A105" s="17"/>
      <c r="B105" s="11"/>
      <c r="C105" s="11"/>
      <c r="D105" s="19" t="s">
        <v>8</v>
      </c>
      <c r="E105" s="19"/>
      <c r="F105" s="19"/>
      <c r="G105" s="19"/>
      <c r="H105" s="18"/>
      <c r="N105" s="5"/>
      <c r="O105" s="5"/>
      <c r="P105" s="5"/>
      <c r="Q105" s="5"/>
    </row>
    <row r="106" spans="1:17" hidden="1">
      <c r="A106" s="17"/>
      <c r="B106" s="11"/>
      <c r="C106" s="11"/>
      <c r="D106" s="19" t="s">
        <v>329</v>
      </c>
      <c r="E106" s="19"/>
      <c r="F106" s="19"/>
      <c r="G106" s="19"/>
      <c r="H106" s="18">
        <v>53080</v>
      </c>
      <c r="N106" s="5"/>
      <c r="O106" s="5"/>
      <c r="P106" s="5"/>
      <c r="Q106" s="5"/>
    </row>
    <row r="107" spans="1:17" ht="45" hidden="1">
      <c r="A107" s="17"/>
      <c r="B107" s="11"/>
      <c r="C107" s="11"/>
      <c r="D107" s="19" t="s">
        <v>168</v>
      </c>
      <c r="E107" s="19"/>
      <c r="F107" s="19"/>
      <c r="G107" s="19"/>
      <c r="H107" s="18">
        <f>H109</f>
        <v>43856.800000000003</v>
      </c>
      <c r="N107" s="5"/>
      <c r="O107" s="5"/>
      <c r="P107" s="5"/>
      <c r="Q107" s="5"/>
    </row>
    <row r="108" spans="1:17" hidden="1">
      <c r="A108" s="17"/>
      <c r="B108" s="11"/>
      <c r="C108" s="11"/>
      <c r="D108" s="19" t="s">
        <v>8</v>
      </c>
      <c r="E108" s="19"/>
      <c r="F108" s="19"/>
      <c r="G108" s="19"/>
      <c r="H108" s="18">
        <v>0</v>
      </c>
      <c r="N108" s="5"/>
      <c r="O108" s="5"/>
      <c r="P108" s="5"/>
      <c r="Q108" s="5"/>
    </row>
    <row r="109" spans="1:17" hidden="1">
      <c r="A109" s="17"/>
      <c r="B109" s="11"/>
      <c r="C109" s="11"/>
      <c r="D109" s="19" t="s">
        <v>352</v>
      </c>
      <c r="E109" s="19"/>
      <c r="F109" s="19"/>
      <c r="G109" s="19"/>
      <c r="H109" s="18">
        <v>43856.800000000003</v>
      </c>
      <c r="N109" s="5"/>
      <c r="O109" s="5"/>
      <c r="P109" s="5"/>
      <c r="Q109" s="5"/>
    </row>
    <row r="110" spans="1:17" hidden="1">
      <c r="A110" s="17"/>
      <c r="B110" s="11"/>
      <c r="C110" s="11"/>
      <c r="D110" s="19" t="s">
        <v>31</v>
      </c>
      <c r="E110" s="19"/>
      <c r="F110" s="19"/>
      <c r="G110" s="19"/>
      <c r="H110" s="18">
        <f>H112+H113+H114+H115</f>
        <v>153572</v>
      </c>
      <c r="N110" s="5"/>
      <c r="O110" s="5"/>
      <c r="P110" s="5"/>
      <c r="Q110" s="5"/>
    </row>
    <row r="111" spans="1:17" hidden="1">
      <c r="A111" s="17"/>
      <c r="B111" s="11"/>
      <c r="C111" s="11"/>
      <c r="D111" s="19" t="s">
        <v>8</v>
      </c>
      <c r="E111" s="19"/>
      <c r="F111" s="19"/>
      <c r="G111" s="19"/>
      <c r="H111" s="18"/>
      <c r="N111" s="5"/>
      <c r="O111" s="5"/>
      <c r="P111" s="5"/>
      <c r="Q111" s="5"/>
    </row>
    <row r="112" spans="1:17" ht="30" hidden="1">
      <c r="A112" s="17"/>
      <c r="B112" s="11"/>
      <c r="C112" s="11"/>
      <c r="D112" s="20" t="s">
        <v>381</v>
      </c>
      <c r="E112" s="20"/>
      <c r="F112" s="20"/>
      <c r="G112" s="20"/>
      <c r="H112" s="18">
        <v>30540</v>
      </c>
      <c r="N112" s="5"/>
      <c r="O112" s="5"/>
      <c r="P112" s="5"/>
      <c r="Q112" s="5"/>
    </row>
    <row r="113" spans="1:17" ht="30" hidden="1">
      <c r="A113" s="17"/>
      <c r="B113" s="11"/>
      <c r="C113" s="11"/>
      <c r="D113" s="20" t="s">
        <v>382</v>
      </c>
      <c r="E113" s="20"/>
      <c r="F113" s="20"/>
      <c r="G113" s="20"/>
      <c r="H113" s="18">
        <v>57968</v>
      </c>
      <c r="N113" s="5"/>
      <c r="O113" s="5"/>
      <c r="P113" s="5"/>
      <c r="Q113" s="5"/>
    </row>
    <row r="114" spans="1:17" hidden="1">
      <c r="A114" s="17"/>
      <c r="B114" s="11"/>
      <c r="C114" s="11"/>
      <c r="D114" s="20" t="s">
        <v>388</v>
      </c>
      <c r="E114" s="20"/>
      <c r="F114" s="20"/>
      <c r="G114" s="20"/>
      <c r="H114" s="18">
        <v>45912</v>
      </c>
      <c r="N114" s="5"/>
      <c r="O114" s="5"/>
      <c r="P114" s="5"/>
      <c r="Q114" s="5"/>
    </row>
    <row r="115" spans="1:17" ht="30" hidden="1">
      <c r="A115" s="17"/>
      <c r="B115" s="11"/>
      <c r="C115" s="11"/>
      <c r="D115" s="19" t="s">
        <v>389</v>
      </c>
      <c r="E115" s="19"/>
      <c r="F115" s="19"/>
      <c r="G115" s="19"/>
      <c r="H115" s="18">
        <v>19152</v>
      </c>
      <c r="N115" s="5"/>
      <c r="O115" s="5"/>
      <c r="P115" s="5"/>
      <c r="Q115" s="5"/>
    </row>
    <row r="116" spans="1:17" ht="30" hidden="1" customHeight="1">
      <c r="A116" s="17"/>
      <c r="B116" s="11"/>
      <c r="C116" s="11"/>
      <c r="D116" s="21" t="s">
        <v>415</v>
      </c>
      <c r="E116" s="21"/>
      <c r="F116" s="21"/>
      <c r="G116" s="21"/>
      <c r="H116" s="22">
        <f>H117</f>
        <v>8089.1</v>
      </c>
      <c r="N116" s="5"/>
      <c r="O116" s="5"/>
      <c r="P116" s="5"/>
      <c r="Q116" s="5"/>
    </row>
    <row r="117" spans="1:17" ht="30" hidden="1">
      <c r="A117" s="17"/>
      <c r="B117" s="11"/>
      <c r="C117" s="11"/>
      <c r="D117" s="12" t="s">
        <v>54</v>
      </c>
      <c r="E117" s="12"/>
      <c r="F117" s="12"/>
      <c r="G117" s="12"/>
      <c r="H117" s="18">
        <f>H119+H123+H126+H129+H132+H137</f>
        <v>8089.1</v>
      </c>
      <c r="N117" s="5"/>
      <c r="O117" s="5"/>
      <c r="P117" s="5"/>
      <c r="Q117" s="5"/>
    </row>
    <row r="118" spans="1:17" ht="45" hidden="1">
      <c r="A118" s="17"/>
      <c r="B118" s="11"/>
      <c r="C118" s="11"/>
      <c r="D118" s="12" t="s">
        <v>334</v>
      </c>
      <c r="E118" s="12"/>
      <c r="F118" s="12"/>
      <c r="G118" s="12"/>
      <c r="H118" s="18"/>
      <c r="N118" s="5"/>
      <c r="O118" s="5"/>
      <c r="P118" s="5"/>
      <c r="Q118" s="5"/>
    </row>
    <row r="119" spans="1:17" ht="30" hidden="1">
      <c r="A119" s="17"/>
      <c r="B119" s="11"/>
      <c r="C119" s="11"/>
      <c r="D119" s="19" t="s">
        <v>26</v>
      </c>
      <c r="E119" s="19"/>
      <c r="F119" s="19"/>
      <c r="G119" s="19"/>
      <c r="H119" s="18">
        <f>H121+H122</f>
        <v>575</v>
      </c>
      <c r="N119" s="5"/>
      <c r="O119" s="5"/>
      <c r="P119" s="5"/>
      <c r="Q119" s="5"/>
    </row>
    <row r="120" spans="1:17" hidden="1">
      <c r="A120" s="17"/>
      <c r="B120" s="11"/>
      <c r="C120" s="11"/>
      <c r="D120" s="19" t="s">
        <v>8</v>
      </c>
      <c r="E120" s="19"/>
      <c r="F120" s="19"/>
      <c r="G120" s="19"/>
      <c r="H120" s="18"/>
      <c r="N120" s="5"/>
      <c r="O120" s="5"/>
      <c r="P120" s="5"/>
      <c r="Q120" s="5"/>
    </row>
    <row r="121" spans="1:17" ht="45" hidden="1">
      <c r="A121" s="17"/>
      <c r="B121" s="11"/>
      <c r="C121" s="11"/>
      <c r="D121" s="19" t="s">
        <v>335</v>
      </c>
      <c r="E121" s="19"/>
      <c r="F121" s="19"/>
      <c r="G121" s="19"/>
      <c r="H121" s="18">
        <v>500</v>
      </c>
      <c r="N121" s="5"/>
      <c r="O121" s="5"/>
      <c r="P121" s="5"/>
      <c r="Q121" s="5"/>
    </row>
    <row r="122" spans="1:17" ht="45" hidden="1">
      <c r="A122" s="17" t="s">
        <v>10</v>
      </c>
      <c r="B122" s="11"/>
      <c r="C122" s="11"/>
      <c r="D122" s="19" t="s">
        <v>374</v>
      </c>
      <c r="E122" s="19"/>
      <c r="F122" s="19"/>
      <c r="G122" s="19"/>
      <c r="H122" s="18">
        <v>75</v>
      </c>
      <c r="N122" s="5"/>
      <c r="O122" s="5"/>
      <c r="P122" s="5"/>
      <c r="Q122" s="5"/>
    </row>
    <row r="123" spans="1:17" hidden="1">
      <c r="A123" s="17"/>
      <c r="B123" s="11"/>
      <c r="C123" s="11"/>
      <c r="D123" s="19" t="s">
        <v>57</v>
      </c>
      <c r="E123" s="19"/>
      <c r="F123" s="19"/>
      <c r="G123" s="19"/>
      <c r="H123" s="18">
        <f>H125</f>
        <v>300</v>
      </c>
      <c r="N123" s="5"/>
      <c r="O123" s="5"/>
      <c r="P123" s="5"/>
      <c r="Q123" s="5"/>
    </row>
    <row r="124" spans="1:17" hidden="1">
      <c r="A124" s="17"/>
      <c r="B124" s="11"/>
      <c r="C124" s="11"/>
      <c r="D124" s="19" t="s">
        <v>8</v>
      </c>
      <c r="E124" s="19"/>
      <c r="F124" s="19"/>
      <c r="G124" s="19"/>
      <c r="H124" s="18"/>
      <c r="N124" s="5"/>
      <c r="O124" s="5"/>
      <c r="P124" s="5"/>
      <c r="Q124" s="5"/>
    </row>
    <row r="125" spans="1:17" hidden="1">
      <c r="A125" s="17"/>
      <c r="B125" s="11"/>
      <c r="C125" s="11"/>
      <c r="D125" s="19" t="s">
        <v>348</v>
      </c>
      <c r="E125" s="19"/>
      <c r="F125" s="19"/>
      <c r="G125" s="19"/>
      <c r="H125" s="18">
        <v>300</v>
      </c>
      <c r="N125" s="5"/>
      <c r="O125" s="5"/>
      <c r="P125" s="5"/>
      <c r="Q125" s="5"/>
    </row>
    <row r="126" spans="1:17" ht="30" hidden="1">
      <c r="A126" s="17"/>
      <c r="B126" s="11"/>
      <c r="C126" s="11"/>
      <c r="D126" s="19" t="s">
        <v>378</v>
      </c>
      <c r="E126" s="19"/>
      <c r="F126" s="19"/>
      <c r="G126" s="19"/>
      <c r="H126" s="18">
        <f>H128</f>
        <v>990</v>
      </c>
      <c r="N126" s="5"/>
      <c r="O126" s="5"/>
      <c r="P126" s="5"/>
      <c r="Q126" s="5"/>
    </row>
    <row r="127" spans="1:17" hidden="1">
      <c r="A127" s="17"/>
      <c r="B127" s="11"/>
      <c r="C127" s="11"/>
      <c r="D127" s="19" t="s">
        <v>8</v>
      </c>
      <c r="E127" s="19"/>
      <c r="F127" s="19"/>
      <c r="G127" s="19"/>
      <c r="H127" s="18"/>
      <c r="N127" s="5"/>
      <c r="O127" s="5"/>
      <c r="P127" s="5"/>
      <c r="Q127" s="5"/>
    </row>
    <row r="128" spans="1:17" ht="30" hidden="1">
      <c r="A128" s="17"/>
      <c r="B128" s="11"/>
      <c r="C128" s="11"/>
      <c r="D128" s="12" t="s">
        <v>340</v>
      </c>
      <c r="E128" s="12"/>
      <c r="F128" s="12"/>
      <c r="G128" s="12"/>
      <c r="H128" s="18">
        <v>990</v>
      </c>
      <c r="N128" s="5"/>
      <c r="O128" s="5"/>
      <c r="P128" s="5"/>
      <c r="Q128" s="5"/>
    </row>
    <row r="129" spans="1:17" ht="30" hidden="1">
      <c r="A129" s="17"/>
      <c r="B129" s="11"/>
      <c r="C129" s="11"/>
      <c r="D129" s="19" t="s">
        <v>27</v>
      </c>
      <c r="E129" s="19"/>
      <c r="F129" s="19"/>
      <c r="G129" s="19"/>
      <c r="H129" s="18">
        <f>H131</f>
        <v>2224.1</v>
      </c>
      <c r="N129" s="5"/>
      <c r="O129" s="5"/>
      <c r="P129" s="5"/>
      <c r="Q129" s="5"/>
    </row>
    <row r="130" spans="1:17" hidden="1">
      <c r="A130" s="17"/>
      <c r="B130" s="11"/>
      <c r="C130" s="11"/>
      <c r="D130" s="19" t="s">
        <v>8</v>
      </c>
      <c r="E130" s="19"/>
      <c r="F130" s="19"/>
      <c r="G130" s="19"/>
      <c r="H130" s="18"/>
      <c r="N130" s="5"/>
      <c r="O130" s="5"/>
      <c r="P130" s="5"/>
      <c r="Q130" s="5"/>
    </row>
    <row r="131" spans="1:17" ht="30" hidden="1">
      <c r="A131" s="17"/>
      <c r="B131" s="11"/>
      <c r="C131" s="11"/>
      <c r="D131" s="12" t="s">
        <v>390</v>
      </c>
      <c r="E131" s="12"/>
      <c r="F131" s="12"/>
      <c r="G131" s="12"/>
      <c r="H131" s="18">
        <v>2224.1</v>
      </c>
      <c r="N131" s="5"/>
      <c r="O131" s="5"/>
      <c r="P131" s="5"/>
      <c r="Q131" s="5"/>
    </row>
    <row r="132" spans="1:17" hidden="1">
      <c r="A132" s="17"/>
      <c r="B132" s="11"/>
      <c r="C132" s="11"/>
      <c r="D132" s="19" t="s">
        <v>28</v>
      </c>
      <c r="E132" s="19"/>
      <c r="F132" s="19"/>
      <c r="G132" s="19"/>
      <c r="H132" s="18">
        <f>H134+H135+H136</f>
        <v>3800</v>
      </c>
      <c r="N132" s="5"/>
      <c r="O132" s="5"/>
      <c r="P132" s="5"/>
      <c r="Q132" s="5"/>
    </row>
    <row r="133" spans="1:17" hidden="1">
      <c r="A133" s="17"/>
      <c r="B133" s="11"/>
      <c r="C133" s="11"/>
      <c r="D133" s="19" t="s">
        <v>8</v>
      </c>
      <c r="E133" s="19"/>
      <c r="F133" s="19"/>
      <c r="G133" s="19"/>
      <c r="H133" s="18"/>
      <c r="N133" s="5"/>
      <c r="O133" s="5"/>
      <c r="P133" s="5"/>
      <c r="Q133" s="5"/>
    </row>
    <row r="134" spans="1:17" ht="30" hidden="1">
      <c r="A134" s="17"/>
      <c r="B134" s="11"/>
      <c r="C134" s="11"/>
      <c r="D134" s="19" t="s">
        <v>341</v>
      </c>
      <c r="E134" s="19"/>
      <c r="F134" s="19"/>
      <c r="G134" s="19"/>
      <c r="H134" s="18">
        <v>300</v>
      </c>
      <c r="N134" s="5"/>
      <c r="O134" s="5"/>
      <c r="P134" s="5"/>
      <c r="Q134" s="5"/>
    </row>
    <row r="135" spans="1:17" ht="30" hidden="1">
      <c r="A135" s="17"/>
      <c r="B135" s="11"/>
      <c r="C135" s="11"/>
      <c r="D135" s="12" t="s">
        <v>351</v>
      </c>
      <c r="E135" s="12"/>
      <c r="F135" s="12"/>
      <c r="G135" s="12"/>
      <c r="H135" s="18">
        <v>3000</v>
      </c>
      <c r="N135" s="5"/>
      <c r="O135" s="5"/>
      <c r="P135" s="5"/>
      <c r="Q135" s="5"/>
    </row>
    <row r="136" spans="1:17" ht="30" hidden="1">
      <c r="A136" s="17"/>
      <c r="B136" s="11"/>
      <c r="C136" s="11"/>
      <c r="D136" s="20" t="s">
        <v>344</v>
      </c>
      <c r="E136" s="20"/>
      <c r="F136" s="20"/>
      <c r="G136" s="20"/>
      <c r="H136" s="18">
        <v>500</v>
      </c>
      <c r="N136" s="5"/>
      <c r="O136" s="5"/>
      <c r="P136" s="5"/>
      <c r="Q136" s="5"/>
    </row>
    <row r="137" spans="1:17" hidden="1">
      <c r="A137" s="17"/>
      <c r="B137" s="11"/>
      <c r="C137" s="11"/>
      <c r="D137" s="19" t="s">
        <v>31</v>
      </c>
      <c r="E137" s="19"/>
      <c r="F137" s="19"/>
      <c r="G137" s="19"/>
      <c r="H137" s="18">
        <f>H139</f>
        <v>200</v>
      </c>
      <c r="N137" s="5"/>
      <c r="O137" s="5"/>
      <c r="P137" s="5"/>
      <c r="Q137" s="5"/>
    </row>
    <row r="138" spans="1:17" hidden="1">
      <c r="A138" s="17"/>
      <c r="B138" s="11"/>
      <c r="C138" s="11"/>
      <c r="D138" s="19" t="s">
        <v>8</v>
      </c>
      <c r="E138" s="19"/>
      <c r="F138" s="19"/>
      <c r="G138" s="19"/>
      <c r="H138" s="18"/>
      <c r="N138" s="5"/>
      <c r="O138" s="5"/>
      <c r="P138" s="5"/>
      <c r="Q138" s="5"/>
    </row>
    <row r="139" spans="1:17" hidden="1">
      <c r="A139" s="17"/>
      <c r="B139" s="11"/>
      <c r="C139" s="11"/>
      <c r="D139" s="20" t="s">
        <v>388</v>
      </c>
      <c r="E139" s="20"/>
      <c r="F139" s="20"/>
      <c r="G139" s="20"/>
      <c r="H139" s="18">
        <v>200</v>
      </c>
      <c r="N139" s="5"/>
      <c r="O139" s="5"/>
      <c r="P139" s="5"/>
      <c r="Q139" s="5"/>
    </row>
    <row r="140" spans="1:17" ht="45.75" hidden="1" customHeight="1">
      <c r="A140" s="17"/>
      <c r="B140" s="11"/>
      <c r="C140" s="11"/>
      <c r="D140" s="21" t="s">
        <v>416</v>
      </c>
      <c r="E140" s="21"/>
      <c r="F140" s="21"/>
      <c r="G140" s="21"/>
      <c r="H140" s="22">
        <f>H141</f>
        <v>135000</v>
      </c>
      <c r="N140" s="5"/>
      <c r="O140" s="5"/>
      <c r="P140" s="5"/>
      <c r="Q140" s="5"/>
    </row>
    <row r="141" spans="1:17" ht="30" hidden="1">
      <c r="A141" s="17"/>
      <c r="B141" s="11"/>
      <c r="C141" s="11"/>
      <c r="D141" s="12" t="s">
        <v>54</v>
      </c>
      <c r="E141" s="12"/>
      <c r="F141" s="12"/>
      <c r="G141" s="12"/>
      <c r="H141" s="18">
        <f>H143++H148++H153++H158</f>
        <v>135000</v>
      </c>
      <c r="I141" s="6"/>
      <c r="N141" s="5"/>
      <c r="O141" s="5"/>
      <c r="P141" s="5"/>
      <c r="Q141" s="5"/>
    </row>
    <row r="142" spans="1:17" ht="45" hidden="1">
      <c r="A142" s="17"/>
      <c r="B142" s="11"/>
      <c r="C142" s="11"/>
      <c r="D142" s="12" t="s">
        <v>299</v>
      </c>
      <c r="E142" s="12"/>
      <c r="F142" s="12"/>
      <c r="G142" s="12"/>
      <c r="H142" s="18"/>
      <c r="N142" s="5"/>
      <c r="O142" s="5"/>
      <c r="P142" s="5"/>
      <c r="Q142" s="5"/>
    </row>
    <row r="143" spans="1:17" ht="30" hidden="1">
      <c r="A143" s="17"/>
      <c r="B143" s="11"/>
      <c r="C143" s="11"/>
      <c r="D143" s="19" t="s">
        <v>26</v>
      </c>
      <c r="E143" s="19"/>
      <c r="F143" s="19"/>
      <c r="G143" s="19"/>
      <c r="H143" s="18">
        <f>H146+H147+H145</f>
        <v>99000</v>
      </c>
      <c r="N143" s="5"/>
      <c r="O143" s="5"/>
      <c r="P143" s="5"/>
      <c r="Q143" s="5"/>
    </row>
    <row r="144" spans="1:17" hidden="1">
      <c r="A144" s="17"/>
      <c r="B144" s="11"/>
      <c r="C144" s="11"/>
      <c r="D144" s="19" t="s">
        <v>8</v>
      </c>
      <c r="E144" s="19"/>
      <c r="F144" s="19"/>
      <c r="G144" s="19"/>
      <c r="H144" s="18"/>
      <c r="N144" s="5"/>
      <c r="O144" s="5"/>
      <c r="P144" s="5"/>
      <c r="Q144" s="5"/>
    </row>
    <row r="145" spans="1:17" ht="45" hidden="1">
      <c r="A145" s="17"/>
      <c r="B145" s="11"/>
      <c r="C145" s="11"/>
      <c r="D145" s="19" t="s">
        <v>133</v>
      </c>
      <c r="E145" s="19"/>
      <c r="F145" s="19"/>
      <c r="G145" s="19"/>
      <c r="H145" s="18">
        <v>75590</v>
      </c>
      <c r="N145" s="5"/>
      <c r="O145" s="5"/>
      <c r="P145" s="5"/>
      <c r="Q145" s="5"/>
    </row>
    <row r="146" spans="1:17" ht="45" hidden="1">
      <c r="A146" s="17"/>
      <c r="B146" s="11"/>
      <c r="C146" s="11"/>
      <c r="D146" s="19" t="s">
        <v>335</v>
      </c>
      <c r="E146" s="19"/>
      <c r="F146" s="19"/>
      <c r="G146" s="19"/>
      <c r="H146" s="18">
        <v>15000</v>
      </c>
      <c r="N146" s="5"/>
      <c r="O146" s="5"/>
      <c r="P146" s="5"/>
      <c r="Q146" s="5"/>
    </row>
    <row r="147" spans="1:17" ht="45" hidden="1">
      <c r="A147" s="17"/>
      <c r="B147" s="11"/>
      <c r="C147" s="11"/>
      <c r="D147" s="19" t="s">
        <v>374</v>
      </c>
      <c r="E147" s="19"/>
      <c r="F147" s="19"/>
      <c r="G147" s="19"/>
      <c r="H147" s="18">
        <v>8410</v>
      </c>
      <c r="N147" s="5"/>
      <c r="O147" s="5"/>
      <c r="P147" s="5"/>
      <c r="Q147" s="5"/>
    </row>
    <row r="148" spans="1:17" ht="30" hidden="1">
      <c r="A148" s="17"/>
      <c r="B148" s="11"/>
      <c r="C148" s="11"/>
      <c r="D148" s="19" t="s">
        <v>378</v>
      </c>
      <c r="E148" s="19"/>
      <c r="F148" s="19"/>
      <c r="G148" s="19"/>
      <c r="H148" s="18">
        <f>H150+H152+H151</f>
        <v>3000</v>
      </c>
      <c r="N148" s="5"/>
      <c r="O148" s="5"/>
      <c r="P148" s="5"/>
      <c r="Q148" s="5"/>
    </row>
    <row r="149" spans="1:17" hidden="1">
      <c r="A149" s="17"/>
      <c r="B149" s="11"/>
      <c r="C149" s="11"/>
      <c r="D149" s="19" t="s">
        <v>8</v>
      </c>
      <c r="E149" s="19"/>
      <c r="F149" s="19"/>
      <c r="G149" s="19"/>
      <c r="H149" s="18"/>
      <c r="N149" s="5"/>
      <c r="O149" s="5"/>
      <c r="P149" s="5"/>
      <c r="Q149" s="5"/>
    </row>
    <row r="150" spans="1:17" ht="30" hidden="1">
      <c r="A150" s="17"/>
      <c r="B150" s="11"/>
      <c r="C150" s="11"/>
      <c r="D150" s="19" t="s">
        <v>338</v>
      </c>
      <c r="E150" s="19"/>
      <c r="F150" s="19"/>
      <c r="G150" s="19"/>
      <c r="H150" s="18">
        <v>500</v>
      </c>
      <c r="N150" s="5"/>
      <c r="O150" s="5"/>
      <c r="P150" s="5"/>
      <c r="Q150" s="5"/>
    </row>
    <row r="151" spans="1:17" ht="30" hidden="1">
      <c r="A151" s="17"/>
      <c r="B151" s="11"/>
      <c r="C151" s="11"/>
      <c r="D151" s="19" t="s">
        <v>349</v>
      </c>
      <c r="E151" s="19"/>
      <c r="F151" s="19"/>
      <c r="G151" s="19"/>
      <c r="H151" s="18">
        <v>1000</v>
      </c>
      <c r="N151" s="5"/>
      <c r="O151" s="5"/>
      <c r="P151" s="5"/>
      <c r="Q151" s="5"/>
    </row>
    <row r="152" spans="1:17" hidden="1">
      <c r="A152" s="17"/>
      <c r="B152" s="11"/>
      <c r="C152" s="11"/>
      <c r="D152" s="12" t="s">
        <v>339</v>
      </c>
      <c r="E152" s="12"/>
      <c r="F152" s="12"/>
      <c r="G152" s="12"/>
      <c r="H152" s="18">
        <v>1500</v>
      </c>
      <c r="N152" s="5"/>
      <c r="O152" s="5"/>
      <c r="P152" s="5"/>
      <c r="Q152" s="5"/>
    </row>
    <row r="153" spans="1:17" hidden="1">
      <c r="A153" s="17"/>
      <c r="B153" s="11"/>
      <c r="C153" s="11"/>
      <c r="D153" s="19" t="s">
        <v>28</v>
      </c>
      <c r="E153" s="19"/>
      <c r="F153" s="19"/>
      <c r="G153" s="19"/>
      <c r="H153" s="18">
        <f>H155+H156+H157</f>
        <v>2500</v>
      </c>
      <c r="N153" s="5"/>
      <c r="O153" s="5"/>
      <c r="P153" s="5"/>
      <c r="Q153" s="5"/>
    </row>
    <row r="154" spans="1:17" hidden="1">
      <c r="A154" s="17"/>
      <c r="B154" s="11"/>
      <c r="C154" s="11"/>
      <c r="D154" s="19" t="s">
        <v>8</v>
      </c>
      <c r="E154" s="19"/>
      <c r="F154" s="19"/>
      <c r="G154" s="19"/>
      <c r="H154" s="18"/>
      <c r="N154" s="5"/>
      <c r="O154" s="5"/>
      <c r="P154" s="5"/>
      <c r="Q154" s="5"/>
    </row>
    <row r="155" spans="1:17" ht="30" hidden="1">
      <c r="A155" s="17"/>
      <c r="B155" s="11"/>
      <c r="C155" s="11"/>
      <c r="D155" s="12" t="s">
        <v>341</v>
      </c>
      <c r="E155" s="12"/>
      <c r="F155" s="12"/>
      <c r="G155" s="12"/>
      <c r="H155" s="18">
        <v>2000</v>
      </c>
      <c r="N155" s="5"/>
      <c r="O155" s="5"/>
      <c r="P155" s="5"/>
      <c r="Q155" s="5"/>
    </row>
    <row r="156" spans="1:17" ht="30" hidden="1">
      <c r="A156" s="17"/>
      <c r="B156" s="11"/>
      <c r="C156" s="11"/>
      <c r="D156" s="12" t="s">
        <v>344</v>
      </c>
      <c r="E156" s="12"/>
      <c r="F156" s="12"/>
      <c r="G156" s="12"/>
      <c r="H156" s="18">
        <v>500</v>
      </c>
      <c r="N156" s="5"/>
      <c r="O156" s="5"/>
      <c r="P156" s="5"/>
      <c r="Q156" s="5"/>
    </row>
    <row r="157" spans="1:17" ht="30" hidden="1">
      <c r="A157" s="17"/>
      <c r="B157" s="11"/>
      <c r="C157" s="11"/>
      <c r="D157" s="20" t="s">
        <v>345</v>
      </c>
      <c r="E157" s="20"/>
      <c r="F157" s="20"/>
      <c r="G157" s="20"/>
      <c r="H157" s="18">
        <v>0</v>
      </c>
      <c r="N157" s="5"/>
      <c r="O157" s="5"/>
      <c r="P157" s="5"/>
      <c r="Q157" s="5"/>
    </row>
    <row r="158" spans="1:17" hidden="1">
      <c r="A158" s="17"/>
      <c r="B158" s="11"/>
      <c r="C158" s="11"/>
      <c r="D158" s="19" t="s">
        <v>31</v>
      </c>
      <c r="E158" s="19"/>
      <c r="F158" s="19"/>
      <c r="G158" s="19"/>
      <c r="H158" s="18">
        <f>H160+H161</f>
        <v>30500</v>
      </c>
      <c r="N158" s="5"/>
      <c r="O158" s="5"/>
      <c r="P158" s="5"/>
      <c r="Q158" s="5"/>
    </row>
    <row r="159" spans="1:17" hidden="1">
      <c r="A159" s="17"/>
      <c r="B159" s="11"/>
      <c r="C159" s="11"/>
      <c r="D159" s="19" t="s">
        <v>8</v>
      </c>
      <c r="E159" s="19"/>
      <c r="F159" s="19"/>
      <c r="G159" s="19"/>
      <c r="H159" s="18"/>
      <c r="N159" s="5"/>
      <c r="O159" s="5"/>
      <c r="P159" s="5"/>
      <c r="Q159" s="5"/>
    </row>
    <row r="160" spans="1:17" ht="30" hidden="1">
      <c r="A160" s="17"/>
      <c r="B160" s="11"/>
      <c r="C160" s="11"/>
      <c r="D160" s="20" t="s">
        <v>381</v>
      </c>
      <c r="E160" s="20"/>
      <c r="F160" s="20"/>
      <c r="G160" s="20"/>
      <c r="H160" s="18">
        <v>24000</v>
      </c>
      <c r="N160" s="5"/>
      <c r="O160" s="5"/>
      <c r="P160" s="5"/>
      <c r="Q160" s="5"/>
    </row>
    <row r="161" spans="1:17" hidden="1">
      <c r="A161" s="17"/>
      <c r="B161" s="11"/>
      <c r="C161" s="11"/>
      <c r="D161" s="20" t="s">
        <v>388</v>
      </c>
      <c r="E161" s="20"/>
      <c r="F161" s="20"/>
      <c r="G161" s="20"/>
      <c r="H161" s="18">
        <v>6500</v>
      </c>
      <c r="N161" s="5"/>
      <c r="O161" s="5"/>
      <c r="P161" s="5"/>
      <c r="Q161" s="5"/>
    </row>
    <row r="162" spans="1:17" ht="29.25" hidden="1">
      <c r="A162" s="23"/>
      <c r="B162" s="24"/>
      <c r="C162" s="24"/>
      <c r="D162" s="21" t="s">
        <v>427</v>
      </c>
      <c r="E162" s="21"/>
      <c r="F162" s="21"/>
      <c r="G162" s="21"/>
      <c r="H162" s="22" t="e">
        <f>#REF!</f>
        <v>#REF!</v>
      </c>
      <c r="N162" s="5"/>
      <c r="O162" s="5"/>
      <c r="P162" s="5"/>
      <c r="Q162" s="5"/>
    </row>
    <row r="163" spans="1:17">
      <c r="D163" s="8"/>
      <c r="E163" s="8"/>
      <c r="F163" s="8"/>
      <c r="G163" s="8"/>
      <c r="N163" s="5"/>
      <c r="O163" s="5"/>
      <c r="P163" s="5"/>
      <c r="Q163" s="5"/>
    </row>
    <row r="164" spans="1:17">
      <c r="D164" s="8"/>
      <c r="E164" s="8"/>
      <c r="F164" s="8"/>
      <c r="G164" s="8"/>
      <c r="N164" s="5"/>
      <c r="O164" s="5"/>
      <c r="P164" s="5"/>
      <c r="Q164" s="5"/>
    </row>
    <row r="165" spans="1:17">
      <c r="D165" s="8"/>
      <c r="E165" s="8"/>
      <c r="F165" s="8"/>
      <c r="G165" s="8"/>
      <c r="N165" s="5"/>
      <c r="O165" s="5"/>
      <c r="P165" s="5"/>
      <c r="Q165" s="5"/>
    </row>
    <row r="166" spans="1:17">
      <c r="D166" s="8"/>
      <c r="E166" s="8"/>
      <c r="F166" s="8"/>
      <c r="G166" s="8"/>
      <c r="H166" s="25"/>
      <c r="N166" s="5"/>
      <c r="O166" s="5"/>
      <c r="P166" s="5"/>
      <c r="Q166" s="5"/>
    </row>
    <row r="167" spans="1:17">
      <c r="D167" s="8"/>
      <c r="E167" s="8"/>
      <c r="F167" s="8"/>
      <c r="G167" s="8"/>
      <c r="H167" s="4"/>
      <c r="N167" s="5"/>
      <c r="O167" s="5"/>
      <c r="P167" s="5"/>
      <c r="Q167" s="5"/>
    </row>
    <row r="168" spans="1:17">
      <c r="D168" s="8"/>
      <c r="E168" s="8"/>
      <c r="F168" s="8"/>
      <c r="G168" s="8"/>
      <c r="N168" s="5"/>
      <c r="O168" s="5"/>
      <c r="P168" s="5"/>
      <c r="Q168" s="5"/>
    </row>
    <row r="169" spans="1:17">
      <c r="D169" s="8"/>
      <c r="E169" s="8"/>
      <c r="F169" s="8"/>
      <c r="G169" s="8"/>
      <c r="N169" s="5"/>
      <c r="O169" s="5"/>
      <c r="P169" s="5"/>
      <c r="Q169" s="5"/>
    </row>
    <row r="170" spans="1:17">
      <c r="D170" s="8"/>
      <c r="E170" s="8"/>
      <c r="F170" s="8"/>
      <c r="G170" s="8"/>
      <c r="N170" s="5"/>
      <c r="O170" s="5"/>
      <c r="P170" s="5"/>
      <c r="Q170" s="5"/>
    </row>
    <row r="171" spans="1:17">
      <c r="D171" s="8"/>
      <c r="E171" s="8"/>
      <c r="F171" s="8"/>
      <c r="G171" s="8"/>
      <c r="N171" s="5"/>
      <c r="O171" s="5"/>
      <c r="P171" s="5"/>
      <c r="Q171" s="5"/>
    </row>
    <row r="172" spans="1:17">
      <c r="D172" s="8"/>
      <c r="E172" s="8"/>
      <c r="F172" s="8"/>
      <c r="G172" s="8"/>
      <c r="N172" s="5"/>
      <c r="O172" s="5"/>
      <c r="P172" s="5"/>
      <c r="Q172" s="5"/>
    </row>
    <row r="173" spans="1:17">
      <c r="D173" s="8"/>
      <c r="E173" s="8"/>
      <c r="F173" s="8"/>
      <c r="G173" s="8"/>
      <c r="N173" s="5"/>
      <c r="O173" s="5"/>
      <c r="P173" s="5"/>
      <c r="Q173" s="5"/>
    </row>
    <row r="174" spans="1:17">
      <c r="D174" s="8"/>
      <c r="E174" s="8"/>
      <c r="F174" s="8"/>
      <c r="G174" s="8"/>
      <c r="N174" s="5"/>
      <c r="O174" s="5"/>
      <c r="P174" s="5"/>
      <c r="Q174" s="5"/>
    </row>
    <row r="175" spans="1:17">
      <c r="D175" s="8"/>
      <c r="E175" s="8"/>
      <c r="F175" s="8"/>
      <c r="G175" s="8"/>
      <c r="N175" s="5"/>
      <c r="O175" s="5"/>
      <c r="P175" s="5"/>
      <c r="Q175" s="5"/>
    </row>
    <row r="176" spans="1:17">
      <c r="D176" s="8"/>
      <c r="E176" s="8"/>
      <c r="F176" s="8"/>
      <c r="G176" s="8"/>
      <c r="N176" s="5"/>
      <c r="O176" s="5"/>
      <c r="P176" s="5"/>
      <c r="Q176" s="5"/>
    </row>
    <row r="177" spans="4:17">
      <c r="D177" s="8"/>
      <c r="E177" s="8"/>
      <c r="F177" s="8"/>
      <c r="G177" s="8"/>
      <c r="N177" s="5"/>
      <c r="O177" s="5"/>
      <c r="P177" s="5"/>
      <c r="Q177" s="5"/>
    </row>
    <row r="178" spans="4:17">
      <c r="D178" s="8"/>
      <c r="E178" s="8"/>
      <c r="F178" s="8"/>
      <c r="G178" s="8"/>
      <c r="N178" s="5"/>
      <c r="O178" s="5"/>
      <c r="P178" s="5"/>
      <c r="Q178" s="5"/>
    </row>
    <row r="179" spans="4:17">
      <c r="D179" s="8"/>
      <c r="E179" s="8"/>
      <c r="F179" s="8"/>
      <c r="G179" s="8"/>
      <c r="N179" s="5"/>
      <c r="O179" s="5"/>
      <c r="P179" s="5"/>
      <c r="Q179" s="5"/>
    </row>
    <row r="180" spans="4:17">
      <c r="D180" s="8"/>
      <c r="E180" s="8"/>
      <c r="F180" s="8"/>
      <c r="G180" s="8"/>
      <c r="N180" s="5"/>
      <c r="O180" s="5"/>
      <c r="P180" s="5"/>
      <c r="Q180" s="5"/>
    </row>
    <row r="181" spans="4:17">
      <c r="D181" s="8"/>
      <c r="E181" s="8"/>
      <c r="F181" s="8"/>
      <c r="G181" s="8"/>
      <c r="N181" s="5"/>
      <c r="O181" s="5"/>
      <c r="P181" s="5"/>
      <c r="Q181" s="5"/>
    </row>
    <row r="182" spans="4:17">
      <c r="D182" s="8"/>
      <c r="E182" s="8"/>
      <c r="F182" s="8"/>
      <c r="G182" s="8"/>
      <c r="N182" s="5"/>
      <c r="O182" s="5"/>
      <c r="P182" s="5"/>
      <c r="Q182" s="5"/>
    </row>
    <row r="183" spans="4:17">
      <c r="D183" s="8"/>
      <c r="E183" s="8"/>
      <c r="F183" s="8"/>
      <c r="G183" s="8"/>
      <c r="N183" s="5"/>
      <c r="O183" s="5"/>
      <c r="P183" s="5"/>
      <c r="Q183" s="5"/>
    </row>
    <row r="184" spans="4:17">
      <c r="D184" s="8"/>
      <c r="E184" s="8"/>
      <c r="F184" s="8"/>
      <c r="G184" s="8"/>
      <c r="N184" s="5"/>
      <c r="O184" s="5"/>
      <c r="P184" s="5"/>
      <c r="Q184" s="5"/>
    </row>
    <row r="185" spans="4:17">
      <c r="D185" s="8"/>
      <c r="E185" s="8"/>
      <c r="F185" s="8"/>
      <c r="G185" s="8"/>
      <c r="N185" s="5"/>
      <c r="O185" s="5"/>
      <c r="P185" s="5"/>
      <c r="Q185" s="5"/>
    </row>
    <row r="186" spans="4:17">
      <c r="D186" s="8"/>
      <c r="E186" s="8"/>
      <c r="F186" s="8"/>
      <c r="G186" s="8"/>
      <c r="N186" s="5"/>
      <c r="O186" s="5"/>
      <c r="P186" s="5"/>
      <c r="Q186" s="5"/>
    </row>
    <row r="187" spans="4:17">
      <c r="D187" s="8"/>
      <c r="E187" s="8"/>
      <c r="F187" s="8"/>
      <c r="G187" s="8"/>
      <c r="N187" s="5"/>
      <c r="O187" s="5"/>
      <c r="P187" s="5"/>
      <c r="Q187" s="5"/>
    </row>
    <row r="188" spans="4:17">
      <c r="D188" s="8"/>
      <c r="E188" s="8"/>
      <c r="F188" s="8"/>
      <c r="G188" s="8"/>
      <c r="N188" s="5"/>
      <c r="O188" s="5"/>
      <c r="P188" s="5"/>
      <c r="Q188" s="5"/>
    </row>
    <row r="189" spans="4:17">
      <c r="D189" s="8"/>
      <c r="E189" s="8"/>
      <c r="F189" s="8"/>
      <c r="G189" s="8"/>
      <c r="N189" s="5"/>
      <c r="O189" s="5"/>
      <c r="P189" s="5"/>
      <c r="Q189" s="5"/>
    </row>
    <row r="190" spans="4:17">
      <c r="D190" s="8"/>
      <c r="E190" s="8"/>
      <c r="F190" s="8"/>
      <c r="G190" s="8"/>
      <c r="N190" s="5"/>
      <c r="O190" s="5"/>
      <c r="P190" s="5"/>
      <c r="Q190" s="5"/>
    </row>
    <row r="191" spans="4:17">
      <c r="D191" s="8"/>
      <c r="E191" s="8"/>
      <c r="F191" s="8"/>
      <c r="G191" s="8"/>
      <c r="N191" s="5"/>
      <c r="O191" s="5"/>
      <c r="P191" s="5"/>
      <c r="Q191" s="5"/>
    </row>
    <row r="192" spans="4:17">
      <c r="D192" s="8"/>
      <c r="E192" s="8"/>
      <c r="F192" s="8"/>
      <c r="G192" s="8"/>
      <c r="N192" s="5"/>
      <c r="O192" s="5"/>
      <c r="P192" s="5"/>
      <c r="Q192" s="5"/>
    </row>
    <row r="193" spans="4:17">
      <c r="D193" s="8"/>
      <c r="E193" s="8"/>
      <c r="F193" s="8"/>
      <c r="G193" s="8"/>
      <c r="N193" s="5"/>
      <c r="O193" s="5"/>
      <c r="P193" s="5"/>
      <c r="Q193" s="5"/>
    </row>
    <row r="194" spans="4:17">
      <c r="D194" s="8"/>
      <c r="E194" s="8"/>
      <c r="F194" s="8"/>
      <c r="G194" s="8"/>
      <c r="N194" s="5"/>
      <c r="O194" s="5"/>
      <c r="P194" s="5"/>
      <c r="Q194" s="5"/>
    </row>
    <row r="195" spans="4:17">
      <c r="D195" s="8"/>
      <c r="E195" s="8"/>
      <c r="F195" s="8"/>
      <c r="G195" s="8"/>
      <c r="N195" s="5"/>
      <c r="O195" s="5"/>
      <c r="P195" s="5"/>
      <c r="Q195" s="5"/>
    </row>
    <row r="196" spans="4:17">
      <c r="D196" s="8"/>
      <c r="E196" s="8"/>
      <c r="F196" s="8"/>
      <c r="G196" s="8"/>
      <c r="N196" s="5"/>
      <c r="O196" s="5"/>
      <c r="P196" s="5"/>
      <c r="Q196" s="5"/>
    </row>
    <row r="197" spans="4:17">
      <c r="D197" s="8"/>
      <c r="E197" s="8"/>
      <c r="F197" s="8"/>
      <c r="G197" s="8"/>
      <c r="N197" s="5"/>
      <c r="O197" s="5"/>
      <c r="P197" s="5"/>
      <c r="Q197" s="5"/>
    </row>
    <row r="198" spans="4:17">
      <c r="D198" s="8"/>
      <c r="E198" s="8"/>
      <c r="F198" s="8"/>
      <c r="G198" s="8"/>
      <c r="N198" s="5"/>
      <c r="O198" s="5"/>
      <c r="P198" s="5"/>
      <c r="Q198" s="5"/>
    </row>
    <row r="199" spans="4:17">
      <c r="D199" s="8"/>
      <c r="E199" s="8"/>
      <c r="F199" s="8"/>
      <c r="G199" s="8"/>
      <c r="N199" s="5"/>
      <c r="O199" s="5"/>
      <c r="P199" s="5"/>
      <c r="Q199" s="5"/>
    </row>
    <row r="200" spans="4:17">
      <c r="D200" s="8"/>
      <c r="E200" s="8"/>
      <c r="F200" s="8"/>
      <c r="G200" s="8"/>
      <c r="N200" s="5"/>
      <c r="O200" s="5"/>
      <c r="P200" s="5"/>
      <c r="Q200" s="5"/>
    </row>
    <row r="201" spans="4:17">
      <c r="D201" s="8"/>
      <c r="E201" s="8"/>
      <c r="F201" s="8"/>
      <c r="G201" s="8"/>
      <c r="N201" s="5"/>
      <c r="O201" s="5"/>
      <c r="P201" s="5"/>
      <c r="Q201" s="5"/>
    </row>
    <row r="202" spans="4:17">
      <c r="D202" s="8"/>
      <c r="E202" s="8"/>
      <c r="F202" s="8"/>
      <c r="G202" s="8"/>
      <c r="N202" s="5"/>
      <c r="O202" s="5"/>
      <c r="P202" s="5"/>
      <c r="Q202" s="5"/>
    </row>
    <row r="203" spans="4:17">
      <c r="D203" s="8"/>
      <c r="E203" s="8"/>
      <c r="F203" s="8"/>
      <c r="G203" s="8"/>
      <c r="N203" s="5"/>
      <c r="O203" s="5"/>
      <c r="P203" s="5"/>
      <c r="Q203" s="5"/>
    </row>
    <row r="204" spans="4:17">
      <c r="D204" s="8"/>
      <c r="E204" s="8"/>
      <c r="F204" s="8"/>
      <c r="G204" s="8"/>
      <c r="N204" s="5"/>
      <c r="O204" s="5"/>
      <c r="P204" s="5"/>
      <c r="Q204" s="5"/>
    </row>
    <row r="205" spans="4:17">
      <c r="D205" s="8"/>
      <c r="E205" s="8"/>
      <c r="F205" s="8"/>
      <c r="G205" s="8"/>
      <c r="N205" s="5"/>
      <c r="O205" s="5"/>
      <c r="P205" s="5"/>
      <c r="Q205" s="5"/>
    </row>
    <row r="206" spans="4:17">
      <c r="D206" s="8"/>
      <c r="E206" s="8"/>
      <c r="F206" s="8"/>
      <c r="G206" s="8"/>
      <c r="N206" s="5"/>
      <c r="O206" s="5"/>
      <c r="P206" s="5"/>
      <c r="Q206" s="5"/>
    </row>
    <row r="207" spans="4:17">
      <c r="D207" s="8"/>
      <c r="E207" s="8"/>
      <c r="F207" s="8"/>
      <c r="G207" s="8"/>
      <c r="N207" s="5"/>
      <c r="O207" s="5"/>
      <c r="P207" s="5"/>
      <c r="Q207" s="5"/>
    </row>
    <row r="208" spans="4:17">
      <c r="D208" s="8"/>
      <c r="E208" s="8"/>
      <c r="F208" s="8"/>
      <c r="G208" s="8"/>
      <c r="N208" s="5"/>
      <c r="O208" s="5"/>
      <c r="P208" s="5"/>
      <c r="Q208" s="5"/>
    </row>
    <row r="209" spans="4:17">
      <c r="D209" s="8"/>
      <c r="E209" s="8"/>
      <c r="F209" s="8"/>
      <c r="G209" s="8"/>
      <c r="N209" s="5"/>
      <c r="O209" s="5"/>
      <c r="P209" s="5"/>
      <c r="Q209" s="5"/>
    </row>
    <row r="210" spans="4:17">
      <c r="D210" s="8"/>
      <c r="E210" s="8"/>
      <c r="F210" s="8"/>
      <c r="G210" s="8"/>
      <c r="N210" s="5"/>
      <c r="O210" s="5"/>
      <c r="P210" s="5"/>
      <c r="Q210" s="5"/>
    </row>
    <row r="211" spans="4:17">
      <c r="D211" s="8"/>
      <c r="E211" s="8"/>
      <c r="F211" s="8"/>
      <c r="G211" s="8"/>
      <c r="N211" s="5"/>
      <c r="O211" s="5"/>
      <c r="P211" s="5"/>
      <c r="Q211" s="5"/>
    </row>
    <row r="212" spans="4:17">
      <c r="D212" s="8"/>
      <c r="E212" s="8"/>
      <c r="F212" s="8"/>
      <c r="G212" s="8"/>
      <c r="N212" s="5"/>
      <c r="O212" s="5"/>
      <c r="P212" s="5"/>
      <c r="Q212" s="5"/>
    </row>
    <row r="213" spans="4:17">
      <c r="D213" s="8"/>
      <c r="E213" s="8"/>
      <c r="F213" s="8"/>
      <c r="G213" s="8"/>
      <c r="N213" s="5"/>
      <c r="O213" s="5"/>
      <c r="P213" s="5"/>
      <c r="Q213" s="5"/>
    </row>
    <row r="214" spans="4:17">
      <c r="D214" s="8"/>
      <c r="E214" s="8"/>
      <c r="F214" s="8"/>
      <c r="G214" s="8"/>
      <c r="N214" s="5"/>
      <c r="O214" s="5"/>
      <c r="P214" s="5"/>
      <c r="Q214" s="5"/>
    </row>
    <row r="215" spans="4:17">
      <c r="D215" s="8"/>
      <c r="E215" s="8"/>
      <c r="F215" s="8"/>
      <c r="G215" s="8"/>
      <c r="N215" s="5"/>
      <c r="O215" s="5"/>
      <c r="P215" s="5"/>
      <c r="Q215" s="5"/>
    </row>
    <row r="216" spans="4:17">
      <c r="D216" s="8"/>
      <c r="E216" s="8"/>
      <c r="F216" s="8"/>
      <c r="G216" s="8"/>
      <c r="N216" s="5"/>
      <c r="O216" s="5"/>
      <c r="P216" s="5"/>
      <c r="Q216" s="5"/>
    </row>
    <row r="217" spans="4:17">
      <c r="D217" s="8"/>
      <c r="E217" s="8"/>
      <c r="F217" s="8"/>
      <c r="G217" s="8"/>
      <c r="N217" s="5"/>
      <c r="O217" s="5"/>
      <c r="P217" s="5"/>
      <c r="Q217" s="5"/>
    </row>
    <row r="218" spans="4:17">
      <c r="D218" s="8"/>
      <c r="E218" s="8"/>
      <c r="F218" s="8"/>
      <c r="G218" s="8"/>
      <c r="N218" s="5"/>
      <c r="O218" s="5"/>
      <c r="P218" s="5"/>
      <c r="Q218" s="5"/>
    </row>
    <row r="219" spans="4:17">
      <c r="D219" s="8"/>
      <c r="E219" s="8"/>
      <c r="F219" s="8"/>
      <c r="G219" s="8"/>
      <c r="N219" s="5"/>
      <c r="O219" s="5"/>
      <c r="P219" s="5"/>
      <c r="Q219" s="5"/>
    </row>
    <row r="220" spans="4:17">
      <c r="D220" s="8"/>
      <c r="E220" s="8"/>
      <c r="F220" s="8"/>
      <c r="G220" s="8"/>
      <c r="N220" s="5"/>
      <c r="O220" s="5"/>
      <c r="P220" s="5"/>
      <c r="Q220" s="5"/>
    </row>
    <row r="221" spans="4:17">
      <c r="D221" s="8"/>
      <c r="E221" s="8"/>
      <c r="F221" s="8"/>
      <c r="G221" s="8"/>
      <c r="N221" s="5"/>
      <c r="O221" s="5"/>
      <c r="P221" s="5"/>
      <c r="Q221" s="5"/>
    </row>
    <row r="222" spans="4:17">
      <c r="D222" s="8"/>
      <c r="E222" s="8"/>
      <c r="F222" s="8"/>
      <c r="G222" s="8"/>
      <c r="N222" s="5"/>
      <c r="O222" s="5"/>
      <c r="P222" s="5"/>
      <c r="Q222" s="5"/>
    </row>
    <row r="223" spans="4:17">
      <c r="D223" s="8"/>
      <c r="E223" s="8"/>
      <c r="F223" s="8"/>
      <c r="G223" s="8"/>
      <c r="N223" s="5"/>
      <c r="O223" s="5"/>
      <c r="P223" s="5"/>
      <c r="Q223" s="5"/>
    </row>
    <row r="224" spans="4:17">
      <c r="D224" s="8"/>
      <c r="E224" s="8"/>
      <c r="F224" s="8"/>
      <c r="G224" s="8"/>
      <c r="N224" s="5"/>
      <c r="O224" s="5"/>
      <c r="P224" s="5"/>
      <c r="Q224" s="5"/>
    </row>
    <row r="225" spans="4:17">
      <c r="D225" s="8"/>
      <c r="E225" s="8"/>
      <c r="F225" s="8"/>
      <c r="G225" s="8"/>
      <c r="N225" s="5"/>
      <c r="O225" s="5"/>
      <c r="P225" s="5"/>
      <c r="Q225" s="5"/>
    </row>
    <row r="226" spans="4:17">
      <c r="D226" s="8"/>
      <c r="E226" s="8"/>
      <c r="F226" s="8"/>
      <c r="G226" s="8"/>
      <c r="N226" s="5"/>
      <c r="O226" s="5"/>
      <c r="P226" s="5"/>
      <c r="Q226" s="5"/>
    </row>
    <row r="227" spans="4:17">
      <c r="D227" s="8"/>
      <c r="E227" s="8"/>
      <c r="F227" s="8"/>
      <c r="G227" s="8"/>
      <c r="N227" s="5"/>
      <c r="O227" s="5"/>
      <c r="P227" s="5"/>
      <c r="Q227" s="5"/>
    </row>
    <row r="228" spans="4:17">
      <c r="D228" s="8"/>
      <c r="E228" s="8"/>
      <c r="F228" s="8"/>
      <c r="G228" s="8"/>
      <c r="N228" s="5"/>
      <c r="O228" s="5"/>
      <c r="P228" s="5"/>
      <c r="Q228" s="5"/>
    </row>
    <row r="229" spans="4:17">
      <c r="D229" s="8"/>
      <c r="E229" s="8"/>
      <c r="F229" s="8"/>
      <c r="G229" s="8"/>
      <c r="N229" s="5"/>
      <c r="O229" s="5"/>
      <c r="P229" s="5"/>
      <c r="Q229" s="5"/>
    </row>
    <row r="230" spans="4:17">
      <c r="D230" s="8"/>
      <c r="E230" s="8"/>
      <c r="F230" s="8"/>
      <c r="G230" s="8"/>
      <c r="N230" s="5"/>
      <c r="O230" s="5"/>
      <c r="P230" s="5"/>
      <c r="Q230" s="5"/>
    </row>
    <row r="231" spans="4:17">
      <c r="D231" s="8"/>
      <c r="E231" s="8"/>
      <c r="F231" s="8"/>
      <c r="G231" s="8"/>
      <c r="N231" s="5"/>
      <c r="O231" s="5"/>
      <c r="P231" s="5"/>
      <c r="Q231" s="5"/>
    </row>
    <row r="232" spans="4:17">
      <c r="D232" s="8"/>
      <c r="E232" s="8"/>
      <c r="F232" s="8"/>
      <c r="G232" s="8"/>
      <c r="N232" s="5"/>
      <c r="O232" s="5"/>
      <c r="P232" s="5"/>
      <c r="Q232" s="5"/>
    </row>
    <row r="233" spans="4:17">
      <c r="D233" s="8"/>
      <c r="E233" s="8"/>
      <c r="F233" s="8"/>
      <c r="G233" s="8"/>
      <c r="N233" s="5"/>
      <c r="O233" s="5"/>
      <c r="P233" s="5"/>
      <c r="Q233" s="5"/>
    </row>
    <row r="234" spans="4:17">
      <c r="D234" s="8"/>
      <c r="E234" s="8"/>
      <c r="F234" s="8"/>
      <c r="G234" s="8"/>
      <c r="N234" s="5"/>
      <c r="O234" s="5"/>
      <c r="P234" s="5"/>
      <c r="Q234" s="5"/>
    </row>
    <row r="235" spans="4:17">
      <c r="D235" s="8"/>
      <c r="E235" s="8"/>
      <c r="F235" s="8"/>
      <c r="G235" s="8"/>
      <c r="N235" s="5"/>
      <c r="O235" s="5"/>
      <c r="P235" s="5"/>
      <c r="Q235" s="5"/>
    </row>
    <row r="236" spans="4:17">
      <c r="D236" s="8"/>
      <c r="E236" s="8"/>
      <c r="F236" s="8"/>
      <c r="G236" s="8"/>
      <c r="N236" s="5"/>
      <c r="O236" s="5"/>
      <c r="P236" s="5"/>
      <c r="Q236" s="5"/>
    </row>
    <row r="237" spans="4:17">
      <c r="D237" s="8"/>
      <c r="E237" s="8"/>
      <c r="F237" s="8"/>
      <c r="G237" s="8"/>
      <c r="N237" s="5"/>
      <c r="O237" s="5"/>
      <c r="P237" s="5"/>
      <c r="Q237" s="5"/>
    </row>
    <row r="238" spans="4:17">
      <c r="D238" s="8"/>
      <c r="E238" s="8"/>
      <c r="F238" s="8"/>
      <c r="G238" s="8"/>
      <c r="N238" s="5"/>
      <c r="O238" s="5"/>
      <c r="P238" s="5"/>
      <c r="Q238" s="5"/>
    </row>
    <row r="239" spans="4:17">
      <c r="D239" s="8"/>
      <c r="E239" s="8"/>
      <c r="F239" s="8"/>
      <c r="G239" s="8"/>
      <c r="N239" s="5"/>
      <c r="O239" s="5"/>
      <c r="P239" s="5"/>
      <c r="Q239" s="5"/>
    </row>
    <row r="240" spans="4:17">
      <c r="D240" s="8"/>
      <c r="E240" s="8"/>
      <c r="F240" s="8"/>
      <c r="G240" s="8"/>
      <c r="N240" s="5"/>
      <c r="O240" s="5"/>
      <c r="P240" s="5"/>
      <c r="Q240" s="5"/>
    </row>
    <row r="241" spans="4:17">
      <c r="D241" s="8"/>
      <c r="E241" s="8"/>
      <c r="F241" s="8"/>
      <c r="G241" s="8"/>
      <c r="N241" s="5"/>
      <c r="O241" s="5"/>
      <c r="P241" s="5"/>
      <c r="Q241" s="5"/>
    </row>
    <row r="242" spans="4:17">
      <c r="D242" s="8"/>
      <c r="E242" s="8"/>
      <c r="F242" s="8"/>
      <c r="G242" s="8"/>
      <c r="N242" s="5"/>
      <c r="O242" s="5"/>
      <c r="P242" s="5"/>
      <c r="Q242" s="5"/>
    </row>
    <row r="243" spans="4:17">
      <c r="D243" s="8"/>
      <c r="E243" s="8"/>
      <c r="F243" s="8"/>
      <c r="G243" s="8"/>
      <c r="N243" s="5"/>
      <c r="O243" s="5"/>
      <c r="P243" s="5"/>
      <c r="Q243" s="5"/>
    </row>
    <row r="244" spans="4:17">
      <c r="D244" s="8"/>
      <c r="E244" s="8"/>
      <c r="F244" s="8"/>
      <c r="G244" s="8"/>
      <c r="N244" s="5"/>
      <c r="O244" s="5"/>
      <c r="P244" s="5"/>
      <c r="Q244" s="5"/>
    </row>
    <row r="245" spans="4:17">
      <c r="D245" s="8"/>
      <c r="E245" s="8"/>
      <c r="F245" s="8"/>
      <c r="G245" s="8"/>
      <c r="N245" s="5"/>
      <c r="O245" s="5"/>
      <c r="P245" s="5"/>
      <c r="Q245" s="5"/>
    </row>
    <row r="246" spans="4:17">
      <c r="D246" s="8"/>
      <c r="E246" s="8"/>
      <c r="F246" s="8"/>
      <c r="G246" s="8"/>
      <c r="N246" s="5"/>
      <c r="O246" s="5"/>
      <c r="P246" s="5"/>
      <c r="Q246" s="5"/>
    </row>
    <row r="247" spans="4:17">
      <c r="D247" s="8"/>
      <c r="E247" s="8"/>
      <c r="F247" s="8"/>
      <c r="G247" s="8"/>
      <c r="N247" s="5"/>
      <c r="O247" s="5"/>
      <c r="P247" s="5"/>
      <c r="Q247" s="5"/>
    </row>
    <row r="248" spans="4:17">
      <c r="D248" s="8"/>
      <c r="E248" s="8"/>
      <c r="F248" s="8"/>
      <c r="G248" s="8"/>
      <c r="N248" s="5"/>
      <c r="O248" s="5"/>
      <c r="P248" s="5"/>
      <c r="Q248" s="5"/>
    </row>
    <row r="249" spans="4:17">
      <c r="D249" s="8"/>
      <c r="E249" s="8"/>
      <c r="F249" s="8"/>
      <c r="G249" s="8"/>
      <c r="N249" s="5"/>
      <c r="O249" s="5"/>
      <c r="P249" s="5"/>
      <c r="Q249" s="5"/>
    </row>
    <row r="250" spans="4:17">
      <c r="D250" s="8"/>
      <c r="E250" s="8"/>
      <c r="F250" s="8"/>
      <c r="G250" s="8"/>
      <c r="N250" s="5"/>
      <c r="O250" s="5"/>
      <c r="P250" s="5"/>
      <c r="Q250" s="5"/>
    </row>
    <row r="251" spans="4:17">
      <c r="D251" s="8"/>
      <c r="E251" s="8"/>
      <c r="F251" s="8"/>
      <c r="G251" s="8"/>
      <c r="N251" s="5"/>
      <c r="O251" s="5"/>
      <c r="P251" s="5"/>
      <c r="Q251" s="5"/>
    </row>
    <row r="252" spans="4:17">
      <c r="D252" s="8"/>
      <c r="E252" s="8"/>
      <c r="F252" s="8"/>
      <c r="G252" s="8"/>
      <c r="N252" s="5"/>
      <c r="O252" s="5"/>
      <c r="P252" s="5"/>
      <c r="Q252" s="5"/>
    </row>
    <row r="253" spans="4:17">
      <c r="D253" s="8"/>
      <c r="E253" s="8"/>
      <c r="F253" s="8"/>
      <c r="G253" s="8"/>
      <c r="N253" s="5"/>
      <c r="O253" s="5"/>
      <c r="P253" s="5"/>
      <c r="Q253" s="5"/>
    </row>
    <row r="254" spans="4:17">
      <c r="D254" s="8"/>
      <c r="E254" s="8"/>
      <c r="F254" s="8"/>
      <c r="G254" s="8"/>
      <c r="N254" s="5"/>
      <c r="O254" s="5"/>
      <c r="P254" s="5"/>
      <c r="Q254" s="5"/>
    </row>
    <row r="255" spans="4:17">
      <c r="D255" s="8"/>
      <c r="E255" s="8"/>
      <c r="F255" s="8"/>
      <c r="G255" s="8"/>
      <c r="N255" s="5"/>
      <c r="O255" s="5"/>
      <c r="P255" s="5"/>
      <c r="Q255" s="5"/>
    </row>
    <row r="256" spans="4:17">
      <c r="D256" s="8"/>
      <c r="E256" s="8"/>
      <c r="F256" s="8"/>
      <c r="G256" s="8"/>
      <c r="N256" s="5"/>
      <c r="O256" s="5"/>
      <c r="P256" s="5"/>
      <c r="Q256" s="5"/>
    </row>
    <row r="257" spans="4:17">
      <c r="D257" s="8"/>
      <c r="E257" s="8"/>
      <c r="F257" s="8"/>
      <c r="G257" s="8"/>
      <c r="N257" s="5"/>
      <c r="O257" s="5"/>
      <c r="P257" s="5"/>
      <c r="Q257" s="5"/>
    </row>
    <row r="258" spans="4:17">
      <c r="D258" s="8"/>
      <c r="E258" s="8"/>
      <c r="F258" s="8"/>
      <c r="G258" s="8"/>
      <c r="N258" s="5"/>
      <c r="O258" s="5"/>
      <c r="P258" s="5"/>
      <c r="Q258" s="5"/>
    </row>
    <row r="259" spans="4:17">
      <c r="D259" s="8"/>
      <c r="E259" s="8"/>
      <c r="F259" s="8"/>
      <c r="G259" s="8"/>
      <c r="N259" s="5"/>
      <c r="O259" s="5"/>
      <c r="P259" s="5"/>
      <c r="Q259" s="5"/>
    </row>
    <row r="260" spans="4:17">
      <c r="D260" s="8"/>
      <c r="E260" s="8"/>
      <c r="F260" s="8"/>
      <c r="G260" s="8"/>
      <c r="N260" s="5"/>
      <c r="O260" s="5"/>
      <c r="P260" s="5"/>
      <c r="Q260" s="5"/>
    </row>
    <row r="261" spans="4:17">
      <c r="D261" s="8"/>
      <c r="E261" s="8"/>
      <c r="F261" s="8"/>
      <c r="G261" s="8"/>
      <c r="N261" s="5"/>
      <c r="O261" s="5"/>
      <c r="P261" s="5"/>
      <c r="Q261" s="5"/>
    </row>
    <row r="262" spans="4:17">
      <c r="D262" s="8"/>
      <c r="E262" s="8"/>
      <c r="F262" s="8"/>
      <c r="G262" s="8"/>
      <c r="N262" s="5"/>
      <c r="O262" s="5"/>
      <c r="P262" s="5"/>
      <c r="Q262" s="5"/>
    </row>
    <row r="263" spans="4:17">
      <c r="D263" s="8"/>
      <c r="E263" s="8"/>
      <c r="F263" s="8"/>
      <c r="G263" s="8"/>
      <c r="N263" s="5"/>
      <c r="O263" s="5"/>
      <c r="P263" s="5"/>
      <c r="Q263" s="5"/>
    </row>
    <row r="264" spans="4:17">
      <c r="D264" s="8"/>
      <c r="E264" s="8"/>
      <c r="F264" s="8"/>
      <c r="G264" s="8"/>
      <c r="N264" s="5"/>
      <c r="O264" s="5"/>
      <c r="P264" s="5"/>
      <c r="Q264" s="5"/>
    </row>
    <row r="265" spans="4:17">
      <c r="D265" s="8"/>
      <c r="E265" s="8"/>
      <c r="F265" s="8"/>
      <c r="G265" s="8"/>
      <c r="N265" s="5"/>
      <c r="O265" s="5"/>
      <c r="P265" s="5"/>
      <c r="Q265" s="5"/>
    </row>
    <row r="266" spans="4:17">
      <c r="D266" s="8"/>
      <c r="E266" s="8"/>
      <c r="F266" s="8"/>
      <c r="G266" s="8"/>
      <c r="N266" s="5"/>
      <c r="O266" s="5"/>
      <c r="P266" s="5"/>
      <c r="Q266" s="5"/>
    </row>
    <row r="267" spans="4:17">
      <c r="D267" s="8"/>
      <c r="E267" s="8"/>
      <c r="F267" s="8"/>
      <c r="G267" s="8"/>
      <c r="N267" s="5"/>
      <c r="O267" s="5"/>
      <c r="P267" s="5"/>
      <c r="Q267" s="5"/>
    </row>
    <row r="268" spans="4:17">
      <c r="D268" s="8"/>
      <c r="E268" s="8"/>
      <c r="F268" s="8"/>
      <c r="G268" s="8"/>
      <c r="N268" s="5"/>
      <c r="O268" s="5"/>
      <c r="P268" s="5"/>
      <c r="Q268" s="5"/>
    </row>
    <row r="269" spans="4:17">
      <c r="D269" s="8"/>
      <c r="E269" s="8"/>
      <c r="F269" s="8"/>
      <c r="G269" s="8"/>
      <c r="N269" s="5"/>
      <c r="O269" s="5"/>
      <c r="P269" s="5"/>
      <c r="Q269" s="5"/>
    </row>
    <row r="270" spans="4:17">
      <c r="D270" s="8"/>
      <c r="E270" s="8"/>
      <c r="F270" s="8"/>
      <c r="G270" s="8"/>
      <c r="N270" s="5"/>
      <c r="O270" s="5"/>
      <c r="P270" s="5"/>
      <c r="Q270" s="5"/>
    </row>
    <row r="271" spans="4:17">
      <c r="D271" s="8"/>
      <c r="E271" s="8"/>
      <c r="F271" s="8"/>
      <c r="G271" s="8"/>
      <c r="N271" s="5"/>
      <c r="O271" s="5"/>
      <c r="P271" s="5"/>
      <c r="Q271" s="5"/>
    </row>
    <row r="272" spans="4:17">
      <c r="D272" s="8"/>
      <c r="E272" s="8"/>
      <c r="F272" s="8"/>
      <c r="G272" s="8"/>
      <c r="N272" s="5"/>
      <c r="O272" s="5"/>
      <c r="P272" s="5"/>
      <c r="Q272" s="5"/>
    </row>
    <row r="273" spans="4:17">
      <c r="D273" s="8"/>
      <c r="E273" s="8"/>
      <c r="F273" s="8"/>
      <c r="G273" s="8"/>
      <c r="N273" s="5"/>
      <c r="O273" s="5"/>
      <c r="P273" s="5"/>
      <c r="Q273" s="5"/>
    </row>
    <row r="274" spans="4:17">
      <c r="D274" s="8"/>
      <c r="E274" s="8"/>
      <c r="F274" s="8"/>
      <c r="G274" s="8"/>
      <c r="N274" s="5"/>
      <c r="O274" s="5"/>
      <c r="P274" s="5"/>
      <c r="Q274" s="5"/>
    </row>
    <row r="275" spans="4:17">
      <c r="D275" s="8"/>
      <c r="E275" s="8"/>
      <c r="F275" s="8"/>
      <c r="G275" s="8"/>
      <c r="N275" s="5"/>
      <c r="O275" s="5"/>
      <c r="P275" s="5"/>
      <c r="Q275" s="5"/>
    </row>
    <row r="276" spans="4:17">
      <c r="D276" s="8"/>
      <c r="E276" s="8"/>
      <c r="F276" s="8"/>
      <c r="G276" s="8"/>
      <c r="N276" s="5"/>
      <c r="O276" s="5"/>
      <c r="P276" s="5"/>
      <c r="Q276" s="5"/>
    </row>
    <row r="277" spans="4:17">
      <c r="D277" s="8"/>
      <c r="E277" s="8"/>
      <c r="F277" s="8"/>
      <c r="G277" s="8"/>
      <c r="N277" s="5"/>
      <c r="O277" s="5"/>
      <c r="P277" s="5"/>
      <c r="Q277" s="5"/>
    </row>
    <row r="278" spans="4:17">
      <c r="D278" s="8"/>
      <c r="E278" s="8"/>
      <c r="F278" s="8"/>
      <c r="G278" s="8"/>
      <c r="N278" s="5"/>
      <c r="O278" s="5"/>
      <c r="P278" s="5"/>
      <c r="Q278" s="5"/>
    </row>
    <row r="279" spans="4:17">
      <c r="D279" s="8"/>
      <c r="E279" s="8"/>
      <c r="F279" s="8"/>
      <c r="G279" s="8"/>
      <c r="N279" s="5"/>
      <c r="O279" s="5"/>
      <c r="P279" s="5"/>
      <c r="Q279" s="5"/>
    </row>
    <row r="280" spans="4:17">
      <c r="D280" s="8"/>
      <c r="E280" s="8"/>
      <c r="F280" s="8"/>
      <c r="G280" s="8"/>
      <c r="N280" s="5"/>
      <c r="O280" s="5"/>
      <c r="P280" s="5"/>
      <c r="Q280" s="5"/>
    </row>
    <row r="281" spans="4:17">
      <c r="D281" s="8"/>
      <c r="E281" s="8"/>
      <c r="F281" s="8"/>
      <c r="G281" s="8"/>
      <c r="N281" s="5"/>
      <c r="O281" s="5"/>
      <c r="P281" s="5"/>
      <c r="Q281" s="5"/>
    </row>
    <row r="282" spans="4:17">
      <c r="D282" s="8"/>
      <c r="E282" s="8"/>
      <c r="F282" s="8"/>
      <c r="G282" s="8"/>
      <c r="N282" s="5"/>
      <c r="O282" s="5"/>
      <c r="P282" s="5"/>
      <c r="Q282" s="5"/>
    </row>
    <row r="283" spans="4:17">
      <c r="D283" s="8"/>
      <c r="E283" s="8"/>
      <c r="F283" s="8"/>
      <c r="G283" s="8"/>
      <c r="N283" s="5"/>
      <c r="O283" s="5"/>
      <c r="P283" s="5"/>
      <c r="Q283" s="5"/>
    </row>
    <row r="284" spans="4:17">
      <c r="D284" s="8"/>
      <c r="E284" s="8"/>
      <c r="F284" s="8"/>
      <c r="G284" s="8"/>
      <c r="N284" s="5"/>
      <c r="O284" s="5"/>
      <c r="P284" s="5"/>
      <c r="Q284" s="5"/>
    </row>
    <row r="285" spans="4:17">
      <c r="D285" s="8"/>
      <c r="E285" s="8"/>
      <c r="F285" s="8"/>
      <c r="G285" s="8"/>
      <c r="N285" s="5"/>
      <c r="O285" s="5"/>
      <c r="P285" s="5"/>
      <c r="Q285" s="5"/>
    </row>
    <row r="286" spans="4:17">
      <c r="D286" s="8"/>
      <c r="E286" s="8"/>
      <c r="F286" s="8"/>
      <c r="G286" s="8"/>
      <c r="N286" s="5"/>
      <c r="O286" s="5"/>
      <c r="P286" s="5"/>
      <c r="Q286" s="5"/>
    </row>
    <row r="287" spans="4:17">
      <c r="D287" s="8"/>
      <c r="E287" s="8"/>
      <c r="F287" s="8"/>
      <c r="G287" s="8"/>
      <c r="N287" s="5"/>
      <c r="O287" s="5"/>
      <c r="P287" s="5"/>
      <c r="Q287" s="5"/>
    </row>
    <row r="288" spans="4:17">
      <c r="D288" s="8"/>
      <c r="E288" s="8"/>
      <c r="F288" s="8"/>
      <c r="G288" s="8"/>
      <c r="N288" s="5"/>
      <c r="O288" s="5"/>
      <c r="P288" s="5"/>
      <c r="Q288" s="5"/>
    </row>
    <row r="289" spans="4:17">
      <c r="D289" s="8"/>
      <c r="E289" s="8"/>
      <c r="F289" s="8"/>
      <c r="G289" s="8"/>
      <c r="N289" s="5"/>
      <c r="O289" s="5"/>
      <c r="P289" s="5"/>
      <c r="Q289" s="5"/>
    </row>
    <row r="290" spans="4:17">
      <c r="D290" s="8"/>
      <c r="E290" s="8"/>
      <c r="F290" s="8"/>
      <c r="G290" s="8"/>
      <c r="N290" s="5"/>
      <c r="O290" s="5"/>
      <c r="P290" s="5"/>
      <c r="Q290" s="5"/>
    </row>
    <row r="291" spans="4:17">
      <c r="D291" s="8"/>
      <c r="E291" s="8"/>
      <c r="F291" s="8"/>
      <c r="G291" s="8"/>
      <c r="N291" s="5"/>
      <c r="O291" s="5"/>
      <c r="P291" s="5"/>
      <c r="Q291" s="5"/>
    </row>
    <row r="292" spans="4:17">
      <c r="D292" s="8"/>
      <c r="E292" s="8"/>
      <c r="F292" s="8"/>
      <c r="G292" s="8"/>
      <c r="N292" s="5"/>
      <c r="O292" s="5"/>
      <c r="P292" s="5"/>
      <c r="Q292" s="5"/>
    </row>
    <row r="293" spans="4:17">
      <c r="D293" s="8"/>
      <c r="E293" s="8"/>
      <c r="F293" s="8"/>
      <c r="G293" s="8"/>
      <c r="N293" s="5"/>
      <c r="O293" s="5"/>
      <c r="P293" s="5"/>
      <c r="Q293" s="5"/>
    </row>
    <row r="294" spans="4:17">
      <c r="D294" s="8"/>
      <c r="E294" s="8"/>
      <c r="F294" s="8"/>
      <c r="G294" s="8"/>
      <c r="N294" s="5"/>
      <c r="O294" s="5"/>
      <c r="P294" s="5"/>
      <c r="Q294" s="5"/>
    </row>
    <row r="295" spans="4:17">
      <c r="D295" s="8"/>
      <c r="E295" s="8"/>
      <c r="F295" s="8"/>
      <c r="G295" s="8"/>
      <c r="N295" s="5"/>
      <c r="O295" s="5"/>
      <c r="P295" s="5"/>
      <c r="Q295" s="5"/>
    </row>
    <row r="296" spans="4:17">
      <c r="D296" s="8"/>
      <c r="E296" s="8"/>
      <c r="F296" s="8"/>
      <c r="G296" s="8"/>
      <c r="N296" s="5"/>
      <c r="O296" s="5"/>
      <c r="P296" s="5"/>
      <c r="Q296" s="5"/>
    </row>
    <row r="297" spans="4:17">
      <c r="D297" s="8"/>
      <c r="E297" s="8"/>
      <c r="F297" s="8"/>
      <c r="G297" s="8"/>
      <c r="N297" s="5"/>
      <c r="O297" s="5"/>
      <c r="P297" s="5"/>
      <c r="Q297" s="5"/>
    </row>
    <row r="298" spans="4:17">
      <c r="D298" s="8"/>
      <c r="E298" s="8"/>
      <c r="F298" s="8"/>
      <c r="G298" s="8"/>
      <c r="N298" s="5"/>
      <c r="O298" s="5"/>
      <c r="P298" s="5"/>
      <c r="Q298" s="5"/>
    </row>
    <row r="299" spans="4:17">
      <c r="D299" s="8"/>
      <c r="E299" s="8"/>
      <c r="F299" s="8"/>
      <c r="G299" s="8"/>
      <c r="N299" s="5"/>
      <c r="O299" s="5"/>
      <c r="P299" s="5"/>
      <c r="Q299" s="5"/>
    </row>
    <row r="300" spans="4:17">
      <c r="D300" s="8"/>
      <c r="E300" s="8"/>
      <c r="F300" s="8"/>
      <c r="G300" s="8"/>
      <c r="N300" s="5"/>
      <c r="O300" s="5"/>
      <c r="P300" s="5"/>
      <c r="Q300" s="5"/>
    </row>
    <row r="301" spans="4:17">
      <c r="D301" s="8"/>
      <c r="E301" s="8"/>
      <c r="F301" s="8"/>
      <c r="G301" s="8"/>
      <c r="N301" s="5"/>
      <c r="O301" s="5"/>
      <c r="P301" s="5"/>
      <c r="Q301" s="5"/>
    </row>
    <row r="302" spans="4:17">
      <c r="D302" s="8"/>
      <c r="E302" s="8"/>
      <c r="F302" s="8"/>
      <c r="G302" s="8"/>
      <c r="N302" s="5"/>
      <c r="O302" s="5"/>
      <c r="P302" s="5"/>
      <c r="Q302" s="5"/>
    </row>
    <row r="303" spans="4:17">
      <c r="D303" s="8"/>
      <c r="E303" s="8"/>
      <c r="F303" s="8"/>
      <c r="G303" s="8"/>
      <c r="N303" s="5"/>
      <c r="O303" s="5"/>
      <c r="P303" s="5"/>
      <c r="Q303" s="5"/>
    </row>
    <row r="304" spans="4:17">
      <c r="D304" s="8"/>
      <c r="E304" s="8"/>
      <c r="F304" s="8"/>
      <c r="G304" s="8"/>
      <c r="N304" s="5"/>
      <c r="O304" s="5"/>
      <c r="P304" s="5"/>
      <c r="Q304" s="5"/>
    </row>
    <row r="305" spans="4:17">
      <c r="D305" s="8"/>
      <c r="E305" s="8"/>
      <c r="F305" s="8"/>
      <c r="G305" s="8"/>
      <c r="N305" s="5"/>
      <c r="O305" s="5"/>
      <c r="P305" s="5"/>
      <c r="Q305" s="5"/>
    </row>
    <row r="306" spans="4:17">
      <c r="D306" s="8"/>
      <c r="E306" s="8"/>
      <c r="F306" s="8"/>
      <c r="G306" s="8"/>
      <c r="N306" s="5"/>
      <c r="O306" s="5"/>
      <c r="P306" s="5"/>
      <c r="Q306" s="5"/>
    </row>
    <row r="307" spans="4:17">
      <c r="D307" s="8"/>
      <c r="E307" s="8"/>
      <c r="F307" s="8"/>
      <c r="G307" s="8"/>
      <c r="N307" s="5"/>
      <c r="O307" s="5"/>
      <c r="P307" s="5"/>
      <c r="Q307" s="5"/>
    </row>
    <row r="308" spans="4:17">
      <c r="D308" s="8"/>
      <c r="E308" s="8"/>
      <c r="F308" s="8"/>
      <c r="G308" s="8"/>
      <c r="N308" s="5"/>
      <c r="O308" s="5"/>
      <c r="P308" s="5"/>
      <c r="Q308" s="5"/>
    </row>
    <row r="309" spans="4:17">
      <c r="D309" s="8"/>
      <c r="E309" s="8"/>
      <c r="F309" s="8"/>
      <c r="G309" s="8"/>
      <c r="N309" s="5"/>
      <c r="O309" s="5"/>
      <c r="P309" s="5"/>
      <c r="Q309" s="5"/>
    </row>
    <row r="310" spans="4:17">
      <c r="D310" s="8"/>
      <c r="E310" s="8"/>
      <c r="F310" s="8"/>
      <c r="G310" s="8"/>
      <c r="N310" s="5"/>
      <c r="O310" s="5"/>
      <c r="P310" s="5"/>
      <c r="Q310" s="5"/>
    </row>
    <row r="311" spans="4:17">
      <c r="D311" s="8"/>
      <c r="E311" s="8"/>
      <c r="F311" s="8"/>
      <c r="G311" s="8"/>
      <c r="N311" s="5"/>
      <c r="O311" s="5"/>
      <c r="P311" s="5"/>
      <c r="Q311" s="5"/>
    </row>
    <row r="312" spans="4:17">
      <c r="D312" s="8"/>
      <c r="E312" s="8"/>
      <c r="F312" s="8"/>
      <c r="G312" s="8"/>
      <c r="N312" s="5"/>
      <c r="O312" s="5"/>
      <c r="P312" s="5"/>
      <c r="Q312" s="5"/>
    </row>
    <row r="313" spans="4:17">
      <c r="D313" s="8"/>
      <c r="E313" s="8"/>
      <c r="F313" s="8"/>
      <c r="G313" s="8"/>
      <c r="N313" s="5"/>
      <c r="O313" s="5"/>
      <c r="P313" s="5"/>
      <c r="Q313" s="5"/>
    </row>
    <row r="314" spans="4:17">
      <c r="D314" s="8"/>
      <c r="E314" s="8"/>
      <c r="F314" s="8"/>
      <c r="G314" s="8"/>
      <c r="N314" s="5"/>
      <c r="O314" s="5"/>
      <c r="P314" s="5"/>
      <c r="Q314" s="5"/>
    </row>
    <row r="315" spans="4:17">
      <c r="D315" s="8"/>
      <c r="E315" s="8"/>
      <c r="F315" s="8"/>
      <c r="G315" s="8"/>
      <c r="N315" s="5"/>
      <c r="O315" s="5"/>
      <c r="P315" s="5"/>
      <c r="Q315" s="5"/>
    </row>
    <row r="316" spans="4:17">
      <c r="D316" s="8"/>
      <c r="E316" s="8"/>
      <c r="F316" s="8"/>
      <c r="G316" s="8"/>
      <c r="N316" s="5"/>
      <c r="O316" s="5"/>
      <c r="P316" s="5"/>
      <c r="Q316" s="5"/>
    </row>
    <row r="317" spans="4:17">
      <c r="D317" s="8"/>
      <c r="E317" s="8"/>
      <c r="F317" s="8"/>
      <c r="G317" s="8"/>
      <c r="N317" s="5"/>
      <c r="O317" s="5"/>
      <c r="P317" s="5"/>
      <c r="Q317" s="5"/>
    </row>
    <row r="318" spans="4:17">
      <c r="D318" s="8"/>
      <c r="E318" s="8"/>
      <c r="F318" s="8"/>
      <c r="G318" s="8"/>
      <c r="N318" s="5"/>
      <c r="O318" s="5"/>
      <c r="P318" s="5"/>
      <c r="Q318" s="5"/>
    </row>
    <row r="319" spans="4:17">
      <c r="D319" s="8"/>
      <c r="E319" s="8"/>
      <c r="F319" s="8"/>
      <c r="G319" s="8"/>
      <c r="N319" s="5"/>
      <c r="O319" s="5"/>
      <c r="P319" s="5"/>
      <c r="Q319" s="5"/>
    </row>
    <row r="320" spans="4:17">
      <c r="D320" s="8"/>
      <c r="E320" s="8"/>
      <c r="F320" s="8"/>
      <c r="G320" s="8"/>
      <c r="N320" s="5"/>
      <c r="O320" s="5"/>
      <c r="P320" s="5"/>
      <c r="Q320" s="5"/>
    </row>
    <row r="321" spans="4:17">
      <c r="D321" s="8"/>
      <c r="E321" s="8"/>
      <c r="F321" s="8"/>
      <c r="G321" s="8"/>
      <c r="N321" s="5"/>
      <c r="O321" s="5"/>
      <c r="P321" s="5"/>
      <c r="Q321" s="5"/>
    </row>
    <row r="322" spans="4:17">
      <c r="D322" s="8"/>
      <c r="E322" s="8"/>
      <c r="F322" s="8"/>
      <c r="G322" s="8"/>
      <c r="N322" s="5"/>
      <c r="O322" s="5"/>
      <c r="P322" s="5"/>
      <c r="Q322" s="5"/>
    </row>
    <row r="323" spans="4:17">
      <c r="D323" s="8"/>
      <c r="E323" s="8"/>
      <c r="F323" s="8"/>
      <c r="G323" s="8"/>
      <c r="N323" s="5"/>
      <c r="O323" s="5"/>
      <c r="P323" s="5"/>
      <c r="Q323" s="5"/>
    </row>
    <row r="324" spans="4:17">
      <c r="D324" s="8"/>
      <c r="E324" s="8"/>
      <c r="F324" s="8"/>
      <c r="G324" s="8"/>
      <c r="N324" s="5"/>
      <c r="O324" s="5"/>
      <c r="P324" s="5"/>
      <c r="Q324" s="5"/>
    </row>
    <row r="325" spans="4:17">
      <c r="D325" s="8"/>
      <c r="E325" s="8"/>
      <c r="F325" s="8"/>
      <c r="G325" s="8"/>
      <c r="N325" s="5"/>
      <c r="O325" s="5"/>
      <c r="P325" s="5"/>
      <c r="Q325" s="5"/>
    </row>
    <row r="326" spans="4:17">
      <c r="D326" s="8"/>
      <c r="E326" s="8"/>
      <c r="F326" s="8"/>
      <c r="G326" s="8"/>
      <c r="N326" s="5"/>
      <c r="O326" s="5"/>
      <c r="P326" s="5"/>
      <c r="Q326" s="5"/>
    </row>
    <row r="327" spans="4:17">
      <c r="D327" s="8"/>
      <c r="E327" s="8"/>
      <c r="F327" s="8"/>
      <c r="G327" s="8"/>
      <c r="N327" s="5"/>
      <c r="O327" s="5"/>
      <c r="P327" s="5"/>
      <c r="Q327" s="5"/>
    </row>
    <row r="328" spans="4:17">
      <c r="D328" s="8"/>
      <c r="E328" s="8"/>
      <c r="F328" s="8"/>
      <c r="G328" s="8"/>
      <c r="N328" s="5"/>
      <c r="O328" s="5"/>
      <c r="P328" s="5"/>
      <c r="Q328" s="5"/>
    </row>
    <row r="329" spans="4:17">
      <c r="D329" s="8"/>
      <c r="E329" s="8"/>
      <c r="F329" s="8"/>
      <c r="G329" s="8"/>
      <c r="N329" s="5"/>
      <c r="O329" s="5"/>
      <c r="P329" s="5"/>
      <c r="Q329" s="5"/>
    </row>
    <row r="330" spans="4:17">
      <c r="D330" s="8"/>
      <c r="E330" s="8"/>
      <c r="F330" s="8"/>
      <c r="G330" s="8"/>
      <c r="N330" s="5"/>
      <c r="O330" s="5"/>
      <c r="P330" s="5"/>
      <c r="Q330" s="5"/>
    </row>
    <row r="331" spans="4:17">
      <c r="D331" s="8"/>
      <c r="E331" s="8"/>
      <c r="F331" s="8"/>
      <c r="G331" s="8"/>
      <c r="N331" s="5"/>
      <c r="O331" s="5"/>
      <c r="P331" s="5"/>
      <c r="Q331" s="5"/>
    </row>
    <row r="332" spans="4:17">
      <c r="D332" s="8"/>
      <c r="E332" s="8"/>
      <c r="F332" s="8"/>
      <c r="G332" s="8"/>
      <c r="N332" s="5"/>
      <c r="O332" s="5"/>
      <c r="P332" s="5"/>
      <c r="Q332" s="5"/>
    </row>
    <row r="333" spans="4:17">
      <c r="D333" s="8"/>
      <c r="E333" s="8"/>
      <c r="F333" s="8"/>
      <c r="G333" s="8"/>
      <c r="N333" s="5"/>
      <c r="O333" s="5"/>
      <c r="P333" s="5"/>
      <c r="Q333" s="5"/>
    </row>
    <row r="334" spans="4:17">
      <c r="D334" s="8"/>
      <c r="E334" s="8"/>
      <c r="F334" s="8"/>
      <c r="G334" s="8"/>
      <c r="N334" s="5"/>
      <c r="O334" s="5"/>
      <c r="P334" s="5"/>
      <c r="Q334" s="5"/>
    </row>
    <row r="335" spans="4:17">
      <c r="D335" s="8"/>
      <c r="E335" s="8"/>
      <c r="F335" s="8"/>
      <c r="G335" s="8"/>
      <c r="N335" s="5"/>
      <c r="O335" s="5"/>
      <c r="P335" s="5"/>
      <c r="Q335" s="5"/>
    </row>
    <row r="336" spans="4:17">
      <c r="D336" s="8"/>
      <c r="E336" s="8"/>
      <c r="F336" s="8"/>
      <c r="G336" s="8"/>
      <c r="N336" s="5"/>
      <c r="O336" s="5"/>
      <c r="P336" s="5"/>
      <c r="Q336" s="5"/>
    </row>
    <row r="337" spans="4:17">
      <c r="D337" s="8"/>
      <c r="E337" s="8"/>
      <c r="F337" s="8"/>
      <c r="G337" s="8"/>
      <c r="N337" s="5"/>
      <c r="O337" s="5"/>
      <c r="P337" s="5"/>
      <c r="Q337" s="5"/>
    </row>
    <row r="338" spans="4:17">
      <c r="D338" s="8"/>
      <c r="E338" s="8"/>
      <c r="F338" s="8"/>
      <c r="G338" s="8"/>
      <c r="N338" s="5"/>
      <c r="O338" s="5"/>
      <c r="P338" s="5"/>
      <c r="Q338" s="5"/>
    </row>
    <row r="339" spans="4:17">
      <c r="D339" s="8"/>
      <c r="E339" s="8"/>
      <c r="F339" s="8"/>
      <c r="G339" s="8"/>
      <c r="N339" s="5"/>
      <c r="O339" s="5"/>
      <c r="P339" s="5"/>
      <c r="Q339" s="5"/>
    </row>
    <row r="340" spans="4:17">
      <c r="D340" s="8"/>
      <c r="E340" s="8"/>
      <c r="F340" s="8"/>
      <c r="G340" s="8"/>
      <c r="N340" s="5"/>
      <c r="O340" s="5"/>
      <c r="P340" s="5"/>
      <c r="Q340" s="5"/>
    </row>
    <row r="341" spans="4:17">
      <c r="D341" s="8"/>
      <c r="E341" s="8"/>
      <c r="F341" s="8"/>
      <c r="G341" s="8"/>
      <c r="N341" s="5"/>
      <c r="O341" s="5"/>
      <c r="P341" s="5"/>
      <c r="Q341" s="5"/>
    </row>
    <row r="342" spans="4:17">
      <c r="D342" s="8"/>
      <c r="E342" s="8"/>
      <c r="F342" s="8"/>
      <c r="G342" s="8"/>
      <c r="N342" s="5"/>
      <c r="O342" s="5"/>
      <c r="P342" s="5"/>
      <c r="Q342" s="5"/>
    </row>
    <row r="343" spans="4:17">
      <c r="D343" s="8"/>
      <c r="E343" s="8"/>
      <c r="F343" s="8"/>
      <c r="G343" s="8"/>
      <c r="N343" s="5"/>
      <c r="O343" s="5"/>
      <c r="P343" s="5"/>
      <c r="Q343" s="5"/>
    </row>
    <row r="344" spans="4:17">
      <c r="D344" s="8"/>
      <c r="E344" s="8"/>
      <c r="F344" s="8"/>
      <c r="G344" s="8"/>
      <c r="N344" s="5"/>
      <c r="O344" s="5"/>
      <c r="P344" s="5"/>
      <c r="Q344" s="5"/>
    </row>
    <row r="345" spans="4:17">
      <c r="D345" s="8"/>
      <c r="E345" s="8"/>
      <c r="F345" s="8"/>
      <c r="G345" s="8"/>
      <c r="N345" s="5"/>
      <c r="O345" s="5"/>
      <c r="P345" s="5"/>
      <c r="Q345" s="5"/>
    </row>
    <row r="346" spans="4:17">
      <c r="D346" s="8"/>
      <c r="E346" s="8"/>
      <c r="F346" s="8"/>
      <c r="G346" s="8"/>
      <c r="N346" s="5"/>
      <c r="O346" s="5"/>
      <c r="P346" s="5"/>
      <c r="Q346" s="5"/>
    </row>
    <row r="347" spans="4:17">
      <c r="D347" s="8"/>
      <c r="E347" s="8"/>
      <c r="F347" s="8"/>
      <c r="G347" s="8"/>
      <c r="N347" s="5"/>
      <c r="O347" s="5"/>
      <c r="P347" s="5"/>
      <c r="Q347" s="5"/>
    </row>
    <row r="348" spans="4:17">
      <c r="D348" s="8"/>
      <c r="E348" s="8"/>
      <c r="F348" s="8"/>
      <c r="G348" s="8"/>
      <c r="N348" s="5"/>
      <c r="O348" s="5"/>
      <c r="P348" s="5"/>
      <c r="Q348" s="5"/>
    </row>
    <row r="349" spans="4:17">
      <c r="D349" s="8"/>
      <c r="E349" s="8"/>
      <c r="F349" s="8"/>
      <c r="G349" s="8"/>
      <c r="N349" s="5"/>
      <c r="O349" s="5"/>
      <c r="P349" s="5"/>
      <c r="Q349" s="5"/>
    </row>
    <row r="350" spans="4:17">
      <c r="D350" s="8"/>
      <c r="E350" s="8"/>
      <c r="F350" s="8"/>
      <c r="G350" s="8"/>
      <c r="N350" s="5"/>
      <c r="O350" s="5"/>
      <c r="P350" s="5"/>
      <c r="Q350" s="5"/>
    </row>
    <row r="351" spans="4:17">
      <c r="D351" s="8"/>
      <c r="E351" s="8"/>
      <c r="F351" s="8"/>
      <c r="G351" s="8"/>
      <c r="N351" s="5"/>
      <c r="O351" s="5"/>
      <c r="P351" s="5"/>
      <c r="Q351" s="5"/>
    </row>
    <row r="352" spans="4:17">
      <c r="D352" s="8"/>
      <c r="E352" s="8"/>
      <c r="F352" s="8"/>
      <c r="G352" s="8"/>
      <c r="N352" s="5"/>
      <c r="O352" s="5"/>
      <c r="P352" s="5"/>
      <c r="Q352" s="5"/>
    </row>
    <row r="353" spans="4:17">
      <c r="D353" s="8"/>
      <c r="E353" s="8"/>
      <c r="F353" s="8"/>
      <c r="G353" s="8"/>
      <c r="N353" s="5"/>
      <c r="O353" s="5"/>
      <c r="P353" s="5"/>
      <c r="Q353" s="5"/>
    </row>
    <row r="354" spans="4:17">
      <c r="D354" s="8"/>
      <c r="E354" s="8"/>
      <c r="F354" s="8"/>
      <c r="G354" s="8"/>
      <c r="N354" s="5"/>
      <c r="O354" s="5"/>
      <c r="P354" s="5"/>
      <c r="Q354" s="5"/>
    </row>
    <row r="355" spans="4:17">
      <c r="D355" s="8"/>
      <c r="E355" s="8"/>
      <c r="F355" s="8"/>
      <c r="G355" s="8"/>
      <c r="N355" s="5"/>
      <c r="O355" s="5"/>
      <c r="P355" s="5"/>
      <c r="Q355" s="5"/>
    </row>
    <row r="356" spans="4:17">
      <c r="D356" s="8"/>
      <c r="E356" s="8"/>
      <c r="F356" s="8"/>
      <c r="G356" s="8"/>
      <c r="N356" s="5"/>
      <c r="O356" s="5"/>
      <c r="P356" s="5"/>
      <c r="Q356" s="5"/>
    </row>
    <row r="357" spans="4:17">
      <c r="D357" s="8"/>
      <c r="E357" s="8"/>
      <c r="F357" s="8"/>
      <c r="G357" s="8"/>
      <c r="N357" s="5"/>
      <c r="O357" s="5"/>
      <c r="P357" s="5"/>
      <c r="Q357" s="5"/>
    </row>
    <row r="358" spans="4:17">
      <c r="D358" s="8"/>
      <c r="E358" s="8"/>
      <c r="F358" s="8"/>
      <c r="G358" s="8"/>
      <c r="N358" s="5"/>
      <c r="O358" s="5"/>
      <c r="P358" s="5"/>
      <c r="Q358" s="5"/>
    </row>
    <row r="359" spans="4:17">
      <c r="D359" s="8"/>
      <c r="E359" s="8"/>
      <c r="F359" s="8"/>
      <c r="G359" s="8"/>
      <c r="N359" s="5"/>
      <c r="O359" s="5"/>
      <c r="P359" s="5"/>
      <c r="Q359" s="5"/>
    </row>
    <row r="360" spans="4:17">
      <c r="D360" s="8"/>
      <c r="E360" s="8"/>
      <c r="F360" s="8"/>
      <c r="G360" s="8"/>
      <c r="N360" s="5"/>
      <c r="O360" s="5"/>
      <c r="P360" s="5"/>
      <c r="Q360" s="5"/>
    </row>
    <row r="361" spans="4:17">
      <c r="D361" s="8"/>
      <c r="E361" s="8"/>
      <c r="F361" s="8"/>
      <c r="G361" s="8"/>
      <c r="N361" s="5"/>
      <c r="O361" s="5"/>
      <c r="P361" s="5"/>
      <c r="Q361" s="5"/>
    </row>
    <row r="362" spans="4:17">
      <c r="D362" s="8"/>
      <c r="E362" s="8"/>
      <c r="F362" s="8"/>
      <c r="G362" s="8"/>
      <c r="N362" s="5"/>
      <c r="O362" s="5"/>
      <c r="P362" s="5"/>
      <c r="Q362" s="5"/>
    </row>
    <row r="363" spans="4:17">
      <c r="D363" s="8"/>
      <c r="E363" s="8"/>
      <c r="F363" s="8"/>
      <c r="G363" s="8"/>
      <c r="N363" s="5"/>
      <c r="O363" s="5"/>
      <c r="P363" s="5"/>
      <c r="Q363" s="5"/>
    </row>
    <row r="364" spans="4:17">
      <c r="D364" s="8"/>
      <c r="E364" s="8"/>
      <c r="F364" s="8"/>
      <c r="G364" s="8"/>
      <c r="N364" s="5"/>
      <c r="O364" s="5"/>
      <c r="P364" s="5"/>
      <c r="Q364" s="5"/>
    </row>
    <row r="365" spans="4:17">
      <c r="D365" s="8"/>
      <c r="E365" s="8"/>
      <c r="F365" s="8"/>
      <c r="G365" s="8"/>
      <c r="N365" s="5"/>
      <c r="O365" s="5"/>
      <c r="P365" s="5"/>
      <c r="Q365" s="5"/>
    </row>
    <row r="366" spans="4:17">
      <c r="D366" s="8"/>
      <c r="E366" s="8"/>
      <c r="F366" s="8"/>
      <c r="G366" s="8"/>
      <c r="N366" s="5"/>
      <c r="O366" s="5"/>
      <c r="P366" s="5"/>
      <c r="Q366" s="5"/>
    </row>
    <row r="367" spans="4:17">
      <c r="D367" s="8"/>
      <c r="E367" s="8"/>
      <c r="F367" s="8"/>
      <c r="G367" s="8"/>
      <c r="N367" s="5"/>
      <c r="O367" s="5"/>
      <c r="P367" s="5"/>
      <c r="Q367" s="5"/>
    </row>
    <row r="368" spans="4:17">
      <c r="D368" s="8"/>
      <c r="E368" s="8"/>
      <c r="F368" s="8"/>
      <c r="G368" s="8"/>
      <c r="N368" s="5"/>
      <c r="O368" s="5"/>
      <c r="P368" s="5"/>
      <c r="Q368" s="5"/>
    </row>
    <row r="369" spans="4:17">
      <c r="D369" s="8"/>
      <c r="E369" s="8"/>
      <c r="F369" s="8"/>
      <c r="G369" s="8"/>
      <c r="N369" s="5"/>
      <c r="O369" s="5"/>
      <c r="P369" s="5"/>
      <c r="Q369" s="5"/>
    </row>
    <row r="370" spans="4:17">
      <c r="D370" s="8"/>
      <c r="E370" s="8"/>
      <c r="F370" s="8"/>
      <c r="G370" s="8"/>
      <c r="N370" s="5"/>
      <c r="O370" s="5"/>
      <c r="P370" s="5"/>
      <c r="Q370" s="5"/>
    </row>
    <row r="371" spans="4:17">
      <c r="D371" s="8"/>
      <c r="E371" s="8"/>
      <c r="F371" s="8"/>
      <c r="G371" s="8"/>
      <c r="N371" s="5"/>
      <c r="O371" s="5"/>
      <c r="P371" s="5"/>
      <c r="Q371" s="5"/>
    </row>
    <row r="372" spans="4:17">
      <c r="D372" s="8"/>
      <c r="E372" s="8"/>
      <c r="F372" s="8"/>
      <c r="G372" s="8"/>
      <c r="N372" s="5"/>
      <c r="O372" s="5"/>
      <c r="P372" s="5"/>
      <c r="Q372" s="5"/>
    </row>
    <row r="373" spans="4:17">
      <c r="D373" s="8"/>
      <c r="E373" s="8"/>
      <c r="F373" s="8"/>
      <c r="G373" s="8"/>
      <c r="N373" s="5"/>
      <c r="O373" s="5"/>
      <c r="P373" s="5"/>
      <c r="Q373" s="5"/>
    </row>
    <row r="374" spans="4:17">
      <c r="D374" s="8"/>
      <c r="E374" s="8"/>
      <c r="F374" s="8"/>
      <c r="G374" s="8"/>
      <c r="N374" s="5"/>
      <c r="O374" s="5"/>
      <c r="P374" s="5"/>
      <c r="Q374" s="5"/>
    </row>
    <row r="375" spans="4:17">
      <c r="D375" s="8"/>
      <c r="E375" s="8"/>
      <c r="F375" s="8"/>
      <c r="G375" s="8"/>
      <c r="N375" s="5"/>
      <c r="O375" s="5"/>
      <c r="P375" s="5"/>
      <c r="Q375" s="5"/>
    </row>
    <row r="376" spans="4:17">
      <c r="D376" s="8"/>
      <c r="E376" s="8"/>
      <c r="F376" s="8"/>
      <c r="G376" s="8"/>
      <c r="N376" s="5"/>
      <c r="O376" s="5"/>
      <c r="P376" s="5"/>
      <c r="Q376" s="5"/>
    </row>
    <row r="377" spans="4:17">
      <c r="D377" s="8"/>
      <c r="E377" s="8"/>
      <c r="F377" s="8"/>
      <c r="G377" s="8"/>
      <c r="N377" s="5"/>
      <c r="O377" s="5"/>
      <c r="P377" s="5"/>
      <c r="Q377" s="5"/>
    </row>
    <row r="378" spans="4:17">
      <c r="D378" s="8"/>
      <c r="E378" s="8"/>
      <c r="F378" s="8"/>
      <c r="G378" s="8"/>
      <c r="N378" s="5"/>
      <c r="O378" s="5"/>
      <c r="P378" s="5"/>
      <c r="Q378" s="5"/>
    </row>
    <row r="379" spans="4:17">
      <c r="D379" s="8"/>
      <c r="E379" s="8"/>
      <c r="F379" s="8"/>
      <c r="G379" s="8"/>
      <c r="N379" s="5"/>
      <c r="O379" s="5"/>
      <c r="P379" s="5"/>
      <c r="Q379" s="5"/>
    </row>
    <row r="380" spans="4:17">
      <c r="D380" s="8"/>
      <c r="E380" s="8"/>
      <c r="F380" s="8"/>
      <c r="G380" s="8"/>
      <c r="N380" s="5"/>
      <c r="O380" s="5"/>
      <c r="P380" s="5"/>
      <c r="Q380" s="5"/>
    </row>
    <row r="381" spans="4:17">
      <c r="D381" s="8"/>
      <c r="E381" s="8"/>
      <c r="F381" s="8"/>
      <c r="G381" s="8"/>
      <c r="N381" s="5"/>
      <c r="O381" s="5"/>
      <c r="P381" s="5"/>
      <c r="Q381" s="5"/>
    </row>
    <row r="382" spans="4:17">
      <c r="D382" s="8"/>
      <c r="E382" s="8"/>
      <c r="F382" s="8"/>
      <c r="G382" s="8"/>
      <c r="N382" s="5"/>
      <c r="O382" s="5"/>
      <c r="P382" s="5"/>
      <c r="Q382" s="5"/>
    </row>
    <row r="383" spans="4:17">
      <c r="D383" s="8"/>
      <c r="E383" s="8"/>
      <c r="F383" s="8"/>
      <c r="G383" s="8"/>
      <c r="N383" s="5"/>
      <c r="O383" s="5"/>
      <c r="P383" s="5"/>
      <c r="Q383" s="5"/>
    </row>
    <row r="384" spans="4:17">
      <c r="D384" s="8"/>
      <c r="E384" s="8"/>
      <c r="F384" s="8"/>
      <c r="G384" s="8"/>
      <c r="N384" s="5"/>
      <c r="O384" s="5"/>
      <c r="P384" s="5"/>
      <c r="Q384" s="5"/>
    </row>
    <row r="385" spans="4:17">
      <c r="D385" s="8"/>
      <c r="E385" s="8"/>
      <c r="F385" s="8"/>
      <c r="G385" s="8"/>
      <c r="N385" s="5"/>
      <c r="O385" s="5"/>
      <c r="P385" s="5"/>
      <c r="Q385" s="5"/>
    </row>
    <row r="386" spans="4:17">
      <c r="D386" s="8"/>
      <c r="E386" s="8"/>
      <c r="F386" s="8"/>
      <c r="G386" s="8"/>
      <c r="N386" s="5"/>
      <c r="O386" s="5"/>
      <c r="P386" s="5"/>
      <c r="Q386" s="5"/>
    </row>
    <row r="387" spans="4:17">
      <c r="D387" s="8"/>
      <c r="E387" s="8"/>
      <c r="F387" s="8"/>
      <c r="G387" s="8"/>
      <c r="N387" s="5"/>
      <c r="O387" s="5"/>
      <c r="P387" s="5"/>
      <c r="Q387" s="5"/>
    </row>
    <row r="388" spans="4:17">
      <c r="D388" s="8"/>
      <c r="E388" s="8"/>
      <c r="F388" s="8"/>
      <c r="G388" s="8"/>
      <c r="N388" s="5"/>
      <c r="O388" s="5"/>
      <c r="P388" s="5"/>
      <c r="Q388" s="5"/>
    </row>
    <row r="389" spans="4:17">
      <c r="D389" s="8"/>
      <c r="E389" s="8"/>
      <c r="F389" s="8"/>
      <c r="G389" s="8"/>
      <c r="N389" s="5"/>
      <c r="O389" s="5"/>
      <c r="P389" s="5"/>
      <c r="Q389" s="5"/>
    </row>
    <row r="390" spans="4:17">
      <c r="D390" s="8"/>
      <c r="E390" s="8"/>
      <c r="F390" s="8"/>
      <c r="G390" s="8"/>
      <c r="N390" s="5"/>
      <c r="O390" s="5"/>
      <c r="P390" s="5"/>
      <c r="Q390" s="5"/>
    </row>
    <row r="391" spans="4:17">
      <c r="D391" s="8"/>
      <c r="E391" s="8"/>
      <c r="F391" s="8"/>
      <c r="G391" s="8"/>
      <c r="N391" s="5"/>
      <c r="O391" s="5"/>
      <c r="P391" s="5"/>
      <c r="Q391" s="5"/>
    </row>
    <row r="392" spans="4:17">
      <c r="D392" s="8"/>
      <c r="E392" s="8"/>
      <c r="F392" s="8"/>
      <c r="G392" s="8"/>
      <c r="N392" s="5"/>
      <c r="O392" s="5"/>
      <c r="P392" s="5"/>
      <c r="Q392" s="5"/>
    </row>
    <row r="393" spans="4:17">
      <c r="D393" s="8"/>
      <c r="E393" s="8"/>
      <c r="F393" s="8"/>
      <c r="G393" s="8"/>
      <c r="N393" s="5"/>
      <c r="O393" s="5"/>
      <c r="P393" s="5"/>
      <c r="Q393" s="5"/>
    </row>
    <row r="394" spans="4:17">
      <c r="D394" s="8"/>
      <c r="E394" s="8"/>
      <c r="F394" s="8"/>
      <c r="G394" s="8"/>
      <c r="N394" s="5"/>
      <c r="O394" s="5"/>
      <c r="P394" s="5"/>
      <c r="Q394" s="5"/>
    </row>
    <row r="395" spans="4:17">
      <c r="D395" s="8"/>
      <c r="E395" s="8"/>
      <c r="F395" s="8"/>
      <c r="G395" s="8"/>
      <c r="N395" s="5"/>
      <c r="O395" s="5"/>
      <c r="P395" s="5"/>
      <c r="Q395" s="5"/>
    </row>
    <row r="396" spans="4:17">
      <c r="D396" s="8"/>
      <c r="E396" s="8"/>
      <c r="F396" s="8"/>
      <c r="G396" s="8"/>
      <c r="N396" s="5"/>
      <c r="O396" s="5"/>
      <c r="P396" s="5"/>
      <c r="Q396" s="5"/>
    </row>
    <row r="397" spans="4:17">
      <c r="D397" s="8"/>
      <c r="E397" s="8"/>
      <c r="F397" s="8"/>
      <c r="G397" s="8"/>
      <c r="N397" s="5"/>
      <c r="O397" s="5"/>
      <c r="P397" s="5"/>
      <c r="Q397" s="5"/>
    </row>
    <row r="398" spans="4:17">
      <c r="D398" s="8"/>
      <c r="E398" s="8"/>
      <c r="F398" s="8"/>
      <c r="G398" s="8"/>
      <c r="N398" s="5"/>
      <c r="O398" s="5"/>
      <c r="P398" s="5"/>
      <c r="Q398" s="5"/>
    </row>
    <row r="399" spans="4:17">
      <c r="D399" s="8"/>
      <c r="E399" s="8"/>
      <c r="F399" s="8"/>
      <c r="G399" s="8"/>
      <c r="N399" s="5"/>
      <c r="O399" s="5"/>
      <c r="P399" s="5"/>
      <c r="Q399" s="5"/>
    </row>
    <row r="400" spans="4:17">
      <c r="D400" s="8"/>
      <c r="E400" s="8"/>
      <c r="F400" s="8"/>
      <c r="G400" s="8"/>
      <c r="N400" s="5"/>
      <c r="O400" s="5"/>
      <c r="P400" s="5"/>
      <c r="Q400" s="5"/>
    </row>
    <row r="401" spans="4:17">
      <c r="D401" s="8"/>
      <c r="E401" s="8"/>
      <c r="F401" s="8"/>
      <c r="G401" s="8"/>
      <c r="N401" s="5"/>
      <c r="O401" s="5"/>
      <c r="P401" s="5"/>
      <c r="Q401" s="5"/>
    </row>
    <row r="402" spans="4:17">
      <c r="D402" s="8"/>
      <c r="E402" s="8"/>
      <c r="F402" s="8"/>
      <c r="G402" s="8"/>
      <c r="N402" s="5"/>
      <c r="O402" s="5"/>
      <c r="P402" s="5"/>
      <c r="Q402" s="5"/>
    </row>
    <row r="403" spans="4:17">
      <c r="D403" s="8"/>
      <c r="E403" s="8"/>
      <c r="F403" s="8"/>
      <c r="G403" s="8"/>
      <c r="N403" s="5"/>
      <c r="O403" s="5"/>
      <c r="P403" s="5"/>
      <c r="Q403" s="5"/>
    </row>
    <row r="404" spans="4:17">
      <c r="D404" s="8"/>
      <c r="E404" s="8"/>
      <c r="F404" s="8"/>
      <c r="G404" s="8"/>
      <c r="N404" s="5"/>
      <c r="O404" s="5"/>
      <c r="P404" s="5"/>
      <c r="Q404" s="5"/>
    </row>
    <row r="405" spans="4:17">
      <c r="D405" s="8"/>
      <c r="E405" s="8"/>
      <c r="F405" s="8"/>
      <c r="G405" s="8"/>
      <c r="N405" s="5"/>
      <c r="O405" s="5"/>
      <c r="P405" s="5"/>
      <c r="Q405" s="5"/>
    </row>
    <row r="406" spans="4:17">
      <c r="D406" s="8"/>
      <c r="E406" s="8"/>
      <c r="F406" s="8"/>
      <c r="G406" s="8"/>
      <c r="N406" s="5"/>
      <c r="O406" s="5"/>
      <c r="P406" s="5"/>
      <c r="Q406" s="5"/>
    </row>
    <row r="407" spans="4:17">
      <c r="D407" s="8"/>
      <c r="E407" s="8"/>
      <c r="F407" s="8"/>
      <c r="G407" s="8"/>
      <c r="N407" s="5"/>
      <c r="O407" s="5"/>
      <c r="P407" s="5"/>
      <c r="Q407" s="5"/>
    </row>
    <row r="408" spans="4:17">
      <c r="D408" s="8"/>
      <c r="E408" s="8"/>
      <c r="F408" s="8"/>
      <c r="G408" s="8"/>
      <c r="N408" s="5"/>
      <c r="O408" s="5"/>
      <c r="P408" s="5"/>
      <c r="Q408" s="5"/>
    </row>
    <row r="409" spans="4:17">
      <c r="D409" s="8"/>
      <c r="E409" s="8"/>
      <c r="F409" s="8"/>
      <c r="G409" s="8"/>
      <c r="N409" s="5"/>
      <c r="O409" s="5"/>
      <c r="P409" s="5"/>
      <c r="Q409" s="5"/>
    </row>
    <row r="410" spans="4:17">
      <c r="D410" s="8"/>
      <c r="E410" s="8"/>
      <c r="F410" s="8"/>
      <c r="G410" s="8"/>
      <c r="N410" s="5"/>
      <c r="O410" s="5"/>
      <c r="P410" s="5"/>
      <c r="Q410" s="5"/>
    </row>
    <row r="411" spans="4:17">
      <c r="D411" s="8"/>
      <c r="E411" s="8"/>
      <c r="F411" s="8"/>
      <c r="G411" s="8"/>
      <c r="N411" s="5"/>
      <c r="O411" s="5"/>
      <c r="P411" s="5"/>
      <c r="Q411" s="5"/>
    </row>
    <row r="412" spans="4:17">
      <c r="D412" s="8"/>
      <c r="E412" s="8"/>
      <c r="F412" s="8"/>
      <c r="G412" s="8"/>
      <c r="N412" s="5"/>
      <c r="O412" s="5"/>
      <c r="P412" s="5"/>
      <c r="Q412" s="5"/>
    </row>
    <row r="413" spans="4:17">
      <c r="D413" s="8"/>
      <c r="E413" s="8"/>
      <c r="F413" s="8"/>
      <c r="G413" s="8"/>
      <c r="N413" s="5"/>
      <c r="O413" s="5"/>
      <c r="P413" s="5"/>
      <c r="Q413" s="5"/>
    </row>
    <row r="414" spans="4:17">
      <c r="D414" s="8"/>
      <c r="E414" s="8"/>
      <c r="F414" s="8"/>
      <c r="G414" s="8"/>
      <c r="N414" s="5"/>
      <c r="O414" s="5"/>
      <c r="P414" s="5"/>
      <c r="Q414" s="5"/>
    </row>
    <row r="415" spans="4:17">
      <c r="D415" s="8"/>
      <c r="E415" s="8"/>
      <c r="F415" s="8"/>
      <c r="G415" s="8"/>
      <c r="N415" s="5"/>
      <c r="O415" s="5"/>
      <c r="P415" s="5"/>
      <c r="Q415" s="5"/>
    </row>
    <row r="416" spans="4:17">
      <c r="D416" s="8"/>
      <c r="E416" s="8"/>
      <c r="F416" s="8"/>
      <c r="G416" s="8"/>
      <c r="N416" s="5"/>
      <c r="O416" s="5"/>
      <c r="P416" s="5"/>
      <c r="Q416" s="5"/>
    </row>
    <row r="417" spans="4:17">
      <c r="D417" s="8"/>
      <c r="E417" s="8"/>
      <c r="F417" s="8"/>
      <c r="G417" s="8"/>
      <c r="N417" s="5"/>
      <c r="O417" s="5"/>
      <c r="P417" s="5"/>
      <c r="Q417" s="5"/>
    </row>
    <row r="418" spans="4:17">
      <c r="D418" s="8"/>
      <c r="E418" s="8"/>
      <c r="F418" s="8"/>
      <c r="G418" s="8"/>
      <c r="N418" s="5"/>
      <c r="O418" s="5"/>
      <c r="P418" s="5"/>
      <c r="Q418" s="5"/>
    </row>
    <row r="419" spans="4:17">
      <c r="D419" s="8"/>
      <c r="E419" s="8"/>
      <c r="F419" s="8"/>
      <c r="G419" s="8"/>
      <c r="N419" s="5"/>
      <c r="O419" s="5"/>
      <c r="P419" s="5"/>
      <c r="Q419" s="5"/>
    </row>
    <row r="420" spans="4:17">
      <c r="D420" s="8"/>
      <c r="E420" s="8"/>
      <c r="F420" s="8"/>
      <c r="G420" s="8"/>
      <c r="N420" s="5"/>
      <c r="O420" s="5"/>
      <c r="P420" s="5"/>
      <c r="Q420" s="5"/>
    </row>
    <row r="421" spans="4:17">
      <c r="D421" s="8"/>
      <c r="E421" s="8"/>
      <c r="F421" s="8"/>
      <c r="G421" s="8"/>
      <c r="N421" s="5"/>
      <c r="O421" s="5"/>
      <c r="P421" s="5"/>
      <c r="Q421" s="5"/>
    </row>
    <row r="422" spans="4:17">
      <c r="D422" s="8"/>
      <c r="E422" s="8"/>
      <c r="F422" s="8"/>
      <c r="G422" s="8"/>
      <c r="N422" s="5"/>
      <c r="O422" s="5"/>
      <c r="P422" s="5"/>
      <c r="Q422" s="5"/>
    </row>
    <row r="423" spans="4:17">
      <c r="D423" s="8"/>
      <c r="E423" s="8"/>
      <c r="F423" s="8"/>
      <c r="G423" s="8"/>
      <c r="N423" s="5"/>
      <c r="O423" s="5"/>
      <c r="P423" s="5"/>
      <c r="Q423" s="5"/>
    </row>
    <row r="424" spans="4:17">
      <c r="D424" s="8"/>
      <c r="E424" s="8"/>
      <c r="F424" s="8"/>
      <c r="G424" s="8"/>
      <c r="N424" s="5"/>
      <c r="O424" s="5"/>
      <c r="P424" s="5"/>
      <c r="Q424" s="5"/>
    </row>
    <row r="425" spans="4:17">
      <c r="D425" s="8"/>
      <c r="E425" s="8"/>
      <c r="F425" s="8"/>
      <c r="G425" s="8"/>
      <c r="N425" s="5"/>
      <c r="O425" s="5"/>
      <c r="P425" s="5"/>
      <c r="Q425" s="5"/>
    </row>
    <row r="426" spans="4:17">
      <c r="D426" s="8"/>
      <c r="E426" s="8"/>
      <c r="F426" s="8"/>
      <c r="G426" s="8"/>
      <c r="N426" s="5"/>
      <c r="O426" s="5"/>
      <c r="P426" s="5"/>
      <c r="Q426" s="5"/>
    </row>
    <row r="427" spans="4:17">
      <c r="D427" s="8"/>
      <c r="E427" s="8"/>
      <c r="F427" s="8"/>
      <c r="G427" s="8"/>
      <c r="N427" s="5"/>
      <c r="O427" s="5"/>
      <c r="P427" s="5"/>
      <c r="Q427" s="5"/>
    </row>
    <row r="428" spans="4:17">
      <c r="D428" s="8"/>
      <c r="E428" s="8"/>
      <c r="F428" s="8"/>
      <c r="G428" s="8"/>
      <c r="N428" s="5"/>
      <c r="O428" s="5"/>
      <c r="P428" s="5"/>
      <c r="Q428" s="5"/>
    </row>
    <row r="429" spans="4:17">
      <c r="D429" s="8"/>
      <c r="E429" s="8"/>
      <c r="F429" s="8"/>
      <c r="G429" s="8"/>
      <c r="N429" s="5"/>
      <c r="O429" s="5"/>
      <c r="P429" s="5"/>
      <c r="Q429" s="5"/>
    </row>
    <row r="430" spans="4:17">
      <c r="D430" s="8"/>
      <c r="E430" s="8"/>
      <c r="F430" s="8"/>
      <c r="G430" s="8"/>
      <c r="N430" s="5"/>
      <c r="O430" s="5"/>
      <c r="P430" s="5"/>
      <c r="Q430" s="5"/>
    </row>
    <row r="431" spans="4:17">
      <c r="D431" s="8"/>
      <c r="E431" s="8"/>
      <c r="F431" s="8"/>
      <c r="G431" s="8"/>
      <c r="N431" s="5"/>
      <c r="O431" s="5"/>
      <c r="P431" s="5"/>
      <c r="Q431" s="5"/>
    </row>
    <row r="432" spans="4:17">
      <c r="D432" s="8"/>
      <c r="E432" s="8"/>
      <c r="F432" s="8"/>
      <c r="G432" s="8"/>
      <c r="N432" s="5"/>
      <c r="O432" s="5"/>
      <c r="P432" s="5"/>
      <c r="Q432" s="5"/>
    </row>
    <row r="433" spans="4:17">
      <c r="D433" s="8"/>
      <c r="E433" s="8"/>
      <c r="F433" s="8"/>
      <c r="G433" s="8"/>
      <c r="N433" s="5"/>
      <c r="O433" s="5"/>
      <c r="P433" s="5"/>
      <c r="Q433" s="5"/>
    </row>
    <row r="434" spans="4:17">
      <c r="D434" s="8"/>
      <c r="E434" s="8"/>
      <c r="F434" s="8"/>
      <c r="G434" s="8"/>
      <c r="N434" s="5"/>
      <c r="O434" s="5"/>
      <c r="P434" s="5"/>
      <c r="Q434" s="5"/>
    </row>
    <row r="435" spans="4:17">
      <c r="D435" s="8"/>
      <c r="E435" s="8"/>
      <c r="F435" s="8"/>
      <c r="G435" s="8"/>
      <c r="N435" s="5"/>
      <c r="O435" s="5"/>
      <c r="P435" s="5"/>
      <c r="Q435" s="5"/>
    </row>
    <row r="436" spans="4:17">
      <c r="D436" s="8"/>
      <c r="E436" s="8"/>
      <c r="F436" s="8"/>
      <c r="G436" s="8"/>
      <c r="N436" s="5"/>
      <c r="O436" s="5"/>
      <c r="P436" s="5"/>
      <c r="Q436" s="5"/>
    </row>
    <row r="437" spans="4:17">
      <c r="D437" s="8"/>
      <c r="E437" s="8"/>
      <c r="F437" s="8"/>
      <c r="G437" s="8"/>
      <c r="N437" s="5"/>
      <c r="O437" s="5"/>
      <c r="P437" s="5"/>
      <c r="Q437" s="5"/>
    </row>
    <row r="438" spans="4:17">
      <c r="D438" s="8"/>
      <c r="E438" s="8"/>
      <c r="F438" s="8"/>
      <c r="G438" s="8"/>
      <c r="N438" s="5"/>
      <c r="O438" s="5"/>
      <c r="P438" s="5"/>
      <c r="Q438" s="5"/>
    </row>
    <row r="439" spans="4:17">
      <c r="D439" s="8"/>
      <c r="E439" s="8"/>
      <c r="F439" s="8"/>
      <c r="G439" s="8"/>
      <c r="N439" s="5"/>
      <c r="O439" s="5"/>
      <c r="P439" s="5"/>
      <c r="Q439" s="5"/>
    </row>
    <row r="440" spans="4:17">
      <c r="D440" s="8"/>
      <c r="E440" s="8"/>
      <c r="F440" s="8"/>
      <c r="G440" s="8"/>
      <c r="N440" s="5"/>
      <c r="O440" s="5"/>
      <c r="P440" s="5"/>
      <c r="Q440" s="5"/>
    </row>
    <row r="441" spans="4:17">
      <c r="D441" s="8"/>
      <c r="E441" s="8"/>
      <c r="F441" s="8"/>
      <c r="G441" s="8"/>
      <c r="N441" s="5"/>
      <c r="O441" s="5"/>
      <c r="P441" s="5"/>
      <c r="Q441" s="5"/>
    </row>
    <row r="442" spans="4:17">
      <c r="D442" s="8"/>
      <c r="E442" s="8"/>
      <c r="F442" s="8"/>
      <c r="G442" s="8"/>
      <c r="N442" s="5"/>
      <c r="O442" s="5"/>
      <c r="P442" s="5"/>
      <c r="Q442" s="5"/>
    </row>
    <row r="443" spans="4:17">
      <c r="D443" s="8"/>
      <c r="E443" s="8"/>
      <c r="F443" s="8"/>
      <c r="G443" s="8"/>
      <c r="N443" s="5"/>
      <c r="O443" s="5"/>
      <c r="P443" s="5"/>
      <c r="Q443" s="5"/>
    </row>
    <row r="444" spans="4:17">
      <c r="D444" s="8"/>
      <c r="E444" s="8"/>
      <c r="F444" s="8"/>
      <c r="G444" s="8"/>
      <c r="N444" s="5"/>
      <c r="O444" s="5"/>
      <c r="P444" s="5"/>
      <c r="Q444" s="5"/>
    </row>
    <row r="445" spans="4:17">
      <c r="D445" s="8"/>
      <c r="E445" s="8"/>
      <c r="F445" s="8"/>
      <c r="G445" s="8"/>
      <c r="N445" s="5"/>
      <c r="O445" s="5"/>
      <c r="P445" s="5"/>
      <c r="Q445" s="5"/>
    </row>
    <row r="446" spans="4:17">
      <c r="D446" s="8"/>
      <c r="E446" s="8"/>
      <c r="F446" s="8"/>
      <c r="G446" s="8"/>
      <c r="N446" s="5"/>
      <c r="O446" s="5"/>
      <c r="P446" s="5"/>
      <c r="Q446" s="5"/>
    </row>
    <row r="447" spans="4:17">
      <c r="D447" s="8"/>
      <c r="E447" s="8"/>
      <c r="F447" s="8"/>
      <c r="G447" s="8"/>
      <c r="N447" s="5"/>
      <c r="O447" s="5"/>
      <c r="P447" s="5"/>
      <c r="Q447" s="5"/>
    </row>
    <row r="448" spans="4:17">
      <c r="D448" s="8"/>
      <c r="E448" s="8"/>
      <c r="F448" s="8"/>
      <c r="G448" s="8"/>
      <c r="N448" s="5"/>
      <c r="O448" s="5"/>
      <c r="P448" s="5"/>
      <c r="Q448" s="5"/>
    </row>
    <row r="449" spans="4:17">
      <c r="D449" s="8"/>
      <c r="E449" s="8"/>
      <c r="F449" s="8"/>
      <c r="G449" s="8"/>
      <c r="N449" s="5"/>
      <c r="O449" s="5"/>
      <c r="P449" s="5"/>
      <c r="Q449" s="5"/>
    </row>
    <row r="450" spans="4:17">
      <c r="D450" s="8"/>
      <c r="E450" s="8"/>
      <c r="F450" s="8"/>
      <c r="G450" s="8"/>
      <c r="N450" s="5"/>
      <c r="O450" s="5"/>
      <c r="P450" s="5"/>
      <c r="Q450" s="5"/>
    </row>
    <row r="451" spans="4:17">
      <c r="D451" s="8"/>
      <c r="E451" s="8"/>
      <c r="F451" s="8"/>
      <c r="G451" s="8"/>
      <c r="N451" s="5"/>
      <c r="O451" s="5"/>
      <c r="P451" s="5"/>
      <c r="Q451" s="5"/>
    </row>
  </sheetData>
  <customSheetViews>
    <customSheetView guid="{BA9DD912-BB3C-40B9-B8D4-2F3BB33695CD}" showPageBreaks="1" hiddenRows="1" hiddenColumns="1" topLeftCell="A7">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1"/>
      <headerFooter alignWithMargins="0"/>
    </customSheetView>
    <customSheetView guid="{50D6D28B-5697-48B1-897B-3DAEBACB1D6A}" hiddenRows="1" hiddenColumns="1" topLeftCell="A10">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2"/>
      <headerFooter alignWithMargins="0"/>
    </customSheetView>
    <customSheetView guid="{8D44251F-CD28-4FD5-87FF-B69A5EBE7DBB}" hiddenRows="1" hiddenColumns="1" topLeftCell="A10">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3"/>
      <headerFooter alignWithMargins="0"/>
    </customSheetView>
  </customSheetViews>
  <mergeCells count="8">
    <mergeCell ref="G1:H1"/>
    <mergeCell ref="A5:H5"/>
    <mergeCell ref="E7:H7"/>
    <mergeCell ref="G6:H6"/>
    <mergeCell ref="A7:A8"/>
    <mergeCell ref="B7:B8"/>
    <mergeCell ref="C7:C8"/>
    <mergeCell ref="D7:D8"/>
  </mergeCells>
  <phoneticPr fontId="0" type="noConversion"/>
  <printOptions horizontalCentered="1"/>
  <pageMargins left="0.15748031496062992" right="0.23622047244094491" top="0.35433070866141736" bottom="0.31496062992125984" header="0.19685039370078741" footer="0.15748031496062992"/>
  <pageSetup paperSize="9" firstPageNumber="4" orientation="portrait" useFirstPageNumber="1"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sheetPr>
  <dimension ref="A1:AB105"/>
  <sheetViews>
    <sheetView view="pageBreakPreview" topLeftCell="B1" zoomScale="60" zoomScaleNormal="100" workbookViewId="0">
      <selection activeCell="I3" sqref="I3"/>
    </sheetView>
  </sheetViews>
  <sheetFormatPr defaultRowHeight="17.25"/>
  <cols>
    <col min="1" max="1" width="0.140625" style="150" hidden="1" customWidth="1"/>
    <col min="2" max="2" width="43.7109375" style="150" customWidth="1"/>
    <col min="3" max="4" width="14" style="150" customWidth="1"/>
    <col min="5" max="5" width="15.140625" style="150" bestFit="1" customWidth="1"/>
    <col min="6" max="6" width="14.42578125" style="150" customWidth="1"/>
    <col min="7" max="7" width="15" style="329" customWidth="1"/>
    <col min="8" max="8" width="14" style="150" bestFit="1" customWidth="1"/>
    <col min="9" max="9" width="12.28515625" style="150" bestFit="1" customWidth="1"/>
    <col min="10" max="16384" width="9.140625" style="150"/>
  </cols>
  <sheetData>
    <row r="1" spans="2:10" ht="18" customHeight="1">
      <c r="F1" s="49" t="s">
        <v>241</v>
      </c>
      <c r="G1" s="328"/>
    </row>
    <row r="2" spans="2:10" ht="18" customHeight="1">
      <c r="F2" s="49" t="s">
        <v>195</v>
      </c>
      <c r="G2" s="328"/>
    </row>
    <row r="3" spans="2:10" ht="18" customHeight="1">
      <c r="E3" s="49"/>
      <c r="F3" s="49" t="s">
        <v>1179</v>
      </c>
    </row>
    <row r="4" spans="2:10" ht="18" customHeight="1">
      <c r="F4" s="49" t="s">
        <v>196</v>
      </c>
      <c r="G4" s="328"/>
    </row>
    <row r="5" spans="2:10" ht="18" customHeight="1">
      <c r="B5" s="738" t="s">
        <v>1181</v>
      </c>
      <c r="C5" s="738"/>
      <c r="D5" s="738"/>
      <c r="E5" s="738"/>
      <c r="F5" s="738"/>
      <c r="G5" s="330"/>
    </row>
    <row r="6" spans="2:10" s="152" customFormat="1" ht="92.25" customHeight="1">
      <c r="B6" s="738"/>
      <c r="C6" s="738"/>
      <c r="D6" s="738"/>
      <c r="E6" s="738"/>
      <c r="F6" s="738"/>
      <c r="G6" s="330"/>
      <c r="H6" s="151"/>
      <c r="I6" s="151"/>
      <c r="J6" s="151"/>
    </row>
    <row r="7" spans="2:10" s="152" customFormat="1" ht="14.25" customHeight="1">
      <c r="B7" s="153"/>
      <c r="C7" s="153"/>
      <c r="D7" s="153"/>
      <c r="E7" s="153"/>
      <c r="F7" s="153"/>
      <c r="G7" s="329"/>
    </row>
    <row r="8" spans="2:10" s="152" customFormat="1" ht="22.5" customHeight="1">
      <c r="B8" s="64"/>
      <c r="C8" s="64"/>
      <c r="D8" s="64"/>
      <c r="E8" s="739" t="s">
        <v>1</v>
      </c>
      <c r="F8" s="739"/>
      <c r="G8" s="329"/>
    </row>
    <row r="9" spans="2:10" s="152" customFormat="1" ht="49.5" customHeight="1">
      <c r="B9" s="736" t="s">
        <v>182</v>
      </c>
      <c r="C9" s="737" t="s">
        <v>129</v>
      </c>
      <c r="D9" s="737"/>
      <c r="E9" s="737"/>
      <c r="F9" s="737"/>
      <c r="G9" s="329"/>
      <c r="H9" s="154"/>
      <c r="I9" s="154"/>
      <c r="J9" s="154"/>
    </row>
    <row r="10" spans="2:10" s="156" customFormat="1" ht="43.5" customHeight="1">
      <c r="B10" s="736"/>
      <c r="C10" s="343" t="s">
        <v>51</v>
      </c>
      <c r="D10" s="343" t="s">
        <v>130</v>
      </c>
      <c r="E10" s="343" t="s">
        <v>131</v>
      </c>
      <c r="F10" s="343" t="s">
        <v>132</v>
      </c>
      <c r="G10" s="331"/>
      <c r="H10" s="155"/>
      <c r="I10" s="155"/>
      <c r="J10" s="155"/>
    </row>
    <row r="11" spans="2:10" s="160" customFormat="1" ht="21" customHeight="1">
      <c r="B11" s="92" t="s">
        <v>22</v>
      </c>
      <c r="C11" s="157">
        <f>SUM(C13+C81)</f>
        <v>2590236.9000000004</v>
      </c>
      <c r="D11" s="157">
        <f>SUM(D13+D81)</f>
        <v>6347220.4999999991</v>
      </c>
      <c r="E11" s="157">
        <f>SUM(E13+E81)</f>
        <v>9003960.6999999993</v>
      </c>
      <c r="F11" s="157">
        <f>SUM(F13+F81)</f>
        <v>13916378.699999999</v>
      </c>
      <c r="G11" s="332"/>
      <c r="H11" s="332"/>
      <c r="I11" s="332"/>
      <c r="J11" s="159"/>
    </row>
    <row r="12" spans="2:10">
      <c r="B12" s="92" t="s">
        <v>8</v>
      </c>
      <c r="C12" s="196"/>
      <c r="D12" s="196"/>
      <c r="E12" s="196"/>
      <c r="F12" s="196"/>
      <c r="G12" s="333"/>
      <c r="H12" s="159"/>
      <c r="I12" s="159"/>
      <c r="J12" s="158"/>
    </row>
    <row r="13" spans="2:10" s="162" customFormat="1" ht="21.75" customHeight="1">
      <c r="B13" s="92" t="s">
        <v>197</v>
      </c>
      <c r="C13" s="196">
        <f>+C15+C20+C36+C71</f>
        <v>2590236.9000000004</v>
      </c>
      <c r="D13" s="196">
        <f>+D15+D20+D36+D71</f>
        <v>5042852.6999999993</v>
      </c>
      <c r="E13" s="196">
        <f>+E15+E20+E36+E71</f>
        <v>7212610.7999999998</v>
      </c>
      <c r="F13" s="196">
        <f>+F15+F20+F36+F71</f>
        <v>11933712.399999999</v>
      </c>
      <c r="G13" s="333"/>
      <c r="H13" s="159"/>
      <c r="I13" s="159"/>
      <c r="J13" s="161"/>
    </row>
    <row r="14" spans="2:10" ht="23.25" customHeight="1">
      <c r="B14" s="92" t="s">
        <v>8</v>
      </c>
      <c r="C14" s="196"/>
      <c r="D14" s="196"/>
      <c r="E14" s="196"/>
      <c r="F14" s="196"/>
      <c r="G14" s="333"/>
      <c r="H14" s="159"/>
      <c r="I14" s="159"/>
      <c r="J14" s="158"/>
    </row>
    <row r="15" spans="2:10" ht="23.25" customHeight="1">
      <c r="B15" s="92" t="s">
        <v>26</v>
      </c>
      <c r="C15" s="196">
        <f>SUM(C17)</f>
        <v>524381.69999999995</v>
      </c>
      <c r="D15" s="196">
        <f>SUM(D17)</f>
        <v>1048763.3999999999</v>
      </c>
      <c r="E15" s="196">
        <f>SUM(E17)</f>
        <v>1573145.0999999999</v>
      </c>
      <c r="F15" s="196">
        <f>SUM(F17)</f>
        <v>2152100</v>
      </c>
      <c r="G15" s="333"/>
      <c r="H15" s="159"/>
      <c r="I15" s="159"/>
      <c r="J15" s="158"/>
    </row>
    <row r="16" spans="2:10" s="152" customFormat="1" ht="24" customHeight="1">
      <c r="B16" s="92" t="s">
        <v>8</v>
      </c>
      <c r="C16" s="196"/>
      <c r="D16" s="196"/>
      <c r="E16" s="196"/>
      <c r="F16" s="196"/>
      <c r="G16" s="329"/>
      <c r="H16" s="159"/>
      <c r="I16" s="159"/>
      <c r="J16" s="154"/>
    </row>
    <row r="17" spans="2:28" s="152" customFormat="1" ht="40.5" customHeight="1">
      <c r="B17" s="92" t="s">
        <v>84</v>
      </c>
      <c r="C17" s="196">
        <f>'N 6,1'!E21</f>
        <v>524381.69999999995</v>
      </c>
      <c r="D17" s="196">
        <f>'N 6,1'!F21</f>
        <v>1048763.3999999999</v>
      </c>
      <c r="E17" s="196">
        <f>'N 6,1'!G21</f>
        <v>1573145.0999999999</v>
      </c>
      <c r="F17" s="196">
        <f>'N 6,1'!H21</f>
        <v>2152100</v>
      </c>
      <c r="G17" s="329"/>
      <c r="H17" s="159"/>
      <c r="I17" s="159"/>
      <c r="J17" s="163"/>
      <c r="K17" s="164"/>
      <c r="L17" s="164"/>
      <c r="M17" s="164"/>
      <c r="N17" s="164"/>
      <c r="O17" s="164"/>
      <c r="P17" s="164"/>
      <c r="Q17" s="164"/>
      <c r="R17" s="164"/>
      <c r="S17" s="164"/>
      <c r="T17" s="164"/>
      <c r="U17" s="164"/>
      <c r="V17" s="164"/>
      <c r="W17" s="164"/>
      <c r="X17" s="164"/>
      <c r="Y17" s="164"/>
      <c r="Z17" s="164"/>
      <c r="AA17" s="164"/>
      <c r="AB17" s="164"/>
    </row>
    <row r="18" spans="2:28" s="166" customFormat="1" ht="26.25" hidden="1" customHeight="1">
      <c r="B18" s="352" t="s">
        <v>183</v>
      </c>
      <c r="C18" s="196">
        <f>1637336.95+0.05</f>
        <v>1637337</v>
      </c>
      <c r="D18" s="196">
        <v>3274673.9</v>
      </c>
      <c r="E18" s="196">
        <f>4912010.85+0.05</f>
        <v>4912010.8999999994</v>
      </c>
      <c r="F18" s="196">
        <f>'[5]N 6,1'!I25</f>
        <v>6549347.7000000002</v>
      </c>
      <c r="G18" s="329"/>
      <c r="H18" s="159"/>
      <c r="I18" s="159"/>
      <c r="J18" s="163"/>
      <c r="K18" s="164"/>
      <c r="L18" s="164"/>
      <c r="M18" s="164"/>
      <c r="N18" s="164"/>
      <c r="O18" s="164"/>
      <c r="P18" s="164"/>
      <c r="Q18" s="164"/>
      <c r="R18" s="164"/>
      <c r="S18" s="164"/>
      <c r="T18" s="164"/>
      <c r="U18" s="164"/>
      <c r="V18" s="164"/>
      <c r="W18" s="164"/>
      <c r="X18" s="164"/>
      <c r="Y18" s="164"/>
      <c r="Z18" s="164"/>
      <c r="AA18" s="164"/>
      <c r="AB18" s="164"/>
    </row>
    <row r="19" spans="2:28" s="166" customFormat="1" ht="18" hidden="1" customHeight="1">
      <c r="B19" s="352" t="s">
        <v>184</v>
      </c>
      <c r="C19" s="196">
        <v>38800</v>
      </c>
      <c r="D19" s="196">
        <v>77600</v>
      </c>
      <c r="E19" s="196">
        <v>116400</v>
      </c>
      <c r="F19" s="194">
        <f>'[5]N 6,1'!I27</f>
        <v>155200</v>
      </c>
      <c r="G19" s="329"/>
      <c r="H19" s="159"/>
      <c r="I19" s="159"/>
      <c r="J19" s="163"/>
      <c r="K19" s="164"/>
      <c r="L19" s="164"/>
      <c r="M19" s="164"/>
      <c r="N19" s="164"/>
      <c r="O19" s="164"/>
      <c r="P19" s="164"/>
      <c r="Q19" s="164"/>
      <c r="R19" s="164"/>
      <c r="S19" s="164"/>
      <c r="T19" s="164"/>
      <c r="U19" s="164"/>
      <c r="V19" s="164"/>
      <c r="W19" s="164"/>
      <c r="X19" s="164"/>
      <c r="Y19" s="164"/>
      <c r="Z19" s="164"/>
      <c r="AA19" s="164"/>
      <c r="AB19" s="164"/>
    </row>
    <row r="20" spans="2:28" s="152" customFormat="1" ht="38.25" customHeight="1">
      <c r="B20" s="92" t="s">
        <v>221</v>
      </c>
      <c r="C20" s="196">
        <f>SUM(C22:C27)</f>
        <v>1439755.2000000002</v>
      </c>
      <c r="D20" s="196">
        <f>SUM(D22:D27)</f>
        <v>2851736.3</v>
      </c>
      <c r="E20" s="196">
        <f>SUM(E22:E27)</f>
        <v>4459387.7</v>
      </c>
      <c r="F20" s="196">
        <f>SUM(F22:F27)</f>
        <v>8563709.3999999985</v>
      </c>
      <c r="G20" s="329"/>
      <c r="H20" s="159"/>
      <c r="I20" s="159"/>
      <c r="J20" s="163"/>
      <c r="K20" s="164"/>
      <c r="L20" s="164"/>
      <c r="M20" s="164"/>
      <c r="N20" s="164"/>
      <c r="O20" s="164"/>
      <c r="P20" s="164"/>
      <c r="Q20" s="164"/>
      <c r="R20" s="164"/>
      <c r="S20" s="164"/>
      <c r="T20" s="164"/>
      <c r="U20" s="164"/>
      <c r="V20" s="164"/>
      <c r="W20" s="164"/>
      <c r="X20" s="164"/>
      <c r="Y20" s="164"/>
      <c r="Z20" s="164"/>
      <c r="AA20" s="164"/>
      <c r="AB20" s="164"/>
    </row>
    <row r="21" spans="2:28" s="152" customFormat="1" ht="26.25" customHeight="1">
      <c r="B21" s="92" t="s">
        <v>8</v>
      </c>
      <c r="C21" s="196"/>
      <c r="D21" s="196"/>
      <c r="E21" s="196"/>
      <c r="F21" s="194"/>
      <c r="G21" s="329"/>
      <c r="H21" s="159"/>
      <c r="I21" s="159"/>
      <c r="J21" s="163"/>
      <c r="K21" s="164"/>
      <c r="L21" s="164"/>
      <c r="M21" s="164"/>
      <c r="N21" s="164"/>
      <c r="O21" s="164"/>
      <c r="P21" s="164"/>
      <c r="Q21" s="164"/>
      <c r="R21" s="164"/>
      <c r="S21" s="164"/>
      <c r="T21" s="164"/>
      <c r="U21" s="164"/>
      <c r="V21" s="164"/>
      <c r="W21" s="164"/>
      <c r="X21" s="164"/>
      <c r="Y21" s="164"/>
      <c r="Z21" s="164"/>
      <c r="AA21" s="164"/>
      <c r="AB21" s="164"/>
    </row>
    <row r="22" spans="2:28" s="152" customFormat="1" ht="20.25" customHeight="1">
      <c r="B22" s="92" t="s">
        <v>57</v>
      </c>
      <c r="C22" s="194">
        <f>'N 6,1'!E25</f>
        <v>170816.90000000002</v>
      </c>
      <c r="D22" s="194">
        <f>'N 6,1'!F25</f>
        <v>311683.10000000003</v>
      </c>
      <c r="E22" s="194">
        <f>'N 6,1'!G25</f>
        <v>576140.1</v>
      </c>
      <c r="F22" s="194">
        <f>'N 6,1'!H25</f>
        <v>761977.1</v>
      </c>
      <c r="G22" s="329"/>
      <c r="H22" s="159"/>
      <c r="I22" s="159"/>
      <c r="J22" s="163"/>
      <c r="K22" s="164"/>
      <c r="L22" s="164"/>
      <c r="M22" s="164"/>
      <c r="N22" s="164"/>
      <c r="O22" s="164"/>
      <c r="P22" s="164"/>
      <c r="Q22" s="164"/>
      <c r="R22" s="164"/>
      <c r="S22" s="164"/>
      <c r="T22" s="164"/>
      <c r="U22" s="164"/>
      <c r="V22" s="164"/>
      <c r="W22" s="164"/>
      <c r="X22" s="164"/>
      <c r="Y22" s="164"/>
      <c r="Z22" s="164"/>
      <c r="AA22" s="164"/>
      <c r="AB22" s="164"/>
    </row>
    <row r="23" spans="2:28" s="152" customFormat="1" ht="38.25" customHeight="1">
      <c r="B23" s="92" t="s">
        <v>143</v>
      </c>
      <c r="C23" s="196">
        <f>'N 6,1'!E34</f>
        <v>2500</v>
      </c>
      <c r="D23" s="196">
        <f>'N 6,1'!F34</f>
        <v>4219</v>
      </c>
      <c r="E23" s="196">
        <f>'N 6,1'!G34</f>
        <v>6328</v>
      </c>
      <c r="F23" s="196">
        <f>'N 6,1'!H34</f>
        <v>8437</v>
      </c>
      <c r="G23" s="329"/>
      <c r="H23" s="159"/>
      <c r="I23" s="159"/>
      <c r="J23" s="154"/>
    </row>
    <row r="24" spans="2:28" ht="35.25" customHeight="1">
      <c r="B24" s="92" t="s">
        <v>185</v>
      </c>
      <c r="C24" s="196">
        <f>'N 6,1'!E38</f>
        <v>641742</v>
      </c>
      <c r="D24" s="196">
        <f>'N 6,1'!F38</f>
        <v>1092211.8</v>
      </c>
      <c r="E24" s="196">
        <f>'N 6,1'!G38</f>
        <v>1600971.7000000002</v>
      </c>
      <c r="F24" s="196">
        <f>'N 6,1'!H38</f>
        <v>4548977.8</v>
      </c>
      <c r="G24" s="333"/>
      <c r="H24" s="159"/>
      <c r="I24" s="159"/>
      <c r="J24" s="158"/>
    </row>
    <row r="25" spans="2:28" ht="37.5" customHeight="1">
      <c r="B25" s="92" t="s">
        <v>186</v>
      </c>
      <c r="C25" s="194">
        <f>'N 6,1'!E48</f>
        <v>24587</v>
      </c>
      <c r="D25" s="194">
        <f>'N 6,1'!F48</f>
        <v>26625</v>
      </c>
      <c r="E25" s="194">
        <f>'N 6,1'!G48</f>
        <v>30732</v>
      </c>
      <c r="F25" s="194">
        <f>'N 6,1'!H48</f>
        <v>121173</v>
      </c>
      <c r="G25" s="333"/>
      <c r="H25" s="159"/>
      <c r="I25" s="159"/>
      <c r="J25" s="158"/>
    </row>
    <row r="26" spans="2:28" ht="45" customHeight="1">
      <c r="B26" s="92" t="s">
        <v>27</v>
      </c>
      <c r="C26" s="196">
        <f>'N 6,1'!E51</f>
        <v>94425</v>
      </c>
      <c r="D26" s="196">
        <f>'N 6,1'!F51</f>
        <v>235307.4</v>
      </c>
      <c r="E26" s="196">
        <f>'N 6,1'!G51</f>
        <v>398020.4</v>
      </c>
      <c r="F26" s="196">
        <f>'N 6,1'!H51</f>
        <v>552614.30000000005</v>
      </c>
      <c r="G26" s="333"/>
      <c r="H26" s="159"/>
      <c r="I26" s="159"/>
      <c r="J26" s="158"/>
    </row>
    <row r="27" spans="2:28" ht="20.25" customHeight="1">
      <c r="B27" s="92" t="s">
        <v>28</v>
      </c>
      <c r="C27" s="196">
        <f>'N 6,1'!E55</f>
        <v>505684.30000000005</v>
      </c>
      <c r="D27" s="196">
        <f>'N 6,1'!F55</f>
        <v>1181689.9999999998</v>
      </c>
      <c r="E27" s="196">
        <f>'N 6,1'!G55</f>
        <v>1847195.5</v>
      </c>
      <c r="F27" s="196">
        <f>'N 6,1'!H55</f>
        <v>2570530.2000000002</v>
      </c>
      <c r="G27" s="333"/>
      <c r="H27" s="159"/>
      <c r="I27" s="159"/>
      <c r="J27" s="158"/>
    </row>
    <row r="28" spans="2:28" ht="15.75" hidden="1" customHeight="1">
      <c r="B28" s="92" t="s">
        <v>318</v>
      </c>
      <c r="C28" s="196">
        <v>0</v>
      </c>
      <c r="D28" s="196">
        <v>0</v>
      </c>
      <c r="E28" s="196">
        <v>0</v>
      </c>
      <c r="F28" s="194"/>
      <c r="G28" s="333"/>
      <c r="H28" s="159"/>
      <c r="I28" s="159"/>
      <c r="J28" s="158"/>
    </row>
    <row r="29" spans="2:28" ht="15" hidden="1" customHeight="1">
      <c r="B29" s="92" t="s">
        <v>16</v>
      </c>
      <c r="C29" s="196">
        <v>0</v>
      </c>
      <c r="D29" s="196">
        <v>0</v>
      </c>
      <c r="E29" s="196">
        <v>0</v>
      </c>
      <c r="F29" s="194"/>
      <c r="G29" s="333"/>
      <c r="H29" s="159"/>
      <c r="I29" s="159"/>
      <c r="J29" s="158"/>
    </row>
    <row r="30" spans="2:28" ht="15" hidden="1" customHeight="1">
      <c r="B30" s="92" t="s">
        <v>391</v>
      </c>
      <c r="C30" s="196">
        <v>0</v>
      </c>
      <c r="D30" s="196">
        <v>0</v>
      </c>
      <c r="E30" s="196">
        <v>0</v>
      </c>
      <c r="F30" s="194"/>
      <c r="G30" s="333"/>
      <c r="H30" s="159"/>
      <c r="I30" s="159"/>
      <c r="J30" s="158"/>
    </row>
    <row r="31" spans="2:28" ht="15" hidden="1" customHeight="1">
      <c r="B31" s="92" t="s">
        <v>392</v>
      </c>
      <c r="C31" s="196">
        <v>0</v>
      </c>
      <c r="D31" s="196">
        <v>0</v>
      </c>
      <c r="E31" s="196">
        <v>0</v>
      </c>
      <c r="F31" s="194"/>
      <c r="G31" s="333"/>
      <c r="H31" s="159"/>
      <c r="I31" s="159"/>
      <c r="J31" s="158"/>
    </row>
    <row r="32" spans="2:28" ht="15" hidden="1" customHeight="1">
      <c r="B32" s="92" t="s">
        <v>333</v>
      </c>
      <c r="C32" s="197">
        <v>0</v>
      </c>
      <c r="D32" s="197">
        <v>0</v>
      </c>
      <c r="E32" s="197">
        <v>0</v>
      </c>
      <c r="F32" s="353"/>
      <c r="G32" s="333"/>
      <c r="H32" s="159"/>
      <c r="I32" s="159"/>
      <c r="J32" s="158"/>
    </row>
    <row r="33" spans="2:10" ht="15" hidden="1" customHeight="1">
      <c r="B33" s="92" t="s">
        <v>16</v>
      </c>
      <c r="C33" s="197">
        <v>0</v>
      </c>
      <c r="D33" s="197">
        <v>0</v>
      </c>
      <c r="E33" s="197">
        <v>0</v>
      </c>
      <c r="F33" s="353"/>
      <c r="G33" s="333"/>
      <c r="H33" s="159"/>
      <c r="I33" s="159"/>
      <c r="J33" s="158"/>
    </row>
    <row r="34" spans="2:10" ht="15" hidden="1" customHeight="1">
      <c r="B34" s="92" t="s">
        <v>353</v>
      </c>
      <c r="C34" s="197">
        <v>0</v>
      </c>
      <c r="D34" s="197">
        <v>0</v>
      </c>
      <c r="E34" s="197">
        <v>0</v>
      </c>
      <c r="F34" s="353"/>
      <c r="G34" s="333"/>
      <c r="H34" s="159"/>
      <c r="I34" s="159"/>
      <c r="J34" s="158"/>
    </row>
    <row r="35" spans="2:10" ht="23.25" hidden="1" customHeight="1">
      <c r="B35" s="92" t="s">
        <v>354</v>
      </c>
      <c r="C35" s="197">
        <v>0</v>
      </c>
      <c r="D35" s="197">
        <v>0</v>
      </c>
      <c r="E35" s="197">
        <v>0</v>
      </c>
      <c r="F35" s="353"/>
      <c r="G35" s="333"/>
      <c r="H35" s="159"/>
      <c r="I35" s="159"/>
      <c r="J35" s="158"/>
    </row>
    <row r="36" spans="2:10" ht="17.25" customHeight="1">
      <c r="B36" s="92" t="s">
        <v>165</v>
      </c>
      <c r="C36" s="194">
        <f>C44</f>
        <v>217500</v>
      </c>
      <c r="D36" s="194">
        <f>D44</f>
        <v>247500</v>
      </c>
      <c r="E36" s="194">
        <f>E44</f>
        <v>277500</v>
      </c>
      <c r="F36" s="194">
        <f>F44</f>
        <v>307500</v>
      </c>
      <c r="G36" s="333"/>
      <c r="H36" s="159"/>
      <c r="I36" s="159"/>
      <c r="J36" s="158"/>
    </row>
    <row r="37" spans="2:10" ht="18.75" customHeight="1">
      <c r="B37" s="92" t="s">
        <v>8</v>
      </c>
      <c r="C37" s="196"/>
      <c r="D37" s="196"/>
      <c r="E37" s="196"/>
      <c r="F37" s="196"/>
      <c r="G37" s="333"/>
      <c r="H37" s="159"/>
      <c r="I37" s="159"/>
      <c r="J37" s="158"/>
    </row>
    <row r="38" spans="2:10" ht="15" hidden="1" customHeight="1">
      <c r="B38" s="354" t="s">
        <v>417</v>
      </c>
      <c r="C38" s="196">
        <v>0</v>
      </c>
      <c r="D38" s="196">
        <v>0</v>
      </c>
      <c r="E38" s="196">
        <v>0</v>
      </c>
      <c r="F38" s="196"/>
      <c r="G38" s="333"/>
      <c r="H38" s="159"/>
      <c r="I38" s="159"/>
      <c r="J38" s="158"/>
    </row>
    <row r="39" spans="2:10" ht="15" hidden="1" customHeight="1">
      <c r="B39" s="354" t="s">
        <v>418</v>
      </c>
      <c r="C39" s="196">
        <v>0</v>
      </c>
      <c r="D39" s="196">
        <v>0</v>
      </c>
      <c r="E39" s="196">
        <v>0</v>
      </c>
      <c r="F39" s="196"/>
      <c r="G39" s="333"/>
      <c r="H39" s="159"/>
      <c r="I39" s="159"/>
      <c r="J39" s="158"/>
    </row>
    <row r="40" spans="2:10" ht="15" hidden="1" customHeight="1">
      <c r="B40" s="354" t="s">
        <v>419</v>
      </c>
      <c r="C40" s="196">
        <v>0</v>
      </c>
      <c r="D40" s="196">
        <v>0</v>
      </c>
      <c r="E40" s="196">
        <v>0</v>
      </c>
      <c r="F40" s="196"/>
      <c r="G40" s="333"/>
      <c r="H40" s="159"/>
      <c r="I40" s="159"/>
      <c r="J40" s="158"/>
    </row>
    <row r="41" spans="2:10" ht="34.5" hidden="1">
      <c r="B41" s="354" t="s">
        <v>355</v>
      </c>
      <c r="C41" s="196">
        <v>0</v>
      </c>
      <c r="D41" s="196">
        <v>0</v>
      </c>
      <c r="E41" s="196">
        <v>0</v>
      </c>
      <c r="F41" s="196"/>
      <c r="G41" s="333"/>
      <c r="H41" s="159"/>
      <c r="I41" s="159"/>
      <c r="J41" s="158"/>
    </row>
    <row r="42" spans="2:10" ht="16.5" hidden="1" customHeight="1">
      <c r="B42" s="354" t="s">
        <v>356</v>
      </c>
      <c r="C42" s="196">
        <v>0</v>
      </c>
      <c r="D42" s="196">
        <v>0</v>
      </c>
      <c r="E42" s="196">
        <v>0</v>
      </c>
      <c r="F42" s="196"/>
      <c r="G42" s="333"/>
      <c r="H42" s="159"/>
      <c r="I42" s="159"/>
      <c r="J42" s="158"/>
    </row>
    <row r="43" spans="2:10" ht="15" hidden="1" customHeight="1">
      <c r="B43" s="354" t="s">
        <v>357</v>
      </c>
      <c r="C43" s="196">
        <v>0</v>
      </c>
      <c r="D43" s="196">
        <v>0</v>
      </c>
      <c r="E43" s="196">
        <v>0</v>
      </c>
      <c r="F43" s="196"/>
      <c r="G43" s="333"/>
      <c r="H43" s="159"/>
      <c r="I43" s="159"/>
      <c r="J43" s="158"/>
    </row>
    <row r="44" spans="2:10" ht="48" customHeight="1">
      <c r="B44" s="354" t="s">
        <v>62</v>
      </c>
      <c r="C44" s="196">
        <f>+C46+C47</f>
        <v>217500</v>
      </c>
      <c r="D44" s="196">
        <f>+D46+D47</f>
        <v>247500</v>
      </c>
      <c r="E44" s="196">
        <f>+E46+E47</f>
        <v>277500</v>
      </c>
      <c r="F44" s="196">
        <f>+F46+F47</f>
        <v>307500</v>
      </c>
      <c r="G44" s="333"/>
      <c r="H44" s="159"/>
      <c r="I44" s="159"/>
      <c r="J44" s="158"/>
    </row>
    <row r="45" spans="2:10">
      <c r="B45" s="354" t="s">
        <v>7</v>
      </c>
      <c r="C45" s="196"/>
      <c r="D45" s="196"/>
      <c r="E45" s="196"/>
      <c r="F45" s="196"/>
      <c r="G45" s="333"/>
      <c r="H45" s="159"/>
      <c r="I45" s="159"/>
      <c r="J45" s="158"/>
    </row>
    <row r="46" spans="2:10" ht="65.25" customHeight="1">
      <c r="B46" s="198" t="s">
        <v>267</v>
      </c>
      <c r="C46" s="196">
        <f>+'N 6,1'!E79</f>
        <v>187500</v>
      </c>
      <c r="D46" s="196">
        <f>+'N 6,1'!F79</f>
        <v>187500</v>
      </c>
      <c r="E46" s="196">
        <f>+'N 6,1'!G79</f>
        <v>187500</v>
      </c>
      <c r="F46" s="196">
        <f>+'N 6,1'!H79</f>
        <v>187500</v>
      </c>
      <c r="G46" s="333"/>
      <c r="H46" s="159"/>
      <c r="I46" s="159"/>
      <c r="J46" s="158"/>
    </row>
    <row r="47" spans="2:10" ht="21" customHeight="1">
      <c r="B47" s="354" t="s">
        <v>166</v>
      </c>
      <c r="C47" s="196">
        <f>'N 6,1'!E81</f>
        <v>30000</v>
      </c>
      <c r="D47" s="196">
        <f>'N 6,1'!F81</f>
        <v>60000</v>
      </c>
      <c r="E47" s="196">
        <f>'N 6,1'!G81</f>
        <v>90000</v>
      </c>
      <c r="F47" s="196">
        <f>'N 6,1'!H81</f>
        <v>120000</v>
      </c>
      <c r="G47" s="333"/>
      <c r="H47" s="159"/>
      <c r="I47" s="159"/>
      <c r="J47" s="158"/>
    </row>
    <row r="48" spans="2:10" ht="39" hidden="1" customHeight="1">
      <c r="B48" s="354" t="s">
        <v>187</v>
      </c>
      <c r="C48" s="194">
        <v>0</v>
      </c>
      <c r="D48" s="194">
        <v>0</v>
      </c>
      <c r="E48" s="194">
        <v>0</v>
      </c>
      <c r="F48" s="194"/>
      <c r="G48" s="333"/>
      <c r="H48" s="159"/>
      <c r="I48" s="159"/>
      <c r="J48" s="158"/>
    </row>
    <row r="49" spans="2:10" ht="34.5" hidden="1">
      <c r="B49" s="354" t="s">
        <v>324</v>
      </c>
      <c r="C49" s="196">
        <v>0</v>
      </c>
      <c r="D49" s="196">
        <v>0</v>
      </c>
      <c r="E49" s="196">
        <v>0</v>
      </c>
      <c r="F49" s="196"/>
      <c r="G49" s="333"/>
      <c r="H49" s="159"/>
      <c r="I49" s="159"/>
      <c r="J49" s="158"/>
    </row>
    <row r="50" spans="2:10" ht="34.5" hidden="1">
      <c r="B50" s="354" t="s">
        <v>393</v>
      </c>
      <c r="C50" s="196">
        <v>0</v>
      </c>
      <c r="D50" s="196">
        <v>0</v>
      </c>
      <c r="E50" s="196">
        <v>0</v>
      </c>
      <c r="F50" s="196"/>
      <c r="G50" s="333"/>
      <c r="H50" s="159"/>
      <c r="I50" s="159"/>
      <c r="J50" s="158"/>
    </row>
    <row r="51" spans="2:10" ht="34.5" hidden="1">
      <c r="B51" s="354" t="s">
        <v>394</v>
      </c>
      <c r="C51" s="196">
        <v>0</v>
      </c>
      <c r="D51" s="196">
        <v>0</v>
      </c>
      <c r="E51" s="196">
        <v>0</v>
      </c>
      <c r="F51" s="196"/>
      <c r="G51" s="333"/>
      <c r="H51" s="159"/>
      <c r="I51" s="159"/>
      <c r="J51" s="158"/>
    </row>
    <row r="52" spans="2:10" ht="38.25" hidden="1" customHeight="1">
      <c r="B52" s="354" t="s">
        <v>188</v>
      </c>
      <c r="C52" s="196">
        <v>0</v>
      </c>
      <c r="D52" s="196">
        <v>0</v>
      </c>
      <c r="E52" s="196">
        <v>0</v>
      </c>
      <c r="F52" s="196"/>
      <c r="G52" s="333"/>
      <c r="H52" s="159"/>
      <c r="I52" s="159"/>
      <c r="J52" s="158"/>
    </row>
    <row r="53" spans="2:10" ht="51.75" hidden="1">
      <c r="B53" s="354" t="s">
        <v>395</v>
      </c>
      <c r="C53" s="196">
        <v>0</v>
      </c>
      <c r="D53" s="196">
        <v>0</v>
      </c>
      <c r="E53" s="196">
        <v>0</v>
      </c>
      <c r="F53" s="196"/>
      <c r="G53" s="333"/>
      <c r="H53" s="159"/>
      <c r="I53" s="159"/>
      <c r="J53" s="158"/>
    </row>
    <row r="54" spans="2:10" ht="15" hidden="1" customHeight="1">
      <c r="B54" s="354" t="s">
        <v>325</v>
      </c>
      <c r="C54" s="196">
        <v>0</v>
      </c>
      <c r="D54" s="196">
        <v>0</v>
      </c>
      <c r="E54" s="196">
        <v>0</v>
      </c>
      <c r="F54" s="196"/>
      <c r="G54" s="333"/>
      <c r="H54" s="159"/>
      <c r="I54" s="159"/>
      <c r="J54" s="158"/>
    </row>
    <row r="55" spans="2:10" ht="42" hidden="1" customHeight="1">
      <c r="B55" s="92" t="s">
        <v>167</v>
      </c>
      <c r="C55" s="196">
        <f>SUM(C58)</f>
        <v>0</v>
      </c>
      <c r="D55" s="196">
        <f>SUM(D58)</f>
        <v>0</v>
      </c>
      <c r="E55" s="196">
        <f>SUM(E58)</f>
        <v>0</v>
      </c>
      <c r="F55" s="196">
        <f>SUM(F58)</f>
        <v>0</v>
      </c>
      <c r="G55" s="333"/>
      <c r="H55" s="159"/>
      <c r="I55" s="159"/>
      <c r="J55" s="158"/>
    </row>
    <row r="56" spans="2:10" ht="27.75" hidden="1" customHeight="1">
      <c r="B56" s="92" t="s">
        <v>8</v>
      </c>
      <c r="C56" s="196"/>
      <c r="D56" s="196"/>
      <c r="E56" s="196"/>
      <c r="F56" s="196"/>
      <c r="G56" s="333"/>
      <c r="H56" s="159"/>
      <c r="I56" s="159"/>
      <c r="J56" s="158"/>
    </row>
    <row r="57" spans="2:10" ht="15" hidden="1" customHeight="1">
      <c r="B57" s="92" t="s">
        <v>189</v>
      </c>
      <c r="C57" s="196">
        <v>0</v>
      </c>
      <c r="D57" s="196">
        <v>0</v>
      </c>
      <c r="E57" s="196">
        <v>0</v>
      </c>
      <c r="F57" s="196"/>
      <c r="G57" s="333"/>
      <c r="H57" s="159"/>
      <c r="I57" s="159"/>
      <c r="J57" s="158"/>
    </row>
    <row r="58" spans="2:10" ht="55.5" hidden="1" customHeight="1">
      <c r="B58" s="92" t="s">
        <v>168</v>
      </c>
      <c r="C58" s="196">
        <f>SUM(C67)</f>
        <v>0</v>
      </c>
      <c r="D58" s="196">
        <f>SUM(D67)</f>
        <v>0</v>
      </c>
      <c r="E58" s="196">
        <f>SUM(E67)</f>
        <v>0</v>
      </c>
      <c r="F58" s="196">
        <f>SUM(F67)</f>
        <v>0</v>
      </c>
      <c r="G58" s="333"/>
      <c r="H58" s="159"/>
      <c r="I58" s="159"/>
      <c r="J58" s="158"/>
    </row>
    <row r="59" spans="2:10" ht="21" hidden="1" customHeight="1">
      <c r="B59" s="92" t="s">
        <v>8</v>
      </c>
      <c r="C59" s="196"/>
      <c r="D59" s="196"/>
      <c r="E59" s="196"/>
      <c r="F59" s="196"/>
      <c r="G59" s="333"/>
      <c r="H59" s="159"/>
      <c r="I59" s="159"/>
      <c r="J59" s="158"/>
    </row>
    <row r="60" spans="2:10" ht="15" hidden="1" customHeight="1">
      <c r="B60" s="92" t="s">
        <v>358</v>
      </c>
      <c r="C60" s="196">
        <v>0</v>
      </c>
      <c r="D60" s="196">
        <v>0</v>
      </c>
      <c r="E60" s="196">
        <v>0</v>
      </c>
      <c r="F60" s="196"/>
      <c r="G60" s="333"/>
      <c r="H60" s="159"/>
      <c r="I60" s="159"/>
      <c r="J60" s="158"/>
    </row>
    <row r="61" spans="2:10" ht="15" hidden="1" customHeight="1">
      <c r="B61" s="92" t="s">
        <v>359</v>
      </c>
      <c r="C61" s="196">
        <v>0</v>
      </c>
      <c r="D61" s="196">
        <v>0</v>
      </c>
      <c r="E61" s="196">
        <v>0</v>
      </c>
      <c r="F61" s="196"/>
      <c r="G61" s="333"/>
      <c r="H61" s="159"/>
      <c r="I61" s="159"/>
      <c r="J61" s="158"/>
    </row>
    <row r="62" spans="2:10" ht="15" hidden="1" customHeight="1">
      <c r="B62" s="92" t="s">
        <v>360</v>
      </c>
      <c r="C62" s="196">
        <v>0</v>
      </c>
      <c r="D62" s="196">
        <v>0</v>
      </c>
      <c r="E62" s="196">
        <v>0</v>
      </c>
      <c r="F62" s="196"/>
      <c r="G62" s="333"/>
      <c r="H62" s="159"/>
      <c r="I62" s="159"/>
      <c r="J62" s="158"/>
    </row>
    <row r="63" spans="2:10" ht="15.75" hidden="1" customHeight="1">
      <c r="B63" s="92" t="s">
        <v>361</v>
      </c>
      <c r="C63" s="196">
        <v>0</v>
      </c>
      <c r="D63" s="196">
        <v>0</v>
      </c>
      <c r="E63" s="196">
        <v>0</v>
      </c>
      <c r="F63" s="196"/>
      <c r="G63" s="333"/>
      <c r="H63" s="159"/>
      <c r="I63" s="159"/>
      <c r="J63" s="158"/>
    </row>
    <row r="64" spans="2:10" ht="51.75" hidden="1">
      <c r="B64" s="92" t="s">
        <v>396</v>
      </c>
      <c r="C64" s="196">
        <v>0</v>
      </c>
      <c r="D64" s="196">
        <v>0</v>
      </c>
      <c r="E64" s="196">
        <v>0</v>
      </c>
      <c r="F64" s="196"/>
      <c r="G64" s="333"/>
      <c r="H64" s="159"/>
      <c r="I64" s="159"/>
      <c r="J64" s="158"/>
    </row>
    <row r="65" spans="2:10" ht="12" hidden="1" customHeight="1">
      <c r="B65" s="92" t="s">
        <v>362</v>
      </c>
      <c r="C65" s="196">
        <v>0</v>
      </c>
      <c r="D65" s="196">
        <v>0</v>
      </c>
      <c r="E65" s="196">
        <v>0</v>
      </c>
      <c r="F65" s="196"/>
      <c r="G65" s="333"/>
      <c r="H65" s="159"/>
      <c r="I65" s="159"/>
      <c r="J65" s="158"/>
    </row>
    <row r="66" spans="2:10" ht="34.5" hidden="1">
      <c r="B66" s="92" t="s">
        <v>363</v>
      </c>
      <c r="C66" s="196">
        <v>0</v>
      </c>
      <c r="D66" s="196">
        <v>0</v>
      </c>
      <c r="E66" s="196">
        <v>0</v>
      </c>
      <c r="F66" s="196"/>
      <c r="G66" s="333"/>
      <c r="H66" s="159"/>
      <c r="I66" s="159"/>
      <c r="J66" s="158"/>
    </row>
    <row r="67" spans="2:10" ht="26.25" hidden="1" customHeight="1">
      <c r="B67" s="92" t="s">
        <v>190</v>
      </c>
      <c r="C67" s="196">
        <f>'N 6,1'!E85</f>
        <v>0</v>
      </c>
      <c r="D67" s="196">
        <f>'N 6,1'!F85</f>
        <v>0</v>
      </c>
      <c r="E67" s="196">
        <f>'N 6,1'!G85</f>
        <v>0</v>
      </c>
      <c r="F67" s="196">
        <f>'N 6,1'!H85</f>
        <v>0</v>
      </c>
      <c r="G67" s="333"/>
      <c r="H67" s="159"/>
      <c r="I67" s="159"/>
      <c r="J67" s="158"/>
    </row>
    <row r="68" spans="2:10" ht="15" hidden="1" customHeight="1">
      <c r="B68" s="92" t="s">
        <v>326</v>
      </c>
      <c r="C68" s="196">
        <v>0</v>
      </c>
      <c r="D68" s="196">
        <v>0</v>
      </c>
      <c r="E68" s="196">
        <v>0</v>
      </c>
      <c r="F68" s="194"/>
      <c r="G68" s="333"/>
      <c r="H68" s="159"/>
      <c r="I68" s="159"/>
      <c r="J68" s="158"/>
    </row>
    <row r="69" spans="2:10" ht="15" hidden="1" customHeight="1">
      <c r="B69" s="92" t="s">
        <v>16</v>
      </c>
      <c r="C69" s="196">
        <v>0</v>
      </c>
      <c r="D69" s="196">
        <v>0</v>
      </c>
      <c r="E69" s="196">
        <v>0</v>
      </c>
      <c r="F69" s="194"/>
      <c r="G69" s="333"/>
      <c r="H69" s="159"/>
      <c r="I69" s="159"/>
      <c r="J69" s="158"/>
    </row>
    <row r="70" spans="2:10" ht="15" hidden="1" customHeight="1">
      <c r="B70" s="92" t="s">
        <v>326</v>
      </c>
      <c r="C70" s="196">
        <v>0</v>
      </c>
      <c r="D70" s="196">
        <v>0</v>
      </c>
      <c r="E70" s="196">
        <v>0</v>
      </c>
      <c r="F70" s="194"/>
      <c r="G70" s="333"/>
      <c r="H70" s="159"/>
      <c r="I70" s="159"/>
      <c r="J70" s="158"/>
    </row>
    <row r="71" spans="2:10" ht="24.75" customHeight="1">
      <c r="B71" s="92" t="s">
        <v>74</v>
      </c>
      <c r="C71" s="194">
        <f>C73+C78+C77</f>
        <v>408600</v>
      </c>
      <c r="D71" s="194">
        <f>D73+D78+D77</f>
        <v>894853</v>
      </c>
      <c r="E71" s="194">
        <f>E73+E78+E77</f>
        <v>902578</v>
      </c>
      <c r="F71" s="194">
        <f>F73+F78+F77</f>
        <v>910403</v>
      </c>
      <c r="G71" s="333"/>
      <c r="H71" s="159"/>
      <c r="I71" s="159"/>
      <c r="J71" s="158"/>
    </row>
    <row r="72" spans="2:10" ht="21.75" customHeight="1">
      <c r="B72" s="92" t="s">
        <v>8</v>
      </c>
      <c r="C72" s="194"/>
      <c r="D72" s="194"/>
      <c r="E72" s="194"/>
      <c r="F72" s="194"/>
      <c r="G72" s="333"/>
      <c r="H72" s="159"/>
      <c r="I72" s="159"/>
      <c r="J72" s="158"/>
    </row>
    <row r="73" spans="2:10" ht="75.75" customHeight="1">
      <c r="B73" s="92" t="s">
        <v>170</v>
      </c>
      <c r="C73" s="196">
        <f>'N 6,1'!E88</f>
        <v>1600</v>
      </c>
      <c r="D73" s="196">
        <f>'N 6,1'!F88</f>
        <v>3100</v>
      </c>
      <c r="E73" s="196">
        <f>'N 6,1'!G88</f>
        <v>4425</v>
      </c>
      <c r="F73" s="196">
        <f>'N 6,1'!H88</f>
        <v>7650</v>
      </c>
      <c r="G73" s="333"/>
      <c r="H73" s="159"/>
      <c r="I73" s="159"/>
      <c r="J73" s="158"/>
    </row>
    <row r="74" spans="2:10" ht="16.5" hidden="1" customHeight="1">
      <c r="B74" s="92" t="s">
        <v>7</v>
      </c>
      <c r="C74" s="196"/>
      <c r="D74" s="196"/>
      <c r="E74" s="196"/>
      <c r="F74" s="194"/>
      <c r="G74" s="333"/>
      <c r="H74" s="159"/>
      <c r="I74" s="159"/>
      <c r="J74" s="158"/>
    </row>
    <row r="75" spans="2:10" ht="16.5" hidden="1" customHeight="1">
      <c r="B75" s="92" t="s">
        <v>191</v>
      </c>
      <c r="C75" s="196"/>
      <c r="D75" s="196"/>
      <c r="E75" s="196"/>
      <c r="F75" s="196">
        <f>'N 6,1'!H90</f>
        <v>2200</v>
      </c>
      <c r="G75" s="333"/>
      <c r="H75" s="159"/>
      <c r="I75" s="159"/>
      <c r="J75" s="158"/>
    </row>
    <row r="76" spans="2:10" ht="16.5" hidden="1" customHeight="1">
      <c r="B76" s="92" t="s">
        <v>192</v>
      </c>
      <c r="C76" s="196">
        <f>'N 6,1'!E91</f>
        <v>1350</v>
      </c>
      <c r="D76" s="196">
        <f>'N 6,1'!F91</f>
        <v>2000</v>
      </c>
      <c r="E76" s="196">
        <f>'N 6,1'!G91</f>
        <v>2775</v>
      </c>
      <c r="F76" s="196">
        <f>'N 6,1'!H91</f>
        <v>5450</v>
      </c>
      <c r="G76" s="333"/>
      <c r="H76" s="159"/>
      <c r="I76" s="159"/>
      <c r="J76" s="158"/>
    </row>
    <row r="77" spans="2:10" ht="76.5" customHeight="1">
      <c r="B77" s="92" t="s">
        <v>212</v>
      </c>
      <c r="C77" s="196">
        <f>+'N 6,1'!E94</f>
        <v>407000</v>
      </c>
      <c r="D77" s="196">
        <f>'N 6,1'!F94</f>
        <v>890353</v>
      </c>
      <c r="E77" s="196">
        <f>'N 6,1'!G94</f>
        <v>895353</v>
      </c>
      <c r="F77" s="196">
        <f>'N 6,1'!H94</f>
        <v>897353</v>
      </c>
      <c r="G77" s="333"/>
      <c r="H77" s="159"/>
      <c r="I77" s="159"/>
      <c r="J77" s="158"/>
    </row>
    <row r="78" spans="2:10" ht="16.5" hidden="1" customHeight="1">
      <c r="B78" s="92" t="s">
        <v>74</v>
      </c>
      <c r="C78" s="194">
        <f>C80</f>
        <v>0</v>
      </c>
      <c r="D78" s="194">
        <f>D80</f>
        <v>1400</v>
      </c>
      <c r="E78" s="194">
        <f>E80</f>
        <v>2800</v>
      </c>
      <c r="F78" s="194">
        <f>F80</f>
        <v>5400</v>
      </c>
      <c r="G78" s="333"/>
      <c r="H78" s="159"/>
      <c r="I78" s="159"/>
      <c r="J78" s="158"/>
    </row>
    <row r="79" spans="2:10" ht="16.5" hidden="1" customHeight="1">
      <c r="B79" s="92" t="s">
        <v>7</v>
      </c>
      <c r="C79" s="194"/>
      <c r="D79" s="194"/>
      <c r="E79" s="194"/>
      <c r="F79" s="194"/>
      <c r="G79" s="333"/>
      <c r="H79" s="159"/>
      <c r="I79" s="159"/>
      <c r="J79" s="158"/>
    </row>
    <row r="80" spans="2:10">
      <c r="B80" s="92" t="s">
        <v>9</v>
      </c>
      <c r="C80" s="196">
        <f>'N 6,1'!E97</f>
        <v>0</v>
      </c>
      <c r="D80" s="196">
        <f>'N 6,1'!F97</f>
        <v>1400</v>
      </c>
      <c r="E80" s="196">
        <f>'N 6,1'!G97</f>
        <v>2800</v>
      </c>
      <c r="F80" s="196">
        <f>'N 6,1'!H97</f>
        <v>5400</v>
      </c>
      <c r="G80" s="333"/>
      <c r="H80" s="159"/>
      <c r="I80" s="159"/>
      <c r="J80" s="158"/>
    </row>
    <row r="81" spans="2:10" s="162" customFormat="1" ht="41.25" customHeight="1">
      <c r="B81" s="92" t="s">
        <v>29</v>
      </c>
      <c r="C81" s="194">
        <f>SUM(C83)</f>
        <v>0</v>
      </c>
      <c r="D81" s="194">
        <f>SUM(D83)</f>
        <v>1304367.7999999998</v>
      </c>
      <c r="E81" s="194">
        <f>SUM(E83)</f>
        <v>1791349.9</v>
      </c>
      <c r="F81" s="194">
        <f>SUM(F83)</f>
        <v>1982666.3</v>
      </c>
      <c r="G81" s="333"/>
      <c r="H81" s="159"/>
      <c r="I81" s="159"/>
      <c r="J81" s="161"/>
    </row>
    <row r="82" spans="2:10" ht="18.75" customHeight="1">
      <c r="B82" s="92" t="s">
        <v>8</v>
      </c>
      <c r="C82" s="196"/>
      <c r="D82" s="196"/>
      <c r="E82" s="196"/>
      <c r="F82" s="194"/>
      <c r="G82" s="333"/>
      <c r="H82" s="159"/>
      <c r="I82" s="159"/>
      <c r="J82" s="158"/>
    </row>
    <row r="83" spans="2:10" s="162" customFormat="1" ht="39.75" customHeight="1">
      <c r="B83" s="92" t="s">
        <v>30</v>
      </c>
      <c r="C83" s="194">
        <f>SUM(C85)</f>
        <v>0</v>
      </c>
      <c r="D83" s="194">
        <f>SUM(D85)</f>
        <v>1304367.7999999998</v>
      </c>
      <c r="E83" s="194">
        <f>SUM(E85)</f>
        <v>1791349.9</v>
      </c>
      <c r="F83" s="194">
        <f>SUM(F85)</f>
        <v>1982666.3</v>
      </c>
      <c r="G83" s="333"/>
      <c r="H83" s="159"/>
      <c r="I83" s="159"/>
      <c r="J83" s="161"/>
    </row>
    <row r="84" spans="2:10" ht="24" customHeight="1">
      <c r="B84" s="92" t="s">
        <v>8</v>
      </c>
      <c r="C84" s="196"/>
      <c r="D84" s="196"/>
      <c r="E84" s="196"/>
      <c r="F84" s="194"/>
      <c r="G84" s="333"/>
      <c r="H84" s="159"/>
      <c r="I84" s="159"/>
      <c r="J84" s="158"/>
    </row>
    <row r="85" spans="2:10" ht="23.25" customHeight="1">
      <c r="B85" s="92" t="s">
        <v>31</v>
      </c>
      <c r="C85" s="194">
        <f>C87+C92+C97</f>
        <v>0</v>
      </c>
      <c r="D85" s="194">
        <f>D87+D92+D97</f>
        <v>1304367.7999999998</v>
      </c>
      <c r="E85" s="194">
        <f>E87+E92+E97</f>
        <v>1791349.9</v>
      </c>
      <c r="F85" s="194">
        <f>F87+F92+F97</f>
        <v>1982666.3</v>
      </c>
      <c r="G85" s="333"/>
      <c r="H85" s="159"/>
      <c r="I85" s="159"/>
      <c r="J85" s="158"/>
    </row>
    <row r="86" spans="2:10" ht="20.25" customHeight="1">
      <c r="B86" s="92" t="s">
        <v>8</v>
      </c>
      <c r="C86" s="196"/>
      <c r="D86" s="196"/>
      <c r="E86" s="196"/>
      <c r="F86" s="194"/>
      <c r="G86" s="333"/>
      <c r="H86" s="159"/>
      <c r="I86" s="159"/>
      <c r="J86" s="158"/>
    </row>
    <row r="87" spans="2:10" ht="22.5" customHeight="1">
      <c r="B87" s="92" t="s">
        <v>32</v>
      </c>
      <c r="C87" s="194">
        <f>C90+C91+C89</f>
        <v>0</v>
      </c>
      <c r="D87" s="194">
        <f>D90+D91+D89</f>
        <v>205089.5</v>
      </c>
      <c r="E87" s="194">
        <f>E90+E91+E89</f>
        <v>315036.3</v>
      </c>
      <c r="F87" s="194">
        <f>F90+F91+F89</f>
        <v>399570.8</v>
      </c>
      <c r="G87" s="333"/>
      <c r="H87" s="159"/>
      <c r="I87" s="159"/>
      <c r="J87" s="158"/>
    </row>
    <row r="88" spans="2:10" ht="19.5" customHeight="1">
      <c r="B88" s="92" t="s">
        <v>8</v>
      </c>
      <c r="C88" s="196"/>
      <c r="D88" s="196"/>
      <c r="E88" s="196"/>
      <c r="F88" s="194"/>
      <c r="G88" s="333"/>
      <c r="H88" s="159"/>
      <c r="I88" s="159"/>
      <c r="J88" s="158"/>
    </row>
    <row r="89" spans="2:10" ht="39.75" hidden="1" customHeight="1">
      <c r="B89" s="354" t="s">
        <v>261</v>
      </c>
      <c r="C89" s="196">
        <f>+'N 6,1'!E100</f>
        <v>0</v>
      </c>
      <c r="D89" s="196">
        <f>+'N 6,1'!F100</f>
        <v>0</v>
      </c>
      <c r="E89" s="196">
        <f>+'N 6,1'!G100</f>
        <v>0</v>
      </c>
      <c r="F89" s="196">
        <f>+'N 6,1'!H100</f>
        <v>0</v>
      </c>
      <c r="G89" s="333"/>
      <c r="H89" s="159"/>
      <c r="I89" s="159"/>
      <c r="J89" s="158"/>
    </row>
    <row r="90" spans="2:10" ht="42" customHeight="1">
      <c r="B90" s="354" t="s">
        <v>39</v>
      </c>
      <c r="C90" s="196">
        <f>'N 6,1'!E101</f>
        <v>0</v>
      </c>
      <c r="D90" s="196">
        <f>'N 6,1'!F101</f>
        <v>174508.5</v>
      </c>
      <c r="E90" s="196">
        <f>'N 6,1'!G101</f>
        <v>251920.1</v>
      </c>
      <c r="F90" s="196">
        <f>'N 6,1'!H101</f>
        <v>326006.59999999998</v>
      </c>
      <c r="G90" s="333"/>
      <c r="H90" s="159"/>
      <c r="I90" s="159"/>
      <c r="J90" s="158"/>
    </row>
    <row r="91" spans="2:10" ht="43.5" customHeight="1">
      <c r="B91" s="354" t="s">
        <v>40</v>
      </c>
      <c r="C91" s="196">
        <f>+'N 6,1'!E102</f>
        <v>0</v>
      </c>
      <c r="D91" s="196">
        <f>+'N 6,1'!F102</f>
        <v>30581</v>
      </c>
      <c r="E91" s="196">
        <f>+'N 6,1'!G102</f>
        <v>63116.2</v>
      </c>
      <c r="F91" s="196">
        <f>+'N 6,1'!H102</f>
        <v>73564.200000000012</v>
      </c>
      <c r="G91" s="333"/>
      <c r="H91" s="159"/>
      <c r="I91" s="159"/>
      <c r="J91" s="158"/>
    </row>
    <row r="92" spans="2:10" ht="74.25" customHeight="1">
      <c r="B92" s="92" t="s">
        <v>193</v>
      </c>
      <c r="C92" s="196">
        <f>C94+C95+C96</f>
        <v>0</v>
      </c>
      <c r="D92" s="196">
        <f>D94+D95+D96</f>
        <v>1091623.2999999998</v>
      </c>
      <c r="E92" s="196">
        <f>E94+E95+E96</f>
        <v>1466878.5999999999</v>
      </c>
      <c r="F92" s="196">
        <f>F94+F95+F96</f>
        <v>1573660.5</v>
      </c>
      <c r="G92" s="333"/>
      <c r="H92" s="159"/>
      <c r="I92" s="159"/>
      <c r="J92" s="158"/>
    </row>
    <row r="93" spans="2:10" ht="19.5" customHeight="1">
      <c r="B93" s="92" t="s">
        <v>8</v>
      </c>
      <c r="C93" s="196"/>
      <c r="D93" s="196"/>
      <c r="E93" s="196"/>
      <c r="F93" s="194"/>
      <c r="G93" s="333"/>
      <c r="H93" s="159"/>
      <c r="I93" s="159"/>
      <c r="J93" s="158"/>
    </row>
    <row r="94" spans="2:10" ht="17.25" customHeight="1">
      <c r="B94" s="92" t="s">
        <v>6</v>
      </c>
      <c r="C94" s="196">
        <f>'N 6,1'!E103</f>
        <v>0</v>
      </c>
      <c r="D94" s="196">
        <f>'N 6,1'!F103</f>
        <v>722000</v>
      </c>
      <c r="E94" s="196">
        <f>'N 6,1'!G103</f>
        <v>821100</v>
      </c>
      <c r="F94" s="196">
        <f>'N 6,1'!H103</f>
        <v>822600</v>
      </c>
      <c r="G94" s="333"/>
      <c r="H94" s="159"/>
      <c r="I94" s="159"/>
      <c r="J94" s="158"/>
    </row>
    <row r="95" spans="2:10" ht="17.25" customHeight="1">
      <c r="B95" s="92" t="s">
        <v>61</v>
      </c>
      <c r="C95" s="196">
        <f>'N 6,1'!E104</f>
        <v>0</v>
      </c>
      <c r="D95" s="196">
        <f>'N 6,1'!F104</f>
        <v>363308.9</v>
      </c>
      <c r="E95" s="196">
        <f>'N 6,1'!G104</f>
        <v>636884.4</v>
      </c>
      <c r="F95" s="196">
        <f>'N 6,1'!H104</f>
        <v>730645.89999999991</v>
      </c>
      <c r="G95" s="333"/>
      <c r="H95" s="159"/>
      <c r="I95" s="159"/>
      <c r="J95" s="158"/>
    </row>
    <row r="96" spans="2:10" ht="17.25" customHeight="1">
      <c r="B96" s="92" t="s">
        <v>194</v>
      </c>
      <c r="C96" s="196">
        <f>+'N 6,1'!E105</f>
        <v>0</v>
      </c>
      <c r="D96" s="196">
        <f>+'N 6,1'!F105</f>
        <v>6314.4</v>
      </c>
      <c r="E96" s="196">
        <f>+'N 6,1'!G105</f>
        <v>8894.2000000000007</v>
      </c>
      <c r="F96" s="196">
        <f>+'N 6,1'!H105</f>
        <v>20414.599999999999</v>
      </c>
      <c r="G96" s="333"/>
      <c r="H96" s="159"/>
      <c r="I96" s="159"/>
      <c r="J96" s="158"/>
    </row>
    <row r="97" spans="1:13" ht="17.25" customHeight="1">
      <c r="B97" s="92" t="s">
        <v>33</v>
      </c>
      <c r="C97" s="194">
        <f>C99</f>
        <v>0</v>
      </c>
      <c r="D97" s="194">
        <f>D99</f>
        <v>7655</v>
      </c>
      <c r="E97" s="194">
        <f>E99</f>
        <v>9435</v>
      </c>
      <c r="F97" s="194">
        <f>F99</f>
        <v>9435</v>
      </c>
      <c r="G97" s="333"/>
      <c r="H97" s="159"/>
      <c r="I97" s="159"/>
      <c r="J97" s="158"/>
    </row>
    <row r="98" spans="1:13" ht="17.25" customHeight="1">
      <c r="B98" s="92" t="s">
        <v>8</v>
      </c>
      <c r="C98" s="196"/>
      <c r="D98" s="196"/>
      <c r="E98" s="196"/>
      <c r="F98" s="194"/>
      <c r="G98" s="333"/>
      <c r="H98" s="159"/>
      <c r="I98" s="159"/>
      <c r="J98" s="158"/>
    </row>
    <row r="99" spans="1:13">
      <c r="A99" s="59"/>
      <c r="B99" s="355" t="s">
        <v>181</v>
      </c>
      <c r="C99" s="356">
        <f>+'N 6,1'!E109</f>
        <v>0</v>
      </c>
      <c r="D99" s="356">
        <f>+'N 6,1'!F109</f>
        <v>7655</v>
      </c>
      <c r="E99" s="356">
        <f>+'N 6,1'!G109</f>
        <v>9435</v>
      </c>
      <c r="F99" s="356">
        <f>+'N 6,1'!H109</f>
        <v>9435</v>
      </c>
      <c r="G99" s="333"/>
      <c r="H99" s="159"/>
      <c r="I99" s="159"/>
      <c r="J99" s="165"/>
      <c r="K99" s="165"/>
      <c r="L99" s="165"/>
      <c r="M99" s="166"/>
    </row>
    <row r="100" spans="1:13" ht="15" customHeight="1"/>
    <row r="101" spans="1:13" ht="15" customHeight="1"/>
    <row r="102" spans="1:13" ht="15" customHeight="1"/>
    <row r="103" spans="1:13" ht="15" customHeight="1"/>
    <row r="104" spans="1:13" ht="15" customHeight="1"/>
    <row r="105" spans="1:13" ht="15" customHeight="1"/>
  </sheetData>
  <customSheetViews>
    <customSheetView guid="{BA9DD912-BB3C-40B9-B8D4-2F3BB33695CD}" showPageBreaks="1" printArea="1" hiddenRows="1" hiddenColumns="1" topLeftCell="B86">
      <selection activeCell="F17" sqref="F17"/>
      <colBreaks count="1" manualBreakCount="1">
        <brk id="6" max="1048575" man="1"/>
      </colBreaks>
      <pageMargins left="0.25" right="0.21" top="0.32" bottom="0.37" header="0.17" footer="0.16"/>
      <printOptions horizontalCentered="1"/>
      <pageSetup paperSize="9" firstPageNumber="5" orientation="portrait" useFirstPageNumber="1" r:id="rId1"/>
      <headerFooter alignWithMargins="0"/>
    </customSheetView>
    <customSheetView guid="{50D6D28B-5697-48B1-897B-3DAEBACB1D6A}" hiddenRows="1" hiddenColumns="1" topLeftCell="B93">
      <selection activeCell="H93" sqref="H93"/>
      <colBreaks count="1" manualBreakCount="1">
        <brk id="6" max="1048575" man="1"/>
      </colBreaks>
      <pageMargins left="0.25" right="0.21" top="0.32" bottom="0.37" header="0.17" footer="0.16"/>
      <printOptions horizontalCentered="1"/>
      <pageSetup paperSize="9" firstPageNumber="5" orientation="portrait" useFirstPageNumber="1" r:id="rId2"/>
      <headerFooter alignWithMargins="0"/>
    </customSheetView>
    <customSheetView guid="{8D44251F-CD28-4FD5-87FF-B69A5EBE7DBB}" hiddenRows="1" hiddenColumns="1" topLeftCell="B93">
      <selection activeCell="H93" sqref="H93"/>
      <colBreaks count="1" manualBreakCount="1">
        <brk id="6" max="1048575" man="1"/>
      </colBreaks>
      <pageMargins left="0.25" right="0.21" top="0.32" bottom="0.37" header="0.17" footer="0.16"/>
      <printOptions horizontalCentered="1"/>
      <pageSetup paperSize="9" firstPageNumber="5" orientation="portrait" useFirstPageNumber="1" r:id="rId3"/>
      <headerFooter alignWithMargins="0"/>
    </customSheetView>
  </customSheetViews>
  <mergeCells count="4">
    <mergeCell ref="B9:B10"/>
    <mergeCell ref="C9:F9"/>
    <mergeCell ref="B5:F6"/>
    <mergeCell ref="E8:F8"/>
  </mergeCells>
  <printOptions horizontalCentered="1"/>
  <pageMargins left="0.25" right="0.21" top="0.32" bottom="0.37" header="0.17" footer="0.16"/>
  <pageSetup paperSize="9" firstPageNumber="5" orientation="portrait" useFirstPageNumber="1" r:id="rId4"/>
  <headerFooter alignWithMargins="0"/>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filterMode="1">
    <tabColor rgb="FF92D050"/>
  </sheetPr>
  <dimension ref="A1:O118"/>
  <sheetViews>
    <sheetView view="pageBreakPreview" topLeftCell="A30" zoomScaleNormal="80" zoomScaleSheetLayoutView="100" workbookViewId="0">
      <selection activeCell="K40" sqref="K40"/>
    </sheetView>
  </sheetViews>
  <sheetFormatPr defaultRowHeight="17.25"/>
  <cols>
    <col min="1" max="1" width="3.7109375" style="143" customWidth="1"/>
    <col min="2" max="2" width="4.140625" style="143" customWidth="1"/>
    <col min="3" max="3" width="4.140625" style="506" customWidth="1"/>
    <col min="4" max="4" width="30.28515625" style="144" customWidth="1"/>
    <col min="5" max="5" width="14.28515625" style="317" customWidth="1"/>
    <col min="6" max="6" width="14.85546875" style="317" customWidth="1"/>
    <col min="7" max="7" width="14" style="317" customWidth="1"/>
    <col min="8" max="8" width="14.7109375" style="324" customWidth="1"/>
    <col min="9" max="9" width="19.7109375" style="145" customWidth="1"/>
    <col min="10" max="10" width="19.5703125" style="145" customWidth="1"/>
    <col min="11" max="11" width="17.7109375" style="508" bestFit="1" customWidth="1"/>
    <col min="12" max="12" width="19.7109375" style="334" customWidth="1"/>
    <col min="13" max="13" width="22.28515625" style="335" customWidth="1"/>
    <col min="14" max="14" width="12.7109375" style="143" bestFit="1" customWidth="1"/>
    <col min="15" max="15" width="11.7109375" style="143" bestFit="1" customWidth="1"/>
    <col min="16" max="16384" width="9.140625" style="143"/>
  </cols>
  <sheetData>
    <row r="1" spans="1:12" ht="67.5" customHeight="1">
      <c r="B1" s="144"/>
      <c r="C1" s="501"/>
      <c r="F1" s="740" t="s">
        <v>1182</v>
      </c>
      <c r="G1" s="740"/>
      <c r="H1" s="740"/>
    </row>
    <row r="2" spans="1:12" ht="20.25" customHeight="1">
      <c r="B2" s="144"/>
      <c r="C2" s="501"/>
      <c r="E2" s="318"/>
      <c r="F2" s="319"/>
      <c r="G2" s="319"/>
      <c r="H2" s="320" t="s">
        <v>128</v>
      </c>
    </row>
    <row r="3" spans="1:12" ht="232.5" customHeight="1">
      <c r="A3" s="741" t="s">
        <v>1183</v>
      </c>
      <c r="B3" s="741"/>
      <c r="C3" s="741"/>
      <c r="D3" s="741"/>
      <c r="E3" s="741"/>
      <c r="F3" s="741"/>
      <c r="G3" s="741"/>
      <c r="H3" s="741"/>
      <c r="I3" s="210"/>
    </row>
    <row r="4" spans="1:12">
      <c r="A4" s="146"/>
      <c r="B4" s="146"/>
      <c r="C4" s="502"/>
      <c r="D4" s="146"/>
      <c r="E4" s="321"/>
      <c r="F4" s="321"/>
      <c r="G4" s="321"/>
      <c r="H4" s="321"/>
    </row>
    <row r="5" spans="1:12" ht="21" customHeight="1">
      <c r="A5" s="146"/>
      <c r="B5" s="146"/>
      <c r="C5" s="502"/>
      <c r="D5" s="146"/>
      <c r="E5" s="321"/>
      <c r="F5" s="321"/>
      <c r="G5" s="742" t="s">
        <v>1</v>
      </c>
      <c r="H5" s="742"/>
    </row>
    <row r="6" spans="1:12" ht="59.25" customHeight="1">
      <c r="A6" s="743" t="s">
        <v>218</v>
      </c>
      <c r="B6" s="743" t="s">
        <v>219</v>
      </c>
      <c r="C6" s="744" t="s">
        <v>220</v>
      </c>
      <c r="D6" s="745" t="s">
        <v>222</v>
      </c>
      <c r="E6" s="746" t="s">
        <v>129</v>
      </c>
      <c r="F6" s="746"/>
      <c r="G6" s="746"/>
      <c r="H6" s="746"/>
    </row>
    <row r="7" spans="1:12" ht="126" customHeight="1">
      <c r="A7" s="743"/>
      <c r="B7" s="743"/>
      <c r="C7" s="744"/>
      <c r="D7" s="745"/>
      <c r="E7" s="322" t="s">
        <v>51</v>
      </c>
      <c r="F7" s="322" t="s">
        <v>52</v>
      </c>
      <c r="G7" s="322" t="s">
        <v>53</v>
      </c>
      <c r="H7" s="322" t="s">
        <v>14</v>
      </c>
    </row>
    <row r="8" spans="1:12" ht="23.25" customHeight="1">
      <c r="A8" s="147"/>
      <c r="B8" s="147"/>
      <c r="C8" s="503"/>
      <c r="D8" s="176" t="s">
        <v>22</v>
      </c>
      <c r="E8" s="347">
        <f>E10</f>
        <v>2590236.9000000004</v>
      </c>
      <c r="F8" s="347">
        <f>F10</f>
        <v>6347220.4999999991</v>
      </c>
      <c r="G8" s="347">
        <f>G10</f>
        <v>9003960.6999999993</v>
      </c>
      <c r="H8" s="347">
        <f>H10</f>
        <v>13916378.700000001</v>
      </c>
      <c r="I8" s="174"/>
      <c r="J8" s="175"/>
      <c r="K8" s="509"/>
    </row>
    <row r="9" spans="1:12" ht="15.75" customHeight="1">
      <c r="A9" s="147"/>
      <c r="B9" s="148"/>
      <c r="C9" s="503"/>
      <c r="D9" s="176" t="s">
        <v>8</v>
      </c>
      <c r="E9" s="347"/>
      <c r="F9" s="347"/>
      <c r="G9" s="347"/>
      <c r="H9" s="347"/>
      <c r="I9" s="174"/>
      <c r="J9" s="175"/>
      <c r="K9" s="509"/>
    </row>
    <row r="10" spans="1:12" ht="80.25" customHeight="1">
      <c r="A10" s="148" t="s">
        <v>12</v>
      </c>
      <c r="B10" s="148"/>
      <c r="C10" s="503"/>
      <c r="D10" s="176" t="s">
        <v>23</v>
      </c>
      <c r="E10" s="347">
        <f>E13</f>
        <v>2590236.9000000004</v>
      </c>
      <c r="F10" s="347">
        <f>F13</f>
        <v>6347220.4999999991</v>
      </c>
      <c r="G10" s="347">
        <f>G13</f>
        <v>9003960.6999999993</v>
      </c>
      <c r="H10" s="347">
        <f>H13</f>
        <v>13916378.700000001</v>
      </c>
      <c r="I10" s="174"/>
      <c r="J10" s="175"/>
      <c r="K10" s="509"/>
    </row>
    <row r="11" spans="1:12">
      <c r="A11" s="147"/>
      <c r="B11" s="148"/>
      <c r="C11" s="503"/>
      <c r="D11" s="176" t="s">
        <v>8</v>
      </c>
      <c r="E11" s="347"/>
      <c r="F11" s="347"/>
      <c r="G11" s="347"/>
      <c r="H11" s="347"/>
      <c r="I11" s="174"/>
      <c r="J11" s="175"/>
      <c r="K11" s="509"/>
    </row>
    <row r="12" spans="1:12">
      <c r="A12" s="147"/>
      <c r="B12" s="148"/>
      <c r="C12" s="503"/>
      <c r="D12" s="176"/>
      <c r="E12" s="347"/>
      <c r="F12" s="347"/>
      <c r="G12" s="347"/>
      <c r="H12" s="347"/>
      <c r="I12" s="174"/>
      <c r="J12" s="175"/>
      <c r="K12" s="509"/>
    </row>
    <row r="13" spans="1:12" ht="42.75" customHeight="1">
      <c r="A13" s="147"/>
      <c r="B13" s="148" t="s">
        <v>11</v>
      </c>
      <c r="C13" s="503"/>
      <c r="D13" s="176" t="s">
        <v>24</v>
      </c>
      <c r="E13" s="347">
        <f>E15</f>
        <v>2590236.9000000004</v>
      </c>
      <c r="F13" s="347">
        <f>F15</f>
        <v>6347220.4999999991</v>
      </c>
      <c r="G13" s="347">
        <f>G15</f>
        <v>9003960.6999999993</v>
      </c>
      <c r="H13" s="347">
        <f>H15</f>
        <v>13916378.700000001</v>
      </c>
      <c r="I13" s="174"/>
      <c r="J13" s="175"/>
      <c r="K13" s="509"/>
    </row>
    <row r="14" spans="1:12" ht="16.5" customHeight="1">
      <c r="A14" s="147"/>
      <c r="B14" s="148"/>
      <c r="C14" s="503"/>
      <c r="D14" s="176" t="s">
        <v>8</v>
      </c>
      <c r="E14" s="347"/>
      <c r="F14" s="347"/>
      <c r="G14" s="347"/>
      <c r="H14" s="347"/>
      <c r="I14" s="174"/>
      <c r="J14" s="175"/>
      <c r="K14" s="509"/>
    </row>
    <row r="15" spans="1:12" ht="24.75" customHeight="1">
      <c r="A15" s="147"/>
      <c r="B15" s="148"/>
      <c r="C15" s="503" t="s">
        <v>11</v>
      </c>
      <c r="D15" s="176" t="s">
        <v>25</v>
      </c>
      <c r="E15" s="347">
        <f t="shared" ref="E15:H16" si="0">E16</f>
        <v>2590236.9000000004</v>
      </c>
      <c r="F15" s="347">
        <f t="shared" si="0"/>
        <v>6347220.4999999991</v>
      </c>
      <c r="G15" s="347">
        <f t="shared" si="0"/>
        <v>9003960.6999999993</v>
      </c>
      <c r="H15" s="347">
        <f t="shared" si="0"/>
        <v>13916378.700000001</v>
      </c>
      <c r="I15" s="174"/>
      <c r="J15" s="175"/>
      <c r="K15" s="509"/>
    </row>
    <row r="16" spans="1:12" ht="221.25" customHeight="1">
      <c r="A16" s="147"/>
      <c r="B16" s="148"/>
      <c r="C16" s="503"/>
      <c r="D16" s="176" t="s">
        <v>436</v>
      </c>
      <c r="E16" s="347">
        <f t="shared" si="0"/>
        <v>2590236.9000000004</v>
      </c>
      <c r="F16" s="347">
        <f t="shared" si="0"/>
        <v>6347220.4999999991</v>
      </c>
      <c r="G16" s="347">
        <f t="shared" si="0"/>
        <v>9003960.6999999993</v>
      </c>
      <c r="H16" s="347">
        <f>H17</f>
        <v>13916378.700000001</v>
      </c>
      <c r="I16" s="174"/>
      <c r="J16" s="175"/>
      <c r="K16" s="509"/>
      <c r="L16" s="336"/>
    </row>
    <row r="17" spans="1:15" ht="40.5" customHeight="1">
      <c r="A17" s="147"/>
      <c r="B17" s="148"/>
      <c r="C17" s="503"/>
      <c r="D17" s="176" t="s">
        <v>553</v>
      </c>
      <c r="E17" s="347">
        <f>E19+E25+E34+E38+E51+E55+E65+E83+E86+E98+E48+E95+E92</f>
        <v>2590236.9000000004</v>
      </c>
      <c r="F17" s="347">
        <f>F19+F25+F34+F38+F51+F55+F65+F83+F86+F98+F48+F95+F92</f>
        <v>6347220.4999999991</v>
      </c>
      <c r="G17" s="347">
        <f>G19+G25+G34+G38+G51+G55+G65+G83+G86+G98+G48+G95+G92</f>
        <v>9003960.6999999993</v>
      </c>
      <c r="H17" s="347">
        <f>H19+H25+H34+H38+H51+H55+H65+H83+H86+H98+H48+H95+H92</f>
        <v>13916378.700000001</v>
      </c>
      <c r="I17" s="174"/>
      <c r="J17" s="175"/>
      <c r="K17" s="509"/>
    </row>
    <row r="18" spans="1:15" ht="95.25" customHeight="1">
      <c r="A18" s="147"/>
      <c r="B18" s="148"/>
      <c r="C18" s="503"/>
      <c r="D18" s="176" t="s">
        <v>299</v>
      </c>
      <c r="E18" s="347"/>
      <c r="F18" s="347"/>
      <c r="G18" s="347"/>
      <c r="H18" s="347"/>
      <c r="I18" s="174"/>
      <c r="J18" s="175"/>
      <c r="K18" s="509"/>
    </row>
    <row r="19" spans="1:15" ht="26.25" hidden="1" customHeight="1">
      <c r="A19" s="147"/>
      <c r="B19" s="516"/>
      <c r="C19" s="503"/>
      <c r="D19" s="176" t="s">
        <v>26</v>
      </c>
      <c r="E19" s="347">
        <f>SUM(E21+E23)</f>
        <v>524381.69999999995</v>
      </c>
      <c r="F19" s="347">
        <f>SUM(F21+F23)</f>
        <v>1048763.3999999999</v>
      </c>
      <c r="G19" s="347">
        <f>SUM(G21+G23)</f>
        <v>1573145.0999999999</v>
      </c>
      <c r="H19" s="514">
        <f>SUM(H21+H23)</f>
        <v>2152100</v>
      </c>
      <c r="I19" s="174"/>
      <c r="J19" s="175"/>
      <c r="K19" s="509"/>
    </row>
    <row r="20" spans="1:15" ht="30" hidden="1" customHeight="1">
      <c r="A20" s="147"/>
      <c r="B20" s="516"/>
      <c r="C20" s="503"/>
      <c r="D20" s="176" t="s">
        <v>8</v>
      </c>
      <c r="E20" s="347"/>
      <c r="F20" s="347"/>
      <c r="G20" s="347"/>
      <c r="H20" s="347"/>
      <c r="I20" s="174"/>
      <c r="J20" s="175"/>
      <c r="K20" s="509"/>
    </row>
    <row r="21" spans="1:15" ht="56.25" customHeight="1">
      <c r="A21" s="147"/>
      <c r="B21" s="148"/>
      <c r="C21" s="674" t="s">
        <v>1502</v>
      </c>
      <c r="D21" s="176" t="s">
        <v>133</v>
      </c>
      <c r="E21" s="531">
        <v>524381.69999999995</v>
      </c>
      <c r="F21" s="531">
        <f>E21*2</f>
        <v>1048763.3999999999</v>
      </c>
      <c r="G21" s="531">
        <f>E21*3</f>
        <v>1573145.0999999999</v>
      </c>
      <c r="H21" s="531">
        <f>2137100+15000</f>
        <v>2152100</v>
      </c>
      <c r="I21" s="174"/>
      <c r="J21" s="175"/>
      <c r="K21" s="509"/>
      <c r="L21" s="336"/>
      <c r="O21" s="500"/>
    </row>
    <row r="22" spans="1:15" ht="69" hidden="1">
      <c r="A22" s="147"/>
      <c r="B22" s="516"/>
      <c r="C22" s="504"/>
      <c r="D22" s="176" t="s">
        <v>134</v>
      </c>
      <c r="E22" s="347"/>
      <c r="F22" s="347"/>
      <c r="G22" s="347"/>
      <c r="H22" s="347"/>
      <c r="I22" s="174"/>
      <c r="J22" s="175"/>
      <c r="K22" s="509"/>
    </row>
    <row r="23" spans="1:15" ht="40.5" hidden="1" customHeight="1">
      <c r="A23" s="147"/>
      <c r="B23" s="516"/>
      <c r="C23" s="504"/>
      <c r="D23" s="176" t="s">
        <v>135</v>
      </c>
      <c r="E23" s="347"/>
      <c r="F23" s="347"/>
      <c r="G23" s="347"/>
      <c r="H23" s="347"/>
      <c r="I23" s="174"/>
      <c r="J23" s="175"/>
      <c r="K23" s="509"/>
    </row>
    <row r="24" spans="1:15" ht="34.5" hidden="1">
      <c r="A24" s="147"/>
      <c r="B24" s="516"/>
      <c r="C24" s="504"/>
      <c r="D24" s="176" t="s">
        <v>136</v>
      </c>
      <c r="E24" s="347"/>
      <c r="F24" s="347"/>
      <c r="G24" s="347"/>
      <c r="H24" s="347"/>
      <c r="I24" s="174"/>
      <c r="J24" s="175"/>
      <c r="K24" s="509"/>
    </row>
    <row r="25" spans="1:15" hidden="1">
      <c r="A25" s="147"/>
      <c r="B25" s="516"/>
      <c r="C25" s="504"/>
      <c r="D25" s="176" t="s">
        <v>57</v>
      </c>
      <c r="E25" s="348">
        <f>SUM(E27:E33)</f>
        <v>170816.90000000002</v>
      </c>
      <c r="F25" s="348">
        <f>SUM(F27:F33)</f>
        <v>311683.10000000003</v>
      </c>
      <c r="G25" s="348">
        <f>SUM(G27:G33)</f>
        <v>576140.1</v>
      </c>
      <c r="H25" s="515">
        <f>SUM(H26:H33)</f>
        <v>761977.1</v>
      </c>
      <c r="I25" s="174"/>
      <c r="J25" s="175"/>
      <c r="K25" s="509"/>
    </row>
    <row r="26" spans="1:15" hidden="1">
      <c r="A26" s="147"/>
      <c r="B26" s="516"/>
      <c r="C26" s="504"/>
      <c r="D26" s="176" t="s">
        <v>8</v>
      </c>
      <c r="E26" s="347"/>
      <c r="F26" s="347"/>
      <c r="G26" s="347"/>
      <c r="H26" s="347"/>
      <c r="I26" s="174"/>
      <c r="J26" s="175"/>
      <c r="K26" s="509"/>
    </row>
    <row r="27" spans="1:15" ht="27" hidden="1" customHeight="1">
      <c r="A27" s="147"/>
      <c r="B27" s="516"/>
      <c r="C27" s="504" t="s">
        <v>720</v>
      </c>
      <c r="D27" s="198" t="s">
        <v>137</v>
      </c>
      <c r="E27" s="347"/>
      <c r="F27" s="347"/>
      <c r="G27" s="347"/>
      <c r="H27" s="347">
        <f>IFERROR(VLOOKUP(C27,'N 8'!A:J,10,FALSE),0)</f>
        <v>0</v>
      </c>
      <c r="I27" s="174"/>
      <c r="J27" s="175"/>
      <c r="K27" s="509"/>
    </row>
    <row r="28" spans="1:15" ht="15.75" hidden="1" customHeight="1">
      <c r="A28" s="147"/>
      <c r="B28" s="148"/>
      <c r="C28" s="504"/>
      <c r="D28" s="198" t="s">
        <v>138</v>
      </c>
      <c r="E28" s="523"/>
      <c r="F28" s="523"/>
      <c r="G28" s="523"/>
      <c r="H28" s="523">
        <f>IFERROR(VLOOKUP(C28,'N 8'!A:J,10,FALSE),0)</f>
        <v>0</v>
      </c>
      <c r="I28" s="174"/>
      <c r="J28" s="175"/>
      <c r="K28" s="509"/>
    </row>
    <row r="29" spans="1:15" ht="18.75" hidden="1" customHeight="1">
      <c r="A29" s="147"/>
      <c r="B29" s="516"/>
      <c r="C29" s="504" t="s">
        <v>698</v>
      </c>
      <c r="D29" s="198" t="s">
        <v>139</v>
      </c>
      <c r="E29" s="347"/>
      <c r="F29" s="347"/>
      <c r="G29" s="347"/>
      <c r="H29" s="347">
        <f>IFERROR(VLOOKUP(C29,'N 8'!A:J,10,FALSE),0)</f>
        <v>0</v>
      </c>
      <c r="I29" s="174"/>
      <c r="J29" s="175"/>
      <c r="K29" s="509"/>
    </row>
    <row r="30" spans="1:15" ht="30" customHeight="1">
      <c r="A30" s="147"/>
      <c r="B30" s="148"/>
      <c r="C30" s="675" t="s">
        <v>114</v>
      </c>
      <c r="D30" s="198" t="s">
        <v>140</v>
      </c>
      <c r="E30" s="531">
        <f>'N 8'!G14+761</f>
        <v>160436.90000000002</v>
      </c>
      <c r="F30" s="347">
        <f>'N 8'!H14+661+125+100</f>
        <v>265448.40000000002</v>
      </c>
      <c r="G30" s="347">
        <f>'N 8'!I14+661+125+100</f>
        <v>516553.39999999997</v>
      </c>
      <c r="H30" s="347">
        <f>'N 8'!J14+661+125+100</f>
        <v>689190.40000000002</v>
      </c>
      <c r="I30" s="174"/>
      <c r="J30" s="175"/>
      <c r="K30" s="509"/>
    </row>
    <row r="31" spans="1:15" ht="45" customHeight="1">
      <c r="A31" s="147"/>
      <c r="B31" s="148"/>
      <c r="C31" s="675" t="s">
        <v>115</v>
      </c>
      <c r="D31" s="198" t="s">
        <v>141</v>
      </c>
      <c r="E31" s="347">
        <f>+'N 8'!G26</f>
        <v>6180</v>
      </c>
      <c r="F31" s="347">
        <f>+'N 8'!H26</f>
        <v>29834.700000000004</v>
      </c>
      <c r="G31" s="347">
        <f>+'N 8'!I26</f>
        <v>29834.700000000004</v>
      </c>
      <c r="H31" s="347">
        <f>+'N 8'!J26</f>
        <v>29834.700000000004</v>
      </c>
      <c r="I31" s="174"/>
      <c r="J31" s="175"/>
      <c r="K31" s="509"/>
    </row>
    <row r="32" spans="1:15" ht="63.75" customHeight="1">
      <c r="A32" s="147"/>
      <c r="B32" s="148"/>
      <c r="C32" s="675" t="s">
        <v>117</v>
      </c>
      <c r="D32" s="198" t="s">
        <v>211</v>
      </c>
      <c r="E32" s="347">
        <f>+'N 8'!G33</f>
        <v>1860</v>
      </c>
      <c r="F32" s="347">
        <f>+'N 8'!H33</f>
        <v>11720</v>
      </c>
      <c r="G32" s="347">
        <f>+'N 8'!I33</f>
        <v>22732</v>
      </c>
      <c r="H32" s="347">
        <f>+'N 8'!J33</f>
        <v>33592</v>
      </c>
      <c r="I32" s="174"/>
      <c r="J32" s="175"/>
      <c r="K32" s="509"/>
    </row>
    <row r="33" spans="1:11" ht="47.25" customHeight="1">
      <c r="A33" s="147"/>
      <c r="B33" s="148"/>
      <c r="C33" s="675" t="s">
        <v>1503</v>
      </c>
      <c r="D33" s="198" t="s">
        <v>142</v>
      </c>
      <c r="E33" s="531">
        <v>2340</v>
      </c>
      <c r="F33" s="531">
        <v>4680</v>
      </c>
      <c r="G33" s="531">
        <v>7020</v>
      </c>
      <c r="H33" s="531">
        <v>9360</v>
      </c>
      <c r="I33" s="174"/>
      <c r="J33" s="175"/>
      <c r="K33" s="509"/>
    </row>
    <row r="34" spans="1:11" ht="31.5" hidden="1" customHeight="1">
      <c r="A34" s="147"/>
      <c r="B34" s="516"/>
      <c r="C34" s="504"/>
      <c r="D34" s="176" t="s">
        <v>143</v>
      </c>
      <c r="E34" s="507">
        <f>SUM(E36:E37)</f>
        <v>2500</v>
      </c>
      <c r="F34" s="507">
        <f>SUM(F36:F37)</f>
        <v>4219</v>
      </c>
      <c r="G34" s="507">
        <f>SUM(G36:G37)</f>
        <v>6328</v>
      </c>
      <c r="H34" s="514">
        <f>SUM(H36:H37)</f>
        <v>8437</v>
      </c>
      <c r="I34" s="174"/>
      <c r="J34" s="175"/>
      <c r="K34" s="509"/>
    </row>
    <row r="35" spans="1:11" ht="24.75" hidden="1" customHeight="1">
      <c r="A35" s="147"/>
      <c r="B35" s="516"/>
      <c r="C35" s="504"/>
      <c r="D35" s="176" t="s">
        <v>8</v>
      </c>
      <c r="E35" s="507"/>
      <c r="F35" s="507"/>
      <c r="G35" s="507"/>
      <c r="H35" s="347"/>
      <c r="I35" s="174"/>
      <c r="J35" s="175"/>
      <c r="K35" s="509"/>
    </row>
    <row r="36" spans="1:11" ht="28.5" customHeight="1">
      <c r="A36" s="147"/>
      <c r="B36" s="148"/>
      <c r="C36" s="675" t="s">
        <v>1504</v>
      </c>
      <c r="D36" s="176" t="s">
        <v>144</v>
      </c>
      <c r="E36" s="531">
        <v>2500</v>
      </c>
      <c r="F36" s="531">
        <v>4219</v>
      </c>
      <c r="G36" s="531">
        <v>6328</v>
      </c>
      <c r="H36" s="531">
        <v>8437</v>
      </c>
      <c r="I36" s="174"/>
      <c r="J36" s="175"/>
      <c r="K36" s="509"/>
    </row>
    <row r="37" spans="1:11" ht="51.75" hidden="1">
      <c r="A37" s="147"/>
      <c r="B37" s="516"/>
      <c r="C37" s="504" t="s">
        <v>697</v>
      </c>
      <c r="D37" s="176" t="s">
        <v>145</v>
      </c>
      <c r="E37" s="347"/>
      <c r="F37" s="347"/>
      <c r="G37" s="347"/>
      <c r="H37" s="347">
        <f>IFERROR(VLOOKUP(C37,'N 8'!A:J,10,FALSE),0)</f>
        <v>0</v>
      </c>
      <c r="I37" s="174"/>
      <c r="J37" s="175"/>
      <c r="K37" s="509"/>
    </row>
    <row r="38" spans="1:11" ht="51.75" hidden="1">
      <c r="A38" s="147"/>
      <c r="B38" s="516"/>
      <c r="C38" s="504"/>
      <c r="D38" s="176" t="s">
        <v>146</v>
      </c>
      <c r="E38" s="349">
        <f>SUM(E40:E47)</f>
        <v>641742</v>
      </c>
      <c r="F38" s="347">
        <f>SUM(F40:F47)</f>
        <v>1092211.8</v>
      </c>
      <c r="G38" s="347">
        <f>SUM(G40:G47)</f>
        <v>1600971.7000000002</v>
      </c>
      <c r="H38" s="514">
        <f>SUM(H40:H47)</f>
        <v>4548977.8</v>
      </c>
      <c r="I38" s="174"/>
      <c r="J38" s="175"/>
      <c r="K38" s="509"/>
    </row>
    <row r="39" spans="1:11" hidden="1">
      <c r="A39" s="147"/>
      <c r="B39" s="516"/>
      <c r="C39" s="504"/>
      <c r="D39" s="176" t="s">
        <v>8</v>
      </c>
      <c r="E39" s="347"/>
      <c r="F39" s="347"/>
      <c r="G39" s="347"/>
      <c r="H39" s="347"/>
      <c r="I39" s="174"/>
      <c r="J39" s="175"/>
      <c r="K39" s="509"/>
    </row>
    <row r="40" spans="1:11" ht="43.5" customHeight="1">
      <c r="A40" s="147"/>
      <c r="B40" s="148"/>
      <c r="C40" s="675" t="s">
        <v>229</v>
      </c>
      <c r="D40" s="198" t="s">
        <v>147</v>
      </c>
      <c r="E40" s="531">
        <f>+'N 8'!G40</f>
        <v>0</v>
      </c>
      <c r="F40" s="531">
        <f>+'N 8'!H40</f>
        <v>150</v>
      </c>
      <c r="G40" s="531">
        <f>+'N 8'!I40</f>
        <v>350</v>
      </c>
      <c r="H40" s="531">
        <f>+'N 8'!J40</f>
        <v>500</v>
      </c>
      <c r="I40" s="174"/>
      <c r="J40" s="175"/>
      <c r="K40" s="509"/>
    </row>
    <row r="41" spans="1:11" ht="42" customHeight="1">
      <c r="A41" s="147"/>
      <c r="B41" s="148"/>
      <c r="C41" s="675" t="s">
        <v>247</v>
      </c>
      <c r="D41" s="198" t="s">
        <v>148</v>
      </c>
      <c r="E41" s="347">
        <f>+'N 8'!G42</f>
        <v>6934.5</v>
      </c>
      <c r="F41" s="347">
        <f>+'N 8'!H42</f>
        <v>17049</v>
      </c>
      <c r="G41" s="347">
        <f>+'N 8'!I42</f>
        <v>31153.5</v>
      </c>
      <c r="H41" s="347">
        <f>+'N 8'!J42</f>
        <v>39618</v>
      </c>
      <c r="I41" s="174"/>
      <c r="J41" s="175"/>
      <c r="K41" s="509"/>
    </row>
    <row r="42" spans="1:11" ht="83.25" hidden="1" customHeight="1">
      <c r="A42" s="147"/>
      <c r="B42" s="148"/>
      <c r="C42" s="675" t="s">
        <v>709</v>
      </c>
      <c r="D42" s="198" t="s">
        <v>149</v>
      </c>
      <c r="E42" s="347">
        <f>+'N 8'!G50</f>
        <v>0</v>
      </c>
      <c r="F42" s="347">
        <f>+'N 8'!H50</f>
        <v>0</v>
      </c>
      <c r="G42" s="347">
        <f>+'N 8'!I50</f>
        <v>0</v>
      </c>
      <c r="H42" s="347">
        <f>+'N 8'!J50</f>
        <v>0</v>
      </c>
      <c r="I42" s="174"/>
      <c r="J42" s="175"/>
      <c r="K42" s="509"/>
    </row>
    <row r="43" spans="1:11" ht="41.25" customHeight="1">
      <c r="A43" s="147"/>
      <c r="B43" s="148"/>
      <c r="C43" s="675" t="s">
        <v>314</v>
      </c>
      <c r="D43" s="198" t="s">
        <v>150</v>
      </c>
      <c r="E43" s="347">
        <f>+'N 8'!G52</f>
        <v>0</v>
      </c>
      <c r="F43" s="347">
        <f>+'N 8'!H52</f>
        <v>3300</v>
      </c>
      <c r="G43" s="347">
        <f>+'N 8'!I52</f>
        <v>6600</v>
      </c>
      <c r="H43" s="347">
        <f>+'N 8'!J52</f>
        <v>10000</v>
      </c>
      <c r="I43" s="174"/>
      <c r="J43" s="175"/>
      <c r="K43" s="509"/>
    </row>
    <row r="44" spans="1:11" ht="42.75" hidden="1" customHeight="1">
      <c r="A44" s="147"/>
      <c r="B44" s="148"/>
      <c r="C44" s="504"/>
      <c r="D44" s="176" t="s">
        <v>151</v>
      </c>
      <c r="E44" s="523"/>
      <c r="F44" s="523">
        <f>IFERROR(ROUND(H44/2,0),0)</f>
        <v>0</v>
      </c>
      <c r="G44" s="523">
        <f>IFERROR(ROUND(H44/4*3,0),0)</f>
        <v>0</v>
      </c>
      <c r="H44" s="523"/>
      <c r="I44" s="174"/>
      <c r="J44" s="175"/>
      <c r="K44" s="509"/>
    </row>
    <row r="45" spans="1:11" ht="51.75" hidden="1">
      <c r="A45" s="147"/>
      <c r="B45" s="516"/>
      <c r="C45" s="504" t="s">
        <v>711</v>
      </c>
      <c r="D45" s="198" t="s">
        <v>152</v>
      </c>
      <c r="E45" s="347"/>
      <c r="F45" s="347"/>
      <c r="G45" s="347"/>
      <c r="H45" s="347">
        <f>IFERROR(VLOOKUP(C45,'N 8'!A:J,10,FALSE),0)</f>
        <v>0</v>
      </c>
      <c r="I45" s="174"/>
      <c r="J45" s="175"/>
      <c r="K45" s="509"/>
    </row>
    <row r="46" spans="1:11" ht="42" customHeight="1">
      <c r="A46" s="147"/>
      <c r="B46" s="148"/>
      <c r="C46" s="675" t="s">
        <v>315</v>
      </c>
      <c r="D46" s="198" t="s">
        <v>153</v>
      </c>
      <c r="E46" s="347">
        <f>+'N 8'!G54</f>
        <v>0</v>
      </c>
      <c r="F46" s="347">
        <f>+'N 8'!H54</f>
        <v>6000</v>
      </c>
      <c r="G46" s="347">
        <f>+'N 8'!I54</f>
        <v>9500</v>
      </c>
      <c r="H46" s="347">
        <f>+'N 8'!J54</f>
        <v>13000</v>
      </c>
      <c r="I46" s="174"/>
      <c r="J46" s="175"/>
      <c r="K46" s="509"/>
    </row>
    <row r="47" spans="1:11" ht="40.5" customHeight="1">
      <c r="A47" s="147"/>
      <c r="B47" s="148"/>
      <c r="C47" s="675" t="s">
        <v>230</v>
      </c>
      <c r="D47" s="198" t="s">
        <v>154</v>
      </c>
      <c r="E47" s="347">
        <f>+'N 8'!G57</f>
        <v>634807.5</v>
      </c>
      <c r="F47" s="347">
        <f>+'N 8'!H57</f>
        <v>1065712.8</v>
      </c>
      <c r="G47" s="347">
        <f>+'N 8'!I57</f>
        <v>1553368.2000000002</v>
      </c>
      <c r="H47" s="347">
        <f>+'N 8'!J57</f>
        <v>4485859.8</v>
      </c>
      <c r="I47" s="174"/>
      <c r="J47" s="175"/>
      <c r="K47" s="509"/>
    </row>
    <row r="48" spans="1:11" ht="33" hidden="1" customHeight="1">
      <c r="A48" s="147"/>
      <c r="B48" s="516"/>
      <c r="C48" s="504"/>
      <c r="D48" s="176" t="s">
        <v>155</v>
      </c>
      <c r="E48" s="349">
        <f>SUM(E50)</f>
        <v>24587</v>
      </c>
      <c r="F48" s="347">
        <f>SUM(F50)</f>
        <v>26625</v>
      </c>
      <c r="G48" s="347">
        <f>SUM(G50)</f>
        <v>30732</v>
      </c>
      <c r="H48" s="514">
        <f>SUM(H50)</f>
        <v>121173</v>
      </c>
      <c r="I48" s="174"/>
      <c r="J48" s="175"/>
      <c r="K48" s="509"/>
    </row>
    <row r="49" spans="1:11" ht="32.25" hidden="1" customHeight="1">
      <c r="A49" s="147"/>
      <c r="B49" s="516"/>
      <c r="C49" s="504"/>
      <c r="D49" s="176" t="s">
        <v>8</v>
      </c>
      <c r="E49" s="347"/>
      <c r="F49" s="347"/>
      <c r="G49" s="347"/>
      <c r="H49" s="347"/>
      <c r="I49" s="174"/>
      <c r="J49" s="175"/>
      <c r="K49" s="509"/>
    </row>
    <row r="50" spans="1:11" ht="42" customHeight="1">
      <c r="A50" s="147"/>
      <c r="B50" s="148"/>
      <c r="C50" s="675" t="s">
        <v>231</v>
      </c>
      <c r="D50" s="198" t="s">
        <v>156</v>
      </c>
      <c r="E50" s="347">
        <f>+'N 8'!G67</f>
        <v>24587</v>
      </c>
      <c r="F50" s="347">
        <f>+'N 8'!H67+18</f>
        <v>26625</v>
      </c>
      <c r="G50" s="347">
        <f>+'N 8'!I67+18</f>
        <v>30732</v>
      </c>
      <c r="H50" s="347">
        <f>+'N 8'!J67+18</f>
        <v>121173</v>
      </c>
      <c r="I50" s="174"/>
      <c r="J50" s="175"/>
      <c r="K50" s="509"/>
    </row>
    <row r="51" spans="1:11" ht="33" hidden="1" customHeight="1">
      <c r="A51" s="147"/>
      <c r="B51" s="516"/>
      <c r="C51" s="504"/>
      <c r="D51" s="176" t="s">
        <v>157</v>
      </c>
      <c r="E51" s="349">
        <f>SUM(E53:E54)</f>
        <v>94425</v>
      </c>
      <c r="F51" s="349">
        <f>SUM(F53:F54)</f>
        <v>235307.4</v>
      </c>
      <c r="G51" s="349">
        <f>SUM(G53:G54)</f>
        <v>398020.4</v>
      </c>
      <c r="H51" s="514">
        <f>SUM(H53:H54)</f>
        <v>552614.30000000005</v>
      </c>
      <c r="I51" s="174"/>
      <c r="J51" s="175"/>
      <c r="K51" s="509"/>
    </row>
    <row r="52" spans="1:11" ht="27.75" hidden="1" customHeight="1">
      <c r="A52" s="147"/>
      <c r="B52" s="516"/>
      <c r="C52" s="504"/>
      <c r="D52" s="176" t="s">
        <v>8</v>
      </c>
      <c r="E52" s="347"/>
      <c r="F52" s="347"/>
      <c r="G52" s="347"/>
      <c r="H52" s="347"/>
      <c r="I52" s="174"/>
      <c r="J52" s="175"/>
      <c r="K52" s="509"/>
    </row>
    <row r="53" spans="1:11" ht="59.25" customHeight="1">
      <c r="A53" s="147"/>
      <c r="B53" s="148"/>
      <c r="C53" s="675" t="s">
        <v>232</v>
      </c>
      <c r="D53" s="176" t="s">
        <v>266</v>
      </c>
      <c r="E53" s="347">
        <f>+'N 8'!G79</f>
        <v>5000</v>
      </c>
      <c r="F53" s="347">
        <f>'N 8'!H79+5182.4</f>
        <v>15182.4</v>
      </c>
      <c r="G53" s="347">
        <f>'N 8'!I79+5182.4</f>
        <v>20182.400000000001</v>
      </c>
      <c r="H53" s="531">
        <f>'N 8'!J79+5182.4</f>
        <v>25182.400000000001</v>
      </c>
      <c r="I53" s="174"/>
      <c r="J53" s="175"/>
      <c r="K53" s="509"/>
    </row>
    <row r="54" spans="1:11" ht="81.75" customHeight="1">
      <c r="A54" s="147"/>
      <c r="B54" s="148"/>
      <c r="C54" s="675" t="s">
        <v>233</v>
      </c>
      <c r="D54" s="176" t="s">
        <v>158</v>
      </c>
      <c r="E54" s="347">
        <f>+'N 8'!G81</f>
        <v>89425</v>
      </c>
      <c r="F54" s="347">
        <f>'N 8'!H81+2000</f>
        <v>220125</v>
      </c>
      <c r="G54" s="347">
        <f>'N 8'!I81+4000</f>
        <v>377838</v>
      </c>
      <c r="H54" s="347">
        <f>'N 8'!J81+6000</f>
        <v>527431.9</v>
      </c>
      <c r="I54" s="174"/>
      <c r="J54" s="175"/>
      <c r="K54" s="509"/>
    </row>
    <row r="55" spans="1:11" ht="26.25" hidden="1" customHeight="1">
      <c r="A55" s="147"/>
      <c r="B55" s="516"/>
      <c r="C55" s="504"/>
      <c r="D55" s="176" t="s">
        <v>28</v>
      </c>
      <c r="E55" s="347">
        <f>SUM(E57:E64)</f>
        <v>505684.30000000005</v>
      </c>
      <c r="F55" s="349">
        <f>SUM(F57:F64)</f>
        <v>1181689.9999999998</v>
      </c>
      <c r="G55" s="349">
        <f>SUM(G57:G64)</f>
        <v>1847195.5</v>
      </c>
      <c r="H55" s="514">
        <f>SUM(H57:H64)</f>
        <v>2570530.2000000002</v>
      </c>
      <c r="I55" s="174"/>
      <c r="J55" s="175"/>
      <c r="K55" s="509"/>
    </row>
    <row r="56" spans="1:11" ht="15" hidden="1" customHeight="1">
      <c r="A56" s="147"/>
      <c r="B56" s="516"/>
      <c r="C56" s="504"/>
      <c r="D56" s="176" t="s">
        <v>8</v>
      </c>
      <c r="E56" s="347"/>
      <c r="F56" s="347"/>
      <c r="G56" s="347"/>
      <c r="H56" s="347"/>
      <c r="I56" s="174"/>
      <c r="J56" s="175"/>
      <c r="K56" s="509"/>
    </row>
    <row r="57" spans="1:11" ht="39.75" customHeight="1">
      <c r="A57" s="147"/>
      <c r="B57" s="148"/>
      <c r="C57" s="675" t="s">
        <v>234</v>
      </c>
      <c r="D57" s="198" t="s">
        <v>159</v>
      </c>
      <c r="E57" s="347">
        <f>+'N 8'!G110</f>
        <v>219049.5</v>
      </c>
      <c r="F57" s="347">
        <f>+'N 8'!H110</f>
        <v>573336.59999999986</v>
      </c>
      <c r="G57" s="347">
        <f>+'N 8'!I110</f>
        <v>945940.89999999991</v>
      </c>
      <c r="H57" s="347">
        <f>+'N 8'!J110</f>
        <v>1177526.7</v>
      </c>
      <c r="I57" s="174"/>
      <c r="J57" s="175"/>
      <c r="K57" s="509"/>
    </row>
    <row r="58" spans="1:11" ht="34.5" hidden="1">
      <c r="A58" s="147"/>
      <c r="B58" s="516"/>
      <c r="C58" s="504" t="s">
        <v>712</v>
      </c>
      <c r="D58" s="198" t="s">
        <v>397</v>
      </c>
      <c r="E58" s="347"/>
      <c r="F58" s="347">
        <f>IFERROR(VLOOKUP($C58,'N 8'!$A:$J,8,FALSE),0)</f>
        <v>0</v>
      </c>
      <c r="G58" s="347">
        <f>IFERROR(VLOOKUP($C58,'N 8'!$A:$J,9,FALSE),0)</f>
        <v>0</v>
      </c>
      <c r="H58" s="347">
        <f>IFERROR(VLOOKUP(C58,'N 8'!A:J,10,FALSE),0)</f>
        <v>0</v>
      </c>
      <c r="I58" s="174"/>
      <c r="J58" s="175"/>
      <c r="K58" s="509"/>
    </row>
    <row r="59" spans="1:11" ht="69" hidden="1">
      <c r="A59" s="147"/>
      <c r="B59" s="516"/>
      <c r="C59" s="504" t="s">
        <v>713</v>
      </c>
      <c r="D59" s="198" t="s">
        <v>160</v>
      </c>
      <c r="E59" s="347"/>
      <c r="F59" s="347">
        <f>IFERROR(VLOOKUP($C59,'N 8'!$A:$J,8,FALSE),0)</f>
        <v>0</v>
      </c>
      <c r="G59" s="347">
        <f>IFERROR(VLOOKUP($C59,'N 8'!$A:$J,9,FALSE),0)</f>
        <v>0</v>
      </c>
      <c r="H59" s="347">
        <f>IFERROR(VLOOKUP(C59,'N 8'!A:J,10,FALSE),0)</f>
        <v>0</v>
      </c>
      <c r="I59" s="174"/>
      <c r="J59" s="175"/>
      <c r="K59" s="509"/>
    </row>
    <row r="60" spans="1:11" ht="25.5" customHeight="1">
      <c r="A60" s="147"/>
      <c r="B60" s="148"/>
      <c r="C60" s="675" t="s">
        <v>235</v>
      </c>
      <c r="D60" s="198" t="s">
        <v>161</v>
      </c>
      <c r="E60" s="347">
        <f>+'N 8'!G223</f>
        <v>195705.2</v>
      </c>
      <c r="F60" s="347">
        <f>+'N 8'!H223</f>
        <v>420668.2</v>
      </c>
      <c r="G60" s="347">
        <f>+'N 8'!I223</f>
        <v>686003.7</v>
      </c>
      <c r="H60" s="347">
        <f>+'N 8'!J223</f>
        <v>954674.20000000007</v>
      </c>
      <c r="I60" s="174"/>
      <c r="J60" s="175"/>
      <c r="K60" s="509"/>
    </row>
    <row r="61" spans="1:11" ht="51.75" hidden="1">
      <c r="A61" s="147"/>
      <c r="B61" s="516"/>
      <c r="C61" s="504" t="s">
        <v>714</v>
      </c>
      <c r="D61" s="198" t="s">
        <v>364</v>
      </c>
      <c r="E61" s="347"/>
      <c r="F61" s="347">
        <f>IFERROR(VLOOKUP($C61,'N 8'!$A:$J,8,FALSE),0)</f>
        <v>0</v>
      </c>
      <c r="G61" s="347">
        <f>IFERROR(VLOOKUP($C61,'N 8'!$A:$J,9,FALSE),0)</f>
        <v>0</v>
      </c>
      <c r="H61" s="347">
        <f>IFERROR(VLOOKUP(C61,'N 8'!A:J,10,FALSE),0)</f>
        <v>0</v>
      </c>
      <c r="I61" s="174"/>
      <c r="J61" s="175"/>
      <c r="K61" s="509"/>
    </row>
    <row r="62" spans="1:11" ht="46.5" customHeight="1">
      <c r="A62" s="147"/>
      <c r="B62" s="148"/>
      <c r="C62" s="675" t="s">
        <v>715</v>
      </c>
      <c r="D62" s="198" t="s">
        <v>162</v>
      </c>
      <c r="E62" s="347">
        <f>+'N 8'!G278</f>
        <v>0</v>
      </c>
      <c r="F62" s="347">
        <f>+'N 8'!H278</f>
        <v>8099</v>
      </c>
      <c r="G62" s="347">
        <f>+'N 8'!I278</f>
        <v>16198</v>
      </c>
      <c r="H62" s="347">
        <f>+'N 8'!J278</f>
        <v>25198</v>
      </c>
      <c r="I62" s="174"/>
      <c r="J62" s="175"/>
      <c r="K62" s="509"/>
    </row>
    <row r="63" spans="1:11" ht="36.75" customHeight="1">
      <c r="A63" s="147"/>
      <c r="B63" s="148"/>
      <c r="C63" s="675" t="s">
        <v>236</v>
      </c>
      <c r="D63" s="198" t="s">
        <v>163</v>
      </c>
      <c r="E63" s="347">
        <f>+'N 8'!G281</f>
        <v>0</v>
      </c>
      <c r="F63" s="347">
        <f>+'N 8'!H281</f>
        <v>3706.3</v>
      </c>
      <c r="G63" s="347">
        <f>+'N 8'!I281</f>
        <v>8709.7999999999993</v>
      </c>
      <c r="H63" s="347">
        <f>+'N 8'!J281</f>
        <v>13541.5</v>
      </c>
      <c r="I63" s="174"/>
      <c r="J63" s="175"/>
      <c r="K63" s="509"/>
    </row>
    <row r="64" spans="1:11" ht="40.5" customHeight="1">
      <c r="A64" s="147"/>
      <c r="B64" s="148"/>
      <c r="C64" s="675" t="s">
        <v>237</v>
      </c>
      <c r="D64" s="198" t="s">
        <v>164</v>
      </c>
      <c r="E64" s="347">
        <f>+'N 8'!G332</f>
        <v>90929.600000000006</v>
      </c>
      <c r="F64" s="347">
        <f>'N 8'!H332+9994</f>
        <v>175879.9</v>
      </c>
      <c r="G64" s="347">
        <f>'N 8'!I332+9994</f>
        <v>190343.1</v>
      </c>
      <c r="H64" s="347">
        <f>'N 8'!J332+9994</f>
        <v>399589.80000000005</v>
      </c>
      <c r="I64" s="174"/>
      <c r="J64" s="175"/>
      <c r="K64" s="509"/>
    </row>
    <row r="65" spans="1:13" hidden="1">
      <c r="A65" s="147"/>
      <c r="B65" s="516"/>
      <c r="C65" s="504"/>
      <c r="D65" s="176" t="s">
        <v>165</v>
      </c>
      <c r="E65" s="349">
        <f>+E67+E73</f>
        <v>217500</v>
      </c>
      <c r="F65" s="349">
        <f>+F67+F73</f>
        <v>247500</v>
      </c>
      <c r="G65" s="349">
        <f>+G67+G73</f>
        <v>277500</v>
      </c>
      <c r="H65" s="514">
        <f>+H67+H73</f>
        <v>307500</v>
      </c>
      <c r="I65" s="174"/>
      <c r="J65" s="175"/>
      <c r="K65" s="509"/>
    </row>
    <row r="66" spans="1:13" hidden="1">
      <c r="A66" s="147"/>
      <c r="B66" s="516"/>
      <c r="C66" s="504"/>
      <c r="D66" s="176" t="s">
        <v>8</v>
      </c>
      <c r="E66" s="347"/>
      <c r="F66" s="347"/>
      <c r="G66" s="347"/>
      <c r="H66" s="347"/>
      <c r="I66" s="174"/>
      <c r="J66" s="175"/>
      <c r="K66" s="509"/>
    </row>
    <row r="67" spans="1:13" ht="51.75" hidden="1">
      <c r="A67" s="147"/>
      <c r="B67" s="516"/>
      <c r="C67" s="504"/>
      <c r="D67" s="198" t="s">
        <v>417</v>
      </c>
      <c r="E67" s="349">
        <f>SUM(E68:E72)</f>
        <v>0</v>
      </c>
      <c r="F67" s="349">
        <f>SUM(F68:F72)</f>
        <v>0</v>
      </c>
      <c r="G67" s="349">
        <f>SUM(G68:G72)</f>
        <v>0</v>
      </c>
      <c r="H67" s="347">
        <f>SUM(H68:H69)</f>
        <v>0</v>
      </c>
      <c r="I67" s="174"/>
      <c r="J67" s="175"/>
      <c r="K67" s="509"/>
    </row>
    <row r="68" spans="1:13" ht="69" hidden="1">
      <c r="A68" s="147"/>
      <c r="B68" s="516"/>
      <c r="C68" s="504" t="s">
        <v>699</v>
      </c>
      <c r="D68" s="198" t="s">
        <v>418</v>
      </c>
      <c r="E68" s="347"/>
      <c r="F68" s="347"/>
      <c r="G68" s="347"/>
      <c r="H68" s="347">
        <f>IFERROR(VLOOKUP(C68,'N 8'!A:J,10,FALSE),0)</f>
        <v>0</v>
      </c>
      <c r="I68" s="174"/>
      <c r="J68" s="175"/>
      <c r="K68" s="509"/>
    </row>
    <row r="69" spans="1:13" ht="69" hidden="1">
      <c r="A69" s="147"/>
      <c r="B69" s="516"/>
      <c r="C69" s="504" t="s">
        <v>700</v>
      </c>
      <c r="D69" s="198" t="s">
        <v>419</v>
      </c>
      <c r="E69" s="347"/>
      <c r="F69" s="347"/>
      <c r="G69" s="347"/>
      <c r="H69" s="347">
        <f>IFERROR(VLOOKUP(C69,'N 8'!A:J,10,FALSE),0)</f>
        <v>0</v>
      </c>
      <c r="I69" s="174"/>
      <c r="J69" s="175"/>
      <c r="K69" s="509"/>
    </row>
    <row r="70" spans="1:13" ht="51.75" hidden="1">
      <c r="A70" s="147"/>
      <c r="B70" s="516"/>
      <c r="C70" s="504"/>
      <c r="D70" s="198" t="s">
        <v>355</v>
      </c>
      <c r="E70" s="347"/>
      <c r="F70" s="347"/>
      <c r="G70" s="347"/>
      <c r="H70" s="347">
        <f>SUM(H71:H72)</f>
        <v>0</v>
      </c>
      <c r="I70" s="174"/>
      <c r="J70" s="175"/>
      <c r="K70" s="509"/>
    </row>
    <row r="71" spans="1:13" ht="69" hidden="1">
      <c r="A71" s="147"/>
      <c r="B71" s="516"/>
      <c r="C71" s="504" t="s">
        <v>701</v>
      </c>
      <c r="D71" s="198" t="s">
        <v>356</v>
      </c>
      <c r="E71" s="347"/>
      <c r="F71" s="347"/>
      <c r="G71" s="347"/>
      <c r="H71" s="347">
        <f>IFERROR(VLOOKUP(C71,'N 8'!A:J,10,FALSE),0)</f>
        <v>0</v>
      </c>
      <c r="I71" s="174"/>
      <c r="J71" s="175"/>
      <c r="K71" s="509"/>
    </row>
    <row r="72" spans="1:13" ht="69" hidden="1">
      <c r="A72" s="147"/>
      <c r="B72" s="516"/>
      <c r="C72" s="504" t="s">
        <v>702</v>
      </c>
      <c r="D72" s="198" t="s">
        <v>357</v>
      </c>
      <c r="E72" s="347"/>
      <c r="F72" s="347"/>
      <c r="G72" s="347"/>
      <c r="H72" s="347">
        <f>IFERROR(VLOOKUP(C72,'N 8'!A:J,10,FALSE),0)</f>
        <v>0</v>
      </c>
      <c r="I72" s="174"/>
      <c r="J72" s="175"/>
      <c r="K72" s="509"/>
    </row>
    <row r="73" spans="1:13" s="212" customFormat="1" ht="69" hidden="1">
      <c r="A73" s="316"/>
      <c r="B73" s="517"/>
      <c r="C73" s="505"/>
      <c r="D73" s="198" t="s">
        <v>62</v>
      </c>
      <c r="E73" s="349">
        <f>SUM(E74:E81)</f>
        <v>217500</v>
      </c>
      <c r="F73" s="349">
        <f>SUM(F74:F81)</f>
        <v>247500</v>
      </c>
      <c r="G73" s="349">
        <f>SUM(G74:G81)</f>
        <v>277500</v>
      </c>
      <c r="H73" s="347">
        <f>SUM(H74:H81)</f>
        <v>307500</v>
      </c>
      <c r="I73" s="174"/>
      <c r="J73" s="175"/>
      <c r="K73" s="509"/>
      <c r="L73" s="337"/>
      <c r="M73" s="338"/>
    </row>
    <row r="74" spans="1:13" s="212" customFormat="1" ht="69" hidden="1">
      <c r="A74" s="316"/>
      <c r="B74" s="517"/>
      <c r="C74" s="505" t="s">
        <v>703</v>
      </c>
      <c r="D74" s="198" t="s">
        <v>330</v>
      </c>
      <c r="E74" s="347"/>
      <c r="F74" s="347"/>
      <c r="G74" s="347"/>
      <c r="H74" s="347">
        <f>IFERROR(VLOOKUP(C74,'N 8'!A:J,10,FALSE),0)</f>
        <v>0</v>
      </c>
      <c r="I74" s="174"/>
      <c r="J74" s="175"/>
      <c r="K74" s="509"/>
      <c r="L74" s="337"/>
      <c r="M74" s="338"/>
    </row>
    <row r="75" spans="1:13" s="212" customFormat="1" ht="51.75" hidden="1">
      <c r="A75" s="316"/>
      <c r="B75" s="517"/>
      <c r="C75" s="505" t="s">
        <v>704</v>
      </c>
      <c r="D75" s="198" t="s">
        <v>398</v>
      </c>
      <c r="E75" s="347"/>
      <c r="F75" s="347"/>
      <c r="G75" s="347"/>
      <c r="H75" s="347">
        <f>IFERROR(VLOOKUP(C75,'N 8'!A:J,10,FALSE),0)</f>
        <v>0</v>
      </c>
      <c r="I75" s="174"/>
      <c r="J75" s="175"/>
      <c r="K75" s="509"/>
      <c r="L75" s="337"/>
      <c r="M75" s="338"/>
    </row>
    <row r="76" spans="1:13" s="212" customFormat="1" ht="103.5" hidden="1">
      <c r="A76" s="316"/>
      <c r="B76" s="517"/>
      <c r="C76" s="505" t="s">
        <v>705</v>
      </c>
      <c r="D76" s="198" t="s">
        <v>428</v>
      </c>
      <c r="E76" s="347"/>
      <c r="F76" s="347"/>
      <c r="G76" s="347"/>
      <c r="H76" s="347">
        <f>IFERROR(VLOOKUP(C76,'N 8'!A:J,10,FALSE),0)</f>
        <v>0</v>
      </c>
      <c r="I76" s="174"/>
      <c r="J76" s="175"/>
      <c r="K76" s="509"/>
      <c r="L76" s="337"/>
      <c r="M76" s="338"/>
    </row>
    <row r="77" spans="1:13" s="212" customFormat="1" ht="69" hidden="1">
      <c r="A77" s="316"/>
      <c r="B77" s="517"/>
      <c r="C77" s="505" t="s">
        <v>706</v>
      </c>
      <c r="D77" s="198" t="s">
        <v>414</v>
      </c>
      <c r="E77" s="347"/>
      <c r="F77" s="347"/>
      <c r="G77" s="347"/>
      <c r="H77" s="347">
        <f>IFERROR(VLOOKUP(C77,'N 8'!A:J,10,FALSE),0)</f>
        <v>0</v>
      </c>
      <c r="I77" s="174"/>
      <c r="J77" s="175"/>
      <c r="K77" s="509"/>
      <c r="L77" s="337"/>
      <c r="M77" s="338"/>
    </row>
    <row r="78" spans="1:13" s="212" customFormat="1" ht="51.75" hidden="1">
      <c r="A78" s="316"/>
      <c r="B78" s="517"/>
      <c r="C78" s="505" t="s">
        <v>707</v>
      </c>
      <c r="D78" s="198" t="s">
        <v>399</v>
      </c>
      <c r="E78" s="347"/>
      <c r="F78" s="347"/>
      <c r="G78" s="347"/>
      <c r="H78" s="347">
        <f>IFERROR(VLOOKUP(C78,'N 8'!A:J,10,FALSE),0)</f>
        <v>0</v>
      </c>
      <c r="I78" s="174"/>
      <c r="J78" s="175"/>
      <c r="K78" s="509"/>
      <c r="L78" s="337"/>
      <c r="M78" s="338"/>
    </row>
    <row r="79" spans="1:13" s="212" customFormat="1" ht="96.75" customHeight="1">
      <c r="A79" s="316"/>
      <c r="B79" s="211"/>
      <c r="C79" s="676"/>
      <c r="D79" s="198" t="s">
        <v>267</v>
      </c>
      <c r="E79" s="531">
        <f>+$H$79</f>
        <v>187500</v>
      </c>
      <c r="F79" s="531">
        <f>+$H$79</f>
        <v>187500</v>
      </c>
      <c r="G79" s="531">
        <f>+$H$79</f>
        <v>187500</v>
      </c>
      <c r="H79" s="531">
        <f>+'N 6.4'!F12</f>
        <v>187500</v>
      </c>
      <c r="I79" s="174"/>
      <c r="J79" s="175"/>
      <c r="K79" s="509"/>
      <c r="L79" s="337"/>
      <c r="M79" s="338"/>
    </row>
    <row r="80" spans="1:13" s="212" customFormat="1" ht="103.5" hidden="1">
      <c r="A80" s="316"/>
      <c r="B80" s="517"/>
      <c r="C80" s="505" t="s">
        <v>708</v>
      </c>
      <c r="D80" s="198" t="s">
        <v>400</v>
      </c>
      <c r="E80" s="507"/>
      <c r="F80" s="507"/>
      <c r="G80" s="507"/>
      <c r="H80" s="347">
        <f>IFERROR(VLOOKUP(C80,'N 8'!A:J,10,FALSE),0)</f>
        <v>0</v>
      </c>
      <c r="I80" s="174"/>
      <c r="J80" s="175"/>
      <c r="K80" s="509"/>
      <c r="L80" s="337"/>
      <c r="M80" s="338"/>
    </row>
    <row r="81" spans="1:13" s="212" customFormat="1" ht="46.5" customHeight="1">
      <c r="A81" s="316"/>
      <c r="B81" s="211"/>
      <c r="C81" s="676"/>
      <c r="D81" s="198" t="s">
        <v>166</v>
      </c>
      <c r="E81" s="347">
        <v>30000</v>
      </c>
      <c r="F81" s="347">
        <f>IFERROR(ROUND(H81/2,0),0)</f>
        <v>60000</v>
      </c>
      <c r="G81" s="347">
        <f>IFERROR(ROUND(H81/4*3,0),0)</f>
        <v>90000</v>
      </c>
      <c r="H81" s="347">
        <f>+'N 6.4'!F13</f>
        <v>120000</v>
      </c>
      <c r="I81" s="174"/>
      <c r="J81" s="175"/>
      <c r="K81" s="509"/>
      <c r="L81" s="337"/>
      <c r="M81" s="338"/>
    </row>
    <row r="82" spans="1:13" ht="51.75" hidden="1">
      <c r="A82" s="147"/>
      <c r="B82" s="516"/>
      <c r="C82" s="504"/>
      <c r="D82" s="198" t="s">
        <v>167</v>
      </c>
      <c r="E82" s="507">
        <f>E83</f>
        <v>0</v>
      </c>
      <c r="F82" s="507">
        <f>F83</f>
        <v>0</v>
      </c>
      <c r="G82" s="507">
        <f>G83</f>
        <v>0</v>
      </c>
      <c r="H82" s="347"/>
      <c r="I82" s="174"/>
      <c r="J82" s="175"/>
      <c r="K82" s="509"/>
    </row>
    <row r="83" spans="1:13" ht="69" hidden="1">
      <c r="A83" s="147"/>
      <c r="B83" s="516"/>
      <c r="C83" s="504"/>
      <c r="D83" s="176" t="s">
        <v>168</v>
      </c>
      <c r="E83" s="507">
        <f>SUM(E85)</f>
        <v>0</v>
      </c>
      <c r="F83" s="507">
        <f>SUM(F85)</f>
        <v>0</v>
      </c>
      <c r="G83" s="507">
        <f>SUM(G85)</f>
        <v>0</v>
      </c>
      <c r="H83" s="514">
        <f>SUM(H85)</f>
        <v>0</v>
      </c>
      <c r="I83" s="174"/>
      <c r="J83" s="175"/>
      <c r="K83" s="509"/>
    </row>
    <row r="84" spans="1:13" hidden="1">
      <c r="A84" s="147"/>
      <c r="B84" s="516"/>
      <c r="C84" s="504"/>
      <c r="D84" s="176" t="s">
        <v>8</v>
      </c>
      <c r="E84" s="507"/>
      <c r="F84" s="507"/>
      <c r="G84" s="507"/>
      <c r="H84" s="347"/>
      <c r="I84" s="174"/>
      <c r="J84" s="175"/>
      <c r="K84" s="509"/>
    </row>
    <row r="85" spans="1:13" hidden="1">
      <c r="A85" s="147"/>
      <c r="B85" s="516"/>
      <c r="C85" s="504" t="s">
        <v>716</v>
      </c>
      <c r="D85" s="198" t="s">
        <v>169</v>
      </c>
      <c r="E85" s="507"/>
      <c r="F85" s="507"/>
      <c r="G85" s="507"/>
      <c r="H85" s="347">
        <f>IFERROR(VLOOKUP(C85,'N 8'!A:J,10,FALSE),0)</f>
        <v>0</v>
      </c>
      <c r="I85" s="174"/>
      <c r="J85" s="175"/>
      <c r="K85" s="509"/>
    </row>
    <row r="86" spans="1:13" hidden="1">
      <c r="A86" s="147"/>
      <c r="B86" s="516"/>
      <c r="C86" s="504"/>
      <c r="D86" s="176" t="s">
        <v>74</v>
      </c>
      <c r="E86" s="507">
        <f>SUM(E88)</f>
        <v>1600</v>
      </c>
      <c r="F86" s="507">
        <f>SUM(F88)</f>
        <v>3100</v>
      </c>
      <c r="G86" s="507">
        <f>SUM(G88)</f>
        <v>4425</v>
      </c>
      <c r="H86" s="514">
        <f>SUM(H88)</f>
        <v>7650</v>
      </c>
      <c r="I86" s="174"/>
      <c r="J86" s="175"/>
      <c r="K86" s="509"/>
    </row>
    <row r="87" spans="1:13" hidden="1">
      <c r="A87" s="147"/>
      <c r="B87" s="516"/>
      <c r="C87" s="504"/>
      <c r="D87" s="176" t="s">
        <v>8</v>
      </c>
      <c r="E87" s="507"/>
      <c r="F87" s="507"/>
      <c r="G87" s="507"/>
      <c r="H87" s="347"/>
      <c r="I87" s="174"/>
      <c r="J87" s="175"/>
      <c r="K87" s="509"/>
    </row>
    <row r="88" spans="1:13" ht="103.5" hidden="1">
      <c r="A88" s="147"/>
      <c r="B88" s="516"/>
      <c r="C88" s="504"/>
      <c r="D88" s="176" t="s">
        <v>170</v>
      </c>
      <c r="E88" s="507">
        <f>SUM(E90:E91)</f>
        <v>1600</v>
      </c>
      <c r="F88" s="507">
        <f>SUM(F90:F91)</f>
        <v>3100</v>
      </c>
      <c r="G88" s="507">
        <f>SUM(G90:G91)</f>
        <v>4425</v>
      </c>
      <c r="H88" s="347">
        <f>SUM(H90:H91)</f>
        <v>7650</v>
      </c>
      <c r="I88" s="174"/>
      <c r="J88" s="175"/>
      <c r="K88" s="509"/>
    </row>
    <row r="89" spans="1:13" hidden="1">
      <c r="A89" s="147"/>
      <c r="B89" s="516"/>
      <c r="C89" s="504"/>
      <c r="D89" s="176" t="s">
        <v>7</v>
      </c>
      <c r="E89" s="507"/>
      <c r="F89" s="507"/>
      <c r="G89" s="507"/>
      <c r="H89" s="347"/>
      <c r="I89" s="174"/>
      <c r="J89" s="175"/>
      <c r="K89" s="509"/>
    </row>
    <row r="90" spans="1:13" ht="27" customHeight="1">
      <c r="A90" s="147"/>
      <c r="B90" s="148"/>
      <c r="C90" s="675"/>
      <c r="D90" s="176" t="s">
        <v>171</v>
      </c>
      <c r="E90" s="531">
        <v>250</v>
      </c>
      <c r="F90" s="531">
        <f>IFERROR(ROUND(H90/2,0),0)</f>
        <v>1100</v>
      </c>
      <c r="G90" s="531">
        <f>IFERROR(ROUND(H90/4*3,0),0)</f>
        <v>1650</v>
      </c>
      <c r="H90" s="531">
        <f>1200+1000</f>
        <v>2200</v>
      </c>
      <c r="I90" s="174"/>
      <c r="J90" s="175"/>
      <c r="K90" s="509"/>
    </row>
    <row r="91" spans="1:13" ht="25.5" customHeight="1">
      <c r="A91" s="147"/>
      <c r="B91" s="148"/>
      <c r="C91" s="675"/>
      <c r="D91" s="176" t="s">
        <v>172</v>
      </c>
      <c r="E91" s="531">
        <v>1350</v>
      </c>
      <c r="F91" s="531">
        <v>2000</v>
      </c>
      <c r="G91" s="531">
        <f>2400+375</f>
        <v>2775</v>
      </c>
      <c r="H91" s="531">
        <f>3200+2250</f>
        <v>5450</v>
      </c>
      <c r="I91" s="174"/>
      <c r="J91" s="175"/>
      <c r="K91" s="509"/>
    </row>
    <row r="92" spans="1:13" ht="103.5" hidden="1">
      <c r="A92" s="147"/>
      <c r="B92" s="516"/>
      <c r="C92" s="504"/>
      <c r="D92" s="176" t="s">
        <v>212</v>
      </c>
      <c r="E92" s="507">
        <f>SUM(E94)</f>
        <v>407000</v>
      </c>
      <c r="F92" s="507">
        <f>SUM(F94)</f>
        <v>890353</v>
      </c>
      <c r="G92" s="507">
        <f>SUM(G94)</f>
        <v>895353</v>
      </c>
      <c r="H92" s="514">
        <f>SUM(H94)</f>
        <v>897353</v>
      </c>
      <c r="I92" s="174"/>
      <c r="J92" s="175"/>
      <c r="K92" s="509"/>
    </row>
    <row r="93" spans="1:13" hidden="1">
      <c r="A93" s="147"/>
      <c r="B93" s="516"/>
      <c r="C93" s="504"/>
      <c r="D93" s="176" t="s">
        <v>7</v>
      </c>
      <c r="E93" s="507"/>
      <c r="F93" s="507"/>
      <c r="G93" s="507"/>
      <c r="H93" s="347"/>
      <c r="I93" s="174"/>
      <c r="J93" s="175"/>
      <c r="K93" s="509"/>
    </row>
    <row r="94" spans="1:13" ht="129" customHeight="1">
      <c r="A94" s="147"/>
      <c r="B94" s="148"/>
      <c r="C94" s="675"/>
      <c r="D94" s="176" t="s">
        <v>552</v>
      </c>
      <c r="E94" s="531">
        <v>407000</v>
      </c>
      <c r="F94" s="531">
        <f>E94*2+76353</f>
        <v>890353</v>
      </c>
      <c r="G94" s="531">
        <v>895353</v>
      </c>
      <c r="H94" s="531">
        <f>15000+882353</f>
        <v>897353</v>
      </c>
      <c r="I94" s="174"/>
      <c r="J94" s="175"/>
      <c r="K94" s="509"/>
    </row>
    <row r="95" spans="1:13" hidden="1">
      <c r="A95" s="147"/>
      <c r="B95" s="516"/>
      <c r="C95" s="504"/>
      <c r="D95" s="176" t="s">
        <v>9</v>
      </c>
      <c r="E95" s="507">
        <f>SUM(E97)</f>
        <v>0</v>
      </c>
      <c r="F95" s="507">
        <f>SUM(F97)</f>
        <v>1400</v>
      </c>
      <c r="G95" s="507">
        <f>SUM(G97)</f>
        <v>2800</v>
      </c>
      <c r="H95" s="514">
        <f>SUM(H97)</f>
        <v>5400</v>
      </c>
      <c r="I95" s="174"/>
      <c r="J95" s="175"/>
      <c r="K95" s="509"/>
    </row>
    <row r="96" spans="1:13" hidden="1">
      <c r="A96" s="147"/>
      <c r="B96" s="516"/>
      <c r="C96" s="504"/>
      <c r="D96" s="176" t="s">
        <v>7</v>
      </c>
      <c r="E96" s="507"/>
      <c r="F96" s="507"/>
      <c r="G96" s="507"/>
      <c r="H96" s="347"/>
      <c r="I96" s="174"/>
      <c r="J96" s="175"/>
      <c r="K96" s="509"/>
    </row>
    <row r="97" spans="1:13">
      <c r="A97" s="147"/>
      <c r="B97" s="148"/>
      <c r="C97" s="675" t="s">
        <v>316</v>
      </c>
      <c r="D97" s="176" t="s">
        <v>173</v>
      </c>
      <c r="E97" s="347">
        <f>+'N 8'!G380</f>
        <v>0</v>
      </c>
      <c r="F97" s="347">
        <f>+'N 8'!H380</f>
        <v>1400</v>
      </c>
      <c r="G97" s="347">
        <f>+'N 8'!I380</f>
        <v>2800</v>
      </c>
      <c r="H97" s="347">
        <f>+'N 8'!J380</f>
        <v>5400</v>
      </c>
      <c r="I97" s="174"/>
      <c r="J97" s="175"/>
      <c r="K97" s="509"/>
    </row>
    <row r="98" spans="1:13" hidden="1">
      <c r="A98" s="147"/>
      <c r="B98" s="516"/>
      <c r="C98" s="504"/>
      <c r="D98" s="176" t="s">
        <v>31</v>
      </c>
      <c r="E98" s="349">
        <f>SUM(E99:E109)</f>
        <v>0</v>
      </c>
      <c r="F98" s="349">
        <f>SUM(F99:F109)</f>
        <v>1304367.7999999998</v>
      </c>
      <c r="G98" s="349">
        <f>SUM(G99:G109)</f>
        <v>1791349.9000000001</v>
      </c>
      <c r="H98" s="514">
        <f>SUM(H99:H109)</f>
        <v>1982666.3</v>
      </c>
      <c r="I98" s="174"/>
      <c r="J98" s="175"/>
      <c r="K98" s="509"/>
    </row>
    <row r="99" spans="1:13" hidden="1">
      <c r="A99" s="147"/>
      <c r="B99" s="516"/>
      <c r="C99" s="504"/>
      <c r="D99" s="176" t="s">
        <v>8</v>
      </c>
      <c r="E99" s="347"/>
      <c r="F99" s="347"/>
      <c r="G99" s="347"/>
      <c r="H99" s="347"/>
      <c r="I99" s="174"/>
      <c r="J99" s="175"/>
      <c r="K99" s="509"/>
    </row>
    <row r="100" spans="1:13" ht="51.75" hidden="1">
      <c r="A100" s="147"/>
      <c r="B100" s="516"/>
      <c r="C100" s="504" t="s">
        <v>717</v>
      </c>
      <c r="D100" s="198" t="s">
        <v>174</v>
      </c>
      <c r="E100" s="347"/>
      <c r="F100" s="347">
        <f>IFERROR(VLOOKUP($C100,'N 8'!$A:$J,8,FALSE),0)</f>
        <v>0</v>
      </c>
      <c r="G100" s="347">
        <f>IFERROR(VLOOKUP($C100,'N 8'!$A:$J,9,FALSE),0)</f>
        <v>0</v>
      </c>
      <c r="H100" s="347">
        <f>IFERROR(VLOOKUP(C100,'N 8'!A:J,10,FALSE),0)</f>
        <v>0</v>
      </c>
      <c r="I100" s="174"/>
      <c r="J100" s="175"/>
      <c r="K100" s="509"/>
    </row>
    <row r="101" spans="1:13" ht="67.5" customHeight="1">
      <c r="A101" s="147"/>
      <c r="B101" s="148"/>
      <c r="C101" s="675" t="s">
        <v>238</v>
      </c>
      <c r="D101" s="198" t="s">
        <v>175</v>
      </c>
      <c r="E101" s="347">
        <f>+'N 8'!G384</f>
        <v>0</v>
      </c>
      <c r="F101" s="347">
        <f>'N 8'!H384+24724.639+278.928+8.872+221.072</f>
        <v>174508.5</v>
      </c>
      <c r="G101" s="347">
        <f>'N 8'!I384+24724.639+278.928+8.872+221.072</f>
        <v>251920.1</v>
      </c>
      <c r="H101" s="347">
        <f>'N 8'!J384+24724.639+278.928+8.872+221.072</f>
        <v>326006.59999999998</v>
      </c>
      <c r="I101" s="174"/>
      <c r="J101" s="175"/>
      <c r="K101" s="509"/>
      <c r="L101"/>
      <c r="M101"/>
    </row>
    <row r="102" spans="1:13" ht="63.75" customHeight="1">
      <c r="A102" s="147"/>
      <c r="B102" s="148"/>
      <c r="C102" s="675" t="s">
        <v>262</v>
      </c>
      <c r="D102" s="198" t="s">
        <v>176</v>
      </c>
      <c r="E102" s="347">
        <f>+'N 8'!G396</f>
        <v>0</v>
      </c>
      <c r="F102" s="347">
        <f>+'N 8'!H396</f>
        <v>30581</v>
      </c>
      <c r="G102" s="347">
        <f>+'N 8'!I396</f>
        <v>63116.2</v>
      </c>
      <c r="H102" s="347">
        <f>+'N 8'!J396</f>
        <v>73564.200000000012</v>
      </c>
      <c r="I102" s="174"/>
      <c r="J102" s="175"/>
      <c r="K102" s="509"/>
    </row>
    <row r="103" spans="1:13" ht="43.5" customHeight="1">
      <c r="A103" s="147"/>
      <c r="B103" s="148"/>
      <c r="C103" s="675" t="s">
        <v>239</v>
      </c>
      <c r="D103" s="198" t="s">
        <v>177</v>
      </c>
      <c r="E103" s="347">
        <f>+'N 8'!G409</f>
        <v>0</v>
      </c>
      <c r="F103" s="347">
        <f>+'N 8'!H409</f>
        <v>722000</v>
      </c>
      <c r="G103" s="347">
        <f>+'N 8'!I409</f>
        <v>821100</v>
      </c>
      <c r="H103" s="347">
        <f>+'N 8'!J409</f>
        <v>822600</v>
      </c>
      <c r="I103" s="174"/>
      <c r="J103" s="175"/>
      <c r="K103" s="509"/>
    </row>
    <row r="104" spans="1:13" ht="46.5" customHeight="1">
      <c r="A104" s="147"/>
      <c r="B104" s="148"/>
      <c r="C104" s="675" t="s">
        <v>240</v>
      </c>
      <c r="D104" s="198" t="s">
        <v>178</v>
      </c>
      <c r="E104" s="347">
        <f>+'N 8'!G422</f>
        <v>0</v>
      </c>
      <c r="F104" s="347">
        <f>+'N 8'!H422</f>
        <v>363308.9</v>
      </c>
      <c r="G104" s="347">
        <f>+'N 8'!I422</f>
        <v>636884.4</v>
      </c>
      <c r="H104" s="347">
        <f>+'N 8'!J422</f>
        <v>730645.89999999991</v>
      </c>
      <c r="I104" s="174"/>
      <c r="J104" s="175"/>
      <c r="K104" s="509"/>
    </row>
    <row r="105" spans="1:13" ht="37.5" customHeight="1">
      <c r="A105" s="147"/>
      <c r="B105" s="148"/>
      <c r="C105" s="675" t="s">
        <v>317</v>
      </c>
      <c r="D105" s="198" t="s">
        <v>179</v>
      </c>
      <c r="E105" s="347">
        <f>+'N 8'!G570</f>
        <v>0</v>
      </c>
      <c r="F105" s="347">
        <f>'N 8'!H570+5000</f>
        <v>6314.4</v>
      </c>
      <c r="G105" s="347">
        <f>'N 8'!I570+5000</f>
        <v>8894.2000000000007</v>
      </c>
      <c r="H105" s="347">
        <f>'N 8'!J570+5000</f>
        <v>20414.599999999999</v>
      </c>
      <c r="I105" s="174"/>
      <c r="J105" s="175"/>
      <c r="K105" s="509"/>
    </row>
    <row r="106" spans="1:13" hidden="1">
      <c r="A106" s="147"/>
      <c r="B106" s="516"/>
      <c r="C106" s="504" t="s">
        <v>718</v>
      </c>
      <c r="D106" s="198" t="s">
        <v>215</v>
      </c>
      <c r="E106" s="347">
        <f>IFERROR(VLOOKUP($C106,'N 8'!$A:$J,7,FALSE),0)</f>
        <v>0</v>
      </c>
      <c r="F106" s="347">
        <f>IFERROR(VLOOKUP($C106,'N 8'!$A:$J,8,FALSE),0)</f>
        <v>0</v>
      </c>
      <c r="G106" s="347">
        <f>IFERROR(VLOOKUP($C106,'N 8'!$A:$J,9,FALSE),0)</f>
        <v>0</v>
      </c>
      <c r="H106" s="347">
        <f>IFERROR(VLOOKUP(C106,'N 8'!A:J,10,FALSE),0)</f>
        <v>0</v>
      </c>
      <c r="I106" s="174"/>
      <c r="J106" s="175"/>
      <c r="K106" s="509"/>
    </row>
    <row r="107" spans="1:13" ht="34.5" hidden="1">
      <c r="A107" s="147"/>
      <c r="B107" s="516"/>
      <c r="C107" s="504" t="s">
        <v>307</v>
      </c>
      <c r="D107" s="149" t="s">
        <v>308</v>
      </c>
      <c r="E107" s="347">
        <f>IFERROR(VLOOKUP($C107,'N 8'!$A:$J,7,FALSE),0)</f>
        <v>0</v>
      </c>
      <c r="F107" s="347">
        <f>IFERROR(VLOOKUP($C107,'N 8'!$A:$J,8,FALSE),0)</f>
        <v>0</v>
      </c>
      <c r="G107" s="347">
        <f>IFERROR(VLOOKUP($C107,'N 8'!$A:$J,9,FALSE),0)</f>
        <v>0</v>
      </c>
      <c r="H107" s="347">
        <f>IFERROR(VLOOKUP(C107,'N 8'!A:J,10,FALSE),0)</f>
        <v>0</v>
      </c>
      <c r="I107" s="174"/>
      <c r="J107" s="175"/>
      <c r="K107" s="509"/>
    </row>
    <row r="108" spans="1:13" ht="27.75" hidden="1" customHeight="1">
      <c r="A108" s="147"/>
      <c r="B108" s="516"/>
      <c r="C108" s="504" t="s">
        <v>719</v>
      </c>
      <c r="D108" s="149" t="s">
        <v>180</v>
      </c>
      <c r="E108" s="347"/>
      <c r="F108" s="347">
        <f>IFERROR(VLOOKUP($C108,'N 8'!$A:$J,8,FALSE),0)</f>
        <v>0</v>
      </c>
      <c r="G108" s="347">
        <f>IFERROR(VLOOKUP($C108,'N 8'!$A:$J,9,FALSE),0)</f>
        <v>0</v>
      </c>
      <c r="H108" s="347">
        <f>IFERROR(VLOOKUP(C108,'N 8'!A:J,10,FALSE),0)</f>
        <v>0</v>
      </c>
      <c r="I108" s="174"/>
      <c r="J108" s="175"/>
      <c r="K108" s="509"/>
    </row>
    <row r="109" spans="1:13" ht="59.25" customHeight="1">
      <c r="A109" s="147"/>
      <c r="B109" s="148"/>
      <c r="C109" s="675" t="s">
        <v>306</v>
      </c>
      <c r="D109" s="149" t="s">
        <v>181</v>
      </c>
      <c r="E109" s="347">
        <f>+'N 8'!G589</f>
        <v>0</v>
      </c>
      <c r="F109" s="347">
        <f>+'N 8'!H589</f>
        <v>7655</v>
      </c>
      <c r="G109" s="347">
        <f>+'N 8'!I589</f>
        <v>9435</v>
      </c>
      <c r="H109" s="347">
        <f>+'N 8'!J589</f>
        <v>9435</v>
      </c>
      <c r="I109" s="174"/>
      <c r="J109" s="175"/>
      <c r="K109" s="509"/>
    </row>
    <row r="111" spans="1:13">
      <c r="E111" s="323"/>
      <c r="F111" s="323"/>
      <c r="G111" s="323"/>
      <c r="H111" s="323"/>
    </row>
    <row r="112" spans="1:13">
      <c r="E112" s="323"/>
      <c r="F112" s="323"/>
      <c r="G112" s="323"/>
      <c r="H112" s="318"/>
    </row>
    <row r="113" spans="5:8">
      <c r="E113" s="318"/>
      <c r="F113" s="318"/>
      <c r="G113" s="318"/>
      <c r="H113" s="318"/>
    </row>
    <row r="115" spans="5:8">
      <c r="G115" s="318"/>
      <c r="H115" s="318"/>
    </row>
    <row r="116" spans="5:8">
      <c r="G116" s="318"/>
      <c r="H116" s="318"/>
    </row>
    <row r="117" spans="5:8">
      <c r="G117" s="318"/>
      <c r="H117" s="318"/>
    </row>
    <row r="118" spans="5:8" ht="40.5" customHeight="1">
      <c r="G118" s="318"/>
      <c r="H118" s="318"/>
    </row>
  </sheetData>
  <autoFilter ref="B1:B118">
    <filterColumn colId="0">
      <colorFilter dxfId="61"/>
    </filterColumn>
  </autoFilter>
  <customSheetViews>
    <customSheetView guid="{BA9DD912-BB3C-40B9-B8D4-2F3BB33695CD}" showPageBreaks="1" printArea="1" hiddenRows="1" hiddenColumns="1" topLeftCell="B25">
      <selection activeCell="L105" sqref="L105:M105"/>
      <pageMargins left="0.2" right="0.21" top="0.32" bottom="0.24" header="0.24" footer="0.17"/>
      <printOptions horizontalCentered="1"/>
      <pageSetup paperSize="9" scale="80" firstPageNumber="6" orientation="portrait" useFirstPageNumber="1" r:id="rId1"/>
      <headerFooter alignWithMargins="0"/>
    </customSheetView>
    <customSheetView guid="{50D6D28B-5697-48B1-897B-3DAEBACB1D6A}" hiddenRows="1" hiddenColumns="1" topLeftCell="A99">
      <selection activeCell="H109" sqref="H109"/>
      <pageMargins left="0.2" right="0.21" top="0.32" bottom="0.24" header="0.24" footer="0.17"/>
      <printOptions horizontalCentered="1"/>
      <pageSetup paperSize="9" scale="80" firstPageNumber="6" orientation="portrait" useFirstPageNumber="1" r:id="rId2"/>
      <headerFooter alignWithMargins="0"/>
    </customSheetView>
    <customSheetView guid="{8D44251F-CD28-4FD5-87FF-B69A5EBE7DBB}" hiddenRows="1" hiddenColumns="1" topLeftCell="A9">
      <selection activeCell="F12" sqref="F12"/>
      <pageMargins left="0.2" right="0.21" top="0.32" bottom="0.24" header="0.24" footer="0.17"/>
      <printOptions horizontalCentered="1"/>
      <pageSetup paperSize="9" scale="80" firstPageNumber="6" orientation="portrait" useFirstPageNumber="1" r:id="rId3"/>
      <headerFooter alignWithMargins="0"/>
    </customSheetView>
  </customSheetViews>
  <mergeCells count="8">
    <mergeCell ref="F1:H1"/>
    <mergeCell ref="A3:H3"/>
    <mergeCell ref="G5:H5"/>
    <mergeCell ref="A6:A7"/>
    <mergeCell ref="B6:B7"/>
    <mergeCell ref="C6:C7"/>
    <mergeCell ref="D6:D7"/>
    <mergeCell ref="E6:H6"/>
  </mergeCells>
  <printOptions horizontalCentered="1"/>
  <pageMargins left="0.2" right="0.21" top="0.32" bottom="0.24" header="0.24" footer="0.17"/>
  <pageSetup paperSize="9" firstPageNumber="6" orientation="portrait" useFirstPageNumber="1" r:id="rId4"/>
  <headerFooter alignWithMargins="0"/>
  <ignoredErrors>
    <ignoredError sqref="B13:C20 B34:C35 B30 B29 B28 B38:C39 B37 B70:C70 B68 B69 B73:C73 B71 B72 B82:C84 B74:B81 B22:C26 B21 B31 B32 B33 B36 B43:B44 B42 B48:C49 B45 B60 B58 B59 B65:C67 B61 B62 B86:C89 B85 B101:B105 B100 B107:C107 B106 B110:C65532 B108 B27 B40:B41 B46:B47 B51:C52 B50 B55:C56 B53:B54 B57 B63:B64 B92:C93 B90:B91 B95:C96 B94 B98:C99 B97 B109"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sheetPr>
  <dimension ref="A1:L8453"/>
  <sheetViews>
    <sheetView zoomScaleSheetLayoutView="80" workbookViewId="0">
      <selection activeCell="E22" sqref="E22"/>
    </sheetView>
  </sheetViews>
  <sheetFormatPr defaultRowHeight="17.25"/>
  <cols>
    <col min="1" max="2" width="5.140625" style="362" customWidth="1"/>
    <col min="3" max="3" width="8.28515625" style="362" customWidth="1"/>
    <col min="4" max="4" width="4.85546875" style="362" customWidth="1"/>
    <col min="5" max="5" width="38" style="88" customWidth="1"/>
    <col min="6" max="6" width="15.28515625" style="374" customWidth="1"/>
    <col min="7" max="7" width="17.42578125" style="89" customWidth="1"/>
    <col min="8" max="8" width="15.28515625" style="89" customWidth="1"/>
    <col min="9" max="9" width="19.5703125" style="375" customWidth="1"/>
    <col min="10" max="10" width="17" style="89" customWidth="1"/>
    <col min="11" max="11" width="9.140625" style="365"/>
    <col min="12" max="12" width="8.42578125" style="365" customWidth="1"/>
    <col min="13" max="16384" width="9.140625" style="365"/>
  </cols>
  <sheetData>
    <row r="1" spans="1:10" ht="21.75" customHeight="1">
      <c r="B1" s="363"/>
      <c r="C1" s="363"/>
      <c r="D1" s="363"/>
      <c r="E1" s="363"/>
      <c r="F1" s="363"/>
      <c r="G1" s="363"/>
      <c r="H1" s="363"/>
      <c r="I1" s="363"/>
      <c r="J1" s="364" t="s">
        <v>99</v>
      </c>
    </row>
    <row r="2" spans="1:10" ht="18.75" customHeight="1">
      <c r="B2" s="363"/>
      <c r="C2" s="363"/>
      <c r="D2" s="363"/>
      <c r="E2" s="363"/>
      <c r="F2" s="363"/>
      <c r="G2" s="363"/>
      <c r="H2" s="363"/>
      <c r="I2" s="57"/>
      <c r="J2" s="364" t="s">
        <v>195</v>
      </c>
    </row>
    <row r="3" spans="1:10" ht="17.25" customHeight="1">
      <c r="A3" s="363"/>
      <c r="B3" s="363"/>
      <c r="C3" s="363"/>
      <c r="D3" s="363"/>
      <c r="E3" s="363"/>
      <c r="F3" s="363"/>
      <c r="G3" s="363"/>
      <c r="H3" s="363"/>
      <c r="I3" s="57"/>
      <c r="J3" s="364" t="s">
        <v>1179</v>
      </c>
    </row>
    <row r="4" spans="1:10" ht="17.25" customHeight="1">
      <c r="A4" s="363"/>
      <c r="B4" s="363"/>
      <c r="C4" s="363"/>
      <c r="D4" s="363"/>
      <c r="E4" s="363"/>
      <c r="F4" s="363"/>
      <c r="G4" s="363"/>
      <c r="H4" s="363"/>
      <c r="I4" s="57"/>
      <c r="J4" s="364" t="s">
        <v>196</v>
      </c>
    </row>
    <row r="5" spans="1:10" ht="19.5" customHeight="1">
      <c r="A5" s="366"/>
      <c r="B5" s="366"/>
      <c r="C5" s="366"/>
      <c r="D5" s="366"/>
      <c r="E5" s="366"/>
      <c r="F5" s="366"/>
      <c r="G5" s="366"/>
      <c r="H5" s="366"/>
      <c r="I5" s="366"/>
      <c r="J5" s="364" t="s">
        <v>35</v>
      </c>
    </row>
    <row r="6" spans="1:10" ht="52.5" customHeight="1">
      <c r="A6" s="747" t="s">
        <v>1184</v>
      </c>
      <c r="B6" s="747"/>
      <c r="C6" s="747"/>
      <c r="D6" s="747"/>
      <c r="E6" s="747"/>
      <c r="F6" s="747"/>
      <c r="G6" s="747"/>
      <c r="H6" s="747"/>
      <c r="I6" s="747"/>
      <c r="J6" s="747"/>
    </row>
    <row r="7" spans="1:10" ht="16.5" customHeight="1">
      <c r="A7" s="359"/>
      <c r="B7" s="359"/>
      <c r="C7" s="359"/>
      <c r="D7" s="359"/>
      <c r="E7" s="360"/>
      <c r="F7" s="361"/>
      <c r="G7" s="361"/>
      <c r="H7" s="361"/>
      <c r="I7" s="750" t="s">
        <v>1</v>
      </c>
      <c r="J7" s="750"/>
    </row>
    <row r="8" spans="1:10" ht="57" customHeight="1">
      <c r="A8" s="751" t="s">
        <v>36</v>
      </c>
      <c r="B8" s="751"/>
      <c r="C8" s="751"/>
      <c r="D8" s="752" t="s">
        <v>223</v>
      </c>
      <c r="E8" s="749" t="s">
        <v>37</v>
      </c>
      <c r="F8" s="748" t="s">
        <v>93</v>
      </c>
      <c r="G8" s="748"/>
      <c r="H8" s="748"/>
      <c r="I8" s="748"/>
      <c r="J8" s="748"/>
    </row>
    <row r="9" spans="1:10" ht="24.75" customHeight="1">
      <c r="A9" s="751"/>
      <c r="B9" s="751"/>
      <c r="C9" s="751"/>
      <c r="D9" s="752"/>
      <c r="E9" s="749"/>
      <c r="F9" s="748" t="s">
        <v>38</v>
      </c>
      <c r="G9" s="748" t="s">
        <v>16</v>
      </c>
      <c r="H9" s="748"/>
      <c r="I9" s="748"/>
      <c r="J9" s="748"/>
    </row>
    <row r="10" spans="1:10" ht="21" customHeight="1">
      <c r="A10" s="751"/>
      <c r="B10" s="751"/>
      <c r="C10" s="751"/>
      <c r="D10" s="752"/>
      <c r="E10" s="749"/>
      <c r="F10" s="748"/>
      <c r="G10" s="748" t="s">
        <v>39</v>
      </c>
      <c r="H10" s="748" t="s">
        <v>40</v>
      </c>
      <c r="I10" s="748" t="s">
        <v>41</v>
      </c>
      <c r="J10" s="748" t="s">
        <v>42</v>
      </c>
    </row>
    <row r="11" spans="1:10" ht="102.75" customHeight="1">
      <c r="A11" s="376" t="s">
        <v>94</v>
      </c>
      <c r="B11" s="376" t="s">
        <v>95</v>
      </c>
      <c r="C11" s="376" t="s">
        <v>96</v>
      </c>
      <c r="D11" s="752"/>
      <c r="E11" s="749"/>
      <c r="F11" s="748"/>
      <c r="G11" s="748"/>
      <c r="H11" s="748"/>
      <c r="I11" s="748"/>
      <c r="J11" s="748"/>
    </row>
    <row r="12" spans="1:10" s="367" customFormat="1">
      <c r="A12" s="377"/>
      <c r="B12" s="377"/>
      <c r="C12" s="377"/>
      <c r="D12" s="377"/>
      <c r="E12" s="493" t="s">
        <v>15</v>
      </c>
      <c r="F12" s="378"/>
      <c r="G12" s="378"/>
      <c r="H12" s="378"/>
      <c r="I12" s="378"/>
      <c r="J12" s="378"/>
    </row>
    <row r="13" spans="1:10" s="367" customFormat="1">
      <c r="A13" s="377"/>
      <c r="B13" s="377"/>
      <c r="C13" s="377"/>
      <c r="D13" s="377"/>
      <c r="E13" s="493" t="s">
        <v>16</v>
      </c>
      <c r="F13" s="379"/>
      <c r="G13" s="379"/>
      <c r="H13" s="379"/>
      <c r="I13" s="379"/>
      <c r="J13" s="379"/>
    </row>
    <row r="14" spans="1:10" ht="71.25" customHeight="1">
      <c r="A14" s="377"/>
      <c r="B14" s="377"/>
      <c r="C14" s="377"/>
      <c r="D14" s="377"/>
      <c r="E14" s="380" t="s">
        <v>554</v>
      </c>
      <c r="F14" s="381">
        <f>+G14+H14+I14+J14</f>
        <v>1982666.3</v>
      </c>
      <c r="G14" s="381">
        <f>+G16</f>
        <v>326006.59999999998</v>
      </c>
      <c r="H14" s="381">
        <f>+H16</f>
        <v>73564.200000000012</v>
      </c>
      <c r="I14" s="381">
        <f>I16</f>
        <v>9435</v>
      </c>
      <c r="J14" s="381">
        <f>+J16</f>
        <v>1573660.5</v>
      </c>
    </row>
    <row r="15" spans="1:10" s="367" customFormat="1">
      <c r="A15" s="377"/>
      <c r="B15" s="377"/>
      <c r="C15" s="377"/>
      <c r="D15" s="377"/>
      <c r="E15" s="493" t="s">
        <v>16</v>
      </c>
      <c r="F15" s="379"/>
      <c r="G15" s="379"/>
      <c r="H15" s="379"/>
      <c r="I15" s="379"/>
      <c r="J15" s="379"/>
    </row>
    <row r="16" spans="1:10" ht="165" customHeight="1">
      <c r="A16" s="377" t="s">
        <v>12</v>
      </c>
      <c r="B16" s="377" t="s">
        <v>11</v>
      </c>
      <c r="C16" s="377" t="s">
        <v>11</v>
      </c>
      <c r="D16" s="377" t="s">
        <v>438</v>
      </c>
      <c r="E16" s="132" t="s">
        <v>268</v>
      </c>
      <c r="F16" s="381">
        <f>+G16+H16+I16+J16</f>
        <v>1982666.3</v>
      </c>
      <c r="G16" s="381">
        <f>+'N 6,1'!H101</f>
        <v>326006.59999999998</v>
      </c>
      <c r="H16" s="381">
        <f>+'N 6,1'!H102</f>
        <v>73564.200000000012</v>
      </c>
      <c r="I16" s="381">
        <f>+'N 6,1'!H109</f>
        <v>9435</v>
      </c>
      <c r="J16" s="381">
        <f>+'N 6,1'!H103+'N 6,1'!H104+'N 6,1'!H105</f>
        <v>1573660.5</v>
      </c>
    </row>
    <row r="17" spans="1:12">
      <c r="A17" s="368"/>
      <c r="B17" s="368"/>
      <c r="C17" s="368"/>
      <c r="D17" s="368"/>
      <c r="E17" s="493" t="s">
        <v>45</v>
      </c>
      <c r="F17" s="381"/>
      <c r="G17" s="381"/>
      <c r="H17" s="381"/>
      <c r="I17" s="381"/>
      <c r="J17" s="381"/>
    </row>
    <row r="18" spans="1:12" s="369" customFormat="1" ht="79.5" customHeight="1">
      <c r="A18" s="368"/>
      <c r="B18" s="368"/>
      <c r="C18" s="368"/>
      <c r="D18" s="368"/>
      <c r="E18" s="131" t="s">
        <v>275</v>
      </c>
      <c r="F18" s="381">
        <f>+G18+H18+I18+J18</f>
        <v>196816.1</v>
      </c>
      <c r="G18" s="381">
        <f>+'N 8'!J385+'N 8'!J390+'N 8'!J392</f>
        <v>196816.1</v>
      </c>
      <c r="H18" s="381"/>
      <c r="I18" s="381"/>
      <c r="J18" s="381"/>
    </row>
    <row r="19" spans="1:12" s="369" customFormat="1" ht="96" customHeight="1">
      <c r="A19" s="368"/>
      <c r="B19" s="368"/>
      <c r="C19" s="368"/>
      <c r="D19" s="368"/>
      <c r="E19" s="131" t="s">
        <v>863</v>
      </c>
      <c r="F19" s="381">
        <f>+G19+H19+I19+J19</f>
        <v>87399.989000000001</v>
      </c>
      <c r="G19" s="381">
        <f>'N 8'!J386+'N 8'!J388+'N 8'!J393</f>
        <v>87399.989000000001</v>
      </c>
      <c r="H19" s="381"/>
      <c r="I19" s="381"/>
      <c r="J19" s="381"/>
    </row>
    <row r="20" spans="1:12" s="369" customFormat="1" ht="34.5" hidden="1">
      <c r="A20" s="368"/>
      <c r="B20" s="368"/>
      <c r="C20" s="368"/>
      <c r="D20" s="368"/>
      <c r="E20" s="520" t="s">
        <v>862</v>
      </c>
      <c r="F20" s="381">
        <f t="shared" ref="F20:F22" si="0">+G20+H20+I20+J20</f>
        <v>0</v>
      </c>
      <c r="G20" s="381">
        <f>'N 8'!J389</f>
        <v>0</v>
      </c>
      <c r="H20" s="381"/>
      <c r="I20" s="381"/>
      <c r="J20" s="381"/>
    </row>
    <row r="21" spans="1:12" s="369" customFormat="1" ht="50.25" hidden="1" customHeight="1">
      <c r="A21" s="368"/>
      <c r="B21" s="368"/>
      <c r="C21" s="368"/>
      <c r="D21" s="368"/>
      <c r="E21" s="520" t="s">
        <v>1117</v>
      </c>
      <c r="F21" s="381">
        <f t="shared" si="0"/>
        <v>0</v>
      </c>
      <c r="G21" s="381">
        <f>+'N 8'!J395</f>
        <v>0</v>
      </c>
      <c r="H21" s="381"/>
      <c r="I21" s="381"/>
      <c r="J21" s="381"/>
    </row>
    <row r="22" spans="1:12" s="369" customFormat="1" ht="140.25" customHeight="1">
      <c r="A22" s="368"/>
      <c r="B22" s="368"/>
      <c r="C22" s="368"/>
      <c r="D22" s="368"/>
      <c r="E22" s="131" t="s">
        <v>1196</v>
      </c>
      <c r="F22" s="381">
        <f t="shared" si="0"/>
        <v>17347</v>
      </c>
      <c r="G22" s="381">
        <f>+'N 8'!J387+'N 8'!J391+'N 8'!J394</f>
        <v>16557</v>
      </c>
      <c r="H22" s="381"/>
      <c r="I22" s="381">
        <f>+'N 8'!J596</f>
        <v>790</v>
      </c>
      <c r="J22" s="381"/>
    </row>
    <row r="23" spans="1:12" s="369" customFormat="1" ht="94.5" customHeight="1">
      <c r="A23" s="368"/>
      <c r="B23" s="368"/>
      <c r="C23" s="368"/>
      <c r="D23" s="368"/>
      <c r="E23" s="131" t="s">
        <v>1125</v>
      </c>
      <c r="F23" s="381">
        <f t="shared" ref="F23:F34" si="1">+G23+H23+I23+J23</f>
        <v>30540</v>
      </c>
      <c r="G23" s="381"/>
      <c r="H23" s="381">
        <f>+'N 8'!J397+'N 8'!J400+'N 8'!J403</f>
        <v>30540</v>
      </c>
      <c r="I23" s="381"/>
      <c r="J23" s="381"/>
    </row>
    <row r="24" spans="1:12" s="369" customFormat="1" ht="120" customHeight="1">
      <c r="A24" s="368"/>
      <c r="B24" s="368"/>
      <c r="C24" s="368"/>
      <c r="D24" s="368"/>
      <c r="E24" s="131" t="s">
        <v>1197</v>
      </c>
      <c r="F24" s="381">
        <f>+G24+H24+I24+J24</f>
        <v>15310</v>
      </c>
      <c r="G24" s="381"/>
      <c r="H24" s="381">
        <f>+'N 8'!J398+'N 8'!J401+'N 8'!J407</f>
        <v>15235</v>
      </c>
      <c r="I24" s="381">
        <f>+'N 8'!J597</f>
        <v>75</v>
      </c>
      <c r="J24" s="381"/>
      <c r="L24"/>
    </row>
    <row r="25" spans="1:12" s="369" customFormat="1" ht="107.25" customHeight="1">
      <c r="A25" s="368"/>
      <c r="B25" s="368"/>
      <c r="C25" s="368"/>
      <c r="D25" s="368"/>
      <c r="E25" s="131" t="s">
        <v>1131</v>
      </c>
      <c r="F25" s="381">
        <f>+G25+H25+I25+J25</f>
        <v>27594.199999999997</v>
      </c>
      <c r="G25" s="381"/>
      <c r="H25" s="381">
        <f>+'N 8'!J399+'N 8'!J402+'N 8'!J408</f>
        <v>27354.199999999997</v>
      </c>
      <c r="I25" s="381">
        <f>+'N 8'!J598</f>
        <v>240</v>
      </c>
      <c r="J25" s="381"/>
      <c r="L25"/>
    </row>
    <row r="26" spans="1:12" s="369" customFormat="1" ht="104.25" customHeight="1">
      <c r="A26" s="368"/>
      <c r="B26" s="368"/>
      <c r="C26" s="368"/>
      <c r="D26" s="368"/>
      <c r="E26" s="524" t="s">
        <v>1123</v>
      </c>
      <c r="F26" s="381">
        <f t="shared" si="1"/>
        <v>277</v>
      </c>
      <c r="G26" s="381"/>
      <c r="H26" s="381">
        <f>+'N 8'!J404</f>
        <v>277</v>
      </c>
      <c r="I26" s="381"/>
      <c r="J26" s="381"/>
      <c r="L26"/>
    </row>
    <row r="27" spans="1:12" s="369" customFormat="1" ht="174" customHeight="1">
      <c r="A27" s="368"/>
      <c r="B27" s="368"/>
      <c r="C27" s="368"/>
      <c r="D27" s="368"/>
      <c r="E27" s="131" t="s">
        <v>1124</v>
      </c>
      <c r="F27" s="381">
        <f>+G27+H27+I27+J27</f>
        <v>81</v>
      </c>
      <c r="G27" s="381"/>
      <c r="H27" s="381">
        <f>+'N 8'!J405</f>
        <v>81</v>
      </c>
      <c r="I27" s="381"/>
      <c r="J27" s="381"/>
      <c r="L27"/>
    </row>
    <row r="28" spans="1:12" s="369" customFormat="1" ht="102.75" customHeight="1">
      <c r="A28" s="368"/>
      <c r="B28" s="368"/>
      <c r="C28" s="368"/>
      <c r="D28" s="368"/>
      <c r="E28" s="524" t="s">
        <v>1162</v>
      </c>
      <c r="F28" s="381">
        <f>+G28+H28+I28+J28</f>
        <v>77</v>
      </c>
      <c r="G28" s="381"/>
      <c r="H28" s="381">
        <f>+'N 8'!J406</f>
        <v>77</v>
      </c>
      <c r="I28" s="381"/>
      <c r="J28" s="381"/>
      <c r="L28"/>
    </row>
    <row r="29" spans="1:12" s="369" customFormat="1" ht="116.25" customHeight="1">
      <c r="A29" s="368"/>
      <c r="B29" s="368"/>
      <c r="C29" s="368"/>
      <c r="D29" s="368"/>
      <c r="E29" s="131" t="s">
        <v>1118</v>
      </c>
      <c r="F29" s="381">
        <f t="shared" si="1"/>
        <v>230</v>
      </c>
      <c r="G29" s="381"/>
      <c r="H29" s="381"/>
      <c r="I29" s="381">
        <f>'N 8'!J590</f>
        <v>230</v>
      </c>
      <c r="J29" s="381"/>
      <c r="L29"/>
    </row>
    <row r="30" spans="1:12" s="369" customFormat="1" ht="120.75" customHeight="1">
      <c r="A30" s="368"/>
      <c r="B30" s="368"/>
      <c r="C30" s="368"/>
      <c r="D30" s="368"/>
      <c r="E30" s="131" t="s">
        <v>1119</v>
      </c>
      <c r="F30" s="381">
        <f t="shared" si="1"/>
        <v>230</v>
      </c>
      <c r="G30" s="381"/>
      <c r="H30" s="381"/>
      <c r="I30" s="381">
        <f>'N 8'!J591</f>
        <v>230</v>
      </c>
      <c r="J30" s="381"/>
      <c r="L30"/>
    </row>
    <row r="31" spans="1:12" s="369" customFormat="1" ht="124.5" customHeight="1">
      <c r="A31" s="368"/>
      <c r="B31" s="368"/>
      <c r="C31" s="368"/>
      <c r="D31" s="368"/>
      <c r="E31" s="131" t="s">
        <v>1120</v>
      </c>
      <c r="F31" s="381">
        <f t="shared" si="1"/>
        <v>230</v>
      </c>
      <c r="G31" s="381"/>
      <c r="H31" s="381"/>
      <c r="I31" s="381">
        <f>'N 8'!J592</f>
        <v>230</v>
      </c>
      <c r="J31" s="381"/>
      <c r="L31"/>
    </row>
    <row r="32" spans="1:12" s="369" customFormat="1" ht="119.25" customHeight="1">
      <c r="A32" s="368"/>
      <c r="B32" s="368"/>
      <c r="C32" s="368"/>
      <c r="D32" s="368"/>
      <c r="E32" s="131" t="s">
        <v>1121</v>
      </c>
      <c r="F32" s="381">
        <f t="shared" si="1"/>
        <v>230</v>
      </c>
      <c r="G32" s="381"/>
      <c r="H32" s="381"/>
      <c r="I32" s="381">
        <f>'N 8'!J593</f>
        <v>230</v>
      </c>
      <c r="J32" s="381"/>
      <c r="L32"/>
    </row>
    <row r="33" spans="1:12" s="369" customFormat="1" ht="117.75" customHeight="1">
      <c r="A33" s="368"/>
      <c r="B33" s="368"/>
      <c r="C33" s="368"/>
      <c r="D33" s="368"/>
      <c r="E33" s="131" t="s">
        <v>1122</v>
      </c>
      <c r="F33" s="381">
        <f t="shared" si="1"/>
        <v>230</v>
      </c>
      <c r="G33" s="381"/>
      <c r="H33" s="381"/>
      <c r="I33" s="381">
        <f>'N 8'!J594</f>
        <v>230</v>
      </c>
      <c r="J33" s="381"/>
      <c r="L33"/>
    </row>
    <row r="34" spans="1:12" s="369" customFormat="1" ht="87.75" customHeight="1">
      <c r="A34" s="368"/>
      <c r="B34" s="368"/>
      <c r="C34" s="368"/>
      <c r="D34" s="368"/>
      <c r="E34" s="525" t="s">
        <v>1128</v>
      </c>
      <c r="F34" s="381">
        <f t="shared" si="1"/>
        <v>1600</v>
      </c>
      <c r="G34" s="381"/>
      <c r="H34" s="381"/>
      <c r="I34" s="381">
        <f>+'N 8'!J595</f>
        <v>1600</v>
      </c>
      <c r="J34" s="381"/>
      <c r="L34"/>
    </row>
    <row r="35" spans="1:12" s="369" customFormat="1" ht="101.25" customHeight="1">
      <c r="A35" s="368"/>
      <c r="B35" s="368"/>
      <c r="C35" s="368"/>
      <c r="D35" s="368"/>
      <c r="E35" s="131" t="s">
        <v>1132</v>
      </c>
      <c r="F35" s="381">
        <f>+G35+H35+I35+J35</f>
        <v>650</v>
      </c>
      <c r="G35" s="381"/>
      <c r="H35" s="381"/>
      <c r="I35" s="381">
        <f>+'N 8'!J599</f>
        <v>650</v>
      </c>
      <c r="J35" s="381"/>
      <c r="L35"/>
    </row>
    <row r="36" spans="1:12" s="369" customFormat="1" ht="102" customHeight="1">
      <c r="A36" s="368"/>
      <c r="B36" s="368"/>
      <c r="C36" s="368"/>
      <c r="D36" s="368"/>
      <c r="E36" s="131" t="s">
        <v>1133</v>
      </c>
      <c r="F36" s="381">
        <f>+G36+H36+I36+J36</f>
        <v>650</v>
      </c>
      <c r="G36" s="381"/>
      <c r="H36" s="381"/>
      <c r="I36" s="381">
        <f>+'N 8'!J600</f>
        <v>650</v>
      </c>
      <c r="J36" s="381"/>
      <c r="L36"/>
    </row>
    <row r="37" spans="1:12" s="369" customFormat="1" ht="99.75" customHeight="1">
      <c r="A37" s="368"/>
      <c r="B37" s="368"/>
      <c r="C37" s="368"/>
      <c r="D37" s="368"/>
      <c r="E37" s="131" t="s">
        <v>1134</v>
      </c>
      <c r="F37" s="381">
        <f t="shared" ref="F37:F42" si="2">+G37+H37+I37+J37</f>
        <v>650</v>
      </c>
      <c r="G37" s="381"/>
      <c r="H37" s="381"/>
      <c r="I37" s="381">
        <f>+'N 8'!J601</f>
        <v>650</v>
      </c>
      <c r="J37" s="381"/>
      <c r="L37"/>
    </row>
    <row r="38" spans="1:12" s="369" customFormat="1" ht="98.25" customHeight="1">
      <c r="A38" s="368"/>
      <c r="B38" s="368"/>
      <c r="C38" s="368"/>
      <c r="D38" s="368"/>
      <c r="E38" s="131" t="s">
        <v>1135</v>
      </c>
      <c r="F38" s="381">
        <f t="shared" si="2"/>
        <v>650</v>
      </c>
      <c r="G38" s="381"/>
      <c r="H38" s="381"/>
      <c r="I38" s="381">
        <f>+'N 8'!J602</f>
        <v>650</v>
      </c>
      <c r="J38" s="381"/>
      <c r="L38"/>
    </row>
    <row r="39" spans="1:12" s="369" customFormat="1" ht="99.75" customHeight="1">
      <c r="A39" s="368"/>
      <c r="B39" s="368"/>
      <c r="C39" s="368"/>
      <c r="D39" s="368"/>
      <c r="E39" s="131" t="s">
        <v>1136</v>
      </c>
      <c r="F39" s="381">
        <f t="shared" si="2"/>
        <v>600</v>
      </c>
      <c r="G39" s="381"/>
      <c r="H39" s="381"/>
      <c r="I39" s="381">
        <f>+'N 8'!J603</f>
        <v>600</v>
      </c>
      <c r="J39" s="381"/>
      <c r="L39"/>
    </row>
    <row r="40" spans="1:12" s="369" customFormat="1" ht="152.25" customHeight="1">
      <c r="A40" s="368"/>
      <c r="B40" s="368"/>
      <c r="C40" s="368"/>
      <c r="D40" s="368"/>
      <c r="E40" s="131" t="s">
        <v>1127</v>
      </c>
      <c r="F40" s="381">
        <f t="shared" si="2"/>
        <v>1600</v>
      </c>
      <c r="G40" s="381"/>
      <c r="H40" s="381"/>
      <c r="I40" s="381">
        <f>+'N 8'!J604</f>
        <v>1600</v>
      </c>
      <c r="J40" s="381"/>
      <c r="L40"/>
    </row>
    <row r="41" spans="1:12" s="369" customFormat="1" ht="147" customHeight="1">
      <c r="A41" s="368"/>
      <c r="B41" s="368"/>
      <c r="C41" s="368"/>
      <c r="D41" s="368"/>
      <c r="E41" s="131" t="s">
        <v>1137</v>
      </c>
      <c r="F41" s="381">
        <f t="shared" si="2"/>
        <v>600</v>
      </c>
      <c r="G41" s="381"/>
      <c r="H41" s="381"/>
      <c r="I41" s="381">
        <f>+'N 8'!J605</f>
        <v>600</v>
      </c>
      <c r="J41" s="381"/>
      <c r="L41"/>
    </row>
    <row r="42" spans="1:12" s="369" customFormat="1" ht="92.25" customHeight="1">
      <c r="A42" s="368"/>
      <c r="B42" s="368"/>
      <c r="C42" s="368"/>
      <c r="D42" s="368"/>
      <c r="E42" s="132" t="s">
        <v>1204</v>
      </c>
      <c r="F42" s="381">
        <f t="shared" si="2"/>
        <v>180</v>
      </c>
      <c r="G42" s="638"/>
      <c r="H42" s="638"/>
      <c r="I42" s="381">
        <f>+'N 8'!J606</f>
        <v>180</v>
      </c>
      <c r="J42" s="638"/>
      <c r="L42"/>
    </row>
    <row r="43" spans="1:12" s="369" customFormat="1">
      <c r="A43" s="370"/>
      <c r="B43" s="370"/>
      <c r="C43" s="370"/>
      <c r="D43" s="370"/>
      <c r="E43" s="371"/>
      <c r="F43" s="372"/>
      <c r="G43" s="373"/>
      <c r="H43" s="373"/>
      <c r="I43" s="373"/>
      <c r="J43" s="373"/>
      <c r="L43"/>
    </row>
    <row r="44" spans="1:12" s="369" customFormat="1">
      <c r="A44" s="370"/>
      <c r="B44" s="370"/>
      <c r="C44" s="370"/>
      <c r="D44" s="370"/>
      <c r="E44" s="371"/>
      <c r="F44" s="372"/>
      <c r="G44" s="373"/>
      <c r="H44" s="373"/>
      <c r="I44" s="373"/>
      <c r="J44" s="373"/>
      <c r="L44"/>
    </row>
    <row r="45" spans="1:12" s="369" customFormat="1">
      <c r="A45" s="370"/>
      <c r="B45" s="370"/>
      <c r="C45" s="370"/>
      <c r="D45" s="370"/>
      <c r="E45" s="371"/>
      <c r="F45" s="372"/>
      <c r="G45" s="373"/>
      <c r="H45" s="373"/>
      <c r="I45" s="373"/>
      <c r="J45" s="373"/>
      <c r="L45"/>
    </row>
    <row r="46" spans="1:12" s="369" customFormat="1">
      <c r="A46" s="370"/>
      <c r="B46" s="370"/>
      <c r="C46" s="370"/>
      <c r="D46" s="370"/>
      <c r="E46" s="371"/>
      <c r="F46" s="372"/>
      <c r="G46" s="373"/>
      <c r="H46" s="373"/>
      <c r="I46" s="373"/>
      <c r="J46" s="373"/>
      <c r="L46"/>
    </row>
    <row r="47" spans="1:12" s="369" customFormat="1">
      <c r="A47" s="370"/>
      <c r="B47" s="370"/>
      <c r="C47" s="370"/>
      <c r="D47" s="370"/>
      <c r="E47" s="371"/>
      <c r="F47" s="372"/>
      <c r="G47" s="373"/>
      <c r="H47" s="373"/>
      <c r="I47" s="373"/>
      <c r="J47" s="373"/>
      <c r="L47"/>
    </row>
    <row r="48" spans="1:12" s="369" customFormat="1">
      <c r="A48" s="370"/>
      <c r="B48" s="370"/>
      <c r="C48" s="370"/>
      <c r="D48" s="370"/>
      <c r="E48" s="371"/>
      <c r="F48" s="372"/>
      <c r="G48" s="373"/>
      <c r="H48" s="373"/>
      <c r="I48" s="373"/>
      <c r="J48" s="373"/>
      <c r="L48"/>
    </row>
    <row r="49" spans="1:12" s="369" customFormat="1">
      <c r="A49" s="370"/>
      <c r="B49" s="370"/>
      <c r="C49" s="370"/>
      <c r="D49" s="370"/>
      <c r="E49" s="371"/>
      <c r="F49" s="372"/>
      <c r="G49" s="373"/>
      <c r="H49" s="373"/>
      <c r="I49" s="373"/>
      <c r="J49" s="373"/>
      <c r="L49"/>
    </row>
    <row r="50" spans="1:12" s="369" customFormat="1">
      <c r="A50" s="370"/>
      <c r="B50" s="370"/>
      <c r="C50" s="370"/>
      <c r="D50" s="370"/>
      <c r="E50" s="371"/>
      <c r="F50" s="372"/>
      <c r="G50" s="373"/>
      <c r="H50" s="373"/>
      <c r="I50" s="373"/>
      <c r="J50" s="373"/>
      <c r="L50"/>
    </row>
    <row r="51" spans="1:12" s="369" customFormat="1">
      <c r="A51" s="370"/>
      <c r="B51" s="370"/>
      <c r="C51" s="370"/>
      <c r="D51" s="370"/>
      <c r="E51" s="371"/>
      <c r="F51" s="372"/>
      <c r="G51" s="373"/>
      <c r="H51" s="373"/>
      <c r="I51" s="373"/>
      <c r="J51" s="373"/>
      <c r="L51"/>
    </row>
    <row r="52" spans="1:12" s="369" customFormat="1">
      <c r="A52" s="370"/>
      <c r="B52" s="370"/>
      <c r="C52" s="370"/>
      <c r="D52" s="370"/>
      <c r="E52" s="371"/>
      <c r="F52" s="372"/>
      <c r="G52" s="373"/>
      <c r="H52" s="373"/>
      <c r="I52" s="373"/>
      <c r="J52" s="373"/>
      <c r="L52"/>
    </row>
    <row r="53" spans="1:12" s="369" customFormat="1">
      <c r="A53" s="370"/>
      <c r="B53" s="370"/>
      <c r="C53" s="370"/>
      <c r="D53" s="370"/>
      <c r="E53" s="371"/>
      <c r="F53" s="372"/>
      <c r="G53" s="373"/>
      <c r="H53" s="373"/>
      <c r="I53" s="373"/>
      <c r="J53" s="373"/>
      <c r="L53"/>
    </row>
    <row r="54" spans="1:12" s="369" customFormat="1">
      <c r="A54" s="370"/>
      <c r="B54" s="370"/>
      <c r="C54" s="370"/>
      <c r="D54" s="370"/>
      <c r="E54" s="371"/>
      <c r="F54" s="372"/>
      <c r="G54" s="373"/>
      <c r="H54" s="373"/>
      <c r="I54" s="373"/>
      <c r="J54" s="373"/>
      <c r="L54"/>
    </row>
    <row r="55" spans="1:12" s="369" customFormat="1">
      <c r="A55" s="370"/>
      <c r="B55" s="370"/>
      <c r="C55" s="370"/>
      <c r="D55" s="370"/>
      <c r="E55" s="371"/>
      <c r="F55" s="372"/>
      <c r="G55" s="373"/>
      <c r="H55" s="373"/>
      <c r="I55" s="373"/>
      <c r="J55" s="373"/>
      <c r="L55"/>
    </row>
    <row r="56" spans="1:12" s="369" customFormat="1">
      <c r="A56" s="370"/>
      <c r="B56" s="370"/>
      <c r="C56" s="370"/>
      <c r="D56" s="370"/>
      <c r="E56" s="371"/>
      <c r="F56" s="372"/>
      <c r="G56" s="373"/>
      <c r="H56" s="373"/>
      <c r="I56" s="373"/>
      <c r="J56" s="373"/>
      <c r="L56"/>
    </row>
    <row r="57" spans="1:12" s="369" customFormat="1">
      <c r="A57" s="370"/>
      <c r="B57" s="370"/>
      <c r="C57" s="370"/>
      <c r="D57" s="370"/>
      <c r="E57" s="371"/>
      <c r="F57" s="372"/>
      <c r="G57" s="373"/>
      <c r="H57" s="373"/>
      <c r="I57" s="373"/>
      <c r="J57" s="373"/>
      <c r="L57"/>
    </row>
    <row r="58" spans="1:12" s="369" customFormat="1">
      <c r="A58" s="370"/>
      <c r="B58" s="370"/>
      <c r="C58" s="370"/>
      <c r="D58" s="370"/>
      <c r="E58" s="371"/>
      <c r="F58" s="372"/>
      <c r="G58" s="373"/>
      <c r="H58" s="373"/>
      <c r="I58" s="373"/>
      <c r="J58" s="373"/>
      <c r="L58"/>
    </row>
    <row r="59" spans="1:12" s="369" customFormat="1">
      <c r="A59" s="370"/>
      <c r="B59" s="370"/>
      <c r="C59" s="370"/>
      <c r="D59" s="370"/>
      <c r="E59" s="371"/>
      <c r="F59" s="372"/>
      <c r="G59" s="373"/>
      <c r="H59" s="373"/>
      <c r="I59" s="373"/>
      <c r="J59" s="373"/>
      <c r="L59"/>
    </row>
    <row r="60" spans="1:12" s="369" customFormat="1">
      <c r="A60" s="370"/>
      <c r="B60" s="370"/>
      <c r="C60" s="370"/>
      <c r="D60" s="370"/>
      <c r="E60" s="371"/>
      <c r="F60" s="372"/>
      <c r="G60" s="373"/>
      <c r="H60" s="373"/>
      <c r="I60" s="373"/>
      <c r="J60" s="373"/>
      <c r="L60"/>
    </row>
    <row r="61" spans="1:12" s="369" customFormat="1">
      <c r="A61" s="370"/>
      <c r="B61" s="370"/>
      <c r="C61" s="370"/>
      <c r="D61" s="370"/>
      <c r="E61" s="371"/>
      <c r="F61" s="372"/>
      <c r="G61" s="373"/>
      <c r="H61" s="373"/>
      <c r="I61" s="373"/>
      <c r="J61" s="373"/>
      <c r="L61"/>
    </row>
    <row r="62" spans="1:12" s="369" customFormat="1">
      <c r="A62" s="370"/>
      <c r="B62" s="370"/>
      <c r="C62" s="370"/>
      <c r="D62" s="370"/>
      <c r="E62" s="371"/>
      <c r="F62" s="372"/>
      <c r="G62" s="373"/>
      <c r="H62" s="373"/>
      <c r="I62" s="373"/>
      <c r="J62" s="373"/>
      <c r="L62"/>
    </row>
    <row r="63" spans="1:12" s="369" customFormat="1">
      <c r="A63" s="370"/>
      <c r="B63" s="370"/>
      <c r="C63" s="370"/>
      <c r="D63" s="370"/>
      <c r="E63" s="371"/>
      <c r="F63" s="372"/>
      <c r="G63" s="373"/>
      <c r="H63" s="373"/>
      <c r="I63" s="373"/>
      <c r="J63" s="373"/>
      <c r="L63"/>
    </row>
    <row r="64" spans="1:12" s="369" customFormat="1">
      <c r="A64" s="370"/>
      <c r="B64" s="370"/>
      <c r="C64" s="370"/>
      <c r="D64" s="370"/>
      <c r="E64" s="371"/>
      <c r="F64" s="372"/>
      <c r="G64" s="373"/>
      <c r="H64" s="373"/>
      <c r="I64" s="373"/>
      <c r="J64" s="373"/>
      <c r="L64"/>
    </row>
    <row r="65" spans="1:12" s="369" customFormat="1">
      <c r="A65" s="370"/>
      <c r="B65" s="370"/>
      <c r="C65" s="370"/>
      <c r="D65" s="370"/>
      <c r="E65" s="371"/>
      <c r="F65" s="372"/>
      <c r="G65" s="373"/>
      <c r="H65" s="373"/>
      <c r="I65" s="373"/>
      <c r="J65" s="373"/>
      <c r="L65"/>
    </row>
    <row r="66" spans="1:12" s="369" customFormat="1">
      <c r="A66" s="370"/>
      <c r="B66" s="370"/>
      <c r="C66" s="370"/>
      <c r="D66" s="370"/>
      <c r="E66" s="371"/>
      <c r="F66" s="372"/>
      <c r="G66" s="373"/>
      <c r="H66" s="373"/>
      <c r="I66" s="373"/>
      <c r="J66" s="373"/>
      <c r="L66"/>
    </row>
    <row r="67" spans="1:12" s="369" customFormat="1">
      <c r="A67" s="370"/>
      <c r="B67" s="370"/>
      <c r="C67" s="370"/>
      <c r="D67" s="370"/>
      <c r="E67" s="371"/>
      <c r="F67" s="372"/>
      <c r="G67" s="373"/>
      <c r="H67" s="373"/>
      <c r="I67" s="373"/>
      <c r="J67" s="373"/>
      <c r="L67"/>
    </row>
    <row r="68" spans="1:12" s="369" customFormat="1">
      <c r="A68" s="370"/>
      <c r="B68" s="370"/>
      <c r="C68" s="370"/>
      <c r="D68" s="370"/>
      <c r="E68" s="371"/>
      <c r="F68" s="372"/>
      <c r="G68" s="373"/>
      <c r="H68" s="373"/>
      <c r="I68" s="373"/>
      <c r="J68" s="373"/>
      <c r="L68"/>
    </row>
    <row r="69" spans="1:12" s="369" customFormat="1">
      <c r="A69" s="370"/>
      <c r="B69" s="370"/>
      <c r="C69" s="370"/>
      <c r="D69" s="370"/>
      <c r="E69" s="371"/>
      <c r="F69" s="372"/>
      <c r="G69" s="373"/>
      <c r="H69" s="373"/>
      <c r="I69" s="373"/>
      <c r="J69" s="373"/>
      <c r="L69"/>
    </row>
    <row r="70" spans="1:12" s="369" customFormat="1">
      <c r="A70" s="370"/>
      <c r="B70" s="370"/>
      <c r="C70" s="370"/>
      <c r="D70" s="370"/>
      <c r="E70" s="371"/>
      <c r="F70" s="372"/>
      <c r="G70" s="373"/>
      <c r="H70" s="373"/>
      <c r="I70" s="373"/>
      <c r="J70" s="373"/>
      <c r="L70"/>
    </row>
    <row r="71" spans="1:12" s="369" customFormat="1">
      <c r="A71" s="370"/>
      <c r="B71" s="370"/>
      <c r="C71" s="370"/>
      <c r="D71" s="370"/>
      <c r="E71" s="371"/>
      <c r="F71" s="372"/>
      <c r="G71" s="373"/>
      <c r="H71" s="373"/>
      <c r="I71" s="373"/>
      <c r="J71" s="373"/>
      <c r="L71"/>
    </row>
    <row r="72" spans="1:12" s="369" customFormat="1">
      <c r="A72" s="370"/>
      <c r="B72" s="370"/>
      <c r="C72" s="370"/>
      <c r="D72" s="370"/>
      <c r="E72" s="371"/>
      <c r="F72" s="372"/>
      <c r="G72" s="373"/>
      <c r="H72" s="373"/>
      <c r="I72" s="373"/>
      <c r="J72" s="373"/>
      <c r="L72"/>
    </row>
    <row r="73" spans="1:12" s="369" customFormat="1">
      <c r="A73" s="370"/>
      <c r="B73" s="370"/>
      <c r="C73" s="370"/>
      <c r="D73" s="370"/>
      <c r="E73" s="371"/>
      <c r="F73" s="372"/>
      <c r="G73" s="373"/>
      <c r="H73" s="373"/>
      <c r="I73" s="373"/>
      <c r="J73" s="373"/>
      <c r="L73"/>
    </row>
    <row r="74" spans="1:12" s="369" customFormat="1">
      <c r="A74" s="370"/>
      <c r="B74" s="370"/>
      <c r="C74" s="370"/>
      <c r="D74" s="370"/>
      <c r="E74" s="371"/>
      <c r="F74" s="372"/>
      <c r="G74" s="373"/>
      <c r="H74" s="373"/>
      <c r="I74" s="373"/>
      <c r="J74" s="373"/>
      <c r="L74"/>
    </row>
    <row r="75" spans="1:12" s="369" customFormat="1">
      <c r="A75" s="370"/>
      <c r="B75" s="370"/>
      <c r="C75" s="370"/>
      <c r="D75" s="370"/>
      <c r="E75" s="371"/>
      <c r="F75" s="372"/>
      <c r="G75" s="373"/>
      <c r="H75" s="373"/>
      <c r="I75" s="373"/>
      <c r="J75" s="373"/>
      <c r="L75"/>
    </row>
    <row r="76" spans="1:12" s="369" customFormat="1">
      <c r="A76" s="370"/>
      <c r="B76" s="370"/>
      <c r="C76" s="370"/>
      <c r="D76" s="370"/>
      <c r="E76" s="371"/>
      <c r="F76" s="372"/>
      <c r="G76" s="373"/>
      <c r="H76" s="373"/>
      <c r="I76" s="373"/>
      <c r="J76" s="373"/>
      <c r="L76"/>
    </row>
    <row r="77" spans="1:12" s="369" customFormat="1">
      <c r="A77" s="370"/>
      <c r="B77" s="370"/>
      <c r="C77" s="370"/>
      <c r="D77" s="370"/>
      <c r="E77" s="371"/>
      <c r="F77" s="372"/>
      <c r="G77" s="373"/>
      <c r="H77" s="373"/>
      <c r="I77" s="373"/>
      <c r="J77" s="373"/>
      <c r="L77"/>
    </row>
    <row r="78" spans="1:12" s="369" customFormat="1">
      <c r="A78" s="370"/>
      <c r="B78" s="370"/>
      <c r="C78" s="370"/>
      <c r="D78" s="370"/>
      <c r="E78" s="371"/>
      <c r="F78" s="372"/>
      <c r="G78" s="373"/>
      <c r="H78" s="373"/>
      <c r="I78" s="373"/>
      <c r="J78" s="373"/>
      <c r="L78"/>
    </row>
    <row r="79" spans="1:12" s="369" customFormat="1">
      <c r="A79" s="370"/>
      <c r="B79" s="370"/>
      <c r="C79" s="370"/>
      <c r="D79" s="370"/>
      <c r="E79" s="371"/>
      <c r="F79" s="372"/>
      <c r="G79" s="373"/>
      <c r="H79" s="373"/>
      <c r="I79" s="373"/>
      <c r="J79" s="373"/>
      <c r="L79"/>
    </row>
    <row r="80" spans="1:12" s="369" customFormat="1">
      <c r="A80" s="370"/>
      <c r="B80" s="370"/>
      <c r="C80" s="370"/>
      <c r="D80" s="370"/>
      <c r="E80" s="371"/>
      <c r="F80" s="372"/>
      <c r="G80" s="373"/>
      <c r="H80" s="373"/>
      <c r="I80" s="373"/>
      <c r="J80" s="373"/>
      <c r="L80"/>
    </row>
    <row r="81" spans="1:12" s="369" customFormat="1">
      <c r="A81" s="370"/>
      <c r="B81" s="370"/>
      <c r="C81" s="370"/>
      <c r="D81" s="370"/>
      <c r="E81" s="371"/>
      <c r="F81" s="372"/>
      <c r="G81" s="373"/>
      <c r="H81" s="373"/>
      <c r="I81" s="373"/>
      <c r="J81" s="373"/>
      <c r="L81"/>
    </row>
    <row r="82" spans="1:12" s="369" customFormat="1">
      <c r="A82" s="370"/>
      <c r="B82" s="370"/>
      <c r="C82" s="370"/>
      <c r="D82" s="370"/>
      <c r="E82" s="371"/>
      <c r="F82" s="372"/>
      <c r="G82" s="373"/>
      <c r="H82" s="373"/>
      <c r="I82" s="373"/>
      <c r="J82" s="373"/>
      <c r="L82"/>
    </row>
    <row r="83" spans="1:12" s="369" customFormat="1">
      <c r="A83" s="370"/>
      <c r="B83" s="370"/>
      <c r="C83" s="370"/>
      <c r="D83" s="370"/>
      <c r="E83" s="371"/>
      <c r="F83" s="372"/>
      <c r="G83" s="373"/>
      <c r="H83" s="373"/>
      <c r="I83" s="373"/>
      <c r="J83" s="373"/>
      <c r="L83"/>
    </row>
    <row r="84" spans="1:12" s="369" customFormat="1">
      <c r="A84" s="370"/>
      <c r="B84" s="370"/>
      <c r="C84" s="370"/>
      <c r="D84" s="370"/>
      <c r="E84" s="371"/>
      <c r="F84" s="372"/>
      <c r="G84" s="373"/>
      <c r="H84" s="373"/>
      <c r="I84" s="373"/>
      <c r="J84" s="373"/>
      <c r="L84"/>
    </row>
    <row r="85" spans="1:12" s="369" customFormat="1">
      <c r="A85" s="370"/>
      <c r="B85" s="370"/>
      <c r="C85" s="370"/>
      <c r="D85" s="370"/>
      <c r="E85" s="371"/>
      <c r="F85" s="372"/>
      <c r="G85" s="373"/>
      <c r="H85" s="373"/>
      <c r="I85" s="373"/>
      <c r="J85" s="373"/>
      <c r="L85"/>
    </row>
    <row r="86" spans="1:12" s="369" customFormat="1">
      <c r="A86" s="370"/>
      <c r="B86" s="370"/>
      <c r="C86" s="370"/>
      <c r="D86" s="370"/>
      <c r="E86" s="371"/>
      <c r="F86" s="372"/>
      <c r="G86" s="373"/>
      <c r="H86" s="373"/>
      <c r="I86" s="373"/>
      <c r="J86" s="373"/>
      <c r="L86"/>
    </row>
    <row r="87" spans="1:12" s="369" customFormat="1">
      <c r="A87" s="370"/>
      <c r="B87" s="370"/>
      <c r="C87" s="370"/>
      <c r="D87" s="370"/>
      <c r="E87" s="371"/>
      <c r="F87" s="372"/>
      <c r="G87" s="373"/>
      <c r="H87" s="373"/>
      <c r="I87" s="373"/>
      <c r="J87" s="373"/>
      <c r="L87"/>
    </row>
    <row r="88" spans="1:12" s="369" customFormat="1">
      <c r="A88" s="370"/>
      <c r="B88" s="370"/>
      <c r="C88" s="370"/>
      <c r="D88" s="370"/>
      <c r="E88" s="371"/>
      <c r="F88" s="372"/>
      <c r="G88" s="373"/>
      <c r="H88" s="373"/>
      <c r="I88" s="373"/>
      <c r="J88" s="373"/>
      <c r="L88"/>
    </row>
    <row r="89" spans="1:12" s="369" customFormat="1">
      <c r="A89" s="370"/>
      <c r="B89" s="370"/>
      <c r="C89" s="370"/>
      <c r="D89" s="370"/>
      <c r="E89" s="371"/>
      <c r="F89" s="372"/>
      <c r="G89" s="373"/>
      <c r="H89" s="373"/>
      <c r="I89" s="373"/>
      <c r="J89" s="373"/>
      <c r="L89"/>
    </row>
    <row r="90" spans="1:12" s="369" customFormat="1">
      <c r="A90" s="370"/>
      <c r="B90" s="370"/>
      <c r="C90" s="370"/>
      <c r="D90" s="370"/>
      <c r="E90" s="371"/>
      <c r="F90" s="372"/>
      <c r="G90" s="373"/>
      <c r="H90" s="373"/>
      <c r="I90" s="373"/>
      <c r="J90" s="373"/>
      <c r="L90"/>
    </row>
    <row r="91" spans="1:12" s="369" customFormat="1">
      <c r="A91" s="370"/>
      <c r="B91" s="370"/>
      <c r="C91" s="370"/>
      <c r="D91" s="370"/>
      <c r="E91" s="371"/>
      <c r="F91" s="372"/>
      <c r="G91" s="373"/>
      <c r="H91" s="373"/>
      <c r="I91" s="373"/>
      <c r="J91" s="373"/>
      <c r="L91"/>
    </row>
    <row r="92" spans="1:12" s="369" customFormat="1">
      <c r="A92" s="370"/>
      <c r="B92" s="370"/>
      <c r="C92" s="370"/>
      <c r="D92" s="370"/>
      <c r="E92" s="371"/>
      <c r="F92" s="372"/>
      <c r="G92" s="373"/>
      <c r="H92" s="373"/>
      <c r="I92" s="373"/>
      <c r="J92" s="373"/>
      <c r="L92"/>
    </row>
    <row r="93" spans="1:12" s="369" customFormat="1">
      <c r="A93" s="370"/>
      <c r="B93" s="370"/>
      <c r="C93" s="370"/>
      <c r="D93" s="370"/>
      <c r="E93" s="371"/>
      <c r="F93" s="372"/>
      <c r="G93" s="373"/>
      <c r="H93" s="373"/>
      <c r="I93" s="373"/>
      <c r="J93" s="373"/>
      <c r="L93"/>
    </row>
    <row r="94" spans="1:12" s="369" customFormat="1">
      <c r="A94" s="370"/>
      <c r="B94" s="370"/>
      <c r="C94" s="370"/>
      <c r="D94" s="370"/>
      <c r="E94" s="371"/>
      <c r="F94" s="372"/>
      <c r="G94" s="373"/>
      <c r="H94" s="373"/>
      <c r="I94" s="373"/>
      <c r="J94" s="373"/>
      <c r="L94"/>
    </row>
    <row r="95" spans="1:12" s="369" customFormat="1">
      <c r="A95" s="370"/>
      <c r="B95" s="370"/>
      <c r="C95" s="370"/>
      <c r="D95" s="370"/>
      <c r="E95" s="371"/>
      <c r="F95" s="372"/>
      <c r="G95" s="373"/>
      <c r="H95" s="373"/>
      <c r="I95" s="373"/>
      <c r="J95" s="373"/>
      <c r="L95"/>
    </row>
    <row r="96" spans="1:12" s="369" customFormat="1">
      <c r="A96" s="370"/>
      <c r="B96" s="370"/>
      <c r="C96" s="370"/>
      <c r="D96" s="370"/>
      <c r="E96" s="371"/>
      <c r="F96" s="372"/>
      <c r="G96" s="373"/>
      <c r="H96" s="373"/>
      <c r="I96" s="373"/>
      <c r="J96" s="373"/>
      <c r="L96"/>
    </row>
    <row r="97" spans="1:12" s="369" customFormat="1">
      <c r="A97" s="370"/>
      <c r="B97" s="370"/>
      <c r="C97" s="370"/>
      <c r="D97" s="370"/>
      <c r="E97" s="371"/>
      <c r="F97" s="372"/>
      <c r="G97" s="373"/>
      <c r="H97" s="373"/>
      <c r="I97" s="373"/>
      <c r="J97" s="373"/>
      <c r="L97"/>
    </row>
    <row r="98" spans="1:12" s="369" customFormat="1">
      <c r="A98" s="370"/>
      <c r="B98" s="370"/>
      <c r="C98" s="370"/>
      <c r="D98" s="370"/>
      <c r="E98" s="371"/>
      <c r="F98" s="372"/>
      <c r="G98" s="373"/>
      <c r="H98" s="373"/>
      <c r="I98" s="373"/>
      <c r="J98" s="373"/>
      <c r="L98"/>
    </row>
    <row r="99" spans="1:12" s="369" customFormat="1">
      <c r="A99" s="370"/>
      <c r="B99" s="370"/>
      <c r="C99" s="370"/>
      <c r="D99" s="370"/>
      <c r="E99" s="371"/>
      <c r="F99" s="372"/>
      <c r="G99" s="373"/>
      <c r="H99" s="373"/>
      <c r="I99" s="373"/>
      <c r="J99" s="373"/>
      <c r="L99"/>
    </row>
    <row r="100" spans="1:12" s="369" customFormat="1">
      <c r="A100" s="370"/>
      <c r="B100" s="370"/>
      <c r="C100" s="370"/>
      <c r="D100" s="370"/>
      <c r="E100" s="371"/>
      <c r="F100" s="372"/>
      <c r="G100" s="373"/>
      <c r="H100" s="373"/>
      <c r="I100" s="373"/>
      <c r="J100" s="373"/>
      <c r="L100"/>
    </row>
    <row r="101" spans="1:12" s="369" customFormat="1">
      <c r="A101" s="370"/>
      <c r="B101" s="370"/>
      <c r="C101" s="370"/>
      <c r="D101" s="370"/>
      <c r="E101" s="371"/>
      <c r="F101" s="372"/>
      <c r="G101" s="373"/>
      <c r="H101" s="373"/>
      <c r="I101" s="373"/>
      <c r="J101" s="373"/>
      <c r="L101"/>
    </row>
    <row r="102" spans="1:12" s="369" customFormat="1">
      <c r="A102" s="370"/>
      <c r="B102" s="370"/>
      <c r="C102" s="370"/>
      <c r="D102" s="370"/>
      <c r="E102" s="371"/>
      <c r="F102" s="372"/>
      <c r="G102" s="373"/>
      <c r="H102" s="373"/>
      <c r="I102" s="373"/>
      <c r="J102" s="373"/>
      <c r="L102"/>
    </row>
    <row r="103" spans="1:12" s="369" customFormat="1">
      <c r="A103" s="370"/>
      <c r="B103" s="370"/>
      <c r="C103" s="370"/>
      <c r="D103" s="370"/>
      <c r="E103" s="371"/>
      <c r="F103" s="372"/>
      <c r="G103" s="373"/>
      <c r="H103" s="373"/>
      <c r="I103" s="373"/>
      <c r="J103" s="373"/>
      <c r="L103"/>
    </row>
    <row r="104" spans="1:12" s="369" customFormat="1">
      <c r="A104" s="370"/>
      <c r="B104" s="370"/>
      <c r="C104" s="370"/>
      <c r="D104" s="370"/>
      <c r="E104" s="371"/>
      <c r="F104" s="372"/>
      <c r="G104" s="373"/>
      <c r="H104" s="373"/>
      <c r="I104" s="373"/>
      <c r="J104" s="373"/>
      <c r="L104"/>
    </row>
    <row r="105" spans="1:12" s="369" customFormat="1">
      <c r="A105" s="370"/>
      <c r="B105" s="370"/>
      <c r="C105" s="370"/>
      <c r="D105" s="370"/>
      <c r="E105" s="371"/>
      <c r="F105" s="372"/>
      <c r="G105" s="373"/>
      <c r="H105" s="373"/>
      <c r="I105" s="373"/>
      <c r="J105" s="373"/>
      <c r="L105"/>
    </row>
    <row r="106" spans="1:12" s="369" customFormat="1">
      <c r="A106" s="370"/>
      <c r="B106" s="370"/>
      <c r="C106" s="370"/>
      <c r="D106" s="370"/>
      <c r="E106" s="371"/>
      <c r="F106" s="372"/>
      <c r="G106" s="373"/>
      <c r="H106" s="373"/>
      <c r="I106" s="373"/>
      <c r="J106" s="373"/>
      <c r="L106"/>
    </row>
    <row r="107" spans="1:12" s="369" customFormat="1">
      <c r="A107" s="370"/>
      <c r="B107" s="370"/>
      <c r="C107" s="370"/>
      <c r="D107" s="370"/>
      <c r="E107" s="371"/>
      <c r="F107" s="372"/>
      <c r="G107" s="373"/>
      <c r="H107" s="373"/>
      <c r="I107" s="373"/>
      <c r="J107" s="373"/>
      <c r="L107"/>
    </row>
    <row r="108" spans="1:12" s="369" customFormat="1">
      <c r="A108" s="370"/>
      <c r="B108" s="370"/>
      <c r="C108" s="370"/>
      <c r="D108" s="370"/>
      <c r="E108" s="371"/>
      <c r="F108" s="372"/>
      <c r="G108" s="373"/>
      <c r="H108" s="373"/>
      <c r="I108" s="373"/>
      <c r="J108" s="373"/>
      <c r="L108"/>
    </row>
    <row r="109" spans="1:12" s="369" customFormat="1">
      <c r="A109" s="370"/>
      <c r="B109" s="370"/>
      <c r="C109" s="370"/>
      <c r="D109" s="370"/>
      <c r="E109" s="371"/>
      <c r="F109" s="372"/>
      <c r="G109" s="373"/>
      <c r="H109" s="373"/>
      <c r="I109" s="373"/>
      <c r="J109" s="373"/>
      <c r="L109"/>
    </row>
    <row r="110" spans="1:12" s="369" customFormat="1">
      <c r="A110" s="370"/>
      <c r="B110" s="370"/>
      <c r="C110" s="370"/>
      <c r="D110" s="370"/>
      <c r="E110" s="371"/>
      <c r="F110" s="372"/>
      <c r="G110" s="373"/>
      <c r="H110" s="373"/>
      <c r="I110" s="373"/>
      <c r="J110" s="373"/>
      <c r="L110"/>
    </row>
    <row r="111" spans="1:12" s="369" customFormat="1">
      <c r="A111" s="370"/>
      <c r="B111" s="370"/>
      <c r="C111" s="370"/>
      <c r="D111" s="370"/>
      <c r="E111" s="371"/>
      <c r="F111" s="372"/>
      <c r="G111" s="373"/>
      <c r="H111" s="373"/>
      <c r="I111" s="373"/>
      <c r="J111" s="373"/>
      <c r="L111"/>
    </row>
    <row r="112" spans="1:12" s="369" customFormat="1">
      <c r="A112" s="370"/>
      <c r="B112" s="370"/>
      <c r="C112" s="370"/>
      <c r="D112" s="370"/>
      <c r="E112" s="371"/>
      <c r="F112" s="372"/>
      <c r="G112" s="373"/>
      <c r="H112" s="373"/>
      <c r="I112" s="373"/>
      <c r="J112" s="373"/>
      <c r="L112"/>
    </row>
    <row r="113" spans="1:12" s="369" customFormat="1">
      <c r="A113" s="370"/>
      <c r="B113" s="370"/>
      <c r="C113" s="370"/>
      <c r="D113" s="370"/>
      <c r="E113" s="371"/>
      <c r="F113" s="372"/>
      <c r="G113" s="373"/>
      <c r="H113" s="373"/>
      <c r="I113" s="373"/>
      <c r="J113" s="373"/>
      <c r="L113"/>
    </row>
    <row r="114" spans="1:12" s="369" customFormat="1">
      <c r="A114" s="370"/>
      <c r="B114" s="370"/>
      <c r="C114" s="370"/>
      <c r="D114" s="370"/>
      <c r="E114" s="371"/>
      <c r="F114" s="372"/>
      <c r="G114" s="373"/>
      <c r="H114" s="373"/>
      <c r="I114" s="373"/>
      <c r="J114" s="373"/>
      <c r="L114"/>
    </row>
    <row r="115" spans="1:12" s="369" customFormat="1">
      <c r="A115" s="370"/>
      <c r="B115" s="370"/>
      <c r="C115" s="370"/>
      <c r="D115" s="370"/>
      <c r="E115" s="371"/>
      <c r="F115" s="372"/>
      <c r="G115" s="373"/>
      <c r="H115" s="373"/>
      <c r="I115" s="373"/>
      <c r="J115" s="373"/>
      <c r="L115"/>
    </row>
    <row r="116" spans="1:12" s="369" customFormat="1">
      <c r="A116" s="370"/>
      <c r="B116" s="370"/>
      <c r="C116" s="370"/>
      <c r="D116" s="370"/>
      <c r="E116" s="371"/>
      <c r="F116" s="372"/>
      <c r="G116" s="373"/>
      <c r="H116" s="373"/>
      <c r="I116" s="373"/>
      <c r="J116" s="373"/>
      <c r="L116"/>
    </row>
    <row r="117" spans="1:12" s="369" customFormat="1">
      <c r="A117" s="370"/>
      <c r="B117" s="370"/>
      <c r="C117" s="370"/>
      <c r="D117" s="370"/>
      <c r="E117" s="371"/>
      <c r="F117" s="372"/>
      <c r="G117" s="373"/>
      <c r="H117" s="373"/>
      <c r="I117" s="373"/>
      <c r="J117" s="373"/>
      <c r="L117"/>
    </row>
    <row r="118" spans="1:12" s="369" customFormat="1">
      <c r="A118" s="370"/>
      <c r="B118" s="370"/>
      <c r="C118" s="370"/>
      <c r="D118" s="370"/>
      <c r="E118" s="371"/>
      <c r="F118" s="372"/>
      <c r="G118" s="373"/>
      <c r="H118" s="373"/>
      <c r="I118" s="373"/>
      <c r="J118" s="373"/>
      <c r="L118"/>
    </row>
    <row r="119" spans="1:12" s="369" customFormat="1">
      <c r="A119" s="370"/>
      <c r="B119" s="370"/>
      <c r="C119" s="370"/>
      <c r="D119" s="370"/>
      <c r="E119" s="371"/>
      <c r="F119" s="372"/>
      <c r="G119" s="373"/>
      <c r="H119" s="373"/>
      <c r="I119" s="373"/>
      <c r="J119" s="373"/>
      <c r="L119"/>
    </row>
    <row r="120" spans="1:12" s="369" customFormat="1">
      <c r="A120" s="370"/>
      <c r="B120" s="370"/>
      <c r="C120" s="370"/>
      <c r="D120" s="370"/>
      <c r="E120" s="371"/>
      <c r="F120" s="372"/>
      <c r="G120" s="373"/>
      <c r="H120" s="373"/>
      <c r="I120" s="373"/>
      <c r="J120" s="373"/>
      <c r="L120"/>
    </row>
    <row r="121" spans="1:12" s="369" customFormat="1">
      <c r="A121" s="370"/>
      <c r="B121" s="370"/>
      <c r="C121" s="370"/>
      <c r="D121" s="370"/>
      <c r="E121" s="371"/>
      <c r="F121" s="372"/>
      <c r="G121" s="373"/>
      <c r="H121" s="373"/>
      <c r="I121" s="373"/>
      <c r="J121" s="373"/>
      <c r="L121"/>
    </row>
    <row r="122" spans="1:12" s="369" customFormat="1">
      <c r="A122" s="370"/>
      <c r="B122" s="370"/>
      <c r="C122" s="370"/>
      <c r="D122" s="370"/>
      <c r="E122" s="371"/>
      <c r="F122" s="372"/>
      <c r="G122" s="373"/>
      <c r="H122" s="373"/>
      <c r="I122" s="373"/>
      <c r="J122" s="373"/>
      <c r="L122"/>
    </row>
    <row r="123" spans="1:12" s="369" customFormat="1">
      <c r="A123" s="370"/>
      <c r="B123" s="370"/>
      <c r="C123" s="370"/>
      <c r="D123" s="370"/>
      <c r="E123" s="371"/>
      <c r="F123" s="372"/>
      <c r="G123" s="373"/>
      <c r="H123" s="373"/>
      <c r="I123" s="373"/>
      <c r="J123" s="373"/>
      <c r="L123"/>
    </row>
    <row r="124" spans="1:12" s="369" customFormat="1">
      <c r="A124" s="370"/>
      <c r="B124" s="370"/>
      <c r="C124" s="370"/>
      <c r="D124" s="370"/>
      <c r="E124" s="371"/>
      <c r="F124" s="372"/>
      <c r="G124" s="373"/>
      <c r="H124" s="373"/>
      <c r="I124" s="373"/>
      <c r="J124" s="373"/>
      <c r="L124"/>
    </row>
    <row r="125" spans="1:12" s="369" customFormat="1">
      <c r="A125" s="370"/>
      <c r="B125" s="370"/>
      <c r="C125" s="370"/>
      <c r="D125" s="370"/>
      <c r="E125" s="371"/>
      <c r="F125" s="372"/>
      <c r="G125" s="373"/>
      <c r="H125" s="373"/>
      <c r="I125" s="373"/>
      <c r="J125" s="373"/>
      <c r="L125"/>
    </row>
    <row r="126" spans="1:12" s="369" customFormat="1">
      <c r="A126" s="370"/>
      <c r="B126" s="370"/>
      <c r="C126" s="370"/>
      <c r="D126" s="370"/>
      <c r="E126" s="371"/>
      <c r="F126" s="372"/>
      <c r="G126" s="373"/>
      <c r="H126" s="373"/>
      <c r="I126" s="373"/>
      <c r="J126" s="373"/>
      <c r="L126"/>
    </row>
    <row r="127" spans="1:12" s="369" customFormat="1">
      <c r="A127" s="370"/>
      <c r="B127" s="370"/>
      <c r="C127" s="370"/>
      <c r="D127" s="370"/>
      <c r="E127" s="371"/>
      <c r="F127" s="372"/>
      <c r="G127" s="373"/>
      <c r="H127" s="373"/>
      <c r="I127" s="373"/>
      <c r="J127" s="373"/>
      <c r="L127"/>
    </row>
    <row r="128" spans="1:12" s="369" customFormat="1">
      <c r="A128" s="370"/>
      <c r="B128" s="370"/>
      <c r="C128" s="370"/>
      <c r="D128" s="370"/>
      <c r="E128" s="371"/>
      <c r="F128" s="372"/>
      <c r="G128" s="373"/>
      <c r="H128" s="373"/>
      <c r="I128" s="373"/>
      <c r="J128" s="373"/>
      <c r="L128"/>
    </row>
    <row r="129" spans="1:12" s="369" customFormat="1">
      <c r="A129" s="370"/>
      <c r="B129" s="370"/>
      <c r="C129" s="370"/>
      <c r="D129" s="370"/>
      <c r="E129" s="371"/>
      <c r="F129" s="372"/>
      <c r="G129" s="373"/>
      <c r="H129" s="373"/>
      <c r="I129" s="373"/>
      <c r="J129" s="373"/>
      <c r="L129"/>
    </row>
    <row r="130" spans="1:12" s="369" customFormat="1">
      <c r="A130" s="370"/>
      <c r="B130" s="370"/>
      <c r="C130" s="370"/>
      <c r="D130" s="370"/>
      <c r="E130" s="371"/>
      <c r="F130" s="372"/>
      <c r="G130" s="373"/>
      <c r="H130" s="373"/>
      <c r="I130" s="373"/>
      <c r="J130" s="373"/>
      <c r="L130"/>
    </row>
    <row r="131" spans="1:12" s="369" customFormat="1">
      <c r="A131" s="370"/>
      <c r="B131" s="370"/>
      <c r="C131" s="370"/>
      <c r="D131" s="370"/>
      <c r="E131" s="371"/>
      <c r="F131" s="372"/>
      <c r="G131" s="373"/>
      <c r="H131" s="373"/>
      <c r="I131" s="373"/>
      <c r="J131" s="373"/>
      <c r="L131"/>
    </row>
    <row r="132" spans="1:12" s="369" customFormat="1">
      <c r="A132" s="370"/>
      <c r="B132" s="370"/>
      <c r="C132" s="370"/>
      <c r="D132" s="370"/>
      <c r="E132" s="371"/>
      <c r="F132" s="372"/>
      <c r="G132" s="373"/>
      <c r="H132" s="373"/>
      <c r="I132" s="373"/>
      <c r="J132" s="373"/>
      <c r="L132"/>
    </row>
    <row r="133" spans="1:12" s="369" customFormat="1">
      <c r="A133" s="370"/>
      <c r="B133" s="370"/>
      <c r="C133" s="370"/>
      <c r="D133" s="370"/>
      <c r="E133" s="371"/>
      <c r="F133" s="372"/>
      <c r="G133" s="373"/>
      <c r="H133" s="373"/>
      <c r="I133" s="373"/>
      <c r="J133" s="373"/>
      <c r="L133"/>
    </row>
    <row r="134" spans="1:12" s="369" customFormat="1">
      <c r="A134" s="370"/>
      <c r="B134" s="370"/>
      <c r="C134" s="370"/>
      <c r="D134" s="370"/>
      <c r="E134" s="371"/>
      <c r="F134" s="372"/>
      <c r="G134" s="373"/>
      <c r="H134" s="373"/>
      <c r="I134" s="373"/>
      <c r="J134" s="373"/>
      <c r="L134"/>
    </row>
    <row r="135" spans="1:12" s="369" customFormat="1">
      <c r="A135" s="370"/>
      <c r="B135" s="370"/>
      <c r="C135" s="370"/>
      <c r="D135" s="370"/>
      <c r="E135" s="371"/>
      <c r="F135" s="372"/>
      <c r="G135" s="373"/>
      <c r="H135" s="373"/>
      <c r="I135" s="373"/>
      <c r="J135" s="373"/>
      <c r="L135"/>
    </row>
    <row r="136" spans="1:12" s="369" customFormat="1">
      <c r="A136" s="370"/>
      <c r="B136" s="370"/>
      <c r="C136" s="370"/>
      <c r="D136" s="370"/>
      <c r="E136" s="371"/>
      <c r="F136" s="372"/>
      <c r="G136" s="373"/>
      <c r="H136" s="373"/>
      <c r="I136" s="373"/>
      <c r="J136" s="373"/>
      <c r="L136"/>
    </row>
    <row r="137" spans="1:12" s="369" customFormat="1">
      <c r="A137" s="370"/>
      <c r="B137" s="370"/>
      <c r="C137" s="370"/>
      <c r="D137" s="370"/>
      <c r="E137" s="371"/>
      <c r="F137" s="372"/>
      <c r="G137" s="373"/>
      <c r="H137" s="373"/>
      <c r="I137" s="373"/>
      <c r="J137" s="373"/>
      <c r="L137"/>
    </row>
    <row r="138" spans="1:12" s="369" customFormat="1">
      <c r="A138" s="370"/>
      <c r="B138" s="370"/>
      <c r="C138" s="370"/>
      <c r="D138" s="370"/>
      <c r="E138" s="371"/>
      <c r="F138" s="372"/>
      <c r="G138" s="373"/>
      <c r="H138" s="373"/>
      <c r="I138" s="373"/>
      <c r="J138" s="373"/>
      <c r="L138"/>
    </row>
    <row r="139" spans="1:12" s="369" customFormat="1">
      <c r="A139" s="370"/>
      <c r="B139" s="370"/>
      <c r="C139" s="370"/>
      <c r="D139" s="370"/>
      <c r="E139" s="371"/>
      <c r="F139" s="372"/>
      <c r="G139" s="373"/>
      <c r="H139" s="373"/>
      <c r="I139" s="373"/>
      <c r="J139" s="373"/>
      <c r="L139"/>
    </row>
    <row r="140" spans="1:12" s="369" customFormat="1">
      <c r="A140" s="370"/>
      <c r="B140" s="370"/>
      <c r="C140" s="370"/>
      <c r="D140" s="370"/>
      <c r="E140" s="371"/>
      <c r="F140" s="372"/>
      <c r="G140" s="373"/>
      <c r="H140" s="373"/>
      <c r="I140" s="373"/>
      <c r="J140" s="373"/>
      <c r="L140"/>
    </row>
    <row r="141" spans="1:12" s="369" customFormat="1">
      <c r="A141" s="370"/>
      <c r="B141" s="370"/>
      <c r="C141" s="370"/>
      <c r="D141" s="370"/>
      <c r="E141" s="371"/>
      <c r="F141" s="372"/>
      <c r="G141" s="373"/>
      <c r="H141" s="373"/>
      <c r="I141" s="373"/>
      <c r="J141" s="373"/>
      <c r="L141"/>
    </row>
    <row r="142" spans="1:12" s="369" customFormat="1">
      <c r="A142" s="370"/>
      <c r="B142" s="370"/>
      <c r="C142" s="370"/>
      <c r="D142" s="370"/>
      <c r="E142" s="371"/>
      <c r="F142" s="372"/>
      <c r="G142" s="373"/>
      <c r="H142" s="373"/>
      <c r="I142" s="373"/>
      <c r="J142" s="373"/>
      <c r="L142"/>
    </row>
    <row r="143" spans="1:12" s="369" customFormat="1">
      <c r="A143" s="370"/>
      <c r="B143" s="370"/>
      <c r="C143" s="370"/>
      <c r="D143" s="370"/>
      <c r="E143" s="371"/>
      <c r="F143" s="372"/>
      <c r="G143" s="373"/>
      <c r="H143" s="373"/>
      <c r="I143" s="373"/>
      <c r="J143" s="373"/>
      <c r="L143"/>
    </row>
    <row r="144" spans="1:12" s="369" customFormat="1">
      <c r="A144" s="370"/>
      <c r="B144" s="370"/>
      <c r="C144" s="370"/>
      <c r="D144" s="370"/>
      <c r="E144" s="371"/>
      <c r="F144" s="372"/>
      <c r="G144" s="373"/>
      <c r="H144" s="373"/>
      <c r="I144" s="373"/>
      <c r="J144" s="373"/>
      <c r="L144"/>
    </row>
    <row r="145" spans="1:12" s="369" customFormat="1">
      <c r="A145" s="370"/>
      <c r="B145" s="370"/>
      <c r="C145" s="370"/>
      <c r="D145" s="370"/>
      <c r="E145" s="371"/>
      <c r="F145" s="372"/>
      <c r="G145" s="373"/>
      <c r="H145" s="373"/>
      <c r="I145" s="373"/>
      <c r="J145" s="373"/>
      <c r="L145"/>
    </row>
    <row r="146" spans="1:12" s="369" customFormat="1">
      <c r="A146" s="370"/>
      <c r="B146" s="370"/>
      <c r="C146" s="370"/>
      <c r="D146" s="370"/>
      <c r="E146" s="371"/>
      <c r="F146" s="372"/>
      <c r="G146" s="373"/>
      <c r="H146" s="373"/>
      <c r="I146" s="373"/>
      <c r="J146" s="373"/>
      <c r="L146"/>
    </row>
    <row r="147" spans="1:12" s="369" customFormat="1">
      <c r="A147" s="370"/>
      <c r="B147" s="370"/>
      <c r="C147" s="370"/>
      <c r="D147" s="370"/>
      <c r="E147" s="371"/>
      <c r="F147" s="372"/>
      <c r="G147" s="373"/>
      <c r="H147" s="373"/>
      <c r="I147" s="373"/>
      <c r="J147" s="373"/>
      <c r="L147"/>
    </row>
    <row r="148" spans="1:12" s="369" customFormat="1">
      <c r="A148" s="370"/>
      <c r="B148" s="370"/>
      <c r="C148" s="370"/>
      <c r="D148" s="370"/>
      <c r="E148" s="371"/>
      <c r="F148" s="372"/>
      <c r="G148" s="373"/>
      <c r="H148" s="373"/>
      <c r="I148" s="373"/>
      <c r="J148" s="373"/>
    </row>
    <row r="149" spans="1:12" s="369" customFormat="1">
      <c r="A149" s="370"/>
      <c r="B149" s="370"/>
      <c r="C149" s="370"/>
      <c r="D149" s="370"/>
      <c r="E149" s="371"/>
      <c r="F149" s="372"/>
      <c r="G149" s="373"/>
      <c r="H149" s="373"/>
      <c r="I149" s="373"/>
      <c r="J149" s="373"/>
    </row>
    <row r="150" spans="1:12" s="369" customFormat="1">
      <c r="A150" s="370"/>
      <c r="B150" s="370"/>
      <c r="C150" s="370"/>
      <c r="D150" s="370"/>
      <c r="E150" s="371"/>
      <c r="F150" s="372"/>
      <c r="G150" s="373"/>
      <c r="H150" s="373"/>
      <c r="I150" s="373"/>
      <c r="J150" s="373"/>
    </row>
    <row r="151" spans="1:12" s="369" customFormat="1">
      <c r="A151" s="370"/>
      <c r="B151" s="370"/>
      <c r="C151" s="370"/>
      <c r="D151" s="370"/>
      <c r="E151" s="371"/>
      <c r="F151" s="372"/>
      <c r="G151" s="373"/>
      <c r="H151" s="373"/>
      <c r="I151" s="373"/>
      <c r="J151" s="373"/>
    </row>
    <row r="152" spans="1:12" s="369" customFormat="1">
      <c r="A152" s="370"/>
      <c r="B152" s="370"/>
      <c r="C152" s="370"/>
      <c r="D152" s="370"/>
      <c r="E152" s="371"/>
      <c r="F152" s="372"/>
      <c r="G152" s="373"/>
      <c r="H152" s="373"/>
      <c r="I152" s="373"/>
      <c r="J152" s="373"/>
    </row>
    <row r="153" spans="1:12" s="369" customFormat="1">
      <c r="A153" s="370"/>
      <c r="B153" s="370"/>
      <c r="C153" s="370"/>
      <c r="D153" s="370"/>
      <c r="E153" s="371"/>
      <c r="F153" s="372"/>
      <c r="G153" s="373"/>
      <c r="H153" s="373"/>
      <c r="I153" s="373"/>
      <c r="J153" s="373"/>
    </row>
    <row r="154" spans="1:12" s="369" customFormat="1">
      <c r="A154" s="370"/>
      <c r="B154" s="370"/>
      <c r="C154" s="370"/>
      <c r="D154" s="370"/>
      <c r="E154" s="371"/>
      <c r="F154" s="372"/>
      <c r="G154" s="373"/>
      <c r="H154" s="373"/>
      <c r="I154" s="373"/>
      <c r="J154" s="373"/>
    </row>
    <row r="155" spans="1:12" s="369" customFormat="1">
      <c r="A155" s="370"/>
      <c r="B155" s="370"/>
      <c r="C155" s="370"/>
      <c r="D155" s="370"/>
      <c r="E155" s="371"/>
      <c r="F155" s="372"/>
      <c r="G155" s="373"/>
      <c r="H155" s="373"/>
      <c r="I155" s="373"/>
      <c r="J155" s="373"/>
    </row>
    <row r="156" spans="1:12" s="369" customFormat="1">
      <c r="A156" s="370"/>
      <c r="B156" s="370"/>
      <c r="C156" s="370"/>
      <c r="D156" s="370"/>
      <c r="E156" s="371"/>
      <c r="F156" s="372"/>
      <c r="G156" s="373"/>
      <c r="H156" s="373"/>
      <c r="I156" s="373"/>
      <c r="J156" s="373"/>
    </row>
    <row r="157" spans="1:12" s="369" customFormat="1">
      <c r="A157" s="370"/>
      <c r="B157" s="370"/>
      <c r="C157" s="370"/>
      <c r="D157" s="370"/>
      <c r="E157" s="371"/>
      <c r="F157" s="372"/>
      <c r="G157" s="373"/>
      <c r="H157" s="373"/>
      <c r="I157" s="373"/>
      <c r="J157" s="373"/>
    </row>
    <row r="158" spans="1:12" s="369" customFormat="1">
      <c r="A158" s="370"/>
      <c r="B158" s="370"/>
      <c r="C158" s="370"/>
      <c r="D158" s="370"/>
      <c r="E158" s="371"/>
      <c r="F158" s="372"/>
      <c r="G158" s="373"/>
      <c r="H158" s="373"/>
      <c r="I158" s="373"/>
      <c r="J158" s="373"/>
    </row>
    <row r="159" spans="1:12" s="369" customFormat="1">
      <c r="A159" s="370"/>
      <c r="B159" s="370"/>
      <c r="C159" s="370"/>
      <c r="D159" s="370"/>
      <c r="E159" s="371"/>
      <c r="F159" s="372"/>
      <c r="G159" s="373"/>
      <c r="H159" s="373"/>
      <c r="I159" s="373"/>
      <c r="J159" s="373"/>
    </row>
    <row r="160" spans="1:12" s="369" customFormat="1">
      <c r="A160" s="370"/>
      <c r="B160" s="370"/>
      <c r="C160" s="370"/>
      <c r="D160" s="370"/>
      <c r="E160" s="371"/>
      <c r="F160" s="372"/>
      <c r="G160" s="373"/>
      <c r="H160" s="373"/>
      <c r="I160" s="373"/>
      <c r="J160" s="373"/>
    </row>
    <row r="161" spans="1:10" s="369" customFormat="1">
      <c r="A161" s="370"/>
      <c r="B161" s="370"/>
      <c r="C161" s="370"/>
      <c r="D161" s="370"/>
      <c r="E161" s="371"/>
      <c r="F161" s="372"/>
      <c r="G161" s="373"/>
      <c r="H161" s="373"/>
      <c r="I161" s="373"/>
      <c r="J161" s="373"/>
    </row>
    <row r="162" spans="1:10" s="369" customFormat="1">
      <c r="A162" s="370"/>
      <c r="B162" s="370"/>
      <c r="C162" s="370"/>
      <c r="D162" s="370"/>
      <c r="E162" s="371"/>
      <c r="F162" s="372"/>
      <c r="G162" s="373"/>
      <c r="H162" s="373"/>
      <c r="I162" s="373"/>
      <c r="J162" s="373"/>
    </row>
    <row r="163" spans="1:10" s="369" customFormat="1">
      <c r="A163" s="370"/>
      <c r="B163" s="370"/>
      <c r="C163" s="370"/>
      <c r="D163" s="370"/>
      <c r="E163" s="371"/>
      <c r="F163" s="372"/>
      <c r="G163" s="373"/>
      <c r="H163" s="373"/>
      <c r="I163" s="373"/>
      <c r="J163" s="373"/>
    </row>
    <row r="164" spans="1:10" s="369" customFormat="1">
      <c r="A164" s="370"/>
      <c r="B164" s="370"/>
      <c r="C164" s="370"/>
      <c r="D164" s="370"/>
      <c r="E164" s="371"/>
      <c r="F164" s="372"/>
      <c r="G164" s="373"/>
      <c r="H164" s="373"/>
      <c r="I164" s="373"/>
      <c r="J164" s="373"/>
    </row>
    <row r="165" spans="1:10" s="369" customFormat="1">
      <c r="A165" s="370"/>
      <c r="B165" s="370"/>
      <c r="C165" s="370"/>
      <c r="D165" s="370"/>
      <c r="E165" s="371"/>
      <c r="F165" s="372"/>
      <c r="G165" s="373"/>
      <c r="H165" s="373"/>
      <c r="I165" s="373"/>
      <c r="J165" s="373"/>
    </row>
    <row r="166" spans="1:10" s="369" customFormat="1">
      <c r="A166" s="370"/>
      <c r="B166" s="370"/>
      <c r="C166" s="370"/>
      <c r="D166" s="370"/>
      <c r="E166" s="371"/>
      <c r="F166" s="372"/>
      <c r="G166" s="373"/>
      <c r="H166" s="373"/>
      <c r="I166" s="373"/>
      <c r="J166" s="373"/>
    </row>
    <row r="167" spans="1:10" s="369" customFormat="1">
      <c r="A167" s="370"/>
      <c r="B167" s="370"/>
      <c r="C167" s="370"/>
      <c r="D167" s="370"/>
      <c r="E167" s="371"/>
      <c r="F167" s="372"/>
      <c r="G167" s="373"/>
      <c r="H167" s="373"/>
      <c r="I167" s="373"/>
      <c r="J167" s="373"/>
    </row>
    <row r="168" spans="1:10" s="369" customFormat="1">
      <c r="A168" s="370"/>
      <c r="B168" s="370"/>
      <c r="C168" s="370"/>
      <c r="D168" s="370"/>
      <c r="E168" s="371"/>
      <c r="F168" s="372"/>
      <c r="G168" s="373"/>
      <c r="H168" s="373"/>
      <c r="I168" s="373"/>
      <c r="J168" s="373"/>
    </row>
    <row r="169" spans="1:10" s="369" customFormat="1">
      <c r="A169" s="370"/>
      <c r="B169" s="370"/>
      <c r="C169" s="370"/>
      <c r="D169" s="370"/>
      <c r="E169" s="371"/>
      <c r="F169" s="372"/>
      <c r="G169" s="373"/>
      <c r="H169" s="373"/>
      <c r="I169" s="373"/>
      <c r="J169" s="373"/>
    </row>
    <row r="170" spans="1:10" s="369" customFormat="1">
      <c r="A170" s="370"/>
      <c r="B170" s="370"/>
      <c r="C170" s="370"/>
      <c r="D170" s="370"/>
      <c r="E170" s="371"/>
      <c r="F170" s="372"/>
      <c r="G170" s="373"/>
      <c r="H170" s="373"/>
      <c r="I170" s="373"/>
      <c r="J170" s="373"/>
    </row>
    <row r="171" spans="1:10" s="369" customFormat="1">
      <c r="A171" s="370"/>
      <c r="B171" s="370"/>
      <c r="C171" s="370"/>
      <c r="D171" s="370"/>
      <c r="E171" s="371"/>
      <c r="F171" s="372"/>
      <c r="G171" s="373"/>
      <c r="H171" s="373"/>
      <c r="I171" s="373"/>
      <c r="J171" s="373"/>
    </row>
    <row r="172" spans="1:10" s="369" customFormat="1">
      <c r="A172" s="370"/>
      <c r="B172" s="370"/>
      <c r="C172" s="370"/>
      <c r="D172" s="370"/>
      <c r="E172" s="371"/>
      <c r="F172" s="372"/>
      <c r="G172" s="373"/>
      <c r="H172" s="373"/>
      <c r="I172" s="373"/>
      <c r="J172" s="373"/>
    </row>
    <row r="173" spans="1:10" s="369" customFormat="1">
      <c r="A173" s="370"/>
      <c r="B173" s="370"/>
      <c r="C173" s="370"/>
      <c r="D173" s="370"/>
      <c r="E173" s="371"/>
      <c r="F173" s="372"/>
      <c r="G173" s="373"/>
      <c r="H173" s="373"/>
      <c r="I173" s="373"/>
      <c r="J173" s="373"/>
    </row>
    <row r="174" spans="1:10" s="369" customFormat="1">
      <c r="A174" s="370"/>
      <c r="B174" s="370"/>
      <c r="C174" s="370"/>
      <c r="D174" s="370"/>
      <c r="E174" s="371"/>
      <c r="F174" s="372"/>
      <c r="G174" s="373"/>
      <c r="H174" s="373"/>
      <c r="I174" s="373"/>
      <c r="J174" s="373"/>
    </row>
    <row r="175" spans="1:10" s="369" customFormat="1">
      <c r="A175" s="370"/>
      <c r="B175" s="370"/>
      <c r="C175" s="370"/>
      <c r="D175" s="370"/>
      <c r="E175" s="371"/>
      <c r="F175" s="372"/>
      <c r="G175" s="373"/>
      <c r="H175" s="373"/>
      <c r="I175" s="373"/>
      <c r="J175" s="373"/>
    </row>
    <row r="176" spans="1:10" s="369" customFormat="1">
      <c r="A176" s="370"/>
      <c r="B176" s="370"/>
      <c r="C176" s="370"/>
      <c r="D176" s="370"/>
      <c r="E176" s="371"/>
      <c r="F176" s="372"/>
      <c r="G176" s="373"/>
      <c r="H176" s="373"/>
      <c r="I176" s="373"/>
      <c r="J176" s="373"/>
    </row>
    <row r="177" spans="1:10" s="369" customFormat="1">
      <c r="A177" s="370"/>
      <c r="B177" s="370"/>
      <c r="C177" s="370"/>
      <c r="D177" s="370"/>
      <c r="E177" s="371"/>
      <c r="F177" s="372"/>
      <c r="G177" s="373"/>
      <c r="H177" s="373"/>
      <c r="I177" s="373"/>
      <c r="J177" s="373"/>
    </row>
    <row r="178" spans="1:10" s="369" customFormat="1">
      <c r="A178" s="370"/>
      <c r="B178" s="370"/>
      <c r="C178" s="370"/>
      <c r="D178" s="370"/>
      <c r="E178" s="371"/>
      <c r="F178" s="372"/>
      <c r="G178" s="373"/>
      <c r="H178" s="373"/>
      <c r="I178" s="373"/>
      <c r="J178" s="373"/>
    </row>
    <row r="179" spans="1:10" s="369" customFormat="1">
      <c r="A179" s="370"/>
      <c r="B179" s="370"/>
      <c r="C179" s="370"/>
      <c r="D179" s="370"/>
      <c r="E179" s="371"/>
      <c r="F179" s="372"/>
      <c r="G179" s="373"/>
      <c r="H179" s="373"/>
      <c r="I179" s="373"/>
      <c r="J179" s="373"/>
    </row>
    <row r="180" spans="1:10" s="369" customFormat="1">
      <c r="A180" s="370"/>
      <c r="B180" s="370"/>
      <c r="C180" s="370"/>
      <c r="D180" s="370"/>
      <c r="E180" s="371"/>
      <c r="F180" s="372"/>
      <c r="G180" s="373"/>
      <c r="H180" s="373"/>
      <c r="I180" s="373"/>
      <c r="J180" s="373"/>
    </row>
    <row r="181" spans="1:10" s="369" customFormat="1">
      <c r="A181" s="370"/>
      <c r="B181" s="370"/>
      <c r="C181" s="370"/>
      <c r="D181" s="370"/>
      <c r="E181" s="371"/>
      <c r="F181" s="372"/>
      <c r="G181" s="373"/>
      <c r="H181" s="373"/>
      <c r="I181" s="373"/>
      <c r="J181" s="373"/>
    </row>
    <row r="182" spans="1:10" s="369" customFormat="1">
      <c r="A182" s="370"/>
      <c r="B182" s="370"/>
      <c r="C182" s="370"/>
      <c r="D182" s="370"/>
      <c r="E182" s="371"/>
      <c r="F182" s="372"/>
      <c r="G182" s="373"/>
      <c r="H182" s="373"/>
      <c r="I182" s="373"/>
      <c r="J182" s="373"/>
    </row>
    <row r="183" spans="1:10" s="369" customFormat="1">
      <c r="A183" s="370"/>
      <c r="B183" s="370"/>
      <c r="C183" s="370"/>
      <c r="D183" s="370"/>
      <c r="E183" s="371"/>
      <c r="F183" s="372"/>
      <c r="G183" s="373"/>
      <c r="H183" s="373"/>
      <c r="I183" s="373"/>
      <c r="J183" s="373"/>
    </row>
    <row r="184" spans="1:10" s="369" customFormat="1">
      <c r="A184" s="370"/>
      <c r="B184" s="370"/>
      <c r="C184" s="370"/>
      <c r="D184" s="370"/>
      <c r="E184" s="371"/>
      <c r="F184" s="372"/>
      <c r="G184" s="373"/>
      <c r="H184" s="373"/>
      <c r="I184" s="373"/>
      <c r="J184" s="373"/>
    </row>
    <row r="185" spans="1:10" s="369" customFormat="1">
      <c r="A185" s="370"/>
      <c r="B185" s="370"/>
      <c r="C185" s="370"/>
      <c r="D185" s="370"/>
      <c r="E185" s="371"/>
      <c r="F185" s="372"/>
      <c r="G185" s="373"/>
      <c r="H185" s="373"/>
      <c r="I185" s="373"/>
      <c r="J185" s="373"/>
    </row>
    <row r="186" spans="1:10" s="369" customFormat="1">
      <c r="A186" s="370"/>
      <c r="B186" s="370"/>
      <c r="C186" s="370"/>
      <c r="D186" s="370"/>
      <c r="E186" s="371"/>
      <c r="F186" s="372"/>
      <c r="G186" s="373"/>
      <c r="H186" s="373"/>
      <c r="I186" s="373"/>
      <c r="J186" s="373"/>
    </row>
    <row r="187" spans="1:10" s="369" customFormat="1">
      <c r="A187" s="370"/>
      <c r="B187" s="370"/>
      <c r="C187" s="370"/>
      <c r="D187" s="370"/>
      <c r="E187" s="371"/>
      <c r="F187" s="372"/>
      <c r="G187" s="373"/>
      <c r="H187" s="373"/>
      <c r="I187" s="373"/>
      <c r="J187" s="373"/>
    </row>
    <row r="188" spans="1:10" s="369" customFormat="1">
      <c r="A188" s="370"/>
      <c r="B188" s="370"/>
      <c r="C188" s="370"/>
      <c r="D188" s="370"/>
      <c r="E188" s="371"/>
      <c r="F188" s="372"/>
      <c r="G188" s="373"/>
      <c r="H188" s="373"/>
      <c r="I188" s="373"/>
      <c r="J188" s="373"/>
    </row>
    <row r="189" spans="1:10" s="369" customFormat="1">
      <c r="A189" s="370"/>
      <c r="B189" s="370"/>
      <c r="C189" s="370"/>
      <c r="D189" s="370"/>
      <c r="E189" s="371"/>
      <c r="F189" s="372"/>
      <c r="G189" s="373"/>
      <c r="H189" s="373"/>
      <c r="I189" s="373"/>
      <c r="J189" s="373"/>
    </row>
    <row r="190" spans="1:10" s="369" customFormat="1">
      <c r="A190" s="370"/>
      <c r="B190" s="370"/>
      <c r="C190" s="370"/>
      <c r="D190" s="370"/>
      <c r="E190" s="371"/>
      <c r="F190" s="372"/>
      <c r="G190" s="373"/>
      <c r="H190" s="373"/>
      <c r="I190" s="373"/>
      <c r="J190" s="373"/>
    </row>
    <row r="191" spans="1:10" s="369" customFormat="1">
      <c r="A191" s="370"/>
      <c r="B191" s="370"/>
      <c r="C191" s="370"/>
      <c r="D191" s="370"/>
      <c r="E191" s="371"/>
      <c r="F191" s="372"/>
      <c r="G191" s="373"/>
      <c r="H191" s="373"/>
      <c r="I191" s="373"/>
      <c r="J191" s="373"/>
    </row>
    <row r="192" spans="1:10" s="369" customFormat="1">
      <c r="A192" s="370"/>
      <c r="B192" s="370"/>
      <c r="C192" s="370"/>
      <c r="D192" s="370"/>
      <c r="E192" s="371"/>
      <c r="F192" s="372"/>
      <c r="G192" s="373"/>
      <c r="H192" s="373"/>
      <c r="I192" s="373"/>
      <c r="J192" s="373"/>
    </row>
    <row r="193" spans="1:10" s="369" customFormat="1">
      <c r="A193" s="370"/>
      <c r="B193" s="370"/>
      <c r="C193" s="370"/>
      <c r="D193" s="370"/>
      <c r="E193" s="371"/>
      <c r="F193" s="372"/>
      <c r="G193" s="373"/>
      <c r="H193" s="373"/>
      <c r="I193" s="373"/>
      <c r="J193" s="373"/>
    </row>
    <row r="194" spans="1:10" s="369" customFormat="1">
      <c r="A194" s="370"/>
      <c r="B194" s="370"/>
      <c r="C194" s="370"/>
      <c r="D194" s="370"/>
      <c r="E194" s="371"/>
      <c r="F194" s="372"/>
      <c r="G194" s="373"/>
      <c r="H194" s="373"/>
      <c r="I194" s="373"/>
      <c r="J194" s="373"/>
    </row>
    <row r="195" spans="1:10" s="369" customFormat="1">
      <c r="A195" s="370"/>
      <c r="B195" s="370"/>
      <c r="C195" s="370"/>
      <c r="D195" s="370"/>
      <c r="E195" s="371"/>
      <c r="F195" s="372"/>
      <c r="G195" s="373"/>
      <c r="H195" s="373"/>
      <c r="I195" s="373"/>
      <c r="J195" s="373"/>
    </row>
    <row r="196" spans="1:10" s="369" customFormat="1">
      <c r="A196" s="370"/>
      <c r="B196" s="370"/>
      <c r="C196" s="370"/>
      <c r="D196" s="370"/>
      <c r="E196" s="371"/>
      <c r="F196" s="372"/>
      <c r="G196" s="373"/>
      <c r="H196" s="373"/>
      <c r="I196" s="373"/>
      <c r="J196" s="373"/>
    </row>
    <row r="197" spans="1:10" s="369" customFormat="1">
      <c r="A197" s="370"/>
      <c r="B197" s="370"/>
      <c r="C197" s="370"/>
      <c r="D197" s="370"/>
      <c r="E197" s="371"/>
      <c r="F197" s="372"/>
      <c r="G197" s="373"/>
      <c r="H197" s="373"/>
      <c r="I197" s="373"/>
      <c r="J197" s="373"/>
    </row>
    <row r="198" spans="1:10" s="369" customFormat="1">
      <c r="A198" s="370"/>
      <c r="B198" s="370"/>
      <c r="C198" s="370"/>
      <c r="D198" s="370"/>
      <c r="E198" s="371"/>
      <c r="F198" s="372"/>
      <c r="G198" s="373"/>
      <c r="H198" s="373"/>
      <c r="I198" s="373"/>
      <c r="J198" s="373"/>
    </row>
    <row r="199" spans="1:10" s="369" customFormat="1">
      <c r="A199" s="370"/>
      <c r="B199" s="370"/>
      <c r="C199" s="370"/>
      <c r="D199" s="370"/>
      <c r="E199" s="371"/>
      <c r="F199" s="372"/>
      <c r="G199" s="373"/>
      <c r="H199" s="373"/>
      <c r="I199" s="373"/>
      <c r="J199" s="373"/>
    </row>
    <row r="200" spans="1:10" s="369" customFormat="1">
      <c r="A200" s="370"/>
      <c r="B200" s="370"/>
      <c r="C200" s="370"/>
      <c r="D200" s="370"/>
      <c r="E200" s="371"/>
      <c r="F200" s="372"/>
      <c r="G200" s="373"/>
      <c r="H200" s="373"/>
      <c r="I200" s="373"/>
      <c r="J200" s="373"/>
    </row>
    <row r="201" spans="1:10" s="369" customFormat="1">
      <c r="A201" s="370"/>
      <c r="B201" s="370"/>
      <c r="C201" s="370"/>
      <c r="D201" s="370"/>
      <c r="E201" s="371"/>
      <c r="F201" s="372"/>
      <c r="G201" s="373"/>
      <c r="H201" s="373"/>
      <c r="I201" s="373"/>
      <c r="J201" s="373"/>
    </row>
    <row r="202" spans="1:10" s="369" customFormat="1">
      <c r="A202" s="370"/>
      <c r="B202" s="370"/>
      <c r="C202" s="370"/>
      <c r="D202" s="370"/>
      <c r="E202" s="371"/>
      <c r="F202" s="372"/>
      <c r="G202" s="373"/>
      <c r="H202" s="373"/>
      <c r="I202" s="373"/>
      <c r="J202" s="373"/>
    </row>
    <row r="203" spans="1:10">
      <c r="I203" s="373"/>
    </row>
    <row r="204" spans="1:10">
      <c r="I204" s="373"/>
    </row>
    <row r="205" spans="1:10">
      <c r="I205" s="373"/>
    </row>
    <row r="206" spans="1:10">
      <c r="I206" s="373"/>
    </row>
    <row r="207" spans="1:10">
      <c r="I207" s="373"/>
    </row>
    <row r="208" spans="1:10">
      <c r="I208" s="373"/>
    </row>
    <row r="209" spans="9:9">
      <c r="I209" s="373"/>
    </row>
    <row r="210" spans="9:9">
      <c r="I210" s="373"/>
    </row>
    <row r="211" spans="9:9">
      <c r="I211" s="373"/>
    </row>
    <row r="212" spans="9:9">
      <c r="I212" s="373"/>
    </row>
    <row r="213" spans="9:9">
      <c r="I213" s="373"/>
    </row>
    <row r="214" spans="9:9">
      <c r="I214" s="373"/>
    </row>
    <row r="215" spans="9:9">
      <c r="I215" s="373"/>
    </row>
    <row r="216" spans="9:9">
      <c r="I216" s="373"/>
    </row>
    <row r="217" spans="9:9">
      <c r="I217" s="373"/>
    </row>
    <row r="218" spans="9:9">
      <c r="I218" s="373"/>
    </row>
    <row r="219" spans="9:9">
      <c r="I219" s="373"/>
    </row>
    <row r="220" spans="9:9">
      <c r="I220" s="373"/>
    </row>
    <row r="221" spans="9:9">
      <c r="I221" s="373"/>
    </row>
    <row r="222" spans="9:9">
      <c r="I222" s="373"/>
    </row>
    <row r="223" spans="9:9">
      <c r="I223" s="373"/>
    </row>
    <row r="224" spans="9:9">
      <c r="I224" s="373"/>
    </row>
    <row r="225" spans="9:9">
      <c r="I225" s="373"/>
    </row>
    <row r="226" spans="9:9">
      <c r="I226" s="373"/>
    </row>
    <row r="227" spans="9:9">
      <c r="I227" s="373"/>
    </row>
    <row r="228" spans="9:9">
      <c r="I228" s="373"/>
    </row>
    <row r="229" spans="9:9">
      <c r="I229" s="373"/>
    </row>
    <row r="230" spans="9:9">
      <c r="I230" s="373"/>
    </row>
    <row r="231" spans="9:9">
      <c r="I231" s="373"/>
    </row>
    <row r="232" spans="9:9">
      <c r="I232" s="373"/>
    </row>
    <row r="233" spans="9:9">
      <c r="I233" s="373"/>
    </row>
    <row r="234" spans="9:9">
      <c r="I234" s="373"/>
    </row>
    <row r="235" spans="9:9">
      <c r="I235" s="373"/>
    </row>
    <row r="236" spans="9:9">
      <c r="I236" s="373"/>
    </row>
    <row r="237" spans="9:9">
      <c r="I237" s="373"/>
    </row>
    <row r="238" spans="9:9">
      <c r="I238" s="373"/>
    </row>
    <row r="239" spans="9:9">
      <c r="I239" s="373"/>
    </row>
    <row r="240" spans="9:9">
      <c r="I240" s="373"/>
    </row>
    <row r="241" spans="9:9">
      <c r="I241" s="373"/>
    </row>
    <row r="242" spans="9:9">
      <c r="I242" s="373"/>
    </row>
    <row r="243" spans="9:9">
      <c r="I243" s="373"/>
    </row>
    <row r="244" spans="9:9">
      <c r="I244" s="373"/>
    </row>
    <row r="245" spans="9:9">
      <c r="I245" s="373"/>
    </row>
    <row r="246" spans="9:9">
      <c r="I246" s="373"/>
    </row>
    <row r="247" spans="9:9">
      <c r="I247" s="373"/>
    </row>
    <row r="248" spans="9:9">
      <c r="I248" s="373"/>
    </row>
    <row r="249" spans="9:9">
      <c r="I249" s="373"/>
    </row>
    <row r="250" spans="9:9">
      <c r="I250" s="373"/>
    </row>
    <row r="251" spans="9:9">
      <c r="I251" s="373"/>
    </row>
    <row r="252" spans="9:9">
      <c r="I252" s="373"/>
    </row>
    <row r="253" spans="9:9">
      <c r="I253" s="373"/>
    </row>
    <row r="254" spans="9:9">
      <c r="I254" s="373"/>
    </row>
    <row r="255" spans="9:9">
      <c r="I255" s="373"/>
    </row>
    <row r="256" spans="9:9">
      <c r="I256" s="373"/>
    </row>
    <row r="257" spans="9:9">
      <c r="I257" s="373"/>
    </row>
    <row r="258" spans="9:9">
      <c r="I258" s="373"/>
    </row>
    <row r="259" spans="9:9">
      <c r="I259" s="373"/>
    </row>
    <row r="260" spans="9:9">
      <c r="I260" s="373"/>
    </row>
    <row r="261" spans="9:9">
      <c r="I261" s="373"/>
    </row>
    <row r="262" spans="9:9">
      <c r="I262" s="373"/>
    </row>
    <row r="263" spans="9:9">
      <c r="I263" s="373"/>
    </row>
    <row r="264" spans="9:9">
      <c r="I264" s="373"/>
    </row>
    <row r="265" spans="9:9">
      <c r="I265" s="373"/>
    </row>
    <row r="266" spans="9:9">
      <c r="I266" s="373"/>
    </row>
    <row r="267" spans="9:9">
      <c r="I267" s="373"/>
    </row>
    <row r="268" spans="9:9">
      <c r="I268" s="373"/>
    </row>
    <row r="269" spans="9:9">
      <c r="I269" s="373"/>
    </row>
    <row r="270" spans="9:9">
      <c r="I270" s="373"/>
    </row>
    <row r="271" spans="9:9">
      <c r="I271" s="373"/>
    </row>
    <row r="272" spans="9:9">
      <c r="I272" s="373"/>
    </row>
    <row r="273" spans="9:9">
      <c r="I273" s="373"/>
    </row>
    <row r="274" spans="9:9">
      <c r="I274" s="373"/>
    </row>
    <row r="275" spans="9:9">
      <c r="I275" s="373"/>
    </row>
    <row r="276" spans="9:9">
      <c r="I276" s="373"/>
    </row>
    <row r="277" spans="9:9">
      <c r="I277" s="373"/>
    </row>
    <row r="278" spans="9:9">
      <c r="I278" s="373"/>
    </row>
    <row r="279" spans="9:9">
      <c r="I279" s="373"/>
    </row>
    <row r="280" spans="9:9">
      <c r="I280" s="373"/>
    </row>
    <row r="281" spans="9:9">
      <c r="I281" s="373"/>
    </row>
    <row r="282" spans="9:9">
      <c r="I282" s="373"/>
    </row>
    <row r="283" spans="9:9">
      <c r="I283" s="373"/>
    </row>
    <row r="284" spans="9:9">
      <c r="I284" s="373"/>
    </row>
    <row r="285" spans="9:9">
      <c r="I285" s="373"/>
    </row>
    <row r="286" spans="9:9">
      <c r="I286" s="373"/>
    </row>
    <row r="287" spans="9:9">
      <c r="I287" s="373"/>
    </row>
    <row r="288" spans="9:9">
      <c r="I288" s="373"/>
    </row>
    <row r="289" spans="9:9">
      <c r="I289" s="373"/>
    </row>
    <row r="290" spans="9:9">
      <c r="I290" s="373"/>
    </row>
    <row r="291" spans="9:9">
      <c r="I291" s="373"/>
    </row>
    <row r="292" spans="9:9">
      <c r="I292" s="373"/>
    </row>
    <row r="293" spans="9:9">
      <c r="I293" s="373"/>
    </row>
    <row r="294" spans="9:9">
      <c r="I294" s="373"/>
    </row>
    <row r="295" spans="9:9">
      <c r="I295" s="373"/>
    </row>
    <row r="296" spans="9:9">
      <c r="I296" s="373"/>
    </row>
    <row r="297" spans="9:9">
      <c r="I297" s="373"/>
    </row>
    <row r="298" spans="9:9">
      <c r="I298" s="373"/>
    </row>
    <row r="299" spans="9:9">
      <c r="I299" s="373"/>
    </row>
    <row r="300" spans="9:9">
      <c r="I300" s="373"/>
    </row>
    <row r="301" spans="9:9">
      <c r="I301" s="373"/>
    </row>
    <row r="302" spans="9:9">
      <c r="I302" s="373"/>
    </row>
    <row r="303" spans="9:9">
      <c r="I303" s="373"/>
    </row>
    <row r="304" spans="9:9">
      <c r="I304" s="373"/>
    </row>
    <row r="305" spans="9:9">
      <c r="I305" s="373"/>
    </row>
    <row r="306" spans="9:9">
      <c r="I306" s="373"/>
    </row>
    <row r="307" spans="9:9">
      <c r="I307" s="373"/>
    </row>
    <row r="308" spans="9:9">
      <c r="I308" s="373"/>
    </row>
    <row r="309" spans="9:9">
      <c r="I309" s="373"/>
    </row>
    <row r="310" spans="9:9">
      <c r="I310" s="373"/>
    </row>
    <row r="311" spans="9:9">
      <c r="I311" s="373"/>
    </row>
    <row r="312" spans="9:9">
      <c r="I312" s="373"/>
    </row>
    <row r="313" spans="9:9">
      <c r="I313" s="373"/>
    </row>
    <row r="314" spans="9:9">
      <c r="I314" s="373"/>
    </row>
    <row r="315" spans="9:9">
      <c r="I315" s="373"/>
    </row>
    <row r="316" spans="9:9">
      <c r="I316" s="373"/>
    </row>
    <row r="317" spans="9:9">
      <c r="I317" s="373"/>
    </row>
    <row r="318" spans="9:9">
      <c r="I318" s="373"/>
    </row>
    <row r="319" spans="9:9">
      <c r="I319" s="373"/>
    </row>
    <row r="320" spans="9:9">
      <c r="I320" s="373"/>
    </row>
    <row r="321" spans="9:9">
      <c r="I321" s="373"/>
    </row>
    <row r="322" spans="9:9">
      <c r="I322" s="373"/>
    </row>
    <row r="323" spans="9:9">
      <c r="I323" s="373"/>
    </row>
    <row r="324" spans="9:9">
      <c r="I324" s="373"/>
    </row>
    <row r="325" spans="9:9">
      <c r="I325" s="373"/>
    </row>
    <row r="326" spans="9:9">
      <c r="I326" s="373"/>
    </row>
    <row r="327" spans="9:9">
      <c r="I327" s="373"/>
    </row>
    <row r="328" spans="9:9">
      <c r="I328" s="373"/>
    </row>
    <row r="329" spans="9:9">
      <c r="I329" s="373"/>
    </row>
    <row r="330" spans="9:9">
      <c r="I330" s="373"/>
    </row>
    <row r="331" spans="9:9">
      <c r="I331" s="373"/>
    </row>
    <row r="332" spans="9:9">
      <c r="I332" s="373"/>
    </row>
    <row r="333" spans="9:9">
      <c r="I333" s="373"/>
    </row>
    <row r="334" spans="9:9">
      <c r="I334" s="373"/>
    </row>
    <row r="335" spans="9:9">
      <c r="I335" s="373"/>
    </row>
    <row r="336" spans="9:9">
      <c r="I336" s="373"/>
    </row>
    <row r="337" spans="9:9">
      <c r="I337" s="373"/>
    </row>
    <row r="338" spans="9:9">
      <c r="I338" s="373"/>
    </row>
    <row r="339" spans="9:9">
      <c r="I339" s="373"/>
    </row>
    <row r="340" spans="9:9">
      <c r="I340" s="373"/>
    </row>
    <row r="341" spans="9:9">
      <c r="I341" s="373"/>
    </row>
    <row r="342" spans="9:9">
      <c r="I342" s="373"/>
    </row>
    <row r="343" spans="9:9">
      <c r="I343" s="373"/>
    </row>
    <row r="344" spans="9:9">
      <c r="I344" s="373"/>
    </row>
    <row r="345" spans="9:9">
      <c r="I345" s="373"/>
    </row>
    <row r="346" spans="9:9">
      <c r="I346" s="373"/>
    </row>
    <row r="347" spans="9:9">
      <c r="I347" s="373"/>
    </row>
    <row r="348" spans="9:9">
      <c r="I348" s="373"/>
    </row>
    <row r="349" spans="9:9">
      <c r="I349" s="373"/>
    </row>
    <row r="350" spans="9:9">
      <c r="I350" s="373"/>
    </row>
    <row r="351" spans="9:9">
      <c r="I351" s="373"/>
    </row>
    <row r="352" spans="9:9">
      <c r="I352" s="373"/>
    </row>
    <row r="353" spans="9:9">
      <c r="I353" s="373"/>
    </row>
    <row r="354" spans="9:9">
      <c r="I354" s="373"/>
    </row>
    <row r="355" spans="9:9">
      <c r="I355" s="373"/>
    </row>
    <row r="356" spans="9:9">
      <c r="I356" s="373"/>
    </row>
    <row r="357" spans="9:9">
      <c r="I357" s="373"/>
    </row>
    <row r="358" spans="9:9">
      <c r="I358" s="373"/>
    </row>
    <row r="359" spans="9:9">
      <c r="I359" s="373"/>
    </row>
    <row r="360" spans="9:9">
      <c r="I360" s="373"/>
    </row>
    <row r="361" spans="9:9">
      <c r="I361" s="373"/>
    </row>
    <row r="362" spans="9:9">
      <c r="I362" s="373"/>
    </row>
    <row r="363" spans="9:9">
      <c r="I363" s="373"/>
    </row>
    <row r="364" spans="9:9">
      <c r="I364" s="373"/>
    </row>
    <row r="365" spans="9:9">
      <c r="I365" s="373"/>
    </row>
    <row r="366" spans="9:9">
      <c r="I366" s="373"/>
    </row>
    <row r="367" spans="9:9">
      <c r="I367" s="373"/>
    </row>
    <row r="368" spans="9:9">
      <c r="I368" s="373"/>
    </row>
    <row r="369" spans="9:9">
      <c r="I369" s="373"/>
    </row>
    <row r="370" spans="9:9">
      <c r="I370" s="373"/>
    </row>
    <row r="371" spans="9:9">
      <c r="I371" s="373"/>
    </row>
    <row r="372" spans="9:9">
      <c r="I372" s="373"/>
    </row>
    <row r="373" spans="9:9">
      <c r="I373" s="373"/>
    </row>
    <row r="374" spans="9:9">
      <c r="I374" s="373"/>
    </row>
    <row r="375" spans="9:9">
      <c r="I375" s="373"/>
    </row>
    <row r="376" spans="9:9">
      <c r="I376" s="373"/>
    </row>
    <row r="377" spans="9:9">
      <c r="I377" s="373"/>
    </row>
    <row r="378" spans="9:9">
      <c r="I378" s="373"/>
    </row>
    <row r="379" spans="9:9">
      <c r="I379" s="373"/>
    </row>
    <row r="380" spans="9:9">
      <c r="I380" s="373"/>
    </row>
    <row r="381" spans="9:9">
      <c r="I381" s="373"/>
    </row>
    <row r="382" spans="9:9">
      <c r="I382" s="373"/>
    </row>
    <row r="383" spans="9:9">
      <c r="I383" s="373"/>
    </row>
    <row r="384" spans="9:9">
      <c r="I384" s="373"/>
    </row>
    <row r="385" spans="9:9">
      <c r="I385" s="373"/>
    </row>
    <row r="386" spans="9:9">
      <c r="I386" s="373"/>
    </row>
    <row r="387" spans="9:9">
      <c r="I387" s="373"/>
    </row>
    <row r="388" spans="9:9">
      <c r="I388" s="373"/>
    </row>
    <row r="389" spans="9:9">
      <c r="I389" s="373"/>
    </row>
    <row r="390" spans="9:9">
      <c r="I390" s="373"/>
    </row>
    <row r="391" spans="9:9">
      <c r="I391" s="373"/>
    </row>
    <row r="392" spans="9:9">
      <c r="I392" s="373"/>
    </row>
    <row r="393" spans="9:9">
      <c r="I393" s="373"/>
    </row>
    <row r="394" spans="9:9">
      <c r="I394" s="373"/>
    </row>
    <row r="395" spans="9:9">
      <c r="I395" s="373"/>
    </row>
    <row r="396" spans="9:9">
      <c r="I396" s="373"/>
    </row>
    <row r="397" spans="9:9">
      <c r="I397" s="373"/>
    </row>
    <row r="398" spans="9:9">
      <c r="I398" s="373"/>
    </row>
    <row r="399" spans="9:9">
      <c r="I399" s="373"/>
    </row>
    <row r="400" spans="9:9">
      <c r="I400" s="373"/>
    </row>
    <row r="401" spans="9:9">
      <c r="I401" s="373"/>
    </row>
    <row r="402" spans="9:9">
      <c r="I402" s="373"/>
    </row>
    <row r="403" spans="9:9">
      <c r="I403" s="373"/>
    </row>
    <row r="404" spans="9:9">
      <c r="I404" s="373"/>
    </row>
    <row r="405" spans="9:9">
      <c r="I405" s="373"/>
    </row>
    <row r="406" spans="9:9">
      <c r="I406" s="373"/>
    </row>
    <row r="407" spans="9:9">
      <c r="I407" s="373"/>
    </row>
    <row r="408" spans="9:9">
      <c r="I408" s="373"/>
    </row>
    <row r="409" spans="9:9">
      <c r="I409" s="373"/>
    </row>
    <row r="410" spans="9:9">
      <c r="I410" s="373"/>
    </row>
    <row r="411" spans="9:9">
      <c r="I411" s="373"/>
    </row>
    <row r="412" spans="9:9">
      <c r="I412" s="373"/>
    </row>
    <row r="413" spans="9:9">
      <c r="I413" s="373"/>
    </row>
    <row r="414" spans="9:9">
      <c r="I414" s="373"/>
    </row>
    <row r="415" spans="9:9">
      <c r="I415" s="373"/>
    </row>
    <row r="416" spans="9:9">
      <c r="I416" s="373"/>
    </row>
    <row r="417" spans="9:9">
      <c r="I417" s="373"/>
    </row>
    <row r="418" spans="9:9">
      <c r="I418" s="373"/>
    </row>
    <row r="419" spans="9:9">
      <c r="I419" s="373"/>
    </row>
    <row r="420" spans="9:9">
      <c r="I420" s="373"/>
    </row>
    <row r="421" spans="9:9">
      <c r="I421" s="373"/>
    </row>
    <row r="422" spans="9:9">
      <c r="I422" s="373"/>
    </row>
    <row r="423" spans="9:9">
      <c r="I423" s="373"/>
    </row>
    <row r="424" spans="9:9">
      <c r="I424" s="373"/>
    </row>
    <row r="425" spans="9:9">
      <c r="I425" s="373"/>
    </row>
    <row r="426" spans="9:9">
      <c r="I426" s="373"/>
    </row>
    <row r="427" spans="9:9">
      <c r="I427" s="373"/>
    </row>
    <row r="428" spans="9:9">
      <c r="I428" s="373"/>
    </row>
    <row r="429" spans="9:9">
      <c r="I429" s="373"/>
    </row>
    <row r="430" spans="9:9">
      <c r="I430" s="373"/>
    </row>
    <row r="431" spans="9:9">
      <c r="I431" s="373"/>
    </row>
    <row r="432" spans="9:9">
      <c r="I432" s="373"/>
    </row>
    <row r="433" spans="9:9">
      <c r="I433" s="373"/>
    </row>
    <row r="434" spans="9:9">
      <c r="I434" s="373"/>
    </row>
    <row r="435" spans="9:9">
      <c r="I435" s="373"/>
    </row>
    <row r="436" spans="9:9">
      <c r="I436" s="373"/>
    </row>
    <row r="437" spans="9:9">
      <c r="I437" s="373"/>
    </row>
    <row r="438" spans="9:9">
      <c r="I438" s="373"/>
    </row>
    <row r="439" spans="9:9">
      <c r="I439" s="373"/>
    </row>
    <row r="440" spans="9:9">
      <c r="I440" s="373"/>
    </row>
    <row r="441" spans="9:9">
      <c r="I441" s="373"/>
    </row>
    <row r="442" spans="9:9">
      <c r="I442" s="373"/>
    </row>
    <row r="443" spans="9:9">
      <c r="I443" s="373"/>
    </row>
    <row r="444" spans="9:9">
      <c r="I444" s="373"/>
    </row>
    <row r="445" spans="9:9">
      <c r="I445" s="373"/>
    </row>
    <row r="446" spans="9:9">
      <c r="I446" s="373"/>
    </row>
    <row r="447" spans="9:9">
      <c r="I447" s="373"/>
    </row>
    <row r="448" spans="9:9">
      <c r="I448" s="373"/>
    </row>
    <row r="449" spans="9:9">
      <c r="I449" s="373"/>
    </row>
    <row r="450" spans="9:9">
      <c r="I450" s="373"/>
    </row>
    <row r="451" spans="9:9">
      <c r="I451" s="373"/>
    </row>
    <row r="452" spans="9:9">
      <c r="I452" s="373"/>
    </row>
    <row r="453" spans="9:9">
      <c r="I453" s="373"/>
    </row>
    <row r="454" spans="9:9">
      <c r="I454" s="373"/>
    </row>
    <row r="455" spans="9:9">
      <c r="I455" s="373"/>
    </row>
    <row r="456" spans="9:9">
      <c r="I456" s="373"/>
    </row>
    <row r="457" spans="9:9">
      <c r="I457" s="373"/>
    </row>
    <row r="458" spans="9:9">
      <c r="I458" s="373"/>
    </row>
    <row r="459" spans="9:9">
      <c r="I459" s="373"/>
    </row>
    <row r="460" spans="9:9">
      <c r="I460" s="373"/>
    </row>
    <row r="461" spans="9:9">
      <c r="I461" s="373"/>
    </row>
    <row r="462" spans="9:9">
      <c r="I462" s="373"/>
    </row>
    <row r="463" spans="9:9">
      <c r="I463" s="373"/>
    </row>
    <row r="464" spans="9:9">
      <c r="I464" s="373"/>
    </row>
    <row r="465" spans="9:9">
      <c r="I465" s="373"/>
    </row>
    <row r="466" spans="9:9">
      <c r="I466" s="373"/>
    </row>
    <row r="467" spans="9:9">
      <c r="I467" s="373"/>
    </row>
    <row r="468" spans="9:9">
      <c r="I468" s="373"/>
    </row>
    <row r="469" spans="9:9">
      <c r="I469" s="373"/>
    </row>
    <row r="470" spans="9:9">
      <c r="I470" s="373"/>
    </row>
    <row r="471" spans="9:9">
      <c r="I471" s="373"/>
    </row>
    <row r="472" spans="9:9">
      <c r="I472" s="373"/>
    </row>
    <row r="473" spans="9:9">
      <c r="I473" s="373"/>
    </row>
    <row r="474" spans="9:9">
      <c r="I474" s="373"/>
    </row>
    <row r="475" spans="9:9">
      <c r="I475" s="373"/>
    </row>
    <row r="476" spans="9:9">
      <c r="I476" s="373"/>
    </row>
    <row r="477" spans="9:9">
      <c r="I477" s="373"/>
    </row>
    <row r="478" spans="9:9">
      <c r="I478" s="373"/>
    </row>
    <row r="479" spans="9:9">
      <c r="I479" s="373"/>
    </row>
    <row r="480" spans="9:9">
      <c r="I480" s="373"/>
    </row>
    <row r="481" spans="9:9">
      <c r="I481" s="373"/>
    </row>
    <row r="482" spans="9:9">
      <c r="I482" s="373"/>
    </row>
    <row r="483" spans="9:9">
      <c r="I483" s="373"/>
    </row>
    <row r="484" spans="9:9">
      <c r="I484" s="373"/>
    </row>
    <row r="485" spans="9:9">
      <c r="I485" s="373"/>
    </row>
    <row r="486" spans="9:9">
      <c r="I486" s="373"/>
    </row>
    <row r="487" spans="9:9">
      <c r="I487" s="373"/>
    </row>
    <row r="488" spans="9:9">
      <c r="I488" s="373"/>
    </row>
    <row r="489" spans="9:9">
      <c r="I489" s="373"/>
    </row>
    <row r="490" spans="9:9">
      <c r="I490" s="373"/>
    </row>
    <row r="491" spans="9:9">
      <c r="I491" s="373"/>
    </row>
    <row r="492" spans="9:9">
      <c r="I492" s="373"/>
    </row>
    <row r="493" spans="9:9">
      <c r="I493" s="373"/>
    </row>
    <row r="494" spans="9:9">
      <c r="I494" s="373"/>
    </row>
    <row r="495" spans="9:9">
      <c r="I495" s="373"/>
    </row>
    <row r="496" spans="9:9">
      <c r="I496" s="373"/>
    </row>
    <row r="497" spans="9:9">
      <c r="I497" s="373"/>
    </row>
    <row r="498" spans="9:9">
      <c r="I498" s="373"/>
    </row>
    <row r="499" spans="9:9">
      <c r="I499" s="373"/>
    </row>
    <row r="500" spans="9:9">
      <c r="I500" s="373"/>
    </row>
    <row r="501" spans="9:9">
      <c r="I501" s="373"/>
    </row>
    <row r="502" spans="9:9">
      <c r="I502" s="373"/>
    </row>
    <row r="503" spans="9:9">
      <c r="I503" s="373"/>
    </row>
    <row r="504" spans="9:9">
      <c r="I504" s="373"/>
    </row>
    <row r="505" spans="9:9">
      <c r="I505" s="373"/>
    </row>
    <row r="506" spans="9:9">
      <c r="I506" s="373"/>
    </row>
    <row r="507" spans="9:9">
      <c r="I507" s="373"/>
    </row>
    <row r="508" spans="9:9">
      <c r="I508" s="373"/>
    </row>
    <row r="509" spans="9:9">
      <c r="I509" s="373"/>
    </row>
    <row r="510" spans="9:9">
      <c r="I510" s="373"/>
    </row>
    <row r="511" spans="9:9">
      <c r="I511" s="373"/>
    </row>
    <row r="512" spans="9:9">
      <c r="I512" s="373"/>
    </row>
    <row r="513" spans="9:9">
      <c r="I513" s="373"/>
    </row>
    <row r="514" spans="9:9">
      <c r="I514" s="373"/>
    </row>
    <row r="515" spans="9:9">
      <c r="I515" s="373"/>
    </row>
    <row r="516" spans="9:9">
      <c r="I516" s="373"/>
    </row>
    <row r="517" spans="9:9">
      <c r="I517" s="373"/>
    </row>
    <row r="518" spans="9:9">
      <c r="I518" s="373"/>
    </row>
    <row r="519" spans="9:9">
      <c r="I519" s="373"/>
    </row>
    <row r="520" spans="9:9">
      <c r="I520" s="373"/>
    </row>
    <row r="521" spans="9:9">
      <c r="I521" s="373"/>
    </row>
    <row r="522" spans="9:9">
      <c r="I522" s="373"/>
    </row>
    <row r="523" spans="9:9">
      <c r="I523" s="373"/>
    </row>
    <row r="524" spans="9:9">
      <c r="I524" s="373"/>
    </row>
    <row r="525" spans="9:9">
      <c r="I525" s="373"/>
    </row>
    <row r="526" spans="9:9">
      <c r="I526" s="373"/>
    </row>
    <row r="527" spans="9:9">
      <c r="I527" s="373"/>
    </row>
    <row r="528" spans="9:9">
      <c r="I528" s="373"/>
    </row>
    <row r="529" spans="9:9">
      <c r="I529" s="373"/>
    </row>
    <row r="530" spans="9:9">
      <c r="I530" s="373"/>
    </row>
    <row r="531" spans="9:9">
      <c r="I531" s="373"/>
    </row>
    <row r="532" spans="9:9">
      <c r="I532" s="373"/>
    </row>
    <row r="533" spans="9:9">
      <c r="I533" s="373"/>
    </row>
    <row r="534" spans="9:9">
      <c r="I534" s="373"/>
    </row>
    <row r="535" spans="9:9">
      <c r="I535" s="373"/>
    </row>
    <row r="536" spans="9:9">
      <c r="I536" s="373"/>
    </row>
    <row r="537" spans="9:9">
      <c r="I537" s="373"/>
    </row>
    <row r="538" spans="9:9">
      <c r="I538" s="373"/>
    </row>
    <row r="539" spans="9:9">
      <c r="I539" s="373"/>
    </row>
    <row r="540" spans="9:9">
      <c r="I540" s="373"/>
    </row>
    <row r="541" spans="9:9">
      <c r="I541" s="373"/>
    </row>
    <row r="542" spans="9:9">
      <c r="I542" s="373"/>
    </row>
    <row r="543" spans="9:9">
      <c r="I543" s="373"/>
    </row>
    <row r="544" spans="9:9">
      <c r="I544" s="373"/>
    </row>
    <row r="545" spans="9:9">
      <c r="I545" s="373"/>
    </row>
    <row r="546" spans="9:9">
      <c r="I546" s="373"/>
    </row>
    <row r="547" spans="9:9">
      <c r="I547" s="373"/>
    </row>
    <row r="548" spans="9:9">
      <c r="I548" s="373"/>
    </row>
    <row r="549" spans="9:9">
      <c r="I549" s="373"/>
    </row>
    <row r="550" spans="9:9">
      <c r="I550" s="373"/>
    </row>
    <row r="551" spans="9:9">
      <c r="I551" s="373"/>
    </row>
    <row r="552" spans="9:9">
      <c r="I552" s="373"/>
    </row>
    <row r="553" spans="9:9">
      <c r="I553" s="373"/>
    </row>
    <row r="554" spans="9:9">
      <c r="I554" s="373"/>
    </row>
    <row r="555" spans="9:9">
      <c r="I555" s="373"/>
    </row>
    <row r="556" spans="9:9">
      <c r="I556" s="373"/>
    </row>
    <row r="557" spans="9:9">
      <c r="I557" s="373"/>
    </row>
    <row r="558" spans="9:9">
      <c r="I558" s="373"/>
    </row>
    <row r="559" spans="9:9">
      <c r="I559" s="373"/>
    </row>
    <row r="560" spans="9:9">
      <c r="I560" s="373"/>
    </row>
    <row r="561" spans="9:9">
      <c r="I561" s="373"/>
    </row>
    <row r="562" spans="9:9">
      <c r="I562" s="373"/>
    </row>
    <row r="563" spans="9:9">
      <c r="I563" s="373"/>
    </row>
    <row r="564" spans="9:9">
      <c r="I564" s="373"/>
    </row>
    <row r="565" spans="9:9">
      <c r="I565" s="373"/>
    </row>
    <row r="566" spans="9:9">
      <c r="I566" s="373"/>
    </row>
    <row r="567" spans="9:9">
      <c r="I567" s="373"/>
    </row>
    <row r="568" spans="9:9">
      <c r="I568" s="373"/>
    </row>
    <row r="569" spans="9:9">
      <c r="I569" s="373"/>
    </row>
    <row r="570" spans="9:9">
      <c r="I570" s="373"/>
    </row>
    <row r="571" spans="9:9">
      <c r="I571" s="373"/>
    </row>
    <row r="572" spans="9:9">
      <c r="I572" s="373"/>
    </row>
    <row r="573" spans="9:9">
      <c r="I573" s="373"/>
    </row>
    <row r="574" spans="9:9">
      <c r="I574" s="373"/>
    </row>
    <row r="575" spans="9:9">
      <c r="I575" s="373"/>
    </row>
    <row r="576" spans="9:9">
      <c r="I576" s="373"/>
    </row>
    <row r="577" spans="9:9">
      <c r="I577" s="373"/>
    </row>
    <row r="578" spans="9:9">
      <c r="I578" s="373"/>
    </row>
    <row r="579" spans="9:9">
      <c r="I579" s="373"/>
    </row>
    <row r="580" spans="9:9">
      <c r="I580" s="373"/>
    </row>
    <row r="581" spans="9:9">
      <c r="I581" s="373"/>
    </row>
    <row r="582" spans="9:9">
      <c r="I582" s="373"/>
    </row>
    <row r="583" spans="9:9">
      <c r="I583" s="373"/>
    </row>
    <row r="584" spans="9:9">
      <c r="I584" s="373"/>
    </row>
    <row r="585" spans="9:9">
      <c r="I585" s="373"/>
    </row>
    <row r="586" spans="9:9">
      <c r="I586" s="373"/>
    </row>
    <row r="587" spans="9:9">
      <c r="I587" s="373"/>
    </row>
    <row r="588" spans="9:9">
      <c r="I588" s="373"/>
    </row>
    <row r="589" spans="9:9">
      <c r="I589" s="373"/>
    </row>
    <row r="590" spans="9:9">
      <c r="I590" s="373"/>
    </row>
    <row r="591" spans="9:9">
      <c r="I591" s="373"/>
    </row>
    <row r="592" spans="9:9">
      <c r="I592" s="373"/>
    </row>
    <row r="593" spans="9:9">
      <c r="I593" s="373"/>
    </row>
    <row r="594" spans="9:9">
      <c r="I594" s="373"/>
    </row>
    <row r="595" spans="9:9">
      <c r="I595" s="373"/>
    </row>
    <row r="596" spans="9:9">
      <c r="I596" s="373"/>
    </row>
    <row r="597" spans="9:9">
      <c r="I597" s="373"/>
    </row>
    <row r="598" spans="9:9">
      <c r="I598" s="373"/>
    </row>
    <row r="599" spans="9:9">
      <c r="I599" s="373"/>
    </row>
    <row r="600" spans="9:9">
      <c r="I600" s="373"/>
    </row>
    <row r="601" spans="9:9">
      <c r="I601" s="373"/>
    </row>
    <row r="602" spans="9:9">
      <c r="I602" s="373"/>
    </row>
    <row r="603" spans="9:9">
      <c r="I603" s="373"/>
    </row>
    <row r="604" spans="9:9">
      <c r="I604" s="373"/>
    </row>
    <row r="605" spans="9:9">
      <c r="I605" s="373"/>
    </row>
    <row r="606" spans="9:9">
      <c r="I606" s="373"/>
    </row>
    <row r="607" spans="9:9">
      <c r="I607" s="373"/>
    </row>
    <row r="608" spans="9:9">
      <c r="I608" s="373"/>
    </row>
    <row r="609" spans="9:9">
      <c r="I609" s="373"/>
    </row>
    <row r="610" spans="9:9">
      <c r="I610" s="373"/>
    </row>
    <row r="611" spans="9:9">
      <c r="I611" s="373"/>
    </row>
    <row r="612" spans="9:9">
      <c r="I612" s="373"/>
    </row>
    <row r="613" spans="9:9">
      <c r="I613" s="373"/>
    </row>
    <row r="614" spans="9:9">
      <c r="I614" s="373"/>
    </row>
    <row r="615" spans="9:9">
      <c r="I615" s="373"/>
    </row>
    <row r="616" spans="9:9">
      <c r="I616" s="373"/>
    </row>
    <row r="617" spans="9:9">
      <c r="I617" s="373"/>
    </row>
    <row r="618" spans="9:9">
      <c r="I618" s="373"/>
    </row>
    <row r="619" spans="9:9">
      <c r="I619" s="373"/>
    </row>
    <row r="620" spans="9:9">
      <c r="I620" s="373"/>
    </row>
    <row r="621" spans="9:9">
      <c r="I621" s="373"/>
    </row>
    <row r="622" spans="9:9">
      <c r="I622" s="373"/>
    </row>
    <row r="623" spans="9:9">
      <c r="I623" s="373"/>
    </row>
    <row r="624" spans="9:9">
      <c r="I624" s="373"/>
    </row>
    <row r="625" spans="9:9">
      <c r="I625" s="373"/>
    </row>
    <row r="626" spans="9:9">
      <c r="I626" s="373"/>
    </row>
    <row r="627" spans="9:9">
      <c r="I627" s="373"/>
    </row>
    <row r="628" spans="9:9">
      <c r="I628" s="373"/>
    </row>
    <row r="629" spans="9:9">
      <c r="I629" s="373"/>
    </row>
    <row r="630" spans="9:9">
      <c r="I630" s="373"/>
    </row>
    <row r="631" spans="9:9">
      <c r="I631" s="373"/>
    </row>
    <row r="632" spans="9:9">
      <c r="I632" s="373"/>
    </row>
    <row r="633" spans="9:9">
      <c r="I633" s="373"/>
    </row>
    <row r="634" spans="9:9">
      <c r="I634" s="373"/>
    </row>
    <row r="635" spans="9:9">
      <c r="I635" s="373"/>
    </row>
    <row r="636" spans="9:9">
      <c r="I636" s="373"/>
    </row>
    <row r="637" spans="9:9">
      <c r="I637" s="373"/>
    </row>
    <row r="638" spans="9:9">
      <c r="I638" s="373"/>
    </row>
    <row r="639" spans="9:9">
      <c r="I639" s="373"/>
    </row>
    <row r="640" spans="9:9">
      <c r="I640" s="373"/>
    </row>
    <row r="641" spans="9:9">
      <c r="I641" s="373"/>
    </row>
    <row r="642" spans="9:9">
      <c r="I642" s="373"/>
    </row>
    <row r="643" spans="9:9">
      <c r="I643" s="373"/>
    </row>
    <row r="644" spans="9:9">
      <c r="I644" s="373"/>
    </row>
    <row r="645" spans="9:9">
      <c r="I645" s="373"/>
    </row>
    <row r="646" spans="9:9">
      <c r="I646" s="373"/>
    </row>
    <row r="647" spans="9:9">
      <c r="I647" s="373"/>
    </row>
    <row r="648" spans="9:9">
      <c r="I648" s="373"/>
    </row>
    <row r="649" spans="9:9">
      <c r="I649" s="373"/>
    </row>
    <row r="650" spans="9:9">
      <c r="I650" s="373"/>
    </row>
    <row r="651" spans="9:9">
      <c r="I651" s="373"/>
    </row>
    <row r="652" spans="9:9">
      <c r="I652" s="373"/>
    </row>
    <row r="653" spans="9:9">
      <c r="I653" s="373"/>
    </row>
    <row r="654" spans="9:9">
      <c r="I654" s="373"/>
    </row>
    <row r="655" spans="9:9">
      <c r="I655" s="373"/>
    </row>
    <row r="656" spans="9:9">
      <c r="I656" s="373"/>
    </row>
    <row r="657" spans="9:9">
      <c r="I657" s="373"/>
    </row>
    <row r="658" spans="9:9">
      <c r="I658" s="373"/>
    </row>
    <row r="659" spans="9:9">
      <c r="I659" s="373"/>
    </row>
    <row r="660" spans="9:9">
      <c r="I660" s="373"/>
    </row>
    <row r="661" spans="9:9">
      <c r="I661" s="373"/>
    </row>
    <row r="662" spans="9:9">
      <c r="I662" s="373"/>
    </row>
    <row r="663" spans="9:9">
      <c r="I663" s="373"/>
    </row>
    <row r="664" spans="9:9">
      <c r="I664" s="373"/>
    </row>
    <row r="665" spans="9:9">
      <c r="I665" s="373"/>
    </row>
    <row r="666" spans="9:9">
      <c r="I666" s="373"/>
    </row>
    <row r="667" spans="9:9">
      <c r="I667" s="373"/>
    </row>
    <row r="668" spans="9:9">
      <c r="I668" s="373"/>
    </row>
    <row r="669" spans="9:9">
      <c r="I669" s="373"/>
    </row>
    <row r="670" spans="9:9">
      <c r="I670" s="373"/>
    </row>
    <row r="671" spans="9:9">
      <c r="I671" s="373"/>
    </row>
    <row r="672" spans="9:9">
      <c r="I672" s="373"/>
    </row>
    <row r="673" spans="9:9">
      <c r="I673" s="373"/>
    </row>
    <row r="674" spans="9:9">
      <c r="I674" s="373"/>
    </row>
    <row r="675" spans="9:9">
      <c r="I675" s="373"/>
    </row>
    <row r="676" spans="9:9">
      <c r="I676" s="373"/>
    </row>
    <row r="677" spans="9:9">
      <c r="I677" s="373"/>
    </row>
    <row r="678" spans="9:9">
      <c r="I678" s="373"/>
    </row>
    <row r="679" spans="9:9">
      <c r="I679" s="373"/>
    </row>
    <row r="680" spans="9:9">
      <c r="I680" s="373"/>
    </row>
    <row r="681" spans="9:9">
      <c r="I681" s="373"/>
    </row>
    <row r="682" spans="9:9">
      <c r="I682" s="373"/>
    </row>
    <row r="683" spans="9:9">
      <c r="I683" s="373"/>
    </row>
    <row r="684" spans="9:9">
      <c r="I684" s="373"/>
    </row>
    <row r="685" spans="9:9">
      <c r="I685" s="373"/>
    </row>
    <row r="686" spans="9:9">
      <c r="I686" s="373"/>
    </row>
    <row r="687" spans="9:9">
      <c r="I687" s="373"/>
    </row>
    <row r="688" spans="9:9">
      <c r="I688" s="373"/>
    </row>
    <row r="689" spans="9:9">
      <c r="I689" s="373"/>
    </row>
    <row r="690" spans="9:9">
      <c r="I690" s="373"/>
    </row>
    <row r="691" spans="9:9">
      <c r="I691" s="373"/>
    </row>
    <row r="692" spans="9:9">
      <c r="I692" s="373"/>
    </row>
    <row r="693" spans="9:9">
      <c r="I693" s="373"/>
    </row>
    <row r="694" spans="9:9">
      <c r="I694" s="373"/>
    </row>
    <row r="695" spans="9:9">
      <c r="I695" s="373"/>
    </row>
    <row r="696" spans="9:9">
      <c r="I696" s="373"/>
    </row>
    <row r="697" spans="9:9">
      <c r="I697" s="373"/>
    </row>
    <row r="698" spans="9:9">
      <c r="I698" s="373"/>
    </row>
    <row r="699" spans="9:9">
      <c r="I699" s="373"/>
    </row>
    <row r="700" spans="9:9">
      <c r="I700" s="373"/>
    </row>
    <row r="701" spans="9:9">
      <c r="I701" s="373"/>
    </row>
    <row r="702" spans="9:9">
      <c r="I702" s="373"/>
    </row>
    <row r="703" spans="9:9">
      <c r="I703" s="373"/>
    </row>
    <row r="704" spans="9:9">
      <c r="I704" s="373"/>
    </row>
    <row r="705" spans="9:9">
      <c r="I705" s="373"/>
    </row>
    <row r="706" spans="9:9">
      <c r="I706" s="373"/>
    </row>
    <row r="707" spans="9:9">
      <c r="I707" s="373"/>
    </row>
    <row r="708" spans="9:9">
      <c r="I708" s="373"/>
    </row>
    <row r="709" spans="9:9">
      <c r="I709" s="373"/>
    </row>
    <row r="710" spans="9:9">
      <c r="I710" s="373"/>
    </row>
    <row r="711" spans="9:9">
      <c r="I711" s="373"/>
    </row>
    <row r="712" spans="9:9">
      <c r="I712" s="373"/>
    </row>
    <row r="713" spans="9:9">
      <c r="I713" s="373"/>
    </row>
    <row r="714" spans="9:9">
      <c r="I714" s="373"/>
    </row>
    <row r="715" spans="9:9">
      <c r="I715" s="373"/>
    </row>
    <row r="716" spans="9:9">
      <c r="I716" s="373"/>
    </row>
    <row r="717" spans="9:9">
      <c r="I717" s="373"/>
    </row>
    <row r="718" spans="9:9">
      <c r="I718" s="373"/>
    </row>
    <row r="719" spans="9:9">
      <c r="I719" s="373"/>
    </row>
    <row r="720" spans="9:9">
      <c r="I720" s="373"/>
    </row>
    <row r="721" spans="9:9">
      <c r="I721" s="373"/>
    </row>
    <row r="722" spans="9:9">
      <c r="I722" s="373"/>
    </row>
    <row r="723" spans="9:9">
      <c r="I723" s="373"/>
    </row>
    <row r="724" spans="9:9">
      <c r="I724" s="373"/>
    </row>
    <row r="725" spans="9:9">
      <c r="I725" s="373"/>
    </row>
    <row r="726" spans="9:9">
      <c r="I726" s="373"/>
    </row>
    <row r="727" spans="9:9">
      <c r="I727" s="373"/>
    </row>
    <row r="728" spans="9:9">
      <c r="I728" s="373"/>
    </row>
    <row r="729" spans="9:9">
      <c r="I729" s="373"/>
    </row>
    <row r="730" spans="9:9">
      <c r="I730" s="373"/>
    </row>
    <row r="731" spans="9:9">
      <c r="I731" s="373"/>
    </row>
    <row r="732" spans="9:9">
      <c r="I732" s="373"/>
    </row>
    <row r="733" spans="9:9">
      <c r="I733" s="373"/>
    </row>
    <row r="734" spans="9:9">
      <c r="I734" s="373"/>
    </row>
    <row r="735" spans="9:9">
      <c r="I735" s="373"/>
    </row>
    <row r="736" spans="9:9">
      <c r="I736" s="373"/>
    </row>
    <row r="737" spans="9:9">
      <c r="I737" s="373"/>
    </row>
    <row r="738" spans="9:9">
      <c r="I738" s="373"/>
    </row>
    <row r="739" spans="9:9">
      <c r="I739" s="373"/>
    </row>
    <row r="740" spans="9:9">
      <c r="I740" s="373"/>
    </row>
    <row r="741" spans="9:9">
      <c r="I741" s="373"/>
    </row>
    <row r="742" spans="9:9">
      <c r="I742" s="373"/>
    </row>
    <row r="743" spans="9:9">
      <c r="I743" s="373"/>
    </row>
    <row r="744" spans="9:9">
      <c r="I744" s="373"/>
    </row>
    <row r="745" spans="9:9">
      <c r="I745" s="373"/>
    </row>
    <row r="746" spans="9:9">
      <c r="I746" s="373"/>
    </row>
    <row r="747" spans="9:9">
      <c r="I747" s="373"/>
    </row>
    <row r="748" spans="9:9">
      <c r="I748" s="373"/>
    </row>
    <row r="749" spans="9:9">
      <c r="I749" s="373"/>
    </row>
    <row r="750" spans="9:9">
      <c r="I750" s="373"/>
    </row>
    <row r="751" spans="9:9">
      <c r="I751" s="373"/>
    </row>
    <row r="752" spans="9:9">
      <c r="I752" s="373"/>
    </row>
    <row r="753" spans="9:9">
      <c r="I753" s="373"/>
    </row>
    <row r="754" spans="9:9">
      <c r="I754" s="373"/>
    </row>
    <row r="755" spans="9:9">
      <c r="I755" s="373"/>
    </row>
    <row r="756" spans="9:9">
      <c r="I756" s="373"/>
    </row>
    <row r="757" spans="9:9">
      <c r="I757" s="373"/>
    </row>
    <row r="758" spans="9:9">
      <c r="I758" s="373"/>
    </row>
    <row r="759" spans="9:9">
      <c r="I759" s="373"/>
    </row>
    <row r="760" spans="9:9">
      <c r="I760" s="373"/>
    </row>
    <row r="761" spans="9:9">
      <c r="I761" s="373"/>
    </row>
    <row r="762" spans="9:9">
      <c r="I762" s="373"/>
    </row>
    <row r="763" spans="9:9">
      <c r="I763" s="373"/>
    </row>
    <row r="764" spans="9:9">
      <c r="I764" s="373"/>
    </row>
    <row r="765" spans="9:9">
      <c r="I765" s="373"/>
    </row>
    <row r="766" spans="9:9">
      <c r="I766" s="373"/>
    </row>
    <row r="767" spans="9:9">
      <c r="I767" s="373"/>
    </row>
    <row r="768" spans="9:9">
      <c r="I768" s="373"/>
    </row>
    <row r="769" spans="9:9">
      <c r="I769" s="373"/>
    </row>
    <row r="770" spans="9:9">
      <c r="I770" s="373"/>
    </row>
    <row r="771" spans="9:9">
      <c r="I771" s="373"/>
    </row>
    <row r="772" spans="9:9">
      <c r="I772" s="373"/>
    </row>
    <row r="773" spans="9:9">
      <c r="I773" s="373"/>
    </row>
    <row r="774" spans="9:9">
      <c r="I774" s="373"/>
    </row>
    <row r="775" spans="9:9">
      <c r="I775" s="373"/>
    </row>
    <row r="776" spans="9:9">
      <c r="I776" s="373"/>
    </row>
    <row r="777" spans="9:9">
      <c r="I777" s="373"/>
    </row>
    <row r="778" spans="9:9">
      <c r="I778" s="373"/>
    </row>
    <row r="779" spans="9:9">
      <c r="I779" s="373"/>
    </row>
    <row r="780" spans="9:9">
      <c r="I780" s="373"/>
    </row>
    <row r="781" spans="9:9">
      <c r="I781" s="373"/>
    </row>
    <row r="782" spans="9:9">
      <c r="I782" s="373"/>
    </row>
    <row r="783" spans="9:9">
      <c r="I783" s="373"/>
    </row>
    <row r="784" spans="9:9">
      <c r="I784" s="373"/>
    </row>
    <row r="785" spans="9:9">
      <c r="I785" s="373"/>
    </row>
    <row r="786" spans="9:9">
      <c r="I786" s="373"/>
    </row>
    <row r="787" spans="9:9">
      <c r="I787" s="373"/>
    </row>
    <row r="788" spans="9:9">
      <c r="I788" s="373"/>
    </row>
    <row r="789" spans="9:9">
      <c r="I789" s="373"/>
    </row>
    <row r="790" spans="9:9">
      <c r="I790" s="373"/>
    </row>
    <row r="791" spans="9:9">
      <c r="I791" s="373"/>
    </row>
    <row r="792" spans="9:9">
      <c r="I792" s="373"/>
    </row>
    <row r="793" spans="9:9">
      <c r="I793" s="373"/>
    </row>
    <row r="794" spans="9:9">
      <c r="I794" s="373"/>
    </row>
    <row r="795" spans="9:9">
      <c r="I795" s="373"/>
    </row>
    <row r="796" spans="9:9">
      <c r="I796" s="373"/>
    </row>
    <row r="797" spans="9:9">
      <c r="I797" s="373"/>
    </row>
    <row r="798" spans="9:9">
      <c r="I798" s="373"/>
    </row>
    <row r="799" spans="9:9">
      <c r="I799" s="373"/>
    </row>
    <row r="800" spans="9:9">
      <c r="I800" s="373"/>
    </row>
    <row r="801" spans="9:9">
      <c r="I801" s="373"/>
    </row>
    <row r="802" spans="9:9">
      <c r="I802" s="373"/>
    </row>
    <row r="803" spans="9:9">
      <c r="I803" s="373"/>
    </row>
    <row r="804" spans="9:9">
      <c r="I804" s="373"/>
    </row>
    <row r="805" spans="9:9">
      <c r="I805" s="373"/>
    </row>
    <row r="806" spans="9:9">
      <c r="I806" s="373"/>
    </row>
    <row r="807" spans="9:9">
      <c r="I807" s="373"/>
    </row>
    <row r="808" spans="9:9">
      <c r="I808" s="373"/>
    </row>
    <row r="809" spans="9:9">
      <c r="I809" s="373"/>
    </row>
    <row r="810" spans="9:9">
      <c r="I810" s="373"/>
    </row>
    <row r="811" spans="9:9">
      <c r="I811" s="373"/>
    </row>
    <row r="812" spans="9:9">
      <c r="I812" s="373"/>
    </row>
    <row r="813" spans="9:9">
      <c r="I813" s="373"/>
    </row>
    <row r="814" spans="9:9">
      <c r="I814" s="373"/>
    </row>
    <row r="815" spans="9:9">
      <c r="I815" s="373"/>
    </row>
    <row r="816" spans="9:9">
      <c r="I816" s="373"/>
    </row>
    <row r="817" spans="9:9">
      <c r="I817" s="373"/>
    </row>
    <row r="818" spans="9:9">
      <c r="I818" s="373"/>
    </row>
    <row r="819" spans="9:9">
      <c r="I819" s="373"/>
    </row>
    <row r="820" spans="9:9">
      <c r="I820" s="373"/>
    </row>
    <row r="821" spans="9:9">
      <c r="I821" s="373"/>
    </row>
    <row r="822" spans="9:9">
      <c r="I822" s="373"/>
    </row>
    <row r="823" spans="9:9">
      <c r="I823" s="373"/>
    </row>
    <row r="824" spans="9:9">
      <c r="I824" s="373"/>
    </row>
    <row r="825" spans="9:9">
      <c r="I825" s="373"/>
    </row>
    <row r="826" spans="9:9">
      <c r="I826" s="373"/>
    </row>
    <row r="827" spans="9:9">
      <c r="I827" s="373"/>
    </row>
    <row r="828" spans="9:9">
      <c r="I828" s="373"/>
    </row>
    <row r="829" spans="9:9">
      <c r="I829" s="373"/>
    </row>
    <row r="830" spans="9:9">
      <c r="I830" s="373"/>
    </row>
    <row r="831" spans="9:9">
      <c r="I831" s="373"/>
    </row>
    <row r="832" spans="9:9">
      <c r="I832" s="373"/>
    </row>
    <row r="833" spans="9:9">
      <c r="I833" s="373"/>
    </row>
    <row r="834" spans="9:9">
      <c r="I834" s="373"/>
    </row>
    <row r="835" spans="9:9">
      <c r="I835" s="373"/>
    </row>
    <row r="836" spans="9:9">
      <c r="I836" s="373"/>
    </row>
    <row r="837" spans="9:9">
      <c r="I837" s="373"/>
    </row>
    <row r="838" spans="9:9">
      <c r="I838" s="373"/>
    </row>
    <row r="839" spans="9:9">
      <c r="I839" s="373"/>
    </row>
    <row r="840" spans="9:9">
      <c r="I840" s="373"/>
    </row>
    <row r="841" spans="9:9">
      <c r="I841" s="373"/>
    </row>
    <row r="842" spans="9:9">
      <c r="I842" s="373"/>
    </row>
    <row r="843" spans="9:9">
      <c r="I843" s="373"/>
    </row>
    <row r="844" spans="9:9">
      <c r="I844" s="373"/>
    </row>
    <row r="845" spans="9:9">
      <c r="I845" s="373"/>
    </row>
    <row r="846" spans="9:9">
      <c r="I846" s="373"/>
    </row>
    <row r="847" spans="9:9">
      <c r="I847" s="373"/>
    </row>
    <row r="848" spans="9:9">
      <c r="I848" s="373"/>
    </row>
    <row r="849" spans="9:9">
      <c r="I849" s="373"/>
    </row>
    <row r="850" spans="9:9">
      <c r="I850" s="373"/>
    </row>
    <row r="851" spans="9:9">
      <c r="I851" s="373"/>
    </row>
    <row r="852" spans="9:9">
      <c r="I852" s="373"/>
    </row>
    <row r="853" spans="9:9">
      <c r="I853" s="373"/>
    </row>
    <row r="854" spans="9:9">
      <c r="I854" s="373"/>
    </row>
    <row r="855" spans="9:9">
      <c r="I855" s="373"/>
    </row>
    <row r="856" spans="9:9">
      <c r="I856" s="373"/>
    </row>
    <row r="857" spans="9:9">
      <c r="I857" s="373"/>
    </row>
    <row r="858" spans="9:9">
      <c r="I858" s="373"/>
    </row>
    <row r="859" spans="9:9">
      <c r="I859" s="373"/>
    </row>
    <row r="860" spans="9:9">
      <c r="I860" s="373"/>
    </row>
    <row r="861" spans="9:9">
      <c r="I861" s="373"/>
    </row>
    <row r="862" spans="9:9">
      <c r="I862" s="373"/>
    </row>
    <row r="863" spans="9:9">
      <c r="I863" s="373"/>
    </row>
    <row r="864" spans="9:9">
      <c r="I864" s="373"/>
    </row>
    <row r="865" spans="9:9">
      <c r="I865" s="373"/>
    </row>
    <row r="866" spans="9:9">
      <c r="I866" s="373"/>
    </row>
    <row r="867" spans="9:9">
      <c r="I867" s="373"/>
    </row>
    <row r="868" spans="9:9">
      <c r="I868" s="373"/>
    </row>
    <row r="869" spans="9:9">
      <c r="I869" s="373"/>
    </row>
    <row r="870" spans="9:9">
      <c r="I870" s="373"/>
    </row>
    <row r="871" spans="9:9">
      <c r="I871" s="373"/>
    </row>
    <row r="872" spans="9:9">
      <c r="I872" s="373"/>
    </row>
    <row r="873" spans="9:9">
      <c r="I873" s="373"/>
    </row>
    <row r="874" spans="9:9">
      <c r="I874" s="373"/>
    </row>
    <row r="875" spans="9:9">
      <c r="I875" s="373"/>
    </row>
    <row r="876" spans="9:9">
      <c r="I876" s="373"/>
    </row>
    <row r="877" spans="9:9">
      <c r="I877" s="373"/>
    </row>
    <row r="878" spans="9:9">
      <c r="I878" s="373"/>
    </row>
    <row r="879" spans="9:9">
      <c r="I879" s="373"/>
    </row>
    <row r="880" spans="9:9">
      <c r="I880" s="373"/>
    </row>
    <row r="881" spans="9:9">
      <c r="I881" s="373"/>
    </row>
    <row r="882" spans="9:9">
      <c r="I882" s="373"/>
    </row>
    <row r="883" spans="9:9">
      <c r="I883" s="373"/>
    </row>
    <row r="884" spans="9:9">
      <c r="I884" s="373"/>
    </row>
    <row r="885" spans="9:9">
      <c r="I885" s="373"/>
    </row>
    <row r="886" spans="9:9">
      <c r="I886" s="373"/>
    </row>
    <row r="887" spans="9:9">
      <c r="I887" s="373"/>
    </row>
    <row r="888" spans="9:9">
      <c r="I888" s="373"/>
    </row>
    <row r="889" spans="9:9">
      <c r="I889" s="373"/>
    </row>
    <row r="890" spans="9:9">
      <c r="I890" s="373"/>
    </row>
    <row r="891" spans="9:9">
      <c r="I891" s="373"/>
    </row>
    <row r="892" spans="9:9">
      <c r="I892" s="373"/>
    </row>
    <row r="893" spans="9:9">
      <c r="I893" s="373"/>
    </row>
    <row r="894" spans="9:9">
      <c r="I894" s="373"/>
    </row>
    <row r="895" spans="9:9">
      <c r="I895" s="373"/>
    </row>
    <row r="896" spans="9:9">
      <c r="I896" s="373"/>
    </row>
    <row r="897" spans="9:9">
      <c r="I897" s="373"/>
    </row>
    <row r="898" spans="9:9">
      <c r="I898" s="373"/>
    </row>
    <row r="899" spans="9:9">
      <c r="I899" s="373"/>
    </row>
    <row r="900" spans="9:9">
      <c r="I900" s="373"/>
    </row>
    <row r="901" spans="9:9">
      <c r="I901" s="373"/>
    </row>
    <row r="902" spans="9:9">
      <c r="I902" s="373"/>
    </row>
    <row r="903" spans="9:9">
      <c r="I903" s="373"/>
    </row>
    <row r="904" spans="9:9">
      <c r="I904" s="373"/>
    </row>
    <row r="905" spans="9:9">
      <c r="I905" s="373"/>
    </row>
    <row r="906" spans="9:9">
      <c r="I906" s="373"/>
    </row>
    <row r="907" spans="9:9">
      <c r="I907" s="373"/>
    </row>
    <row r="908" spans="9:9">
      <c r="I908" s="373"/>
    </row>
    <row r="909" spans="9:9">
      <c r="I909" s="373"/>
    </row>
    <row r="910" spans="9:9">
      <c r="I910" s="373"/>
    </row>
    <row r="911" spans="9:9">
      <c r="I911" s="373"/>
    </row>
    <row r="912" spans="9:9">
      <c r="I912" s="373"/>
    </row>
    <row r="913" spans="9:9">
      <c r="I913" s="373"/>
    </row>
    <row r="914" spans="9:9">
      <c r="I914" s="373"/>
    </row>
    <row r="915" spans="9:9">
      <c r="I915" s="373"/>
    </row>
    <row r="916" spans="9:9">
      <c r="I916" s="373"/>
    </row>
    <row r="917" spans="9:9">
      <c r="I917" s="373"/>
    </row>
    <row r="918" spans="9:9">
      <c r="I918" s="373"/>
    </row>
    <row r="919" spans="9:9">
      <c r="I919" s="373"/>
    </row>
    <row r="920" spans="9:9">
      <c r="I920" s="373"/>
    </row>
    <row r="921" spans="9:9">
      <c r="I921" s="373"/>
    </row>
    <row r="922" spans="9:9">
      <c r="I922" s="373"/>
    </row>
    <row r="923" spans="9:9">
      <c r="I923" s="373"/>
    </row>
    <row r="924" spans="9:9">
      <c r="I924" s="373"/>
    </row>
    <row r="925" spans="9:9">
      <c r="I925" s="373"/>
    </row>
    <row r="926" spans="9:9">
      <c r="I926" s="373"/>
    </row>
    <row r="927" spans="9:9">
      <c r="I927" s="373"/>
    </row>
    <row r="928" spans="9:9">
      <c r="I928" s="373"/>
    </row>
    <row r="929" spans="9:9">
      <c r="I929" s="373"/>
    </row>
    <row r="930" spans="9:9">
      <c r="I930" s="373"/>
    </row>
    <row r="931" spans="9:9">
      <c r="I931" s="373"/>
    </row>
    <row r="932" spans="9:9">
      <c r="I932" s="373"/>
    </row>
    <row r="933" spans="9:9">
      <c r="I933" s="373"/>
    </row>
    <row r="934" spans="9:9">
      <c r="I934" s="373"/>
    </row>
    <row r="935" spans="9:9">
      <c r="I935" s="373"/>
    </row>
    <row r="936" spans="9:9">
      <c r="I936" s="373"/>
    </row>
    <row r="937" spans="9:9">
      <c r="I937" s="373"/>
    </row>
    <row r="938" spans="9:9">
      <c r="I938" s="373"/>
    </row>
    <row r="939" spans="9:9">
      <c r="I939" s="373"/>
    </row>
    <row r="940" spans="9:9">
      <c r="I940" s="373"/>
    </row>
    <row r="941" spans="9:9">
      <c r="I941" s="373"/>
    </row>
    <row r="942" spans="9:9">
      <c r="I942" s="373"/>
    </row>
    <row r="943" spans="9:9">
      <c r="I943" s="373"/>
    </row>
    <row r="944" spans="9:9">
      <c r="I944" s="373"/>
    </row>
    <row r="945" spans="9:9">
      <c r="I945" s="373"/>
    </row>
    <row r="946" spans="9:9">
      <c r="I946" s="373"/>
    </row>
    <row r="947" spans="9:9">
      <c r="I947" s="373"/>
    </row>
    <row r="948" spans="9:9">
      <c r="I948" s="373"/>
    </row>
    <row r="949" spans="9:9">
      <c r="I949" s="373"/>
    </row>
    <row r="950" spans="9:9">
      <c r="I950" s="373"/>
    </row>
    <row r="951" spans="9:9">
      <c r="I951" s="373"/>
    </row>
    <row r="952" spans="9:9">
      <c r="I952" s="373"/>
    </row>
    <row r="953" spans="9:9">
      <c r="I953" s="373"/>
    </row>
    <row r="954" spans="9:9">
      <c r="I954" s="373"/>
    </row>
    <row r="955" spans="9:9">
      <c r="I955" s="373"/>
    </row>
    <row r="956" spans="9:9">
      <c r="I956" s="373"/>
    </row>
    <row r="957" spans="9:9">
      <c r="I957" s="373"/>
    </row>
    <row r="958" spans="9:9">
      <c r="I958" s="373"/>
    </row>
    <row r="959" spans="9:9">
      <c r="I959" s="373"/>
    </row>
    <row r="960" spans="9:9">
      <c r="I960" s="373"/>
    </row>
    <row r="961" spans="9:9">
      <c r="I961" s="373"/>
    </row>
    <row r="962" spans="9:9">
      <c r="I962" s="373"/>
    </row>
    <row r="963" spans="9:9">
      <c r="I963" s="373"/>
    </row>
    <row r="964" spans="9:9">
      <c r="I964" s="373"/>
    </row>
    <row r="965" spans="9:9">
      <c r="I965" s="373"/>
    </row>
    <row r="966" spans="9:9">
      <c r="I966" s="373"/>
    </row>
    <row r="967" spans="9:9">
      <c r="I967" s="373"/>
    </row>
    <row r="968" spans="9:9">
      <c r="I968" s="373"/>
    </row>
    <row r="969" spans="9:9">
      <c r="I969" s="373"/>
    </row>
    <row r="970" spans="9:9">
      <c r="I970" s="373"/>
    </row>
    <row r="971" spans="9:9">
      <c r="I971" s="373"/>
    </row>
    <row r="972" spans="9:9">
      <c r="I972" s="373"/>
    </row>
    <row r="973" spans="9:9">
      <c r="I973" s="373"/>
    </row>
    <row r="974" spans="9:9">
      <c r="I974" s="373"/>
    </row>
    <row r="975" spans="9:9">
      <c r="I975" s="373"/>
    </row>
    <row r="976" spans="9:9">
      <c r="I976" s="373"/>
    </row>
    <row r="977" spans="9:9">
      <c r="I977" s="373"/>
    </row>
    <row r="978" spans="9:9">
      <c r="I978" s="373"/>
    </row>
    <row r="979" spans="9:9">
      <c r="I979" s="373"/>
    </row>
    <row r="980" spans="9:9">
      <c r="I980" s="373"/>
    </row>
    <row r="981" spans="9:9">
      <c r="I981" s="373"/>
    </row>
    <row r="982" spans="9:9">
      <c r="I982" s="373"/>
    </row>
    <row r="983" spans="9:9">
      <c r="I983" s="373"/>
    </row>
    <row r="984" spans="9:9">
      <c r="I984" s="373"/>
    </row>
    <row r="985" spans="9:9">
      <c r="I985" s="373"/>
    </row>
    <row r="986" spans="9:9">
      <c r="I986" s="373"/>
    </row>
    <row r="987" spans="9:9">
      <c r="I987" s="373"/>
    </row>
    <row r="988" spans="9:9">
      <c r="I988" s="373"/>
    </row>
    <row r="989" spans="9:9">
      <c r="I989" s="373"/>
    </row>
    <row r="990" spans="9:9">
      <c r="I990" s="373"/>
    </row>
    <row r="991" spans="9:9">
      <c r="I991" s="373"/>
    </row>
    <row r="992" spans="9:9">
      <c r="I992" s="373"/>
    </row>
    <row r="993" spans="9:9">
      <c r="I993" s="373"/>
    </row>
    <row r="994" spans="9:9">
      <c r="I994" s="373"/>
    </row>
    <row r="995" spans="9:9">
      <c r="I995" s="373"/>
    </row>
    <row r="996" spans="9:9">
      <c r="I996" s="373"/>
    </row>
    <row r="997" spans="9:9">
      <c r="I997" s="373"/>
    </row>
    <row r="998" spans="9:9">
      <c r="I998" s="373"/>
    </row>
    <row r="999" spans="9:9">
      <c r="I999" s="373"/>
    </row>
    <row r="1000" spans="9:9">
      <c r="I1000" s="373"/>
    </row>
    <row r="1001" spans="9:9">
      <c r="I1001" s="373"/>
    </row>
    <row r="1002" spans="9:9">
      <c r="I1002" s="373"/>
    </row>
    <row r="1003" spans="9:9">
      <c r="I1003" s="373"/>
    </row>
    <row r="1004" spans="9:9">
      <c r="I1004" s="373"/>
    </row>
    <row r="1005" spans="9:9">
      <c r="I1005" s="373"/>
    </row>
    <row r="1006" spans="9:9">
      <c r="I1006" s="373"/>
    </row>
    <row r="1007" spans="9:9">
      <c r="I1007" s="373"/>
    </row>
    <row r="1008" spans="9:9">
      <c r="I1008" s="373"/>
    </row>
    <row r="1009" spans="9:9">
      <c r="I1009" s="373"/>
    </row>
    <row r="1010" spans="9:9">
      <c r="I1010" s="373"/>
    </row>
    <row r="1011" spans="9:9">
      <c r="I1011" s="373"/>
    </row>
    <row r="1012" spans="9:9">
      <c r="I1012" s="373"/>
    </row>
    <row r="1013" spans="9:9">
      <c r="I1013" s="373"/>
    </row>
    <row r="1014" spans="9:9">
      <c r="I1014" s="373"/>
    </row>
    <row r="1015" spans="9:9">
      <c r="I1015" s="373"/>
    </row>
    <row r="1016" spans="9:9">
      <c r="I1016" s="373"/>
    </row>
    <row r="1017" spans="9:9">
      <c r="I1017" s="373"/>
    </row>
    <row r="1018" spans="9:9">
      <c r="I1018" s="373"/>
    </row>
    <row r="1019" spans="9:9">
      <c r="I1019" s="373"/>
    </row>
    <row r="1020" spans="9:9">
      <c r="I1020" s="373"/>
    </row>
    <row r="1021" spans="9:9">
      <c r="I1021" s="373"/>
    </row>
    <row r="1022" spans="9:9">
      <c r="I1022" s="373"/>
    </row>
    <row r="1023" spans="9:9">
      <c r="I1023" s="373"/>
    </row>
    <row r="1024" spans="9:9">
      <c r="I1024" s="373"/>
    </row>
    <row r="1025" spans="9:9">
      <c r="I1025" s="373"/>
    </row>
    <row r="1026" spans="9:9">
      <c r="I1026" s="373"/>
    </row>
    <row r="1027" spans="9:9">
      <c r="I1027" s="373"/>
    </row>
    <row r="1028" spans="9:9">
      <c r="I1028" s="373"/>
    </row>
    <row r="1029" spans="9:9">
      <c r="I1029" s="373"/>
    </row>
    <row r="1030" spans="9:9">
      <c r="I1030" s="373"/>
    </row>
    <row r="1031" spans="9:9">
      <c r="I1031" s="373"/>
    </row>
    <row r="1032" spans="9:9">
      <c r="I1032" s="373"/>
    </row>
    <row r="1033" spans="9:9">
      <c r="I1033" s="373"/>
    </row>
    <row r="1034" spans="9:9">
      <c r="I1034" s="373"/>
    </row>
    <row r="1035" spans="9:9">
      <c r="I1035" s="373"/>
    </row>
    <row r="1036" spans="9:9">
      <c r="I1036" s="373"/>
    </row>
    <row r="1037" spans="9:9">
      <c r="I1037" s="373"/>
    </row>
    <row r="1038" spans="9:9">
      <c r="I1038" s="373"/>
    </row>
    <row r="1039" spans="9:9">
      <c r="I1039" s="373"/>
    </row>
    <row r="1040" spans="9:9">
      <c r="I1040" s="373"/>
    </row>
    <row r="1041" spans="9:9">
      <c r="I1041" s="373"/>
    </row>
    <row r="1042" spans="9:9">
      <c r="I1042" s="373"/>
    </row>
    <row r="1043" spans="9:9">
      <c r="I1043" s="373"/>
    </row>
    <row r="1044" spans="9:9">
      <c r="I1044" s="373"/>
    </row>
    <row r="1045" spans="9:9">
      <c r="I1045" s="373"/>
    </row>
    <row r="1046" spans="9:9">
      <c r="I1046" s="373"/>
    </row>
    <row r="1047" spans="9:9">
      <c r="I1047" s="373"/>
    </row>
    <row r="1048" spans="9:9">
      <c r="I1048" s="373"/>
    </row>
    <row r="1049" spans="9:9">
      <c r="I1049" s="373"/>
    </row>
    <row r="1050" spans="9:9">
      <c r="I1050" s="373"/>
    </row>
    <row r="1051" spans="9:9">
      <c r="I1051" s="373"/>
    </row>
    <row r="1052" spans="9:9">
      <c r="I1052" s="373"/>
    </row>
    <row r="1053" spans="9:9">
      <c r="I1053" s="373"/>
    </row>
    <row r="1054" spans="9:9">
      <c r="I1054" s="373"/>
    </row>
    <row r="1055" spans="9:9">
      <c r="I1055" s="373"/>
    </row>
    <row r="1056" spans="9:9">
      <c r="I1056" s="373"/>
    </row>
    <row r="1057" spans="9:9">
      <c r="I1057" s="373"/>
    </row>
    <row r="1058" spans="9:9">
      <c r="I1058" s="373"/>
    </row>
    <row r="1059" spans="9:9">
      <c r="I1059" s="373"/>
    </row>
    <row r="1060" spans="9:9">
      <c r="I1060" s="373"/>
    </row>
    <row r="1061" spans="9:9">
      <c r="I1061" s="373"/>
    </row>
    <row r="1062" spans="9:9">
      <c r="I1062" s="373"/>
    </row>
    <row r="1063" spans="9:9">
      <c r="I1063" s="373"/>
    </row>
    <row r="1064" spans="9:9">
      <c r="I1064" s="373"/>
    </row>
    <row r="1065" spans="9:9">
      <c r="I1065" s="373"/>
    </row>
    <row r="1066" spans="9:9">
      <c r="I1066" s="373"/>
    </row>
    <row r="1067" spans="9:9">
      <c r="I1067" s="373"/>
    </row>
    <row r="1068" spans="9:9">
      <c r="I1068" s="373"/>
    </row>
    <row r="1069" spans="9:9">
      <c r="I1069" s="373"/>
    </row>
    <row r="1070" spans="9:9">
      <c r="I1070" s="373"/>
    </row>
    <row r="1071" spans="9:9">
      <c r="I1071" s="373"/>
    </row>
    <row r="1072" spans="9:9">
      <c r="I1072" s="373"/>
    </row>
    <row r="1073" spans="9:9">
      <c r="I1073" s="373"/>
    </row>
    <row r="1074" spans="9:9">
      <c r="I1074" s="373"/>
    </row>
    <row r="1075" spans="9:9">
      <c r="I1075" s="373"/>
    </row>
    <row r="1076" spans="9:9">
      <c r="I1076" s="373"/>
    </row>
    <row r="1077" spans="9:9">
      <c r="I1077" s="373"/>
    </row>
    <row r="1078" spans="9:9">
      <c r="I1078" s="373"/>
    </row>
    <row r="1079" spans="9:9">
      <c r="I1079" s="373"/>
    </row>
    <row r="1080" spans="9:9">
      <c r="I1080" s="373"/>
    </row>
    <row r="1081" spans="9:9">
      <c r="I1081" s="373"/>
    </row>
    <row r="1082" spans="9:9">
      <c r="I1082" s="373"/>
    </row>
    <row r="1083" spans="9:9">
      <c r="I1083" s="373"/>
    </row>
    <row r="1084" spans="9:9">
      <c r="I1084" s="373"/>
    </row>
    <row r="1085" spans="9:9">
      <c r="I1085" s="373"/>
    </row>
    <row r="1086" spans="9:9">
      <c r="I1086" s="373"/>
    </row>
    <row r="1087" spans="9:9">
      <c r="I1087" s="373"/>
    </row>
    <row r="1088" spans="9:9">
      <c r="I1088" s="373"/>
    </row>
    <row r="1089" spans="9:9">
      <c r="I1089" s="373"/>
    </row>
    <row r="1090" spans="9:9">
      <c r="I1090" s="373"/>
    </row>
    <row r="1091" spans="9:9">
      <c r="I1091" s="373"/>
    </row>
    <row r="1092" spans="9:9">
      <c r="I1092" s="373"/>
    </row>
    <row r="1093" spans="9:9">
      <c r="I1093" s="373"/>
    </row>
    <row r="1094" spans="9:9">
      <c r="I1094" s="373"/>
    </row>
    <row r="1095" spans="9:9">
      <c r="I1095" s="373"/>
    </row>
    <row r="1096" spans="9:9">
      <c r="I1096" s="373"/>
    </row>
    <row r="1097" spans="9:9">
      <c r="I1097" s="373"/>
    </row>
    <row r="1098" spans="9:9">
      <c r="I1098" s="373"/>
    </row>
    <row r="1099" spans="9:9">
      <c r="I1099" s="373"/>
    </row>
    <row r="1100" spans="9:9">
      <c r="I1100" s="373"/>
    </row>
    <row r="1101" spans="9:9">
      <c r="I1101" s="373"/>
    </row>
    <row r="1102" spans="9:9">
      <c r="I1102" s="373"/>
    </row>
    <row r="1103" spans="9:9">
      <c r="I1103" s="373"/>
    </row>
    <row r="1104" spans="9:9">
      <c r="I1104" s="373"/>
    </row>
    <row r="1105" spans="9:9">
      <c r="I1105" s="373"/>
    </row>
    <row r="1106" spans="9:9">
      <c r="I1106" s="373"/>
    </row>
    <row r="1107" spans="9:9">
      <c r="I1107" s="373"/>
    </row>
    <row r="1108" spans="9:9">
      <c r="I1108" s="373"/>
    </row>
    <row r="1109" spans="9:9">
      <c r="I1109" s="373"/>
    </row>
    <row r="1110" spans="9:9">
      <c r="I1110" s="373"/>
    </row>
    <row r="1111" spans="9:9">
      <c r="I1111" s="373"/>
    </row>
    <row r="1112" spans="9:9">
      <c r="I1112" s="373"/>
    </row>
    <row r="1113" spans="9:9">
      <c r="I1113" s="373"/>
    </row>
    <row r="1114" spans="9:9">
      <c r="I1114" s="373"/>
    </row>
    <row r="1115" spans="9:9">
      <c r="I1115" s="373"/>
    </row>
    <row r="1116" spans="9:9">
      <c r="I1116" s="373"/>
    </row>
    <row r="1117" spans="9:9">
      <c r="I1117" s="373"/>
    </row>
    <row r="1118" spans="9:9">
      <c r="I1118" s="373"/>
    </row>
    <row r="1119" spans="9:9">
      <c r="I1119" s="373"/>
    </row>
    <row r="1120" spans="9:9">
      <c r="I1120" s="373"/>
    </row>
    <row r="1121" spans="9:9">
      <c r="I1121" s="373"/>
    </row>
    <row r="1122" spans="9:9">
      <c r="I1122" s="373"/>
    </row>
    <row r="1123" spans="9:9">
      <c r="I1123" s="373"/>
    </row>
    <row r="1124" spans="9:9">
      <c r="I1124" s="373"/>
    </row>
    <row r="1125" spans="9:9">
      <c r="I1125" s="373"/>
    </row>
    <row r="1126" spans="9:9">
      <c r="I1126" s="373"/>
    </row>
    <row r="1127" spans="9:9">
      <c r="I1127" s="373"/>
    </row>
    <row r="1128" spans="9:9">
      <c r="I1128" s="373"/>
    </row>
    <row r="1129" spans="9:9">
      <c r="I1129" s="373"/>
    </row>
    <row r="1130" spans="9:9">
      <c r="I1130" s="373"/>
    </row>
    <row r="1131" spans="9:9">
      <c r="I1131" s="373"/>
    </row>
    <row r="1132" spans="9:9">
      <c r="I1132" s="373"/>
    </row>
    <row r="1133" spans="9:9">
      <c r="I1133" s="373"/>
    </row>
    <row r="1134" spans="9:9">
      <c r="I1134" s="373"/>
    </row>
    <row r="1135" spans="9:9">
      <c r="I1135" s="373"/>
    </row>
    <row r="1136" spans="9:9">
      <c r="I1136" s="373"/>
    </row>
    <row r="1137" spans="9:9">
      <c r="I1137" s="373"/>
    </row>
    <row r="1138" spans="9:9">
      <c r="I1138" s="373"/>
    </row>
    <row r="1139" spans="9:9">
      <c r="I1139" s="373"/>
    </row>
    <row r="1140" spans="9:9">
      <c r="I1140" s="373"/>
    </row>
    <row r="1141" spans="9:9">
      <c r="I1141" s="373"/>
    </row>
    <row r="1142" spans="9:9">
      <c r="I1142" s="373"/>
    </row>
    <row r="1143" spans="9:9">
      <c r="I1143" s="373"/>
    </row>
    <row r="1144" spans="9:9">
      <c r="I1144" s="373"/>
    </row>
    <row r="1145" spans="9:9">
      <c r="I1145" s="373"/>
    </row>
    <row r="1146" spans="9:9">
      <c r="I1146" s="373"/>
    </row>
    <row r="1147" spans="9:9">
      <c r="I1147" s="373"/>
    </row>
    <row r="1148" spans="9:9">
      <c r="I1148" s="373"/>
    </row>
    <row r="1149" spans="9:9">
      <c r="I1149" s="373"/>
    </row>
    <row r="1150" spans="9:9">
      <c r="I1150" s="373"/>
    </row>
    <row r="1151" spans="9:9">
      <c r="I1151" s="373"/>
    </row>
    <row r="1152" spans="9:9">
      <c r="I1152" s="373"/>
    </row>
    <row r="1153" spans="9:9">
      <c r="I1153" s="373"/>
    </row>
    <row r="1154" spans="9:9">
      <c r="I1154" s="373"/>
    </row>
    <row r="1155" spans="9:9">
      <c r="I1155" s="373"/>
    </row>
    <row r="1156" spans="9:9">
      <c r="I1156" s="373"/>
    </row>
    <row r="1157" spans="9:9">
      <c r="I1157" s="373"/>
    </row>
    <row r="1158" spans="9:9">
      <c r="I1158" s="373"/>
    </row>
    <row r="1159" spans="9:9">
      <c r="I1159" s="373"/>
    </row>
    <row r="1160" spans="9:9">
      <c r="I1160" s="373"/>
    </row>
    <row r="1161" spans="9:9">
      <c r="I1161" s="373"/>
    </row>
    <row r="1162" spans="9:9">
      <c r="I1162" s="373"/>
    </row>
    <row r="1163" spans="9:9">
      <c r="I1163" s="373"/>
    </row>
    <row r="1164" spans="9:9">
      <c r="I1164" s="373"/>
    </row>
    <row r="1165" spans="9:9">
      <c r="I1165" s="373"/>
    </row>
    <row r="1166" spans="9:9">
      <c r="I1166" s="373"/>
    </row>
    <row r="1167" spans="9:9">
      <c r="I1167" s="373"/>
    </row>
    <row r="1168" spans="9:9">
      <c r="I1168" s="373"/>
    </row>
    <row r="1169" spans="9:9">
      <c r="I1169" s="373"/>
    </row>
    <row r="1170" spans="9:9">
      <c r="I1170" s="373"/>
    </row>
    <row r="1171" spans="9:9">
      <c r="I1171" s="373"/>
    </row>
    <row r="1172" spans="9:9">
      <c r="I1172" s="373"/>
    </row>
    <row r="1173" spans="9:9">
      <c r="I1173" s="373"/>
    </row>
    <row r="1174" spans="9:9">
      <c r="I1174" s="373"/>
    </row>
    <row r="1175" spans="9:9">
      <c r="I1175" s="373"/>
    </row>
    <row r="1176" spans="9:9">
      <c r="I1176" s="373"/>
    </row>
    <row r="1177" spans="9:9">
      <c r="I1177" s="373"/>
    </row>
    <row r="1178" spans="9:9">
      <c r="I1178" s="373"/>
    </row>
    <row r="1179" spans="9:9">
      <c r="I1179" s="373"/>
    </row>
    <row r="1180" spans="9:9">
      <c r="I1180" s="373"/>
    </row>
    <row r="1181" spans="9:9">
      <c r="I1181" s="373"/>
    </row>
    <row r="1182" spans="9:9">
      <c r="I1182" s="373"/>
    </row>
    <row r="1183" spans="9:9">
      <c r="I1183" s="373"/>
    </row>
    <row r="1184" spans="9:9">
      <c r="I1184" s="373"/>
    </row>
    <row r="1185" spans="9:9">
      <c r="I1185" s="373"/>
    </row>
    <row r="1186" spans="9:9">
      <c r="I1186" s="373"/>
    </row>
    <row r="1187" spans="9:9">
      <c r="I1187" s="373"/>
    </row>
    <row r="1188" spans="9:9">
      <c r="I1188" s="373"/>
    </row>
    <row r="1189" spans="9:9">
      <c r="I1189" s="373"/>
    </row>
    <row r="1190" spans="9:9">
      <c r="I1190" s="373"/>
    </row>
    <row r="1191" spans="9:9">
      <c r="I1191" s="373"/>
    </row>
    <row r="1192" spans="9:9">
      <c r="I1192" s="373"/>
    </row>
    <row r="1193" spans="9:9">
      <c r="I1193" s="373"/>
    </row>
    <row r="1194" spans="9:9">
      <c r="I1194" s="373"/>
    </row>
    <row r="1195" spans="9:9">
      <c r="I1195" s="373"/>
    </row>
    <row r="1196" spans="9:9">
      <c r="I1196" s="373"/>
    </row>
    <row r="1197" spans="9:9">
      <c r="I1197" s="373"/>
    </row>
    <row r="1198" spans="9:9">
      <c r="I1198" s="373"/>
    </row>
    <row r="1199" spans="9:9">
      <c r="I1199" s="373"/>
    </row>
    <row r="1200" spans="9:9">
      <c r="I1200" s="373"/>
    </row>
    <row r="1201" spans="9:9">
      <c r="I1201" s="373"/>
    </row>
    <row r="1202" spans="9:9">
      <c r="I1202" s="373"/>
    </row>
    <row r="1203" spans="9:9">
      <c r="I1203" s="373"/>
    </row>
    <row r="1204" spans="9:9">
      <c r="I1204" s="373"/>
    </row>
    <row r="1205" spans="9:9">
      <c r="I1205" s="373"/>
    </row>
    <row r="1206" spans="9:9">
      <c r="I1206" s="373"/>
    </row>
    <row r="1207" spans="9:9">
      <c r="I1207" s="373"/>
    </row>
    <row r="1208" spans="9:9">
      <c r="I1208" s="373"/>
    </row>
    <row r="1209" spans="9:9">
      <c r="I1209" s="373"/>
    </row>
    <row r="1210" spans="9:9">
      <c r="I1210" s="373"/>
    </row>
    <row r="1211" spans="9:9">
      <c r="I1211" s="373"/>
    </row>
    <row r="1212" spans="9:9">
      <c r="I1212" s="373"/>
    </row>
    <row r="1213" spans="9:9">
      <c r="I1213" s="373"/>
    </row>
    <row r="1214" spans="9:9">
      <c r="I1214" s="373"/>
    </row>
    <row r="1215" spans="9:9">
      <c r="I1215" s="373"/>
    </row>
    <row r="1216" spans="9:9">
      <c r="I1216" s="373"/>
    </row>
    <row r="1217" spans="9:9">
      <c r="I1217" s="373"/>
    </row>
    <row r="1218" spans="9:9">
      <c r="I1218" s="373"/>
    </row>
    <row r="1219" spans="9:9">
      <c r="I1219" s="373"/>
    </row>
    <row r="1220" spans="9:9">
      <c r="I1220" s="373"/>
    </row>
    <row r="1221" spans="9:9">
      <c r="I1221" s="373"/>
    </row>
    <row r="1222" spans="9:9">
      <c r="I1222" s="373"/>
    </row>
    <row r="1223" spans="9:9">
      <c r="I1223" s="373"/>
    </row>
    <row r="1224" spans="9:9">
      <c r="I1224" s="373"/>
    </row>
    <row r="1225" spans="9:9">
      <c r="I1225" s="373"/>
    </row>
    <row r="1226" spans="9:9">
      <c r="I1226" s="373"/>
    </row>
    <row r="1227" spans="9:9">
      <c r="I1227" s="373"/>
    </row>
    <row r="1228" spans="9:9">
      <c r="I1228" s="373"/>
    </row>
    <row r="1229" spans="9:9">
      <c r="I1229" s="373"/>
    </row>
    <row r="1230" spans="9:9">
      <c r="I1230" s="373"/>
    </row>
    <row r="1231" spans="9:9">
      <c r="I1231" s="373"/>
    </row>
    <row r="1232" spans="9:9">
      <c r="I1232" s="373"/>
    </row>
    <row r="1233" spans="9:9">
      <c r="I1233" s="373"/>
    </row>
    <row r="1234" spans="9:9">
      <c r="I1234" s="373"/>
    </row>
    <row r="1235" spans="9:9">
      <c r="I1235" s="373"/>
    </row>
    <row r="1236" spans="9:9">
      <c r="I1236" s="373"/>
    </row>
    <row r="1237" spans="9:9">
      <c r="I1237" s="373"/>
    </row>
    <row r="1238" spans="9:9">
      <c r="I1238" s="373"/>
    </row>
    <row r="1239" spans="9:9">
      <c r="I1239" s="373"/>
    </row>
    <row r="1240" spans="9:9">
      <c r="I1240" s="373"/>
    </row>
    <row r="1241" spans="9:9">
      <c r="I1241" s="373"/>
    </row>
    <row r="1242" spans="9:9">
      <c r="I1242" s="373"/>
    </row>
    <row r="1243" spans="9:9">
      <c r="I1243" s="373"/>
    </row>
    <row r="1244" spans="9:9">
      <c r="I1244" s="373"/>
    </row>
    <row r="1245" spans="9:9">
      <c r="I1245" s="373"/>
    </row>
    <row r="1246" spans="9:9">
      <c r="I1246" s="373"/>
    </row>
    <row r="1247" spans="9:9">
      <c r="I1247" s="373"/>
    </row>
    <row r="1248" spans="9:9">
      <c r="I1248" s="373"/>
    </row>
    <row r="1249" spans="9:9">
      <c r="I1249" s="373"/>
    </row>
    <row r="1250" spans="9:9">
      <c r="I1250" s="373"/>
    </row>
    <row r="1251" spans="9:9">
      <c r="I1251" s="373"/>
    </row>
    <row r="1252" spans="9:9">
      <c r="I1252" s="373"/>
    </row>
    <row r="1253" spans="9:9">
      <c r="I1253" s="373"/>
    </row>
    <row r="1254" spans="9:9">
      <c r="I1254" s="373"/>
    </row>
    <row r="1255" spans="9:9">
      <c r="I1255" s="373"/>
    </row>
    <row r="1256" spans="9:9">
      <c r="I1256" s="373"/>
    </row>
    <row r="1257" spans="9:9">
      <c r="I1257" s="373"/>
    </row>
    <row r="1258" spans="9:9">
      <c r="I1258" s="373"/>
    </row>
    <row r="1259" spans="9:9">
      <c r="I1259" s="373"/>
    </row>
    <row r="1260" spans="9:9">
      <c r="I1260" s="373"/>
    </row>
    <row r="1261" spans="9:9">
      <c r="I1261" s="373"/>
    </row>
    <row r="1262" spans="9:9">
      <c r="I1262" s="373"/>
    </row>
    <row r="1263" spans="9:9">
      <c r="I1263" s="373"/>
    </row>
    <row r="1264" spans="9:9">
      <c r="I1264" s="373"/>
    </row>
    <row r="1265" spans="9:9">
      <c r="I1265" s="373"/>
    </row>
    <row r="1266" spans="9:9">
      <c r="I1266" s="373"/>
    </row>
    <row r="1267" spans="9:9">
      <c r="I1267" s="373"/>
    </row>
    <row r="1268" spans="9:9">
      <c r="I1268" s="373"/>
    </row>
    <row r="1269" spans="9:9">
      <c r="I1269" s="373"/>
    </row>
    <row r="1270" spans="9:9">
      <c r="I1270" s="373"/>
    </row>
    <row r="1271" spans="9:9">
      <c r="I1271" s="373"/>
    </row>
    <row r="1272" spans="9:9">
      <c r="I1272" s="373"/>
    </row>
    <row r="1273" spans="9:9">
      <c r="I1273" s="373"/>
    </row>
    <row r="1274" spans="9:9">
      <c r="I1274" s="373"/>
    </row>
    <row r="1275" spans="9:9">
      <c r="I1275" s="373"/>
    </row>
    <row r="1276" spans="9:9">
      <c r="I1276" s="373"/>
    </row>
    <row r="1277" spans="9:9">
      <c r="I1277" s="373"/>
    </row>
    <row r="1278" spans="9:9">
      <c r="I1278" s="373"/>
    </row>
    <row r="1279" spans="9:9">
      <c r="I1279" s="373"/>
    </row>
    <row r="1280" spans="9:9">
      <c r="I1280" s="373"/>
    </row>
    <row r="1281" spans="9:9">
      <c r="I1281" s="373"/>
    </row>
    <row r="1282" spans="9:9">
      <c r="I1282" s="373"/>
    </row>
    <row r="1283" spans="9:9">
      <c r="I1283" s="373"/>
    </row>
    <row r="1284" spans="9:9">
      <c r="I1284" s="373"/>
    </row>
    <row r="1285" spans="9:9">
      <c r="I1285" s="373"/>
    </row>
    <row r="1286" spans="9:9">
      <c r="I1286" s="373"/>
    </row>
    <row r="1287" spans="9:9">
      <c r="I1287" s="373"/>
    </row>
    <row r="1288" spans="9:9">
      <c r="I1288" s="373"/>
    </row>
    <row r="1289" spans="9:9">
      <c r="I1289" s="373"/>
    </row>
    <row r="1290" spans="9:9">
      <c r="I1290" s="373"/>
    </row>
    <row r="1291" spans="9:9">
      <c r="I1291" s="373"/>
    </row>
    <row r="1292" spans="9:9">
      <c r="I1292" s="373"/>
    </row>
    <row r="1293" spans="9:9">
      <c r="I1293" s="373"/>
    </row>
    <row r="1294" spans="9:9">
      <c r="I1294" s="373"/>
    </row>
    <row r="1295" spans="9:9">
      <c r="I1295" s="373"/>
    </row>
    <row r="1296" spans="9:9">
      <c r="I1296" s="373"/>
    </row>
    <row r="1297" spans="9:9">
      <c r="I1297" s="373"/>
    </row>
    <row r="1298" spans="9:9">
      <c r="I1298" s="373"/>
    </row>
    <row r="1299" spans="9:9">
      <c r="I1299" s="373"/>
    </row>
    <row r="1300" spans="9:9">
      <c r="I1300" s="373"/>
    </row>
    <row r="1301" spans="9:9">
      <c r="I1301" s="373"/>
    </row>
    <row r="1302" spans="9:9">
      <c r="I1302" s="373"/>
    </row>
    <row r="1303" spans="9:9">
      <c r="I1303" s="373"/>
    </row>
    <row r="1304" spans="9:9">
      <c r="I1304" s="373"/>
    </row>
    <row r="1305" spans="9:9">
      <c r="I1305" s="373"/>
    </row>
    <row r="1306" spans="9:9">
      <c r="I1306" s="373"/>
    </row>
    <row r="1307" spans="9:9">
      <c r="I1307" s="373"/>
    </row>
    <row r="1308" spans="9:9">
      <c r="I1308" s="373"/>
    </row>
    <row r="1309" spans="9:9">
      <c r="I1309" s="373"/>
    </row>
    <row r="1310" spans="9:9">
      <c r="I1310" s="373"/>
    </row>
    <row r="1311" spans="9:9">
      <c r="I1311" s="373"/>
    </row>
    <row r="1312" spans="9:9">
      <c r="I1312" s="373"/>
    </row>
    <row r="1313" spans="9:9">
      <c r="I1313" s="373"/>
    </row>
    <row r="1314" spans="9:9">
      <c r="I1314" s="373"/>
    </row>
    <row r="1315" spans="9:9">
      <c r="I1315" s="373"/>
    </row>
    <row r="1316" spans="9:9">
      <c r="I1316" s="373"/>
    </row>
    <row r="1317" spans="9:9">
      <c r="I1317" s="373"/>
    </row>
    <row r="1318" spans="9:9">
      <c r="I1318" s="373"/>
    </row>
    <row r="1319" spans="9:9">
      <c r="I1319" s="373"/>
    </row>
    <row r="1320" spans="9:9">
      <c r="I1320" s="373"/>
    </row>
    <row r="1321" spans="9:9">
      <c r="I1321" s="373"/>
    </row>
    <row r="1322" spans="9:9">
      <c r="I1322" s="373"/>
    </row>
    <row r="1323" spans="9:9">
      <c r="I1323" s="373"/>
    </row>
    <row r="1324" spans="9:9">
      <c r="I1324" s="373"/>
    </row>
    <row r="1325" spans="9:9">
      <c r="I1325" s="373"/>
    </row>
    <row r="1326" spans="9:9">
      <c r="I1326" s="373"/>
    </row>
    <row r="1327" spans="9:9">
      <c r="I1327" s="373"/>
    </row>
    <row r="1328" spans="9:9">
      <c r="I1328" s="373"/>
    </row>
    <row r="1329" spans="9:9">
      <c r="I1329" s="373"/>
    </row>
    <row r="1330" spans="9:9">
      <c r="I1330" s="373"/>
    </row>
    <row r="1331" spans="9:9">
      <c r="I1331" s="373"/>
    </row>
    <row r="1332" spans="9:9">
      <c r="I1332" s="373"/>
    </row>
    <row r="1333" spans="9:9">
      <c r="I1333" s="373"/>
    </row>
    <row r="1334" spans="9:9">
      <c r="I1334" s="373"/>
    </row>
    <row r="1335" spans="9:9">
      <c r="I1335" s="373"/>
    </row>
    <row r="1336" spans="9:9">
      <c r="I1336" s="373"/>
    </row>
    <row r="1337" spans="9:9">
      <c r="I1337" s="373"/>
    </row>
    <row r="1338" spans="9:9">
      <c r="I1338" s="373"/>
    </row>
    <row r="1339" spans="9:9">
      <c r="I1339" s="373"/>
    </row>
    <row r="1340" spans="9:9">
      <c r="I1340" s="373"/>
    </row>
    <row r="1341" spans="9:9">
      <c r="I1341" s="373"/>
    </row>
    <row r="1342" spans="9:9">
      <c r="I1342" s="373"/>
    </row>
    <row r="1343" spans="9:9">
      <c r="I1343" s="373"/>
    </row>
    <row r="1344" spans="9:9">
      <c r="I1344" s="373"/>
    </row>
    <row r="1345" spans="9:9">
      <c r="I1345" s="373"/>
    </row>
    <row r="1346" spans="9:9">
      <c r="I1346" s="373"/>
    </row>
    <row r="1347" spans="9:9">
      <c r="I1347" s="373"/>
    </row>
    <row r="1348" spans="9:9">
      <c r="I1348" s="373"/>
    </row>
    <row r="1349" spans="9:9">
      <c r="I1349" s="373"/>
    </row>
    <row r="1350" spans="9:9">
      <c r="I1350" s="373"/>
    </row>
    <row r="1351" spans="9:9">
      <c r="I1351" s="373"/>
    </row>
    <row r="1352" spans="9:9">
      <c r="I1352" s="373"/>
    </row>
    <row r="1353" spans="9:9">
      <c r="I1353" s="373"/>
    </row>
    <row r="1354" spans="9:9">
      <c r="I1354" s="373"/>
    </row>
    <row r="1355" spans="9:9">
      <c r="I1355" s="373"/>
    </row>
    <row r="1356" spans="9:9">
      <c r="I1356" s="373"/>
    </row>
    <row r="1357" spans="9:9">
      <c r="I1357" s="373"/>
    </row>
    <row r="1358" spans="9:9">
      <c r="I1358" s="373"/>
    </row>
    <row r="1359" spans="9:9">
      <c r="I1359" s="373"/>
    </row>
    <row r="1360" spans="9:9">
      <c r="I1360" s="373"/>
    </row>
    <row r="1361" spans="9:9">
      <c r="I1361" s="373"/>
    </row>
    <row r="1362" spans="9:9">
      <c r="I1362" s="373"/>
    </row>
    <row r="1363" spans="9:9">
      <c r="I1363" s="373"/>
    </row>
    <row r="1364" spans="9:9">
      <c r="I1364" s="373"/>
    </row>
    <row r="1365" spans="9:9">
      <c r="I1365" s="373"/>
    </row>
    <row r="1366" spans="9:9">
      <c r="I1366" s="373"/>
    </row>
    <row r="1367" spans="9:9">
      <c r="I1367" s="373"/>
    </row>
    <row r="1368" spans="9:9">
      <c r="I1368" s="373"/>
    </row>
    <row r="1369" spans="9:9">
      <c r="I1369" s="373"/>
    </row>
    <row r="1370" spans="9:9">
      <c r="I1370" s="373"/>
    </row>
    <row r="1371" spans="9:9">
      <c r="I1371" s="373"/>
    </row>
    <row r="1372" spans="9:9">
      <c r="I1372" s="373"/>
    </row>
    <row r="1373" spans="9:9">
      <c r="I1373" s="373"/>
    </row>
    <row r="1374" spans="9:9">
      <c r="I1374" s="373"/>
    </row>
    <row r="1375" spans="9:9">
      <c r="I1375" s="373"/>
    </row>
    <row r="1376" spans="9:9">
      <c r="I1376" s="373"/>
    </row>
    <row r="1377" spans="9:9">
      <c r="I1377" s="373"/>
    </row>
    <row r="1378" spans="9:9">
      <c r="I1378" s="373"/>
    </row>
    <row r="1379" spans="9:9">
      <c r="I1379" s="373"/>
    </row>
    <row r="1380" spans="9:9">
      <c r="I1380" s="373"/>
    </row>
    <row r="1381" spans="9:9">
      <c r="I1381" s="373"/>
    </row>
    <row r="1382" spans="9:9">
      <c r="I1382" s="373"/>
    </row>
    <row r="1383" spans="9:9">
      <c r="I1383" s="373"/>
    </row>
    <row r="1384" spans="9:9">
      <c r="I1384" s="373"/>
    </row>
    <row r="1385" spans="9:9">
      <c r="I1385" s="373"/>
    </row>
    <row r="1386" spans="9:9">
      <c r="I1386" s="373"/>
    </row>
    <row r="1387" spans="9:9">
      <c r="I1387" s="373"/>
    </row>
    <row r="1388" spans="9:9">
      <c r="I1388" s="373"/>
    </row>
    <row r="1389" spans="9:9">
      <c r="I1389" s="373"/>
    </row>
    <row r="1390" spans="9:9">
      <c r="I1390" s="373"/>
    </row>
    <row r="1391" spans="9:9">
      <c r="I1391" s="373"/>
    </row>
    <row r="1392" spans="9:9">
      <c r="I1392" s="373"/>
    </row>
    <row r="1393" spans="9:9">
      <c r="I1393" s="373"/>
    </row>
    <row r="1394" spans="9:9">
      <c r="I1394" s="373"/>
    </row>
    <row r="1395" spans="9:9">
      <c r="I1395" s="373"/>
    </row>
    <row r="1396" spans="9:9">
      <c r="I1396" s="373"/>
    </row>
    <row r="1397" spans="9:9">
      <c r="I1397" s="373"/>
    </row>
    <row r="1398" spans="9:9">
      <c r="I1398" s="373"/>
    </row>
    <row r="1399" spans="9:9">
      <c r="I1399" s="373"/>
    </row>
    <row r="1400" spans="9:9">
      <c r="I1400" s="373"/>
    </row>
    <row r="1401" spans="9:9">
      <c r="I1401" s="373"/>
    </row>
    <row r="1402" spans="9:9">
      <c r="I1402" s="373"/>
    </row>
    <row r="1403" spans="9:9">
      <c r="I1403" s="373"/>
    </row>
    <row r="1404" spans="9:9">
      <c r="I1404" s="373"/>
    </row>
    <row r="1405" spans="9:9">
      <c r="I1405" s="373"/>
    </row>
    <row r="1406" spans="9:9">
      <c r="I1406" s="373"/>
    </row>
    <row r="1407" spans="9:9">
      <c r="I1407" s="373"/>
    </row>
    <row r="1408" spans="9:9">
      <c r="I1408" s="373"/>
    </row>
    <row r="1409" spans="9:9">
      <c r="I1409" s="373"/>
    </row>
    <row r="1410" spans="9:9">
      <c r="I1410" s="373"/>
    </row>
    <row r="1411" spans="9:9">
      <c r="I1411" s="373"/>
    </row>
    <row r="1412" spans="9:9">
      <c r="I1412" s="373"/>
    </row>
    <row r="1413" spans="9:9">
      <c r="I1413" s="373"/>
    </row>
    <row r="1414" spans="9:9">
      <c r="I1414" s="373"/>
    </row>
    <row r="1415" spans="9:9">
      <c r="I1415" s="373"/>
    </row>
    <row r="1416" spans="9:9">
      <c r="I1416" s="373"/>
    </row>
    <row r="1417" spans="9:9">
      <c r="I1417" s="373"/>
    </row>
    <row r="1418" spans="9:9">
      <c r="I1418" s="373"/>
    </row>
    <row r="1419" spans="9:9">
      <c r="I1419" s="373"/>
    </row>
    <row r="1420" spans="9:9">
      <c r="I1420" s="373"/>
    </row>
    <row r="1421" spans="9:9">
      <c r="I1421" s="373"/>
    </row>
    <row r="1422" spans="9:9">
      <c r="I1422" s="373"/>
    </row>
    <row r="1423" spans="9:9">
      <c r="I1423" s="373"/>
    </row>
    <row r="1424" spans="9:9">
      <c r="I1424" s="373"/>
    </row>
    <row r="1425" spans="9:9">
      <c r="I1425" s="373"/>
    </row>
    <row r="1426" spans="9:9">
      <c r="I1426" s="373"/>
    </row>
    <row r="1427" spans="9:9">
      <c r="I1427" s="373"/>
    </row>
    <row r="1428" spans="9:9">
      <c r="I1428" s="373"/>
    </row>
    <row r="1429" spans="9:9">
      <c r="I1429" s="373"/>
    </row>
    <row r="1430" spans="9:9">
      <c r="I1430" s="373"/>
    </row>
    <row r="1431" spans="9:9">
      <c r="I1431" s="373"/>
    </row>
    <row r="1432" spans="9:9">
      <c r="I1432" s="373"/>
    </row>
    <row r="1433" spans="9:9">
      <c r="I1433" s="373"/>
    </row>
    <row r="1434" spans="9:9">
      <c r="I1434" s="373"/>
    </row>
    <row r="1435" spans="9:9">
      <c r="I1435" s="373"/>
    </row>
    <row r="1436" spans="9:9">
      <c r="I1436" s="373"/>
    </row>
    <row r="1437" spans="9:9">
      <c r="I1437" s="373"/>
    </row>
    <row r="1438" spans="9:9">
      <c r="I1438" s="373"/>
    </row>
    <row r="1439" spans="9:9">
      <c r="I1439" s="373"/>
    </row>
    <row r="1440" spans="9:9">
      <c r="I1440" s="373"/>
    </row>
    <row r="1441" spans="9:9">
      <c r="I1441" s="373"/>
    </row>
    <row r="1442" spans="9:9">
      <c r="I1442" s="373"/>
    </row>
    <row r="1443" spans="9:9">
      <c r="I1443" s="373"/>
    </row>
    <row r="1444" spans="9:9">
      <c r="I1444" s="373"/>
    </row>
    <row r="1445" spans="9:9">
      <c r="I1445" s="373"/>
    </row>
    <row r="1446" spans="9:9">
      <c r="I1446" s="373"/>
    </row>
    <row r="1447" spans="9:9">
      <c r="I1447" s="373"/>
    </row>
    <row r="1448" spans="9:9">
      <c r="I1448" s="373"/>
    </row>
    <row r="1449" spans="9:9">
      <c r="I1449" s="373"/>
    </row>
    <row r="1450" spans="9:9">
      <c r="I1450" s="373"/>
    </row>
    <row r="1451" spans="9:9">
      <c r="I1451" s="373"/>
    </row>
    <row r="1452" spans="9:9">
      <c r="I1452" s="373"/>
    </row>
    <row r="1453" spans="9:9">
      <c r="I1453" s="373"/>
    </row>
    <row r="1454" spans="9:9">
      <c r="I1454" s="373"/>
    </row>
    <row r="1455" spans="9:9">
      <c r="I1455" s="373"/>
    </row>
    <row r="1456" spans="9:9">
      <c r="I1456" s="373"/>
    </row>
    <row r="1457" spans="9:9">
      <c r="I1457" s="373"/>
    </row>
    <row r="1458" spans="9:9">
      <c r="I1458" s="373"/>
    </row>
    <row r="1459" spans="9:9">
      <c r="I1459" s="373"/>
    </row>
    <row r="1460" spans="9:9">
      <c r="I1460" s="373"/>
    </row>
    <row r="1461" spans="9:9">
      <c r="I1461" s="373"/>
    </row>
    <row r="1462" spans="9:9">
      <c r="I1462" s="373"/>
    </row>
    <row r="1463" spans="9:9">
      <c r="I1463" s="373"/>
    </row>
    <row r="1464" spans="9:9">
      <c r="I1464" s="373"/>
    </row>
    <row r="1465" spans="9:9">
      <c r="I1465" s="373"/>
    </row>
    <row r="1466" spans="9:9">
      <c r="I1466" s="373"/>
    </row>
    <row r="1467" spans="9:9">
      <c r="I1467" s="373"/>
    </row>
    <row r="1468" spans="9:9">
      <c r="I1468" s="373"/>
    </row>
    <row r="1469" spans="9:9">
      <c r="I1469" s="373"/>
    </row>
    <row r="1470" spans="9:9">
      <c r="I1470" s="373"/>
    </row>
    <row r="1471" spans="9:9">
      <c r="I1471" s="373"/>
    </row>
    <row r="1472" spans="9:9">
      <c r="I1472" s="373"/>
    </row>
    <row r="1473" spans="9:9">
      <c r="I1473" s="373"/>
    </row>
    <row r="1474" spans="9:9">
      <c r="I1474" s="373"/>
    </row>
    <row r="1475" spans="9:9">
      <c r="I1475" s="373"/>
    </row>
    <row r="1476" spans="9:9">
      <c r="I1476" s="373"/>
    </row>
    <row r="1477" spans="9:9">
      <c r="I1477" s="373"/>
    </row>
    <row r="1478" spans="9:9">
      <c r="I1478" s="373"/>
    </row>
    <row r="1479" spans="9:9">
      <c r="I1479" s="373"/>
    </row>
    <row r="1480" spans="9:9">
      <c r="I1480" s="373"/>
    </row>
    <row r="1481" spans="9:9">
      <c r="I1481" s="373"/>
    </row>
    <row r="1482" spans="9:9">
      <c r="I1482" s="373"/>
    </row>
    <row r="1483" spans="9:9">
      <c r="I1483" s="373"/>
    </row>
    <row r="1484" spans="9:9">
      <c r="I1484" s="373"/>
    </row>
    <row r="1485" spans="9:9">
      <c r="I1485" s="373"/>
    </row>
    <row r="1486" spans="9:9">
      <c r="I1486" s="373"/>
    </row>
    <row r="1487" spans="9:9">
      <c r="I1487" s="373"/>
    </row>
    <row r="1488" spans="9:9">
      <c r="I1488" s="373"/>
    </row>
    <row r="1489" spans="9:9">
      <c r="I1489" s="373"/>
    </row>
    <row r="1490" spans="9:9">
      <c r="I1490" s="373"/>
    </row>
    <row r="1491" spans="9:9">
      <c r="I1491" s="373"/>
    </row>
    <row r="1492" spans="9:9">
      <c r="I1492" s="373"/>
    </row>
    <row r="1493" spans="9:9">
      <c r="I1493" s="373"/>
    </row>
    <row r="1494" spans="9:9">
      <c r="I1494" s="373"/>
    </row>
    <row r="1495" spans="9:9">
      <c r="I1495" s="373"/>
    </row>
    <row r="1496" spans="9:9">
      <c r="I1496" s="373"/>
    </row>
    <row r="1497" spans="9:9">
      <c r="I1497" s="373"/>
    </row>
    <row r="1498" spans="9:9">
      <c r="I1498" s="373"/>
    </row>
    <row r="1499" spans="9:9">
      <c r="I1499" s="373"/>
    </row>
    <row r="1500" spans="9:9">
      <c r="I1500" s="373"/>
    </row>
    <row r="1501" spans="9:9">
      <c r="I1501" s="373"/>
    </row>
    <row r="1502" spans="9:9">
      <c r="I1502" s="373"/>
    </row>
    <row r="1503" spans="9:9">
      <c r="I1503" s="373"/>
    </row>
    <row r="1504" spans="9:9">
      <c r="I1504" s="373"/>
    </row>
    <row r="1505" spans="9:9">
      <c r="I1505" s="373"/>
    </row>
    <row r="1506" spans="9:9">
      <c r="I1506" s="373"/>
    </row>
    <row r="1507" spans="9:9">
      <c r="I1507" s="373"/>
    </row>
    <row r="1508" spans="9:9">
      <c r="I1508" s="373"/>
    </row>
    <row r="1509" spans="9:9">
      <c r="I1509" s="373"/>
    </row>
    <row r="1510" spans="9:9">
      <c r="I1510" s="373"/>
    </row>
    <row r="1511" spans="9:9">
      <c r="I1511" s="373"/>
    </row>
    <row r="1512" spans="9:9">
      <c r="I1512" s="373"/>
    </row>
    <row r="1513" spans="9:9">
      <c r="I1513" s="373"/>
    </row>
    <row r="1514" spans="9:9">
      <c r="I1514" s="373"/>
    </row>
    <row r="1515" spans="9:9">
      <c r="I1515" s="373"/>
    </row>
    <row r="1516" spans="9:9">
      <c r="I1516" s="373"/>
    </row>
    <row r="1517" spans="9:9">
      <c r="I1517" s="373"/>
    </row>
    <row r="1518" spans="9:9">
      <c r="I1518" s="373"/>
    </row>
    <row r="1519" spans="9:9">
      <c r="I1519" s="373"/>
    </row>
    <row r="1520" spans="9:9">
      <c r="I1520" s="373"/>
    </row>
    <row r="1521" spans="9:9">
      <c r="I1521" s="373"/>
    </row>
    <row r="1522" spans="9:9">
      <c r="I1522" s="373"/>
    </row>
    <row r="1523" spans="9:9">
      <c r="I1523" s="373"/>
    </row>
    <row r="1524" spans="9:9">
      <c r="I1524" s="373"/>
    </row>
    <row r="1525" spans="9:9">
      <c r="I1525" s="373"/>
    </row>
    <row r="1526" spans="9:9">
      <c r="I1526" s="373"/>
    </row>
    <row r="1527" spans="9:9">
      <c r="I1527" s="373"/>
    </row>
    <row r="1528" spans="9:9">
      <c r="I1528" s="373"/>
    </row>
    <row r="1529" spans="9:9">
      <c r="I1529" s="373"/>
    </row>
    <row r="1530" spans="9:9">
      <c r="I1530" s="373"/>
    </row>
    <row r="1531" spans="9:9">
      <c r="I1531" s="373"/>
    </row>
    <row r="1532" spans="9:9">
      <c r="I1532" s="373"/>
    </row>
    <row r="1533" spans="9:9">
      <c r="I1533" s="373"/>
    </row>
    <row r="1534" spans="9:9">
      <c r="I1534" s="373"/>
    </row>
    <row r="1535" spans="9:9">
      <c r="I1535" s="373"/>
    </row>
    <row r="1536" spans="9:9">
      <c r="I1536" s="373"/>
    </row>
    <row r="1537" spans="9:9">
      <c r="I1537" s="373"/>
    </row>
    <row r="1538" spans="9:9">
      <c r="I1538" s="373"/>
    </row>
    <row r="1539" spans="9:9">
      <c r="I1539" s="373"/>
    </row>
    <row r="1540" spans="9:9">
      <c r="I1540" s="373"/>
    </row>
    <row r="1541" spans="9:9">
      <c r="I1541" s="373"/>
    </row>
    <row r="1542" spans="9:9">
      <c r="I1542" s="373"/>
    </row>
    <row r="1543" spans="9:9">
      <c r="I1543" s="373"/>
    </row>
    <row r="1544" spans="9:9">
      <c r="I1544" s="373"/>
    </row>
    <row r="1545" spans="9:9">
      <c r="I1545" s="373"/>
    </row>
    <row r="1546" spans="9:9">
      <c r="I1546" s="373"/>
    </row>
    <row r="1547" spans="9:9">
      <c r="I1547" s="373"/>
    </row>
    <row r="1548" spans="9:9">
      <c r="I1548" s="373"/>
    </row>
    <row r="1549" spans="9:9">
      <c r="I1549" s="373"/>
    </row>
    <row r="1550" spans="9:9">
      <c r="I1550" s="373"/>
    </row>
    <row r="1551" spans="9:9">
      <c r="I1551" s="373"/>
    </row>
    <row r="1552" spans="9:9">
      <c r="I1552" s="373"/>
    </row>
    <row r="1553" spans="9:9">
      <c r="I1553" s="373"/>
    </row>
    <row r="1554" spans="9:9">
      <c r="I1554" s="373"/>
    </row>
    <row r="1555" spans="9:9">
      <c r="I1555" s="373"/>
    </row>
    <row r="1556" spans="9:9">
      <c r="I1556" s="373"/>
    </row>
    <row r="1557" spans="9:9">
      <c r="I1557" s="373"/>
    </row>
    <row r="1558" spans="9:9">
      <c r="I1558" s="373"/>
    </row>
    <row r="1559" spans="9:9">
      <c r="I1559" s="373"/>
    </row>
    <row r="1560" spans="9:9">
      <c r="I1560" s="373"/>
    </row>
    <row r="1561" spans="9:9">
      <c r="I1561" s="373"/>
    </row>
    <row r="1562" spans="9:9">
      <c r="I1562" s="373"/>
    </row>
    <row r="1563" spans="9:9">
      <c r="I1563" s="373"/>
    </row>
    <row r="1564" spans="9:9">
      <c r="I1564" s="373"/>
    </row>
    <row r="1565" spans="9:9">
      <c r="I1565" s="373"/>
    </row>
    <row r="1566" spans="9:9">
      <c r="I1566" s="373"/>
    </row>
    <row r="1567" spans="9:9">
      <c r="I1567" s="373"/>
    </row>
    <row r="1568" spans="9:9">
      <c r="I1568" s="373"/>
    </row>
    <row r="1569" spans="9:9">
      <c r="I1569" s="373"/>
    </row>
    <row r="1570" spans="9:9">
      <c r="I1570" s="373"/>
    </row>
    <row r="1571" spans="9:9">
      <c r="I1571" s="373"/>
    </row>
    <row r="1572" spans="9:9">
      <c r="I1572" s="373"/>
    </row>
    <row r="1573" spans="9:9">
      <c r="I1573" s="373"/>
    </row>
    <row r="1574" spans="9:9">
      <c r="I1574" s="373"/>
    </row>
    <row r="1575" spans="9:9">
      <c r="I1575" s="373"/>
    </row>
    <row r="1576" spans="9:9">
      <c r="I1576" s="373"/>
    </row>
    <row r="1577" spans="9:9">
      <c r="I1577" s="373"/>
    </row>
    <row r="1578" spans="9:9">
      <c r="I1578" s="373"/>
    </row>
    <row r="1579" spans="9:9">
      <c r="I1579" s="373"/>
    </row>
    <row r="1580" spans="9:9">
      <c r="I1580" s="373"/>
    </row>
    <row r="1581" spans="9:9">
      <c r="I1581" s="373"/>
    </row>
    <row r="1582" spans="9:9">
      <c r="I1582" s="373"/>
    </row>
    <row r="1583" spans="9:9">
      <c r="I1583" s="373"/>
    </row>
    <row r="1584" spans="9:9">
      <c r="I1584" s="373"/>
    </row>
    <row r="1585" spans="9:9">
      <c r="I1585" s="373"/>
    </row>
    <row r="1586" spans="9:9">
      <c r="I1586" s="373"/>
    </row>
    <row r="1587" spans="9:9">
      <c r="I1587" s="373"/>
    </row>
    <row r="1588" spans="9:9">
      <c r="I1588" s="373"/>
    </row>
    <row r="1589" spans="9:9">
      <c r="I1589" s="373"/>
    </row>
    <row r="1590" spans="9:9">
      <c r="I1590" s="373"/>
    </row>
    <row r="1591" spans="9:9">
      <c r="I1591" s="373"/>
    </row>
    <row r="1592" spans="9:9">
      <c r="I1592" s="373"/>
    </row>
    <row r="1593" spans="9:9">
      <c r="I1593" s="373"/>
    </row>
    <row r="1594" spans="9:9">
      <c r="I1594" s="373"/>
    </row>
    <row r="1595" spans="9:9">
      <c r="I1595" s="373"/>
    </row>
    <row r="1596" spans="9:9">
      <c r="I1596" s="373"/>
    </row>
    <row r="1597" spans="9:9">
      <c r="I1597" s="373"/>
    </row>
    <row r="1598" spans="9:9">
      <c r="I1598" s="373"/>
    </row>
    <row r="1599" spans="9:9">
      <c r="I1599" s="373"/>
    </row>
    <row r="1600" spans="9:9">
      <c r="I1600" s="373"/>
    </row>
    <row r="1601" spans="9:9">
      <c r="I1601" s="373"/>
    </row>
    <row r="1602" spans="9:9">
      <c r="I1602" s="373"/>
    </row>
    <row r="1603" spans="9:9">
      <c r="I1603" s="373"/>
    </row>
    <row r="1604" spans="9:9">
      <c r="I1604" s="373"/>
    </row>
    <row r="1605" spans="9:9">
      <c r="I1605" s="373"/>
    </row>
    <row r="1606" spans="9:9">
      <c r="I1606" s="373"/>
    </row>
    <row r="1607" spans="9:9">
      <c r="I1607" s="373"/>
    </row>
    <row r="1608" spans="9:9">
      <c r="I1608" s="373"/>
    </row>
    <row r="1609" spans="9:9">
      <c r="I1609" s="373"/>
    </row>
    <row r="1610" spans="9:9">
      <c r="I1610" s="373"/>
    </row>
    <row r="1611" spans="9:9">
      <c r="I1611" s="373"/>
    </row>
    <row r="1612" spans="9:9">
      <c r="I1612" s="373"/>
    </row>
    <row r="1613" spans="9:9">
      <c r="I1613" s="373"/>
    </row>
    <row r="1614" spans="9:9">
      <c r="I1614" s="373"/>
    </row>
    <row r="1615" spans="9:9">
      <c r="I1615" s="373"/>
    </row>
    <row r="1616" spans="9:9">
      <c r="I1616" s="373"/>
    </row>
    <row r="1617" spans="9:9">
      <c r="I1617" s="373"/>
    </row>
    <row r="1618" spans="9:9">
      <c r="I1618" s="373"/>
    </row>
    <row r="1619" spans="9:9">
      <c r="I1619" s="373"/>
    </row>
    <row r="1620" spans="9:9">
      <c r="I1620" s="373"/>
    </row>
    <row r="1621" spans="9:9">
      <c r="I1621" s="373"/>
    </row>
    <row r="1622" spans="9:9">
      <c r="I1622" s="373"/>
    </row>
    <row r="1623" spans="9:9">
      <c r="I1623" s="373"/>
    </row>
    <row r="1624" spans="9:9">
      <c r="I1624" s="373"/>
    </row>
    <row r="1625" spans="9:9">
      <c r="I1625" s="373"/>
    </row>
    <row r="1626" spans="9:9">
      <c r="I1626" s="373"/>
    </row>
    <row r="1627" spans="9:9">
      <c r="I1627" s="373"/>
    </row>
    <row r="1628" spans="9:9">
      <c r="I1628" s="373"/>
    </row>
    <row r="1629" spans="9:9">
      <c r="I1629" s="373"/>
    </row>
    <row r="1630" spans="9:9">
      <c r="I1630" s="373"/>
    </row>
    <row r="1631" spans="9:9">
      <c r="I1631" s="373"/>
    </row>
    <row r="1632" spans="9:9">
      <c r="I1632" s="373"/>
    </row>
    <row r="1633" spans="9:9">
      <c r="I1633" s="373"/>
    </row>
    <row r="1634" spans="9:9">
      <c r="I1634" s="373"/>
    </row>
    <row r="1635" spans="9:9">
      <c r="I1635" s="373"/>
    </row>
    <row r="1636" spans="9:9">
      <c r="I1636" s="373"/>
    </row>
    <row r="1637" spans="9:9">
      <c r="I1637" s="373"/>
    </row>
    <row r="1638" spans="9:9">
      <c r="I1638" s="373"/>
    </row>
    <row r="1639" spans="9:9">
      <c r="I1639" s="373"/>
    </row>
    <row r="1640" spans="9:9">
      <c r="I1640" s="373"/>
    </row>
    <row r="1641" spans="9:9">
      <c r="I1641" s="373"/>
    </row>
    <row r="1642" spans="9:9">
      <c r="I1642" s="373"/>
    </row>
    <row r="1643" spans="9:9">
      <c r="I1643" s="373"/>
    </row>
    <row r="1644" spans="9:9">
      <c r="I1644" s="373"/>
    </row>
    <row r="1645" spans="9:9">
      <c r="I1645" s="373"/>
    </row>
    <row r="1646" spans="9:9">
      <c r="I1646" s="373"/>
    </row>
    <row r="1647" spans="9:9">
      <c r="I1647" s="373"/>
    </row>
    <row r="1648" spans="9:9">
      <c r="I1648" s="373"/>
    </row>
    <row r="1649" spans="9:9">
      <c r="I1649" s="373"/>
    </row>
    <row r="1650" spans="9:9">
      <c r="I1650" s="373"/>
    </row>
    <row r="1651" spans="9:9">
      <c r="I1651" s="373"/>
    </row>
    <row r="1652" spans="9:9">
      <c r="I1652" s="373"/>
    </row>
    <row r="1653" spans="9:9">
      <c r="I1653" s="373"/>
    </row>
    <row r="1654" spans="9:9">
      <c r="I1654" s="373"/>
    </row>
    <row r="1655" spans="9:9">
      <c r="I1655" s="373"/>
    </row>
    <row r="1656" spans="9:9">
      <c r="I1656" s="373"/>
    </row>
    <row r="1657" spans="9:9">
      <c r="I1657" s="373"/>
    </row>
    <row r="1658" spans="9:9">
      <c r="I1658" s="373"/>
    </row>
    <row r="1659" spans="9:9">
      <c r="I1659" s="373"/>
    </row>
    <row r="1660" spans="9:9">
      <c r="I1660" s="373"/>
    </row>
    <row r="1661" spans="9:9">
      <c r="I1661" s="373"/>
    </row>
    <row r="1662" spans="9:9">
      <c r="I1662" s="373"/>
    </row>
    <row r="1663" spans="9:9">
      <c r="I1663" s="373"/>
    </row>
    <row r="1664" spans="9:9">
      <c r="I1664" s="373"/>
    </row>
    <row r="1665" spans="9:9">
      <c r="I1665" s="373"/>
    </row>
    <row r="1666" spans="9:9">
      <c r="I1666" s="373"/>
    </row>
    <row r="1667" spans="9:9">
      <c r="I1667" s="373"/>
    </row>
    <row r="1668" spans="9:9">
      <c r="I1668" s="373"/>
    </row>
    <row r="1669" spans="9:9">
      <c r="I1669" s="373"/>
    </row>
    <row r="1670" spans="9:9">
      <c r="I1670" s="373"/>
    </row>
    <row r="1671" spans="9:9">
      <c r="I1671" s="373"/>
    </row>
    <row r="1672" spans="9:9">
      <c r="I1672" s="373"/>
    </row>
    <row r="1673" spans="9:9">
      <c r="I1673" s="373"/>
    </row>
    <row r="1674" spans="9:9">
      <c r="I1674" s="373"/>
    </row>
    <row r="1675" spans="9:9">
      <c r="I1675" s="373"/>
    </row>
    <row r="1676" spans="9:9">
      <c r="I1676" s="373"/>
    </row>
    <row r="1677" spans="9:9">
      <c r="I1677" s="373"/>
    </row>
    <row r="1678" spans="9:9">
      <c r="I1678" s="373"/>
    </row>
    <row r="1679" spans="9:9">
      <c r="I1679" s="373"/>
    </row>
    <row r="1680" spans="9:9">
      <c r="I1680" s="373"/>
    </row>
    <row r="1681" spans="9:9">
      <c r="I1681" s="373"/>
    </row>
    <row r="1682" spans="9:9">
      <c r="I1682" s="373"/>
    </row>
    <row r="1683" spans="9:9">
      <c r="I1683" s="373"/>
    </row>
    <row r="1684" spans="9:9">
      <c r="I1684" s="373"/>
    </row>
    <row r="1685" spans="9:9">
      <c r="I1685" s="373"/>
    </row>
    <row r="1686" spans="9:9">
      <c r="I1686" s="373"/>
    </row>
    <row r="1687" spans="9:9">
      <c r="I1687" s="373"/>
    </row>
    <row r="1688" spans="9:9">
      <c r="I1688" s="373"/>
    </row>
    <row r="1689" spans="9:9">
      <c r="I1689" s="373"/>
    </row>
    <row r="1690" spans="9:9">
      <c r="I1690" s="373"/>
    </row>
    <row r="1691" spans="9:9">
      <c r="I1691" s="373"/>
    </row>
    <row r="1692" spans="9:9">
      <c r="I1692" s="373"/>
    </row>
    <row r="1693" spans="9:9">
      <c r="I1693" s="373"/>
    </row>
    <row r="1694" spans="9:9">
      <c r="I1694" s="373"/>
    </row>
    <row r="1695" spans="9:9">
      <c r="I1695" s="373"/>
    </row>
    <row r="1696" spans="9:9">
      <c r="I1696" s="373"/>
    </row>
    <row r="1697" spans="9:9">
      <c r="I1697" s="373"/>
    </row>
    <row r="1698" spans="9:9">
      <c r="I1698" s="373"/>
    </row>
    <row r="1699" spans="9:9">
      <c r="I1699" s="373"/>
    </row>
    <row r="1700" spans="9:9">
      <c r="I1700" s="373"/>
    </row>
    <row r="1701" spans="9:9">
      <c r="I1701" s="373"/>
    </row>
    <row r="1702" spans="9:9">
      <c r="I1702" s="373"/>
    </row>
    <row r="1703" spans="9:9">
      <c r="I1703" s="373"/>
    </row>
    <row r="1704" spans="9:9">
      <c r="I1704" s="373"/>
    </row>
    <row r="1705" spans="9:9">
      <c r="I1705" s="373"/>
    </row>
    <row r="1706" spans="9:9">
      <c r="I1706" s="373"/>
    </row>
    <row r="1707" spans="9:9">
      <c r="I1707" s="373"/>
    </row>
    <row r="1708" spans="9:9">
      <c r="I1708" s="373"/>
    </row>
    <row r="1709" spans="9:9">
      <c r="I1709" s="373"/>
    </row>
    <row r="1710" spans="9:9">
      <c r="I1710" s="373"/>
    </row>
    <row r="1711" spans="9:9">
      <c r="I1711" s="373"/>
    </row>
    <row r="1712" spans="9:9">
      <c r="I1712" s="373"/>
    </row>
    <row r="1713" spans="9:9">
      <c r="I1713" s="373"/>
    </row>
    <row r="1714" spans="9:9">
      <c r="I1714" s="373"/>
    </row>
    <row r="1715" spans="9:9">
      <c r="I1715" s="373"/>
    </row>
    <row r="1716" spans="9:9">
      <c r="I1716" s="373"/>
    </row>
    <row r="1717" spans="9:9">
      <c r="I1717" s="373"/>
    </row>
    <row r="1718" spans="9:9">
      <c r="I1718" s="373"/>
    </row>
    <row r="1719" spans="9:9">
      <c r="I1719" s="373"/>
    </row>
    <row r="1720" spans="9:9">
      <c r="I1720" s="373"/>
    </row>
    <row r="1721" spans="9:9">
      <c r="I1721" s="373"/>
    </row>
    <row r="1722" spans="9:9">
      <c r="I1722" s="373"/>
    </row>
    <row r="1723" spans="9:9">
      <c r="I1723" s="373"/>
    </row>
    <row r="1724" spans="9:9">
      <c r="I1724" s="373"/>
    </row>
    <row r="1725" spans="9:9">
      <c r="I1725" s="373"/>
    </row>
    <row r="1726" spans="9:9">
      <c r="I1726" s="373"/>
    </row>
    <row r="1727" spans="9:9">
      <c r="I1727" s="373"/>
    </row>
    <row r="1728" spans="9:9">
      <c r="I1728" s="373"/>
    </row>
    <row r="1729" spans="9:9">
      <c r="I1729" s="373"/>
    </row>
    <row r="1730" spans="9:9">
      <c r="I1730" s="373"/>
    </row>
    <row r="1731" spans="9:9">
      <c r="I1731" s="373"/>
    </row>
    <row r="1732" spans="9:9">
      <c r="I1732" s="373"/>
    </row>
    <row r="1733" spans="9:9">
      <c r="I1733" s="373"/>
    </row>
    <row r="1734" spans="9:9">
      <c r="I1734" s="373"/>
    </row>
    <row r="1735" spans="9:9">
      <c r="I1735" s="373"/>
    </row>
    <row r="1736" spans="9:9">
      <c r="I1736" s="373"/>
    </row>
    <row r="1737" spans="9:9">
      <c r="I1737" s="373"/>
    </row>
    <row r="1738" spans="9:9">
      <c r="I1738" s="373"/>
    </row>
    <row r="1739" spans="9:9">
      <c r="I1739" s="373"/>
    </row>
    <row r="1740" spans="9:9">
      <c r="I1740" s="373"/>
    </row>
    <row r="1741" spans="9:9">
      <c r="I1741" s="373"/>
    </row>
    <row r="1742" spans="9:9">
      <c r="I1742" s="373"/>
    </row>
    <row r="1743" spans="9:9">
      <c r="I1743" s="373"/>
    </row>
    <row r="1744" spans="9:9">
      <c r="I1744" s="373"/>
    </row>
    <row r="1745" spans="9:9">
      <c r="I1745" s="373"/>
    </row>
    <row r="1746" spans="9:9">
      <c r="I1746" s="373"/>
    </row>
    <row r="1747" spans="9:9">
      <c r="I1747" s="373"/>
    </row>
    <row r="1748" spans="9:9">
      <c r="I1748" s="373"/>
    </row>
    <row r="1749" spans="9:9">
      <c r="I1749" s="373"/>
    </row>
    <row r="1750" spans="9:9">
      <c r="I1750" s="373"/>
    </row>
    <row r="1751" spans="9:9">
      <c r="I1751" s="373"/>
    </row>
    <row r="1752" spans="9:9">
      <c r="I1752" s="373"/>
    </row>
    <row r="1753" spans="9:9">
      <c r="I1753" s="373"/>
    </row>
    <row r="1754" spans="9:9">
      <c r="I1754" s="373"/>
    </row>
    <row r="1755" spans="9:9">
      <c r="I1755" s="373"/>
    </row>
    <row r="1756" spans="9:9">
      <c r="I1756" s="373"/>
    </row>
    <row r="1757" spans="9:9">
      <c r="I1757" s="373"/>
    </row>
    <row r="1758" spans="9:9">
      <c r="I1758" s="373"/>
    </row>
    <row r="1759" spans="9:9">
      <c r="I1759" s="373"/>
    </row>
    <row r="1760" spans="9:9">
      <c r="I1760" s="373"/>
    </row>
    <row r="1761" spans="9:9">
      <c r="I1761" s="373"/>
    </row>
    <row r="1762" spans="9:9">
      <c r="I1762" s="373"/>
    </row>
    <row r="1763" spans="9:9">
      <c r="I1763" s="373"/>
    </row>
    <row r="1764" spans="9:9">
      <c r="I1764" s="373"/>
    </row>
    <row r="1765" spans="9:9">
      <c r="I1765" s="373"/>
    </row>
    <row r="1766" spans="9:9">
      <c r="I1766" s="373"/>
    </row>
    <row r="1767" spans="9:9">
      <c r="I1767" s="373"/>
    </row>
    <row r="1768" spans="9:9">
      <c r="I1768" s="373"/>
    </row>
    <row r="1769" spans="9:9">
      <c r="I1769" s="373"/>
    </row>
    <row r="1770" spans="9:9">
      <c r="I1770" s="373"/>
    </row>
    <row r="1771" spans="9:9">
      <c r="I1771" s="373"/>
    </row>
    <row r="1772" spans="9:9">
      <c r="I1772" s="373"/>
    </row>
    <row r="1773" spans="9:9">
      <c r="I1773" s="373"/>
    </row>
    <row r="1774" spans="9:9">
      <c r="I1774" s="373"/>
    </row>
    <row r="1775" spans="9:9">
      <c r="I1775" s="373"/>
    </row>
    <row r="1776" spans="9:9">
      <c r="I1776" s="373"/>
    </row>
    <row r="1777" spans="9:9">
      <c r="I1777" s="373"/>
    </row>
    <row r="1778" spans="9:9">
      <c r="I1778" s="373"/>
    </row>
    <row r="1779" spans="9:9">
      <c r="I1779" s="373"/>
    </row>
    <row r="1780" spans="9:9">
      <c r="I1780" s="373"/>
    </row>
    <row r="1781" spans="9:9">
      <c r="I1781" s="373"/>
    </row>
    <row r="1782" spans="9:9">
      <c r="I1782" s="373"/>
    </row>
    <row r="1783" spans="9:9">
      <c r="I1783" s="373"/>
    </row>
    <row r="1784" spans="9:9">
      <c r="I1784" s="373"/>
    </row>
    <row r="1785" spans="9:9">
      <c r="I1785" s="373"/>
    </row>
    <row r="1786" spans="9:9">
      <c r="I1786" s="373"/>
    </row>
    <row r="1787" spans="9:9">
      <c r="I1787" s="373"/>
    </row>
    <row r="1788" spans="9:9">
      <c r="I1788" s="373"/>
    </row>
    <row r="1789" spans="9:9">
      <c r="I1789" s="373"/>
    </row>
    <row r="1790" spans="9:9">
      <c r="I1790" s="373"/>
    </row>
    <row r="1791" spans="9:9">
      <c r="I1791" s="373"/>
    </row>
    <row r="1792" spans="9:9">
      <c r="I1792" s="373"/>
    </row>
    <row r="1793" spans="9:9">
      <c r="I1793" s="373"/>
    </row>
    <row r="1794" spans="9:9">
      <c r="I1794" s="373"/>
    </row>
    <row r="1795" spans="9:9">
      <c r="I1795" s="373"/>
    </row>
    <row r="1796" spans="9:9">
      <c r="I1796" s="373"/>
    </row>
    <row r="1797" spans="9:9">
      <c r="I1797" s="373"/>
    </row>
    <row r="1798" spans="9:9">
      <c r="I1798" s="373"/>
    </row>
    <row r="1799" spans="9:9">
      <c r="I1799" s="373"/>
    </row>
    <row r="1800" spans="9:9">
      <c r="I1800" s="373"/>
    </row>
    <row r="1801" spans="9:9">
      <c r="I1801" s="373"/>
    </row>
    <row r="1802" spans="9:9">
      <c r="I1802" s="373"/>
    </row>
    <row r="1803" spans="9:9">
      <c r="I1803" s="373"/>
    </row>
    <row r="1804" spans="9:9">
      <c r="I1804" s="373"/>
    </row>
    <row r="1805" spans="9:9">
      <c r="I1805" s="373"/>
    </row>
    <row r="1806" spans="9:9">
      <c r="I1806" s="373"/>
    </row>
    <row r="1807" spans="9:9">
      <c r="I1807" s="373"/>
    </row>
    <row r="1808" spans="9:9">
      <c r="I1808" s="373"/>
    </row>
    <row r="1809" spans="9:9">
      <c r="I1809" s="373"/>
    </row>
    <row r="1810" spans="9:9">
      <c r="I1810" s="373"/>
    </row>
    <row r="1811" spans="9:9">
      <c r="I1811" s="373"/>
    </row>
    <row r="1812" spans="9:9">
      <c r="I1812" s="373"/>
    </row>
    <row r="1813" spans="9:9">
      <c r="I1813" s="373"/>
    </row>
    <row r="1814" spans="9:9">
      <c r="I1814" s="373"/>
    </row>
    <row r="1815" spans="9:9">
      <c r="I1815" s="373"/>
    </row>
    <row r="1816" spans="9:9">
      <c r="I1816" s="373"/>
    </row>
    <row r="1817" spans="9:9">
      <c r="I1817" s="373"/>
    </row>
    <row r="1818" spans="9:9">
      <c r="I1818" s="373"/>
    </row>
    <row r="1819" spans="9:9">
      <c r="I1819" s="373"/>
    </row>
    <row r="1820" spans="9:9">
      <c r="I1820" s="373"/>
    </row>
    <row r="1821" spans="9:9">
      <c r="I1821" s="373"/>
    </row>
    <row r="1822" spans="9:9">
      <c r="I1822" s="373"/>
    </row>
    <row r="1823" spans="9:9">
      <c r="I1823" s="373"/>
    </row>
    <row r="1824" spans="9:9">
      <c r="I1824" s="373"/>
    </row>
    <row r="1825" spans="9:9">
      <c r="I1825" s="373"/>
    </row>
    <row r="1826" spans="9:9">
      <c r="I1826" s="373"/>
    </row>
    <row r="1827" spans="9:9">
      <c r="I1827" s="373"/>
    </row>
    <row r="1828" spans="9:9">
      <c r="I1828" s="373"/>
    </row>
    <row r="1829" spans="9:9">
      <c r="I1829" s="373"/>
    </row>
    <row r="1830" spans="9:9">
      <c r="I1830" s="373"/>
    </row>
    <row r="1831" spans="9:9">
      <c r="I1831" s="373"/>
    </row>
    <row r="1832" spans="9:9">
      <c r="I1832" s="373"/>
    </row>
    <row r="1833" spans="9:9">
      <c r="I1833" s="373"/>
    </row>
    <row r="1834" spans="9:9">
      <c r="I1834" s="373"/>
    </row>
    <row r="1835" spans="9:9">
      <c r="I1835" s="373"/>
    </row>
    <row r="1836" spans="9:9">
      <c r="I1836" s="373"/>
    </row>
    <row r="1837" spans="9:9">
      <c r="I1837" s="373"/>
    </row>
    <row r="1838" spans="9:9">
      <c r="I1838" s="373"/>
    </row>
    <row r="1839" spans="9:9">
      <c r="I1839" s="373"/>
    </row>
    <row r="1840" spans="9:9">
      <c r="I1840" s="373"/>
    </row>
    <row r="1841" spans="9:9">
      <c r="I1841" s="373"/>
    </row>
    <row r="1842" spans="9:9">
      <c r="I1842" s="373"/>
    </row>
    <row r="1843" spans="9:9">
      <c r="I1843" s="373"/>
    </row>
    <row r="1844" spans="9:9">
      <c r="I1844" s="373"/>
    </row>
    <row r="1845" spans="9:9">
      <c r="I1845" s="373"/>
    </row>
    <row r="1846" spans="9:9">
      <c r="I1846" s="373"/>
    </row>
    <row r="1847" spans="9:9">
      <c r="I1847" s="373"/>
    </row>
    <row r="1848" spans="9:9">
      <c r="I1848" s="373"/>
    </row>
    <row r="1849" spans="9:9">
      <c r="I1849" s="373"/>
    </row>
    <row r="1850" spans="9:9">
      <c r="I1850" s="373"/>
    </row>
    <row r="1851" spans="9:9">
      <c r="I1851" s="373"/>
    </row>
    <row r="1852" spans="9:9">
      <c r="I1852" s="373"/>
    </row>
    <row r="1853" spans="9:9">
      <c r="I1853" s="373"/>
    </row>
    <row r="1854" spans="9:9">
      <c r="I1854" s="373"/>
    </row>
    <row r="1855" spans="9:9">
      <c r="I1855" s="373"/>
    </row>
    <row r="1856" spans="9:9">
      <c r="I1856" s="373"/>
    </row>
    <row r="1857" spans="9:9">
      <c r="I1857" s="373"/>
    </row>
    <row r="1858" spans="9:9">
      <c r="I1858" s="373"/>
    </row>
    <row r="1859" spans="9:9">
      <c r="I1859" s="373"/>
    </row>
    <row r="1860" spans="9:9">
      <c r="I1860" s="373"/>
    </row>
    <row r="1861" spans="9:9">
      <c r="I1861" s="373"/>
    </row>
    <row r="1862" spans="9:9">
      <c r="I1862" s="373"/>
    </row>
    <row r="1863" spans="9:9">
      <c r="I1863" s="373"/>
    </row>
    <row r="1864" spans="9:9">
      <c r="I1864" s="373"/>
    </row>
    <row r="1865" spans="9:9">
      <c r="I1865" s="373"/>
    </row>
    <row r="1866" spans="9:9">
      <c r="I1866" s="373"/>
    </row>
    <row r="1867" spans="9:9">
      <c r="I1867" s="373"/>
    </row>
    <row r="1868" spans="9:9">
      <c r="I1868" s="373"/>
    </row>
    <row r="1869" spans="9:9">
      <c r="I1869" s="373"/>
    </row>
    <row r="1870" spans="9:9">
      <c r="I1870" s="373"/>
    </row>
    <row r="1871" spans="9:9">
      <c r="I1871" s="373"/>
    </row>
    <row r="1872" spans="9:9">
      <c r="I1872" s="373"/>
    </row>
    <row r="1873" spans="9:9">
      <c r="I1873" s="373"/>
    </row>
    <row r="1874" spans="9:9">
      <c r="I1874" s="373"/>
    </row>
    <row r="1875" spans="9:9">
      <c r="I1875" s="373"/>
    </row>
    <row r="1876" spans="9:9">
      <c r="I1876" s="373"/>
    </row>
    <row r="1877" spans="9:9">
      <c r="I1877" s="373"/>
    </row>
    <row r="1878" spans="9:9">
      <c r="I1878" s="373"/>
    </row>
    <row r="1879" spans="9:9">
      <c r="I1879" s="373"/>
    </row>
    <row r="1880" spans="9:9">
      <c r="I1880" s="373"/>
    </row>
    <row r="1881" spans="9:9">
      <c r="I1881" s="373"/>
    </row>
    <row r="1882" spans="9:9">
      <c r="I1882" s="373"/>
    </row>
    <row r="1883" spans="9:9">
      <c r="I1883" s="373"/>
    </row>
    <row r="1884" spans="9:9">
      <c r="I1884" s="373"/>
    </row>
    <row r="1885" spans="9:9">
      <c r="I1885" s="373"/>
    </row>
    <row r="1886" spans="9:9">
      <c r="I1886" s="373"/>
    </row>
    <row r="1887" spans="9:9">
      <c r="I1887" s="373"/>
    </row>
    <row r="1888" spans="9:9">
      <c r="I1888" s="373"/>
    </row>
    <row r="1889" spans="9:9">
      <c r="I1889" s="373"/>
    </row>
    <row r="1890" spans="9:9">
      <c r="I1890" s="373"/>
    </row>
    <row r="1891" spans="9:9">
      <c r="I1891" s="373"/>
    </row>
    <row r="1892" spans="9:9">
      <c r="I1892" s="373"/>
    </row>
    <row r="1893" spans="9:9">
      <c r="I1893" s="373"/>
    </row>
    <row r="1894" spans="9:9">
      <c r="I1894" s="373"/>
    </row>
    <row r="1895" spans="9:9">
      <c r="I1895" s="373"/>
    </row>
    <row r="1896" spans="9:9">
      <c r="I1896" s="373"/>
    </row>
    <row r="1897" spans="9:9">
      <c r="I1897" s="373"/>
    </row>
    <row r="1898" spans="9:9">
      <c r="I1898" s="373"/>
    </row>
    <row r="1899" spans="9:9">
      <c r="I1899" s="373"/>
    </row>
    <row r="1900" spans="9:9">
      <c r="I1900" s="373"/>
    </row>
    <row r="1901" spans="9:9">
      <c r="I1901" s="373"/>
    </row>
    <row r="1902" spans="9:9">
      <c r="I1902" s="373"/>
    </row>
    <row r="1903" spans="9:9">
      <c r="I1903" s="373"/>
    </row>
    <row r="1904" spans="9:9">
      <c r="I1904" s="373"/>
    </row>
    <row r="1905" spans="9:9">
      <c r="I1905" s="373"/>
    </row>
    <row r="1906" spans="9:9">
      <c r="I1906" s="373"/>
    </row>
    <row r="1907" spans="9:9">
      <c r="I1907" s="373"/>
    </row>
    <row r="1908" spans="9:9">
      <c r="I1908" s="373"/>
    </row>
    <row r="1909" spans="9:9">
      <c r="I1909" s="373"/>
    </row>
    <row r="1910" spans="9:9">
      <c r="I1910" s="373"/>
    </row>
    <row r="1911" spans="9:9">
      <c r="I1911" s="373"/>
    </row>
    <row r="1912" spans="9:9">
      <c r="I1912" s="373"/>
    </row>
    <row r="1913" spans="9:9">
      <c r="I1913" s="373"/>
    </row>
    <row r="1914" spans="9:9">
      <c r="I1914" s="373"/>
    </row>
    <row r="1915" spans="9:9">
      <c r="I1915" s="373"/>
    </row>
    <row r="1916" spans="9:9">
      <c r="I1916" s="373"/>
    </row>
    <row r="1917" spans="9:9">
      <c r="I1917" s="373"/>
    </row>
    <row r="1918" spans="9:9">
      <c r="I1918" s="373"/>
    </row>
    <row r="1919" spans="9:9">
      <c r="I1919" s="373"/>
    </row>
    <row r="1920" spans="9:9">
      <c r="I1920" s="373"/>
    </row>
    <row r="1921" spans="9:9">
      <c r="I1921" s="373"/>
    </row>
    <row r="1922" spans="9:9">
      <c r="I1922" s="373"/>
    </row>
    <row r="1923" spans="9:9">
      <c r="I1923" s="373"/>
    </row>
    <row r="1924" spans="9:9">
      <c r="I1924" s="373"/>
    </row>
    <row r="1925" spans="9:9">
      <c r="I1925" s="373"/>
    </row>
    <row r="1926" spans="9:9">
      <c r="I1926" s="373"/>
    </row>
    <row r="1927" spans="9:9">
      <c r="I1927" s="373"/>
    </row>
    <row r="1928" spans="9:9">
      <c r="I1928" s="373"/>
    </row>
    <row r="1929" spans="9:9">
      <c r="I1929" s="373"/>
    </row>
    <row r="1930" spans="9:9">
      <c r="I1930" s="373"/>
    </row>
    <row r="1931" spans="9:9">
      <c r="I1931" s="373"/>
    </row>
    <row r="1932" spans="9:9">
      <c r="I1932" s="373"/>
    </row>
    <row r="1933" spans="9:9">
      <c r="I1933" s="373"/>
    </row>
    <row r="1934" spans="9:9">
      <c r="I1934" s="373"/>
    </row>
    <row r="1935" spans="9:9">
      <c r="I1935" s="373"/>
    </row>
    <row r="1936" spans="9:9">
      <c r="I1936" s="373"/>
    </row>
    <row r="1937" spans="9:9">
      <c r="I1937" s="373"/>
    </row>
    <row r="1938" spans="9:9">
      <c r="I1938" s="373"/>
    </row>
    <row r="1939" spans="9:9">
      <c r="I1939" s="373"/>
    </row>
    <row r="1940" spans="9:9">
      <c r="I1940" s="373"/>
    </row>
    <row r="1941" spans="9:9">
      <c r="I1941" s="373"/>
    </row>
    <row r="1942" spans="9:9">
      <c r="I1942" s="373"/>
    </row>
    <row r="1943" spans="9:9">
      <c r="I1943" s="373"/>
    </row>
    <row r="1944" spans="9:9">
      <c r="I1944" s="373"/>
    </row>
    <row r="1945" spans="9:9">
      <c r="I1945" s="373"/>
    </row>
    <row r="1946" spans="9:9">
      <c r="I1946" s="373"/>
    </row>
    <row r="1947" spans="9:9">
      <c r="I1947" s="373"/>
    </row>
    <row r="1948" spans="9:9">
      <c r="I1948" s="373"/>
    </row>
    <row r="1949" spans="9:9">
      <c r="I1949" s="373"/>
    </row>
    <row r="1950" spans="9:9">
      <c r="I1950" s="373"/>
    </row>
    <row r="1951" spans="9:9">
      <c r="I1951" s="373"/>
    </row>
    <row r="1952" spans="9:9">
      <c r="I1952" s="373"/>
    </row>
    <row r="1953" spans="9:9">
      <c r="I1953" s="373"/>
    </row>
    <row r="1954" spans="9:9">
      <c r="I1954" s="373"/>
    </row>
    <row r="1955" spans="9:9">
      <c r="I1955" s="373"/>
    </row>
    <row r="1956" spans="9:9">
      <c r="I1956" s="373"/>
    </row>
    <row r="1957" spans="9:9">
      <c r="I1957" s="373"/>
    </row>
    <row r="1958" spans="9:9">
      <c r="I1958" s="373"/>
    </row>
    <row r="1959" spans="9:9">
      <c r="I1959" s="373"/>
    </row>
    <row r="1960" spans="9:9">
      <c r="I1960" s="373"/>
    </row>
    <row r="1961" spans="9:9">
      <c r="I1961" s="373"/>
    </row>
    <row r="1962" spans="9:9">
      <c r="I1962" s="373"/>
    </row>
    <row r="1963" spans="9:9">
      <c r="I1963" s="373"/>
    </row>
    <row r="1964" spans="9:9">
      <c r="I1964" s="373"/>
    </row>
    <row r="1965" spans="9:9">
      <c r="I1965" s="373"/>
    </row>
    <row r="1966" spans="9:9">
      <c r="I1966" s="373"/>
    </row>
    <row r="1967" spans="9:9">
      <c r="I1967" s="373"/>
    </row>
    <row r="1968" spans="9:9">
      <c r="I1968" s="373"/>
    </row>
    <row r="1969" spans="9:9">
      <c r="I1969" s="373"/>
    </row>
    <row r="1970" spans="9:9">
      <c r="I1970" s="373"/>
    </row>
    <row r="1971" spans="9:9">
      <c r="I1971" s="373"/>
    </row>
    <row r="1972" spans="9:9">
      <c r="I1972" s="373"/>
    </row>
    <row r="1973" spans="9:9">
      <c r="I1973" s="373"/>
    </row>
    <row r="1974" spans="9:9">
      <c r="I1974" s="373"/>
    </row>
    <row r="1975" spans="9:9">
      <c r="I1975" s="373"/>
    </row>
    <row r="1976" spans="9:9">
      <c r="I1976" s="373"/>
    </row>
    <row r="1977" spans="9:9">
      <c r="I1977" s="373"/>
    </row>
    <row r="1978" spans="9:9">
      <c r="I1978" s="373"/>
    </row>
    <row r="1979" spans="9:9">
      <c r="I1979" s="373"/>
    </row>
    <row r="1980" spans="9:9">
      <c r="I1980" s="373"/>
    </row>
    <row r="1981" spans="9:9">
      <c r="I1981" s="373"/>
    </row>
    <row r="1982" spans="9:9">
      <c r="I1982" s="373"/>
    </row>
    <row r="1983" spans="9:9">
      <c r="I1983" s="373"/>
    </row>
    <row r="1984" spans="9:9">
      <c r="I1984" s="373"/>
    </row>
    <row r="1985" spans="9:9">
      <c r="I1985" s="373"/>
    </row>
    <row r="1986" spans="9:9">
      <c r="I1986" s="373"/>
    </row>
    <row r="1987" spans="9:9">
      <c r="I1987" s="373"/>
    </row>
    <row r="1988" spans="9:9">
      <c r="I1988" s="373"/>
    </row>
    <row r="1989" spans="9:9">
      <c r="I1989" s="373"/>
    </row>
    <row r="1990" spans="9:9">
      <c r="I1990" s="373"/>
    </row>
    <row r="1991" spans="9:9">
      <c r="I1991" s="373"/>
    </row>
    <row r="1992" spans="9:9">
      <c r="I1992" s="373"/>
    </row>
    <row r="1993" spans="9:9">
      <c r="I1993" s="373"/>
    </row>
    <row r="1994" spans="9:9">
      <c r="I1994" s="373"/>
    </row>
    <row r="1995" spans="9:9">
      <c r="I1995" s="373"/>
    </row>
    <row r="1996" spans="9:9">
      <c r="I1996" s="373"/>
    </row>
    <row r="1997" spans="9:9">
      <c r="I1997" s="373"/>
    </row>
    <row r="1998" spans="9:9">
      <c r="I1998" s="373"/>
    </row>
    <row r="1999" spans="9:9">
      <c r="I1999" s="373"/>
    </row>
    <row r="2000" spans="9:9">
      <c r="I2000" s="373"/>
    </row>
    <row r="2001" spans="9:9">
      <c r="I2001" s="373"/>
    </row>
    <row r="2002" spans="9:9">
      <c r="I2002" s="373"/>
    </row>
    <row r="2003" spans="9:9">
      <c r="I2003" s="373"/>
    </row>
    <row r="2004" spans="9:9">
      <c r="I2004" s="373"/>
    </row>
    <row r="2005" spans="9:9">
      <c r="I2005" s="373"/>
    </row>
    <row r="2006" spans="9:9">
      <c r="I2006" s="373"/>
    </row>
    <row r="2007" spans="9:9">
      <c r="I2007" s="373"/>
    </row>
    <row r="2008" spans="9:9">
      <c r="I2008" s="373"/>
    </row>
    <row r="2009" spans="9:9">
      <c r="I2009" s="373"/>
    </row>
    <row r="2010" spans="9:9">
      <c r="I2010" s="373"/>
    </row>
    <row r="2011" spans="9:9">
      <c r="I2011" s="373"/>
    </row>
    <row r="2012" spans="9:9">
      <c r="I2012" s="373"/>
    </row>
    <row r="2013" spans="9:9">
      <c r="I2013" s="373"/>
    </row>
    <row r="2014" spans="9:9">
      <c r="I2014" s="373"/>
    </row>
    <row r="2015" spans="9:9">
      <c r="I2015" s="373"/>
    </row>
    <row r="2016" spans="9:9">
      <c r="I2016" s="373"/>
    </row>
    <row r="2017" spans="9:9">
      <c r="I2017" s="373"/>
    </row>
    <row r="2018" spans="9:9">
      <c r="I2018" s="373"/>
    </row>
    <row r="2019" spans="9:9">
      <c r="I2019" s="373"/>
    </row>
    <row r="2020" spans="9:9">
      <c r="I2020" s="373"/>
    </row>
    <row r="2021" spans="9:9">
      <c r="I2021" s="373"/>
    </row>
    <row r="2022" spans="9:9">
      <c r="I2022" s="373"/>
    </row>
    <row r="2023" spans="9:9">
      <c r="I2023" s="373"/>
    </row>
    <row r="2024" spans="9:9">
      <c r="I2024" s="373"/>
    </row>
    <row r="2025" spans="9:9">
      <c r="I2025" s="373"/>
    </row>
    <row r="2026" spans="9:9">
      <c r="I2026" s="373"/>
    </row>
    <row r="2027" spans="9:9">
      <c r="I2027" s="373"/>
    </row>
    <row r="2028" spans="9:9">
      <c r="I2028" s="373"/>
    </row>
    <row r="2029" spans="9:9">
      <c r="I2029" s="373"/>
    </row>
    <row r="2030" spans="9:9">
      <c r="I2030" s="373"/>
    </row>
    <row r="2031" spans="9:9">
      <c r="I2031" s="373"/>
    </row>
    <row r="2032" spans="9:9">
      <c r="I2032" s="373"/>
    </row>
    <row r="2033" spans="9:9">
      <c r="I2033" s="373"/>
    </row>
    <row r="2034" spans="9:9">
      <c r="I2034" s="373"/>
    </row>
    <row r="2035" spans="9:9">
      <c r="I2035" s="373"/>
    </row>
    <row r="2036" spans="9:9">
      <c r="I2036" s="373"/>
    </row>
    <row r="2037" spans="9:9">
      <c r="I2037" s="373"/>
    </row>
    <row r="2038" spans="9:9">
      <c r="I2038" s="373"/>
    </row>
    <row r="2039" spans="9:9">
      <c r="I2039" s="373"/>
    </row>
    <row r="2040" spans="9:9">
      <c r="I2040" s="373"/>
    </row>
    <row r="2041" spans="9:9">
      <c r="I2041" s="373"/>
    </row>
    <row r="2042" spans="9:9">
      <c r="I2042" s="373"/>
    </row>
    <row r="2043" spans="9:9">
      <c r="I2043" s="373"/>
    </row>
    <row r="2044" spans="9:9">
      <c r="I2044" s="373"/>
    </row>
    <row r="2045" spans="9:9">
      <c r="I2045" s="373"/>
    </row>
    <row r="2046" spans="9:9">
      <c r="I2046" s="373"/>
    </row>
    <row r="2047" spans="9:9">
      <c r="I2047" s="373"/>
    </row>
    <row r="2048" spans="9:9">
      <c r="I2048" s="373"/>
    </row>
    <row r="2049" spans="9:9">
      <c r="I2049" s="373"/>
    </row>
    <row r="2050" spans="9:9">
      <c r="I2050" s="373"/>
    </row>
    <row r="2051" spans="9:9">
      <c r="I2051" s="373"/>
    </row>
    <row r="2052" spans="9:9">
      <c r="I2052" s="373"/>
    </row>
    <row r="2053" spans="9:9">
      <c r="I2053" s="373"/>
    </row>
    <row r="2054" spans="9:9">
      <c r="I2054" s="373"/>
    </row>
    <row r="2055" spans="9:9">
      <c r="I2055" s="373"/>
    </row>
    <row r="2056" spans="9:9">
      <c r="I2056" s="373"/>
    </row>
    <row r="2057" spans="9:9">
      <c r="I2057" s="373"/>
    </row>
    <row r="2058" spans="9:9">
      <c r="I2058" s="373"/>
    </row>
    <row r="2059" spans="9:9">
      <c r="I2059" s="373"/>
    </row>
    <row r="2060" spans="9:9">
      <c r="I2060" s="373"/>
    </row>
    <row r="2061" spans="9:9">
      <c r="I2061" s="373"/>
    </row>
    <row r="2062" spans="9:9">
      <c r="I2062" s="373"/>
    </row>
    <row r="2063" spans="9:9">
      <c r="I2063" s="373"/>
    </row>
    <row r="2064" spans="9:9">
      <c r="I2064" s="373"/>
    </row>
    <row r="2065" spans="9:9">
      <c r="I2065" s="373"/>
    </row>
    <row r="2066" spans="9:9">
      <c r="I2066" s="373"/>
    </row>
    <row r="2067" spans="9:9">
      <c r="I2067" s="373"/>
    </row>
    <row r="2068" spans="9:9">
      <c r="I2068" s="373"/>
    </row>
    <row r="2069" spans="9:9">
      <c r="I2069" s="373"/>
    </row>
    <row r="2070" spans="9:9">
      <c r="I2070" s="373"/>
    </row>
    <row r="2071" spans="9:9">
      <c r="I2071" s="373"/>
    </row>
    <row r="2072" spans="9:9">
      <c r="I2072" s="373"/>
    </row>
    <row r="2073" spans="9:9">
      <c r="I2073" s="373"/>
    </row>
    <row r="2074" spans="9:9">
      <c r="I2074" s="373"/>
    </row>
    <row r="2075" spans="9:9">
      <c r="I2075" s="373"/>
    </row>
    <row r="2076" spans="9:9">
      <c r="I2076" s="373"/>
    </row>
    <row r="2077" spans="9:9">
      <c r="I2077" s="373"/>
    </row>
    <row r="2078" spans="9:9">
      <c r="I2078" s="373"/>
    </row>
    <row r="2079" spans="9:9">
      <c r="I2079" s="373"/>
    </row>
    <row r="2080" spans="9:9">
      <c r="I2080" s="373"/>
    </row>
    <row r="2081" spans="9:9">
      <c r="I2081" s="373"/>
    </row>
    <row r="2082" spans="9:9">
      <c r="I2082" s="373"/>
    </row>
    <row r="2083" spans="9:9">
      <c r="I2083" s="373"/>
    </row>
    <row r="2084" spans="9:9">
      <c r="I2084" s="373"/>
    </row>
    <row r="2085" spans="9:9">
      <c r="I2085" s="373"/>
    </row>
    <row r="2086" spans="9:9">
      <c r="I2086" s="373"/>
    </row>
    <row r="2087" spans="9:9">
      <c r="I2087" s="373"/>
    </row>
    <row r="2088" spans="9:9">
      <c r="I2088" s="373"/>
    </row>
    <row r="2089" spans="9:9">
      <c r="I2089" s="373"/>
    </row>
    <row r="2090" spans="9:9">
      <c r="I2090" s="373"/>
    </row>
    <row r="2091" spans="9:9">
      <c r="I2091" s="373"/>
    </row>
    <row r="2092" spans="9:9">
      <c r="I2092" s="373"/>
    </row>
    <row r="2093" spans="9:9">
      <c r="I2093" s="373"/>
    </row>
    <row r="2094" spans="9:9">
      <c r="I2094" s="373"/>
    </row>
    <row r="2095" spans="9:9">
      <c r="I2095" s="373"/>
    </row>
    <row r="2096" spans="9:9">
      <c r="I2096" s="373"/>
    </row>
    <row r="2097" spans="9:9">
      <c r="I2097" s="373"/>
    </row>
    <row r="2098" spans="9:9">
      <c r="I2098" s="373"/>
    </row>
    <row r="2099" spans="9:9">
      <c r="I2099" s="373"/>
    </row>
    <row r="2100" spans="9:9">
      <c r="I2100" s="373"/>
    </row>
    <row r="2101" spans="9:9">
      <c r="I2101" s="373"/>
    </row>
    <row r="2102" spans="9:9">
      <c r="I2102" s="373"/>
    </row>
    <row r="2103" spans="9:9">
      <c r="I2103" s="373"/>
    </row>
    <row r="2104" spans="9:9">
      <c r="I2104" s="373"/>
    </row>
    <row r="2105" spans="9:9">
      <c r="I2105" s="373"/>
    </row>
    <row r="2106" spans="9:9">
      <c r="I2106" s="373"/>
    </row>
    <row r="2107" spans="9:9">
      <c r="I2107" s="373"/>
    </row>
    <row r="2108" spans="9:9">
      <c r="I2108" s="373"/>
    </row>
    <row r="2109" spans="9:9">
      <c r="I2109" s="373"/>
    </row>
    <row r="2110" spans="9:9">
      <c r="I2110" s="373"/>
    </row>
    <row r="2111" spans="9:9">
      <c r="I2111" s="373"/>
    </row>
    <row r="2112" spans="9:9">
      <c r="I2112" s="373"/>
    </row>
    <row r="2113" spans="9:9">
      <c r="I2113" s="373"/>
    </row>
    <row r="2114" spans="9:9">
      <c r="I2114" s="373"/>
    </row>
    <row r="2115" spans="9:9">
      <c r="I2115" s="373"/>
    </row>
    <row r="2116" spans="9:9">
      <c r="I2116" s="373"/>
    </row>
    <row r="2117" spans="9:9">
      <c r="I2117" s="373"/>
    </row>
    <row r="2118" spans="9:9">
      <c r="I2118" s="373"/>
    </row>
    <row r="2119" spans="9:9">
      <c r="I2119" s="373"/>
    </row>
    <row r="2120" spans="9:9">
      <c r="I2120" s="373"/>
    </row>
    <row r="2121" spans="9:9">
      <c r="I2121" s="373"/>
    </row>
    <row r="2122" spans="9:9">
      <c r="I2122" s="373"/>
    </row>
    <row r="2123" spans="9:9">
      <c r="I2123" s="373"/>
    </row>
    <row r="2124" spans="9:9">
      <c r="I2124" s="373"/>
    </row>
    <row r="2125" spans="9:9">
      <c r="I2125" s="373"/>
    </row>
    <row r="2126" spans="9:9">
      <c r="I2126" s="373"/>
    </row>
    <row r="2127" spans="9:9">
      <c r="I2127" s="373"/>
    </row>
    <row r="2128" spans="9:9">
      <c r="I2128" s="373"/>
    </row>
    <row r="2129" spans="9:9">
      <c r="I2129" s="373"/>
    </row>
    <row r="2130" spans="9:9">
      <c r="I2130" s="373"/>
    </row>
    <row r="2131" spans="9:9">
      <c r="I2131" s="373"/>
    </row>
    <row r="2132" spans="9:9">
      <c r="I2132" s="373"/>
    </row>
    <row r="2133" spans="9:9">
      <c r="I2133" s="373"/>
    </row>
    <row r="2134" spans="9:9">
      <c r="I2134" s="373"/>
    </row>
    <row r="2135" spans="9:9">
      <c r="I2135" s="373"/>
    </row>
    <row r="2136" spans="9:9">
      <c r="I2136" s="373"/>
    </row>
    <row r="2137" spans="9:9">
      <c r="I2137" s="373"/>
    </row>
    <row r="2138" spans="9:9">
      <c r="I2138" s="373"/>
    </row>
    <row r="2139" spans="9:9">
      <c r="I2139" s="373"/>
    </row>
    <row r="2140" spans="9:9">
      <c r="I2140" s="373"/>
    </row>
    <row r="2141" spans="9:9">
      <c r="I2141" s="373"/>
    </row>
    <row r="2142" spans="9:9">
      <c r="I2142" s="373"/>
    </row>
    <row r="2143" spans="9:9">
      <c r="I2143" s="373"/>
    </row>
    <row r="2144" spans="9:9">
      <c r="I2144" s="373"/>
    </row>
    <row r="2145" spans="9:9">
      <c r="I2145" s="373"/>
    </row>
    <row r="2146" spans="9:9">
      <c r="I2146" s="373"/>
    </row>
    <row r="2147" spans="9:9">
      <c r="I2147" s="373"/>
    </row>
    <row r="2148" spans="9:9">
      <c r="I2148" s="373"/>
    </row>
    <row r="2149" spans="9:9">
      <c r="I2149" s="373"/>
    </row>
    <row r="2150" spans="9:9">
      <c r="I2150" s="373"/>
    </row>
    <row r="2151" spans="9:9">
      <c r="I2151" s="373"/>
    </row>
    <row r="2152" spans="9:9">
      <c r="I2152" s="373"/>
    </row>
    <row r="2153" spans="9:9">
      <c r="I2153" s="373"/>
    </row>
    <row r="2154" spans="9:9">
      <c r="I2154" s="373"/>
    </row>
    <row r="2155" spans="9:9">
      <c r="I2155" s="373"/>
    </row>
    <row r="2156" spans="9:9">
      <c r="I2156" s="373"/>
    </row>
    <row r="2157" spans="9:9">
      <c r="I2157" s="373"/>
    </row>
    <row r="2158" spans="9:9">
      <c r="I2158" s="373"/>
    </row>
    <row r="2159" spans="9:9">
      <c r="I2159" s="373"/>
    </row>
    <row r="2160" spans="9:9">
      <c r="I2160" s="373"/>
    </row>
    <row r="2161" spans="9:9">
      <c r="I2161" s="373"/>
    </row>
    <row r="2162" spans="9:9">
      <c r="I2162" s="373"/>
    </row>
    <row r="2163" spans="9:9">
      <c r="I2163" s="373"/>
    </row>
    <row r="2164" spans="9:9">
      <c r="I2164" s="373"/>
    </row>
    <row r="2165" spans="9:9">
      <c r="I2165" s="373"/>
    </row>
    <row r="2166" spans="9:9">
      <c r="I2166" s="373"/>
    </row>
    <row r="2167" spans="9:9">
      <c r="I2167" s="373"/>
    </row>
    <row r="2168" spans="9:9">
      <c r="I2168" s="373"/>
    </row>
    <row r="2169" spans="9:9">
      <c r="I2169" s="373"/>
    </row>
    <row r="2170" spans="9:9">
      <c r="I2170" s="373"/>
    </row>
    <row r="2171" spans="9:9">
      <c r="I2171" s="373"/>
    </row>
    <row r="2172" spans="9:9">
      <c r="I2172" s="373"/>
    </row>
    <row r="2173" spans="9:9">
      <c r="I2173" s="373"/>
    </row>
    <row r="2174" spans="9:9">
      <c r="I2174" s="373"/>
    </row>
    <row r="2175" spans="9:9">
      <c r="I2175" s="373"/>
    </row>
    <row r="2176" spans="9:9">
      <c r="I2176" s="373"/>
    </row>
    <row r="2177" spans="9:9">
      <c r="I2177" s="373"/>
    </row>
    <row r="2178" spans="9:9">
      <c r="I2178" s="373"/>
    </row>
    <row r="2179" spans="9:9">
      <c r="I2179" s="373"/>
    </row>
    <row r="2180" spans="9:9">
      <c r="I2180" s="373"/>
    </row>
    <row r="2181" spans="9:9">
      <c r="I2181" s="373"/>
    </row>
    <row r="2182" spans="9:9">
      <c r="I2182" s="373"/>
    </row>
    <row r="2183" spans="9:9">
      <c r="I2183" s="373"/>
    </row>
    <row r="2184" spans="9:9">
      <c r="I2184" s="373"/>
    </row>
    <row r="2185" spans="9:9">
      <c r="I2185" s="373"/>
    </row>
    <row r="2186" spans="9:9">
      <c r="I2186" s="373"/>
    </row>
    <row r="2187" spans="9:9">
      <c r="I2187" s="373"/>
    </row>
    <row r="2188" spans="9:9">
      <c r="I2188" s="373"/>
    </row>
    <row r="2189" spans="9:9">
      <c r="I2189" s="373"/>
    </row>
    <row r="2190" spans="9:9">
      <c r="I2190" s="373"/>
    </row>
    <row r="2191" spans="9:9">
      <c r="I2191" s="373"/>
    </row>
    <row r="2192" spans="9:9">
      <c r="I2192" s="373"/>
    </row>
    <row r="2193" spans="9:9">
      <c r="I2193" s="373"/>
    </row>
    <row r="2194" spans="9:9">
      <c r="I2194" s="373"/>
    </row>
    <row r="2195" spans="9:9">
      <c r="I2195" s="373"/>
    </row>
    <row r="2196" spans="9:9">
      <c r="I2196" s="373"/>
    </row>
    <row r="2197" spans="9:9">
      <c r="I2197" s="373"/>
    </row>
    <row r="2198" spans="9:9">
      <c r="I2198" s="373"/>
    </row>
    <row r="2199" spans="9:9">
      <c r="I2199" s="373"/>
    </row>
    <row r="2200" spans="9:9">
      <c r="I2200" s="373"/>
    </row>
    <row r="2201" spans="9:9">
      <c r="I2201" s="373"/>
    </row>
    <row r="2202" spans="9:9">
      <c r="I2202" s="373"/>
    </row>
    <row r="2203" spans="9:9">
      <c r="I2203" s="373"/>
    </row>
    <row r="2204" spans="9:9">
      <c r="I2204" s="373"/>
    </row>
    <row r="2205" spans="9:9">
      <c r="I2205" s="373"/>
    </row>
    <row r="2206" spans="9:9">
      <c r="I2206" s="373"/>
    </row>
    <row r="2207" spans="9:9">
      <c r="I2207" s="373"/>
    </row>
    <row r="2208" spans="9:9">
      <c r="I2208" s="373"/>
    </row>
    <row r="2209" spans="9:9">
      <c r="I2209" s="373"/>
    </row>
    <row r="2210" spans="9:9">
      <c r="I2210" s="373"/>
    </row>
    <row r="2211" spans="9:9">
      <c r="I2211" s="373"/>
    </row>
    <row r="2212" spans="9:9">
      <c r="I2212" s="373"/>
    </row>
    <row r="2213" spans="9:9">
      <c r="I2213" s="373"/>
    </row>
    <row r="2214" spans="9:9">
      <c r="I2214" s="373"/>
    </row>
    <row r="2215" spans="9:9">
      <c r="I2215" s="373"/>
    </row>
    <row r="2216" spans="9:9">
      <c r="I2216" s="373"/>
    </row>
    <row r="2217" spans="9:9">
      <c r="I2217" s="373"/>
    </row>
    <row r="2218" spans="9:9">
      <c r="I2218" s="373"/>
    </row>
    <row r="2219" spans="9:9">
      <c r="I2219" s="373"/>
    </row>
    <row r="2220" spans="9:9">
      <c r="I2220" s="373"/>
    </row>
    <row r="2221" spans="9:9">
      <c r="I2221" s="373"/>
    </row>
    <row r="2222" spans="9:9">
      <c r="I2222" s="373"/>
    </row>
    <row r="2223" spans="9:9">
      <c r="I2223" s="373"/>
    </row>
    <row r="2224" spans="9:9">
      <c r="I2224" s="373"/>
    </row>
    <row r="2225" spans="9:9">
      <c r="I2225" s="373"/>
    </row>
    <row r="2226" spans="9:9">
      <c r="I2226" s="373"/>
    </row>
    <row r="2227" spans="9:9">
      <c r="I2227" s="373"/>
    </row>
    <row r="2228" spans="9:9">
      <c r="I2228" s="373"/>
    </row>
    <row r="2229" spans="9:9">
      <c r="I2229" s="373"/>
    </row>
    <row r="2230" spans="9:9">
      <c r="I2230" s="373"/>
    </row>
    <row r="2231" spans="9:9">
      <c r="I2231" s="373"/>
    </row>
    <row r="2232" spans="9:9">
      <c r="I2232" s="373"/>
    </row>
    <row r="2233" spans="9:9">
      <c r="I2233" s="373"/>
    </row>
    <row r="2234" spans="9:9">
      <c r="I2234" s="373"/>
    </row>
    <row r="2235" spans="9:9">
      <c r="I2235" s="373"/>
    </row>
    <row r="2236" spans="9:9">
      <c r="I2236" s="373"/>
    </row>
    <row r="2237" spans="9:9">
      <c r="I2237" s="373"/>
    </row>
    <row r="2238" spans="9:9">
      <c r="I2238" s="373"/>
    </row>
    <row r="2239" spans="9:9">
      <c r="I2239" s="373"/>
    </row>
    <row r="2240" spans="9:9">
      <c r="I2240" s="373"/>
    </row>
    <row r="2241" spans="9:9">
      <c r="I2241" s="373"/>
    </row>
    <row r="2242" spans="9:9">
      <c r="I2242" s="373"/>
    </row>
    <row r="2243" spans="9:9">
      <c r="I2243" s="373"/>
    </row>
    <row r="2244" spans="9:9">
      <c r="I2244" s="373"/>
    </row>
    <row r="2245" spans="9:9">
      <c r="I2245" s="373"/>
    </row>
    <row r="2246" spans="9:9">
      <c r="I2246" s="373"/>
    </row>
    <row r="2247" spans="9:9">
      <c r="I2247" s="373"/>
    </row>
    <row r="2248" spans="9:9">
      <c r="I2248" s="373"/>
    </row>
    <row r="2249" spans="9:9">
      <c r="I2249" s="373"/>
    </row>
    <row r="2250" spans="9:9">
      <c r="I2250" s="373"/>
    </row>
    <row r="2251" spans="9:9">
      <c r="I2251" s="373"/>
    </row>
    <row r="2252" spans="9:9">
      <c r="I2252" s="373"/>
    </row>
    <row r="2253" spans="9:9">
      <c r="I2253" s="373"/>
    </row>
    <row r="2254" spans="9:9">
      <c r="I2254" s="373"/>
    </row>
    <row r="2255" spans="9:9">
      <c r="I2255" s="373"/>
    </row>
    <row r="2256" spans="9:9">
      <c r="I2256" s="373"/>
    </row>
    <row r="2257" spans="9:9">
      <c r="I2257" s="373"/>
    </row>
    <row r="2258" spans="9:9">
      <c r="I2258" s="373"/>
    </row>
    <row r="2259" spans="9:9">
      <c r="I2259" s="373"/>
    </row>
    <row r="2260" spans="9:9">
      <c r="I2260" s="373"/>
    </row>
    <row r="2261" spans="9:9">
      <c r="I2261" s="373"/>
    </row>
    <row r="2262" spans="9:9">
      <c r="I2262" s="373"/>
    </row>
    <row r="2263" spans="9:9">
      <c r="I2263" s="373"/>
    </row>
    <row r="2264" spans="9:9">
      <c r="I2264" s="373"/>
    </row>
    <row r="2265" spans="9:9">
      <c r="I2265" s="373"/>
    </row>
    <row r="2266" spans="9:9">
      <c r="I2266" s="373"/>
    </row>
    <row r="2267" spans="9:9">
      <c r="I2267" s="373"/>
    </row>
    <row r="2268" spans="9:9">
      <c r="I2268" s="373"/>
    </row>
    <row r="2269" spans="9:9">
      <c r="I2269" s="373"/>
    </row>
    <row r="2270" spans="9:9">
      <c r="I2270" s="373"/>
    </row>
    <row r="2271" spans="9:9">
      <c r="I2271" s="373"/>
    </row>
    <row r="2272" spans="9:9">
      <c r="I2272" s="373"/>
    </row>
    <row r="2273" spans="9:9">
      <c r="I2273" s="373"/>
    </row>
    <row r="2274" spans="9:9">
      <c r="I2274" s="373"/>
    </row>
    <row r="2275" spans="9:9">
      <c r="I2275" s="373"/>
    </row>
    <row r="2276" spans="9:9">
      <c r="I2276" s="373"/>
    </row>
    <row r="2277" spans="9:9">
      <c r="I2277" s="373"/>
    </row>
    <row r="2278" spans="9:9">
      <c r="I2278" s="373"/>
    </row>
    <row r="2279" spans="9:9">
      <c r="I2279" s="373"/>
    </row>
    <row r="2280" spans="9:9">
      <c r="I2280" s="373"/>
    </row>
    <row r="2281" spans="9:9">
      <c r="I2281" s="373"/>
    </row>
    <row r="2282" spans="9:9">
      <c r="I2282" s="373"/>
    </row>
    <row r="2283" spans="9:9">
      <c r="I2283" s="373"/>
    </row>
    <row r="2284" spans="9:9">
      <c r="I2284" s="373"/>
    </row>
    <row r="2285" spans="9:9">
      <c r="I2285" s="373"/>
    </row>
    <row r="2286" spans="9:9">
      <c r="I2286" s="373"/>
    </row>
    <row r="2287" spans="9:9">
      <c r="I2287" s="373"/>
    </row>
    <row r="2288" spans="9:9">
      <c r="I2288" s="373"/>
    </row>
    <row r="2289" spans="9:9">
      <c r="I2289" s="373"/>
    </row>
    <row r="2290" spans="9:9">
      <c r="I2290" s="373"/>
    </row>
    <row r="2291" spans="9:9">
      <c r="I2291" s="373"/>
    </row>
    <row r="2292" spans="9:9">
      <c r="I2292" s="373"/>
    </row>
    <row r="2293" spans="9:9">
      <c r="I2293" s="373"/>
    </row>
    <row r="2294" spans="9:9">
      <c r="I2294" s="373"/>
    </row>
    <row r="2295" spans="9:9">
      <c r="I2295" s="373"/>
    </row>
    <row r="2296" spans="9:9">
      <c r="I2296" s="373"/>
    </row>
    <row r="2297" spans="9:9">
      <c r="I2297" s="373"/>
    </row>
    <row r="2298" spans="9:9">
      <c r="I2298" s="373"/>
    </row>
    <row r="2299" spans="9:9">
      <c r="I2299" s="373"/>
    </row>
    <row r="2300" spans="9:9">
      <c r="I2300" s="373"/>
    </row>
    <row r="2301" spans="9:9">
      <c r="I2301" s="373"/>
    </row>
    <row r="2302" spans="9:9">
      <c r="I2302" s="373"/>
    </row>
    <row r="2303" spans="9:9">
      <c r="I2303" s="373"/>
    </row>
    <row r="2304" spans="9:9">
      <c r="I2304" s="373"/>
    </row>
    <row r="2305" spans="9:9">
      <c r="I2305" s="373"/>
    </row>
    <row r="2306" spans="9:9">
      <c r="I2306" s="373"/>
    </row>
    <row r="2307" spans="9:9">
      <c r="I2307" s="373"/>
    </row>
    <row r="2308" spans="9:9">
      <c r="I2308" s="373"/>
    </row>
    <row r="2309" spans="9:9">
      <c r="I2309" s="373"/>
    </row>
    <row r="2310" spans="9:9">
      <c r="I2310" s="373"/>
    </row>
    <row r="2311" spans="9:9">
      <c r="I2311" s="373"/>
    </row>
    <row r="2312" spans="9:9">
      <c r="I2312" s="373"/>
    </row>
    <row r="2313" spans="9:9">
      <c r="I2313" s="373"/>
    </row>
    <row r="2314" spans="9:9">
      <c r="I2314" s="373"/>
    </row>
    <row r="2315" spans="9:9">
      <c r="I2315" s="373"/>
    </row>
    <row r="2316" spans="9:9">
      <c r="I2316" s="373"/>
    </row>
    <row r="2317" spans="9:9">
      <c r="I2317" s="373"/>
    </row>
    <row r="2318" spans="9:9">
      <c r="I2318" s="373"/>
    </row>
    <row r="2319" spans="9:9">
      <c r="I2319" s="373"/>
    </row>
    <row r="2320" spans="9:9">
      <c r="I2320" s="373"/>
    </row>
    <row r="2321" spans="9:9">
      <c r="I2321" s="373"/>
    </row>
    <row r="2322" spans="9:9">
      <c r="I2322" s="373"/>
    </row>
    <row r="2323" spans="9:9">
      <c r="I2323" s="373"/>
    </row>
    <row r="2324" spans="9:9">
      <c r="I2324" s="373"/>
    </row>
    <row r="2325" spans="9:9">
      <c r="I2325" s="373"/>
    </row>
    <row r="2326" spans="9:9">
      <c r="I2326" s="373"/>
    </row>
    <row r="2327" spans="9:9">
      <c r="I2327" s="373"/>
    </row>
    <row r="2328" spans="9:9">
      <c r="I2328" s="373"/>
    </row>
    <row r="2329" spans="9:9">
      <c r="I2329" s="373"/>
    </row>
    <row r="2330" spans="9:9">
      <c r="I2330" s="373"/>
    </row>
    <row r="2331" spans="9:9">
      <c r="I2331" s="373"/>
    </row>
    <row r="2332" spans="9:9">
      <c r="I2332" s="373"/>
    </row>
    <row r="2333" spans="9:9">
      <c r="I2333" s="373"/>
    </row>
    <row r="2334" spans="9:9">
      <c r="I2334" s="373"/>
    </row>
    <row r="2335" spans="9:9">
      <c r="I2335" s="373"/>
    </row>
    <row r="2336" spans="9:9">
      <c r="I2336" s="373"/>
    </row>
    <row r="2337" spans="9:9">
      <c r="I2337" s="373"/>
    </row>
    <row r="2338" spans="9:9">
      <c r="I2338" s="373"/>
    </row>
    <row r="2339" spans="9:9">
      <c r="I2339" s="373"/>
    </row>
    <row r="2340" spans="9:9">
      <c r="I2340" s="373"/>
    </row>
    <row r="2341" spans="9:9">
      <c r="I2341" s="373"/>
    </row>
    <row r="2342" spans="9:9">
      <c r="I2342" s="373"/>
    </row>
    <row r="2343" spans="9:9">
      <c r="I2343" s="373"/>
    </row>
    <row r="2344" spans="9:9">
      <c r="I2344" s="373"/>
    </row>
    <row r="2345" spans="9:9">
      <c r="I2345" s="373"/>
    </row>
    <row r="2346" spans="9:9">
      <c r="I2346" s="373"/>
    </row>
    <row r="2347" spans="9:9">
      <c r="I2347" s="373"/>
    </row>
    <row r="2348" spans="9:9">
      <c r="I2348" s="373"/>
    </row>
    <row r="2349" spans="9:9">
      <c r="I2349" s="373"/>
    </row>
    <row r="2350" spans="9:9">
      <c r="I2350" s="373"/>
    </row>
    <row r="2351" spans="9:9">
      <c r="I2351" s="373"/>
    </row>
    <row r="2352" spans="9:9">
      <c r="I2352" s="373"/>
    </row>
    <row r="2353" spans="9:9">
      <c r="I2353" s="373"/>
    </row>
    <row r="2354" spans="9:9">
      <c r="I2354" s="373"/>
    </row>
    <row r="2355" spans="9:9">
      <c r="I2355" s="373"/>
    </row>
    <row r="2356" spans="9:9">
      <c r="I2356" s="373"/>
    </row>
    <row r="2357" spans="9:9">
      <c r="I2357" s="373"/>
    </row>
    <row r="2358" spans="9:9">
      <c r="I2358" s="373"/>
    </row>
    <row r="2359" spans="9:9">
      <c r="I2359" s="373"/>
    </row>
    <row r="2360" spans="9:9">
      <c r="I2360" s="373"/>
    </row>
    <row r="2361" spans="9:9">
      <c r="I2361" s="373"/>
    </row>
    <row r="2362" spans="9:9">
      <c r="I2362" s="373"/>
    </row>
    <row r="2363" spans="9:9">
      <c r="I2363" s="373"/>
    </row>
    <row r="2364" spans="9:9">
      <c r="I2364" s="373"/>
    </row>
    <row r="2365" spans="9:9">
      <c r="I2365" s="373"/>
    </row>
    <row r="2366" spans="9:9">
      <c r="I2366" s="373"/>
    </row>
    <row r="2367" spans="9:9">
      <c r="I2367" s="373"/>
    </row>
    <row r="2368" spans="9:9">
      <c r="I2368" s="373"/>
    </row>
    <row r="2369" spans="9:9">
      <c r="I2369" s="373"/>
    </row>
    <row r="2370" spans="9:9">
      <c r="I2370" s="373"/>
    </row>
    <row r="2371" spans="9:9">
      <c r="I2371" s="373"/>
    </row>
    <row r="2372" spans="9:9">
      <c r="I2372" s="373"/>
    </row>
    <row r="2373" spans="9:9">
      <c r="I2373" s="373"/>
    </row>
    <row r="2374" spans="9:9">
      <c r="I2374" s="373"/>
    </row>
    <row r="2375" spans="9:9">
      <c r="I2375" s="373"/>
    </row>
    <row r="2376" spans="9:9">
      <c r="I2376" s="373"/>
    </row>
    <row r="2377" spans="9:9">
      <c r="I2377" s="373"/>
    </row>
    <row r="2378" spans="9:9">
      <c r="I2378" s="373"/>
    </row>
    <row r="2379" spans="9:9">
      <c r="I2379" s="373"/>
    </row>
    <row r="2380" spans="9:9">
      <c r="I2380" s="373"/>
    </row>
    <row r="2381" spans="9:9">
      <c r="I2381" s="373"/>
    </row>
    <row r="2382" spans="9:9">
      <c r="I2382" s="373"/>
    </row>
    <row r="2383" spans="9:9">
      <c r="I2383" s="373"/>
    </row>
    <row r="2384" spans="9:9">
      <c r="I2384" s="373"/>
    </row>
    <row r="2385" spans="9:9">
      <c r="I2385" s="373"/>
    </row>
    <row r="2386" spans="9:9">
      <c r="I2386" s="373"/>
    </row>
    <row r="2387" spans="9:9">
      <c r="I2387" s="373"/>
    </row>
    <row r="2388" spans="9:9">
      <c r="I2388" s="373"/>
    </row>
    <row r="2389" spans="9:9">
      <c r="I2389" s="373"/>
    </row>
    <row r="2390" spans="9:9">
      <c r="I2390" s="373"/>
    </row>
    <row r="2391" spans="9:9">
      <c r="I2391" s="373"/>
    </row>
    <row r="2392" spans="9:9">
      <c r="I2392" s="373"/>
    </row>
    <row r="2393" spans="9:9">
      <c r="I2393" s="373"/>
    </row>
    <row r="2394" spans="9:9">
      <c r="I2394" s="373"/>
    </row>
    <row r="2395" spans="9:9">
      <c r="I2395" s="373"/>
    </row>
    <row r="2396" spans="9:9">
      <c r="I2396" s="373"/>
    </row>
    <row r="2397" spans="9:9">
      <c r="I2397" s="373"/>
    </row>
    <row r="2398" spans="9:9">
      <c r="I2398" s="373"/>
    </row>
    <row r="2399" spans="9:9">
      <c r="I2399" s="373"/>
    </row>
    <row r="2400" spans="9:9">
      <c r="I2400" s="373"/>
    </row>
    <row r="2401" spans="9:9">
      <c r="I2401" s="373"/>
    </row>
    <row r="2402" spans="9:9">
      <c r="I2402" s="373"/>
    </row>
    <row r="2403" spans="9:9">
      <c r="I2403" s="373"/>
    </row>
    <row r="2404" spans="9:9">
      <c r="I2404" s="373"/>
    </row>
    <row r="2405" spans="9:9">
      <c r="I2405" s="373"/>
    </row>
    <row r="2406" spans="9:9">
      <c r="I2406" s="373"/>
    </row>
    <row r="2407" spans="9:9">
      <c r="I2407" s="373"/>
    </row>
    <row r="2408" spans="9:9">
      <c r="I2408" s="373"/>
    </row>
    <row r="2409" spans="9:9">
      <c r="I2409" s="373"/>
    </row>
    <row r="2410" spans="9:9">
      <c r="I2410" s="373"/>
    </row>
    <row r="2411" spans="9:9">
      <c r="I2411" s="373"/>
    </row>
    <row r="2412" spans="9:9">
      <c r="I2412" s="373"/>
    </row>
    <row r="2413" spans="9:9">
      <c r="I2413" s="373"/>
    </row>
    <row r="2414" spans="9:9">
      <c r="I2414" s="373"/>
    </row>
    <row r="2415" spans="9:9">
      <c r="I2415" s="373"/>
    </row>
    <row r="2416" spans="9:9">
      <c r="I2416" s="373"/>
    </row>
    <row r="2417" spans="9:9">
      <c r="I2417" s="373"/>
    </row>
    <row r="2418" spans="9:9">
      <c r="I2418" s="373"/>
    </row>
    <row r="2419" spans="9:9">
      <c r="I2419" s="373"/>
    </row>
    <row r="2420" spans="9:9">
      <c r="I2420" s="373"/>
    </row>
    <row r="2421" spans="9:9">
      <c r="I2421" s="373"/>
    </row>
    <row r="2422" spans="9:9">
      <c r="I2422" s="373"/>
    </row>
    <row r="2423" spans="9:9">
      <c r="I2423" s="373"/>
    </row>
    <row r="2424" spans="9:9">
      <c r="I2424" s="373"/>
    </row>
    <row r="2425" spans="9:9">
      <c r="I2425" s="373"/>
    </row>
    <row r="2426" spans="9:9">
      <c r="I2426" s="373"/>
    </row>
    <row r="2427" spans="9:9">
      <c r="I2427" s="373"/>
    </row>
    <row r="2428" spans="9:9">
      <c r="I2428" s="373"/>
    </row>
    <row r="2429" spans="9:9">
      <c r="I2429" s="373"/>
    </row>
    <row r="2430" spans="9:9">
      <c r="I2430" s="373"/>
    </row>
    <row r="2431" spans="9:9">
      <c r="I2431" s="373"/>
    </row>
    <row r="2432" spans="9:9">
      <c r="I2432" s="373"/>
    </row>
    <row r="2433" spans="9:9">
      <c r="I2433" s="373"/>
    </row>
    <row r="2434" spans="9:9">
      <c r="I2434" s="373"/>
    </row>
    <row r="2435" spans="9:9">
      <c r="I2435" s="373"/>
    </row>
    <row r="2436" spans="9:9">
      <c r="I2436" s="373"/>
    </row>
    <row r="2437" spans="9:9">
      <c r="I2437" s="373"/>
    </row>
    <row r="2438" spans="9:9">
      <c r="I2438" s="373"/>
    </row>
    <row r="2439" spans="9:9">
      <c r="I2439" s="373"/>
    </row>
    <row r="2440" spans="9:9">
      <c r="I2440" s="373"/>
    </row>
    <row r="2441" spans="9:9">
      <c r="I2441" s="373"/>
    </row>
    <row r="2442" spans="9:9">
      <c r="I2442" s="373"/>
    </row>
    <row r="2443" spans="9:9">
      <c r="I2443" s="373"/>
    </row>
    <row r="2444" spans="9:9">
      <c r="I2444" s="373"/>
    </row>
    <row r="2445" spans="9:9">
      <c r="I2445" s="373"/>
    </row>
    <row r="2446" spans="9:9">
      <c r="I2446" s="373"/>
    </row>
    <row r="2447" spans="9:9">
      <c r="I2447" s="373"/>
    </row>
    <row r="2448" spans="9:9">
      <c r="I2448" s="373"/>
    </row>
    <row r="2449" spans="9:9">
      <c r="I2449" s="373"/>
    </row>
    <row r="2450" spans="9:9">
      <c r="I2450" s="373"/>
    </row>
    <row r="2451" spans="9:9">
      <c r="I2451" s="373"/>
    </row>
    <row r="2452" spans="9:9">
      <c r="I2452" s="373"/>
    </row>
    <row r="2453" spans="9:9">
      <c r="I2453" s="373"/>
    </row>
    <row r="2454" spans="9:9">
      <c r="I2454" s="373"/>
    </row>
    <row r="2455" spans="9:9">
      <c r="I2455" s="373"/>
    </row>
    <row r="2456" spans="9:9">
      <c r="I2456" s="373"/>
    </row>
    <row r="2457" spans="9:9">
      <c r="I2457" s="373"/>
    </row>
    <row r="2458" spans="9:9">
      <c r="I2458" s="373"/>
    </row>
    <row r="2459" spans="9:9">
      <c r="I2459" s="373"/>
    </row>
    <row r="2460" spans="9:9">
      <c r="I2460" s="373"/>
    </row>
    <row r="2461" spans="9:9">
      <c r="I2461" s="373"/>
    </row>
    <row r="2462" spans="9:9">
      <c r="I2462" s="373"/>
    </row>
    <row r="2463" spans="9:9">
      <c r="I2463" s="373"/>
    </row>
    <row r="2464" spans="9:9">
      <c r="I2464" s="373"/>
    </row>
    <row r="2465" spans="9:9">
      <c r="I2465" s="373"/>
    </row>
    <row r="2466" spans="9:9">
      <c r="I2466" s="373"/>
    </row>
    <row r="2467" spans="9:9">
      <c r="I2467" s="373"/>
    </row>
    <row r="2468" spans="9:9">
      <c r="I2468" s="373"/>
    </row>
    <row r="2469" spans="9:9">
      <c r="I2469" s="373"/>
    </row>
    <row r="2470" spans="9:9">
      <c r="I2470" s="373"/>
    </row>
    <row r="2471" spans="9:9">
      <c r="I2471" s="373"/>
    </row>
    <row r="2472" spans="9:9">
      <c r="I2472" s="373"/>
    </row>
    <row r="2473" spans="9:9">
      <c r="I2473" s="373"/>
    </row>
    <row r="2474" spans="9:9">
      <c r="I2474" s="373"/>
    </row>
    <row r="2475" spans="9:9">
      <c r="I2475" s="373"/>
    </row>
    <row r="2476" spans="9:9">
      <c r="I2476" s="373"/>
    </row>
    <row r="2477" spans="9:9">
      <c r="I2477" s="373"/>
    </row>
    <row r="2478" spans="9:9">
      <c r="I2478" s="373"/>
    </row>
    <row r="2479" spans="9:9">
      <c r="I2479" s="373"/>
    </row>
    <row r="2480" spans="9:9">
      <c r="I2480" s="373"/>
    </row>
    <row r="2481" spans="9:9">
      <c r="I2481" s="373"/>
    </row>
    <row r="2482" spans="9:9">
      <c r="I2482" s="373"/>
    </row>
    <row r="2483" spans="9:9">
      <c r="I2483" s="373"/>
    </row>
    <row r="2484" spans="9:9">
      <c r="I2484" s="373"/>
    </row>
    <row r="2485" spans="9:9">
      <c r="I2485" s="373"/>
    </row>
    <row r="2486" spans="9:9">
      <c r="I2486" s="373"/>
    </row>
    <row r="2487" spans="9:9">
      <c r="I2487" s="373"/>
    </row>
    <row r="2488" spans="9:9">
      <c r="I2488" s="373"/>
    </row>
    <row r="2489" spans="9:9">
      <c r="I2489" s="373"/>
    </row>
    <row r="2490" spans="9:9">
      <c r="I2490" s="373"/>
    </row>
    <row r="2491" spans="9:9">
      <c r="I2491" s="373"/>
    </row>
    <row r="2492" spans="9:9">
      <c r="I2492" s="373"/>
    </row>
    <row r="2493" spans="9:9">
      <c r="I2493" s="373"/>
    </row>
    <row r="2494" spans="9:9">
      <c r="I2494" s="373"/>
    </row>
    <row r="2495" spans="9:9">
      <c r="I2495" s="373"/>
    </row>
    <row r="2496" spans="9:9">
      <c r="I2496" s="373"/>
    </row>
    <row r="2497" spans="9:9">
      <c r="I2497" s="373"/>
    </row>
    <row r="2498" spans="9:9">
      <c r="I2498" s="373"/>
    </row>
    <row r="2499" spans="9:9">
      <c r="I2499" s="373"/>
    </row>
    <row r="2500" spans="9:9">
      <c r="I2500" s="373"/>
    </row>
    <row r="2501" spans="9:9">
      <c r="I2501" s="373"/>
    </row>
    <row r="2502" spans="9:9">
      <c r="I2502" s="373"/>
    </row>
    <row r="2503" spans="9:9">
      <c r="I2503" s="373"/>
    </row>
    <row r="2504" spans="9:9">
      <c r="I2504" s="373"/>
    </row>
    <row r="2505" spans="9:9">
      <c r="I2505" s="373"/>
    </row>
    <row r="2506" spans="9:9">
      <c r="I2506" s="373"/>
    </row>
    <row r="2507" spans="9:9">
      <c r="I2507" s="373"/>
    </row>
    <row r="2508" spans="9:9">
      <c r="I2508" s="373"/>
    </row>
    <row r="2509" spans="9:9">
      <c r="I2509" s="373"/>
    </row>
    <row r="2510" spans="9:9">
      <c r="I2510" s="373"/>
    </row>
    <row r="2511" spans="9:9">
      <c r="I2511" s="373"/>
    </row>
    <row r="2512" spans="9:9">
      <c r="I2512" s="373"/>
    </row>
    <row r="2513" spans="9:9">
      <c r="I2513" s="373"/>
    </row>
    <row r="2514" spans="9:9">
      <c r="I2514" s="373"/>
    </row>
    <row r="2515" spans="9:9">
      <c r="I2515" s="373"/>
    </row>
    <row r="2516" spans="9:9">
      <c r="I2516" s="373"/>
    </row>
    <row r="2517" spans="9:9">
      <c r="I2517" s="373"/>
    </row>
    <row r="2518" spans="9:9">
      <c r="I2518" s="373"/>
    </row>
    <row r="2519" spans="9:9">
      <c r="I2519" s="373"/>
    </row>
    <row r="2520" spans="9:9">
      <c r="I2520" s="373"/>
    </row>
    <row r="2521" spans="9:9">
      <c r="I2521" s="373"/>
    </row>
    <row r="2522" spans="9:9">
      <c r="I2522" s="373"/>
    </row>
    <row r="2523" spans="9:9">
      <c r="I2523" s="373"/>
    </row>
    <row r="2524" spans="9:9">
      <c r="I2524" s="373"/>
    </row>
    <row r="2525" spans="9:9">
      <c r="I2525" s="373"/>
    </row>
    <row r="2526" spans="9:9">
      <c r="I2526" s="373"/>
    </row>
    <row r="2527" spans="9:9">
      <c r="I2527" s="373"/>
    </row>
    <row r="2528" spans="9:9">
      <c r="I2528" s="373"/>
    </row>
    <row r="2529" spans="9:9">
      <c r="I2529" s="373"/>
    </row>
    <row r="2530" spans="9:9">
      <c r="I2530" s="373"/>
    </row>
    <row r="2531" spans="9:9">
      <c r="I2531" s="373"/>
    </row>
    <row r="2532" spans="9:9">
      <c r="I2532" s="373"/>
    </row>
    <row r="2533" spans="9:9">
      <c r="I2533" s="373"/>
    </row>
    <row r="2534" spans="9:9">
      <c r="I2534" s="373"/>
    </row>
    <row r="2535" spans="9:9">
      <c r="I2535" s="373"/>
    </row>
    <row r="2536" spans="9:9">
      <c r="I2536" s="373"/>
    </row>
    <row r="2537" spans="9:9">
      <c r="I2537" s="373"/>
    </row>
    <row r="2538" spans="9:9">
      <c r="I2538" s="373"/>
    </row>
    <row r="2539" spans="9:9">
      <c r="I2539" s="373"/>
    </row>
    <row r="2540" spans="9:9">
      <c r="I2540" s="373"/>
    </row>
    <row r="2541" spans="9:9">
      <c r="I2541" s="373"/>
    </row>
    <row r="2542" spans="9:9">
      <c r="I2542" s="373"/>
    </row>
    <row r="2543" spans="9:9">
      <c r="I2543" s="373"/>
    </row>
    <row r="2544" spans="9:9">
      <c r="I2544" s="373"/>
    </row>
    <row r="2545" spans="9:9">
      <c r="I2545" s="373"/>
    </row>
    <row r="2546" spans="9:9">
      <c r="I2546" s="373"/>
    </row>
    <row r="2547" spans="9:9">
      <c r="I2547" s="373"/>
    </row>
    <row r="2548" spans="9:9">
      <c r="I2548" s="373"/>
    </row>
    <row r="2549" spans="9:9">
      <c r="I2549" s="373"/>
    </row>
    <row r="2550" spans="9:9">
      <c r="I2550" s="373"/>
    </row>
    <row r="2551" spans="9:9">
      <c r="I2551" s="373"/>
    </row>
    <row r="2552" spans="9:9">
      <c r="I2552" s="373"/>
    </row>
    <row r="2553" spans="9:9">
      <c r="I2553" s="373"/>
    </row>
    <row r="2554" spans="9:9">
      <c r="I2554" s="373"/>
    </row>
    <row r="2555" spans="9:9">
      <c r="I2555" s="373"/>
    </row>
    <row r="2556" spans="9:9">
      <c r="I2556" s="373"/>
    </row>
    <row r="2557" spans="9:9">
      <c r="I2557" s="373"/>
    </row>
    <row r="2558" spans="9:9">
      <c r="I2558" s="373"/>
    </row>
    <row r="2559" spans="9:9">
      <c r="I2559" s="373"/>
    </row>
    <row r="2560" spans="9:9">
      <c r="I2560" s="373"/>
    </row>
    <row r="2561" spans="9:9">
      <c r="I2561" s="373"/>
    </row>
    <row r="2562" spans="9:9">
      <c r="I2562" s="373"/>
    </row>
    <row r="2563" spans="9:9">
      <c r="I2563" s="373"/>
    </row>
    <row r="2564" spans="9:9">
      <c r="I2564" s="373"/>
    </row>
    <row r="2565" spans="9:9">
      <c r="I2565" s="373"/>
    </row>
    <row r="2566" spans="9:9">
      <c r="I2566" s="373"/>
    </row>
    <row r="2567" spans="9:9">
      <c r="I2567" s="373"/>
    </row>
    <row r="2568" spans="9:9">
      <c r="I2568" s="373"/>
    </row>
    <row r="2569" spans="9:9">
      <c r="I2569" s="373"/>
    </row>
    <row r="2570" spans="9:9">
      <c r="I2570" s="373"/>
    </row>
    <row r="2571" spans="9:9">
      <c r="I2571" s="373"/>
    </row>
    <row r="2572" spans="9:9">
      <c r="I2572" s="373"/>
    </row>
    <row r="2573" spans="9:9">
      <c r="I2573" s="373"/>
    </row>
    <row r="2574" spans="9:9">
      <c r="I2574" s="373"/>
    </row>
    <row r="2575" spans="9:9">
      <c r="I2575" s="373"/>
    </row>
    <row r="2576" spans="9:9">
      <c r="I2576" s="373"/>
    </row>
    <row r="2577" spans="9:9">
      <c r="I2577" s="373"/>
    </row>
    <row r="2578" spans="9:9">
      <c r="I2578" s="373"/>
    </row>
    <row r="2579" spans="9:9">
      <c r="I2579" s="373"/>
    </row>
    <row r="2580" spans="9:9">
      <c r="I2580" s="373"/>
    </row>
    <row r="2581" spans="9:9">
      <c r="I2581" s="373"/>
    </row>
    <row r="2582" spans="9:9">
      <c r="I2582" s="373"/>
    </row>
    <row r="2583" spans="9:9">
      <c r="I2583" s="373"/>
    </row>
    <row r="2584" spans="9:9">
      <c r="I2584" s="373"/>
    </row>
    <row r="2585" spans="9:9">
      <c r="I2585" s="373"/>
    </row>
    <row r="2586" spans="9:9">
      <c r="I2586" s="373"/>
    </row>
    <row r="2587" spans="9:9">
      <c r="I2587" s="373"/>
    </row>
    <row r="2588" spans="9:9">
      <c r="I2588" s="373"/>
    </row>
    <row r="2589" spans="9:9">
      <c r="I2589" s="373"/>
    </row>
    <row r="2590" spans="9:9">
      <c r="I2590" s="373"/>
    </row>
    <row r="2591" spans="9:9">
      <c r="I2591" s="373"/>
    </row>
    <row r="2592" spans="9:9">
      <c r="I2592" s="373"/>
    </row>
    <row r="2593" spans="9:9">
      <c r="I2593" s="373"/>
    </row>
    <row r="2594" spans="9:9">
      <c r="I2594" s="373"/>
    </row>
    <row r="2595" spans="9:9">
      <c r="I2595" s="373"/>
    </row>
    <row r="2596" spans="9:9">
      <c r="I2596" s="373"/>
    </row>
    <row r="2597" spans="9:9">
      <c r="I2597" s="373"/>
    </row>
    <row r="2598" spans="9:9">
      <c r="I2598" s="373"/>
    </row>
    <row r="2599" spans="9:9">
      <c r="I2599" s="373"/>
    </row>
    <row r="2600" spans="9:9">
      <c r="I2600" s="373"/>
    </row>
    <row r="2601" spans="9:9">
      <c r="I2601" s="373"/>
    </row>
    <row r="2602" spans="9:9">
      <c r="I2602" s="373"/>
    </row>
    <row r="2603" spans="9:9">
      <c r="I2603" s="373"/>
    </row>
    <row r="2604" spans="9:9">
      <c r="I2604" s="373"/>
    </row>
    <row r="2605" spans="9:9">
      <c r="I2605" s="373"/>
    </row>
    <row r="2606" spans="9:9">
      <c r="I2606" s="373"/>
    </row>
    <row r="2607" spans="9:9">
      <c r="I2607" s="373"/>
    </row>
    <row r="2608" spans="9:9">
      <c r="I2608" s="373"/>
    </row>
    <row r="2609" spans="9:9">
      <c r="I2609" s="373"/>
    </row>
    <row r="2610" spans="9:9">
      <c r="I2610" s="373"/>
    </row>
    <row r="2611" spans="9:9">
      <c r="I2611" s="373"/>
    </row>
    <row r="2612" spans="9:9">
      <c r="I2612" s="373"/>
    </row>
    <row r="2613" spans="9:9">
      <c r="I2613" s="373"/>
    </row>
    <row r="2614" spans="9:9">
      <c r="I2614" s="373"/>
    </row>
    <row r="2615" spans="9:9">
      <c r="I2615" s="373"/>
    </row>
    <row r="2616" spans="9:9">
      <c r="I2616" s="373"/>
    </row>
    <row r="2617" spans="9:9">
      <c r="I2617" s="373"/>
    </row>
    <row r="2618" spans="9:9">
      <c r="I2618" s="373"/>
    </row>
    <row r="2619" spans="9:9">
      <c r="I2619" s="373"/>
    </row>
    <row r="2620" spans="9:9">
      <c r="I2620" s="373"/>
    </row>
    <row r="2621" spans="9:9">
      <c r="I2621" s="373"/>
    </row>
    <row r="2622" spans="9:9">
      <c r="I2622" s="373"/>
    </row>
    <row r="2623" spans="9:9">
      <c r="I2623" s="373"/>
    </row>
    <row r="2624" spans="9:9">
      <c r="I2624" s="373"/>
    </row>
    <row r="2625" spans="9:9">
      <c r="I2625" s="373"/>
    </row>
    <row r="2626" spans="9:9">
      <c r="I2626" s="373"/>
    </row>
    <row r="2627" spans="9:9">
      <c r="I2627" s="373"/>
    </row>
    <row r="2628" spans="9:9">
      <c r="I2628" s="373"/>
    </row>
    <row r="2629" spans="9:9">
      <c r="I2629" s="373"/>
    </row>
    <row r="2630" spans="9:9">
      <c r="I2630" s="373"/>
    </row>
    <row r="2631" spans="9:9">
      <c r="I2631" s="373"/>
    </row>
    <row r="2632" spans="9:9">
      <c r="I2632" s="373"/>
    </row>
    <row r="2633" spans="9:9">
      <c r="I2633" s="373"/>
    </row>
    <row r="2634" spans="9:9">
      <c r="I2634" s="373"/>
    </row>
    <row r="2635" spans="9:9">
      <c r="I2635" s="373"/>
    </row>
    <row r="2636" spans="9:9">
      <c r="I2636" s="373"/>
    </row>
    <row r="2637" spans="9:9">
      <c r="I2637" s="373"/>
    </row>
    <row r="2638" spans="9:9">
      <c r="I2638" s="373"/>
    </row>
    <row r="2639" spans="9:9">
      <c r="I2639" s="373"/>
    </row>
    <row r="2640" spans="9:9">
      <c r="I2640" s="373"/>
    </row>
    <row r="2641" spans="9:9">
      <c r="I2641" s="373"/>
    </row>
    <row r="2642" spans="9:9">
      <c r="I2642" s="373"/>
    </row>
    <row r="2643" spans="9:9">
      <c r="I2643" s="373"/>
    </row>
    <row r="2644" spans="9:9">
      <c r="I2644" s="373"/>
    </row>
    <row r="2645" spans="9:9">
      <c r="I2645" s="373"/>
    </row>
    <row r="2646" spans="9:9">
      <c r="I2646" s="373"/>
    </row>
    <row r="2647" spans="9:9">
      <c r="I2647" s="373"/>
    </row>
    <row r="2648" spans="9:9">
      <c r="I2648" s="373"/>
    </row>
    <row r="2649" spans="9:9">
      <c r="I2649" s="373"/>
    </row>
    <row r="2650" spans="9:9">
      <c r="I2650" s="373"/>
    </row>
    <row r="2651" spans="9:9">
      <c r="I2651" s="373"/>
    </row>
    <row r="2652" spans="9:9">
      <c r="I2652" s="373"/>
    </row>
    <row r="2653" spans="9:9">
      <c r="I2653" s="373"/>
    </row>
    <row r="2654" spans="9:9">
      <c r="I2654" s="373"/>
    </row>
    <row r="2655" spans="9:9">
      <c r="I2655" s="373"/>
    </row>
    <row r="2656" spans="9:9">
      <c r="I2656" s="373"/>
    </row>
    <row r="2657" spans="9:9">
      <c r="I2657" s="373"/>
    </row>
    <row r="2658" spans="9:9">
      <c r="I2658" s="373"/>
    </row>
    <row r="2659" spans="9:9">
      <c r="I2659" s="373"/>
    </row>
    <row r="2660" spans="9:9">
      <c r="I2660" s="373"/>
    </row>
    <row r="2661" spans="9:9">
      <c r="I2661" s="373"/>
    </row>
    <row r="2662" spans="9:9">
      <c r="I2662" s="373"/>
    </row>
    <row r="2663" spans="9:9">
      <c r="I2663" s="373"/>
    </row>
    <row r="2664" spans="9:9">
      <c r="I2664" s="373"/>
    </row>
    <row r="2665" spans="9:9">
      <c r="I2665" s="373"/>
    </row>
    <row r="2666" spans="9:9">
      <c r="I2666" s="373"/>
    </row>
    <row r="2667" spans="9:9">
      <c r="I2667" s="373"/>
    </row>
    <row r="2668" spans="9:9">
      <c r="I2668" s="373"/>
    </row>
    <row r="2669" spans="9:9">
      <c r="I2669" s="373"/>
    </row>
    <row r="2670" spans="9:9">
      <c r="I2670" s="373"/>
    </row>
    <row r="2671" spans="9:9">
      <c r="I2671" s="373"/>
    </row>
    <row r="2672" spans="9:9">
      <c r="I2672" s="373"/>
    </row>
    <row r="2673" spans="9:9">
      <c r="I2673" s="373"/>
    </row>
    <row r="2674" spans="9:9">
      <c r="I2674" s="373"/>
    </row>
    <row r="2675" spans="9:9">
      <c r="I2675" s="373"/>
    </row>
    <row r="2676" spans="9:9">
      <c r="I2676" s="373"/>
    </row>
    <row r="2677" spans="9:9">
      <c r="I2677" s="373"/>
    </row>
    <row r="2678" spans="9:9">
      <c r="I2678" s="373"/>
    </row>
    <row r="2679" spans="9:9">
      <c r="I2679" s="373"/>
    </row>
    <row r="2680" spans="9:9">
      <c r="I2680" s="373"/>
    </row>
    <row r="2681" spans="9:9">
      <c r="I2681" s="373"/>
    </row>
    <row r="2682" spans="9:9">
      <c r="I2682" s="373"/>
    </row>
    <row r="2683" spans="9:9">
      <c r="I2683" s="373"/>
    </row>
    <row r="2684" spans="9:9">
      <c r="I2684" s="373"/>
    </row>
    <row r="2685" spans="9:9">
      <c r="I2685" s="373"/>
    </row>
    <row r="2686" spans="9:9">
      <c r="I2686" s="373"/>
    </row>
    <row r="2687" spans="9:9">
      <c r="I2687" s="373"/>
    </row>
    <row r="2688" spans="9:9">
      <c r="I2688" s="373"/>
    </row>
    <row r="2689" spans="9:9">
      <c r="I2689" s="373"/>
    </row>
    <row r="2690" spans="9:9">
      <c r="I2690" s="373"/>
    </row>
    <row r="2691" spans="9:9">
      <c r="I2691" s="373"/>
    </row>
    <row r="2692" spans="9:9">
      <c r="I2692" s="373"/>
    </row>
    <row r="2693" spans="9:9">
      <c r="I2693" s="373"/>
    </row>
    <row r="2694" spans="9:9">
      <c r="I2694" s="373"/>
    </row>
    <row r="2695" spans="9:9">
      <c r="I2695" s="373"/>
    </row>
    <row r="2696" spans="9:9">
      <c r="I2696" s="373"/>
    </row>
    <row r="2697" spans="9:9">
      <c r="I2697" s="373"/>
    </row>
    <row r="2698" spans="9:9">
      <c r="I2698" s="373"/>
    </row>
    <row r="2699" spans="9:9">
      <c r="I2699" s="373"/>
    </row>
    <row r="2700" spans="9:9">
      <c r="I2700" s="373"/>
    </row>
    <row r="2701" spans="9:9">
      <c r="I2701" s="373"/>
    </row>
    <row r="2702" spans="9:9">
      <c r="I2702" s="373"/>
    </row>
    <row r="2703" spans="9:9">
      <c r="I2703" s="373"/>
    </row>
    <row r="2704" spans="9:9">
      <c r="I2704" s="373"/>
    </row>
    <row r="2705" spans="9:9">
      <c r="I2705" s="373"/>
    </row>
    <row r="2706" spans="9:9">
      <c r="I2706" s="373"/>
    </row>
    <row r="2707" spans="9:9">
      <c r="I2707" s="373"/>
    </row>
    <row r="2708" spans="9:9">
      <c r="I2708" s="373"/>
    </row>
    <row r="2709" spans="9:9">
      <c r="I2709" s="373"/>
    </row>
    <row r="2710" spans="9:9">
      <c r="I2710" s="373"/>
    </row>
    <row r="2711" spans="9:9">
      <c r="I2711" s="373"/>
    </row>
    <row r="2712" spans="9:9">
      <c r="I2712" s="373"/>
    </row>
    <row r="2713" spans="9:9">
      <c r="I2713" s="373"/>
    </row>
    <row r="2714" spans="9:9">
      <c r="I2714" s="373"/>
    </row>
    <row r="2715" spans="9:9">
      <c r="I2715" s="373"/>
    </row>
    <row r="2716" spans="9:9">
      <c r="I2716" s="373"/>
    </row>
    <row r="2717" spans="9:9">
      <c r="I2717" s="373"/>
    </row>
    <row r="2718" spans="9:9">
      <c r="I2718" s="373"/>
    </row>
    <row r="2719" spans="9:9">
      <c r="I2719" s="373"/>
    </row>
    <row r="2720" spans="9:9">
      <c r="I2720" s="373"/>
    </row>
    <row r="2721" spans="9:9">
      <c r="I2721" s="373"/>
    </row>
    <row r="2722" spans="9:9">
      <c r="I2722" s="373"/>
    </row>
    <row r="2723" spans="9:9">
      <c r="I2723" s="373"/>
    </row>
    <row r="2724" spans="9:9">
      <c r="I2724" s="373"/>
    </row>
    <row r="2725" spans="9:9">
      <c r="I2725" s="373"/>
    </row>
    <row r="2726" spans="9:9">
      <c r="I2726" s="373"/>
    </row>
    <row r="2727" spans="9:9">
      <c r="I2727" s="373"/>
    </row>
    <row r="2728" spans="9:9">
      <c r="I2728" s="373"/>
    </row>
    <row r="2729" spans="9:9">
      <c r="I2729" s="373"/>
    </row>
    <row r="2730" spans="9:9">
      <c r="I2730" s="373"/>
    </row>
    <row r="2731" spans="9:9">
      <c r="I2731" s="373"/>
    </row>
    <row r="2732" spans="9:9">
      <c r="I2732" s="373"/>
    </row>
    <row r="2733" spans="9:9">
      <c r="I2733" s="373"/>
    </row>
    <row r="2734" spans="9:9">
      <c r="I2734" s="373"/>
    </row>
    <row r="2735" spans="9:9">
      <c r="I2735" s="373"/>
    </row>
    <row r="2736" spans="9:9">
      <c r="I2736" s="373"/>
    </row>
    <row r="2737" spans="9:9">
      <c r="I2737" s="373"/>
    </row>
    <row r="2738" spans="9:9">
      <c r="I2738" s="373"/>
    </row>
    <row r="2739" spans="9:9">
      <c r="I2739" s="373"/>
    </row>
    <row r="2740" spans="9:9">
      <c r="I2740" s="373"/>
    </row>
    <row r="2741" spans="9:9">
      <c r="I2741" s="373"/>
    </row>
    <row r="2742" spans="9:9">
      <c r="I2742" s="373"/>
    </row>
    <row r="2743" spans="9:9">
      <c r="I2743" s="373"/>
    </row>
    <row r="2744" spans="9:9">
      <c r="I2744" s="373"/>
    </row>
    <row r="2745" spans="9:9">
      <c r="I2745" s="373"/>
    </row>
    <row r="2746" spans="9:9">
      <c r="I2746" s="373"/>
    </row>
    <row r="2747" spans="9:9">
      <c r="I2747" s="373"/>
    </row>
    <row r="2748" spans="9:9">
      <c r="I2748" s="373"/>
    </row>
    <row r="2749" spans="9:9">
      <c r="I2749" s="373"/>
    </row>
    <row r="2750" spans="9:9">
      <c r="I2750" s="373"/>
    </row>
    <row r="2751" spans="9:9">
      <c r="I2751" s="373"/>
    </row>
    <row r="2752" spans="9:9">
      <c r="I2752" s="373"/>
    </row>
    <row r="2753" spans="9:9">
      <c r="I2753" s="373"/>
    </row>
    <row r="2754" spans="9:9">
      <c r="I2754" s="373"/>
    </row>
    <row r="2755" spans="9:9">
      <c r="I2755" s="373"/>
    </row>
    <row r="2756" spans="9:9">
      <c r="I2756" s="373"/>
    </row>
    <row r="2757" spans="9:9">
      <c r="I2757" s="373"/>
    </row>
    <row r="2758" spans="9:9">
      <c r="I2758" s="373"/>
    </row>
    <row r="2759" spans="9:9">
      <c r="I2759" s="373"/>
    </row>
    <row r="2760" spans="9:9">
      <c r="I2760" s="373"/>
    </row>
    <row r="2761" spans="9:9">
      <c r="I2761" s="373"/>
    </row>
    <row r="2762" spans="9:9">
      <c r="I2762" s="373"/>
    </row>
    <row r="2763" spans="9:9">
      <c r="I2763" s="373"/>
    </row>
    <row r="2764" spans="9:9">
      <c r="I2764" s="373"/>
    </row>
    <row r="2765" spans="9:9">
      <c r="I2765" s="373"/>
    </row>
    <row r="2766" spans="9:9">
      <c r="I2766" s="373"/>
    </row>
    <row r="2767" spans="9:9">
      <c r="I2767" s="373"/>
    </row>
    <row r="2768" spans="9:9">
      <c r="I2768" s="373"/>
    </row>
    <row r="2769" spans="9:9">
      <c r="I2769" s="373"/>
    </row>
    <row r="2770" spans="9:9">
      <c r="I2770" s="373"/>
    </row>
    <row r="2771" spans="9:9">
      <c r="I2771" s="373"/>
    </row>
    <row r="2772" spans="9:9">
      <c r="I2772" s="373"/>
    </row>
    <row r="2773" spans="9:9">
      <c r="I2773" s="373"/>
    </row>
    <row r="2774" spans="9:9">
      <c r="I2774" s="373"/>
    </row>
    <row r="2775" spans="9:9">
      <c r="I2775" s="373"/>
    </row>
    <row r="2776" spans="9:9">
      <c r="I2776" s="373"/>
    </row>
    <row r="2777" spans="9:9">
      <c r="I2777" s="373"/>
    </row>
    <row r="2778" spans="9:9">
      <c r="I2778" s="373"/>
    </row>
    <row r="2779" spans="9:9">
      <c r="I2779" s="373"/>
    </row>
    <row r="2780" spans="9:9">
      <c r="I2780" s="373"/>
    </row>
    <row r="2781" spans="9:9">
      <c r="I2781" s="373"/>
    </row>
    <row r="2782" spans="9:9">
      <c r="I2782" s="373"/>
    </row>
    <row r="2783" spans="9:9">
      <c r="I2783" s="373"/>
    </row>
    <row r="2784" spans="9:9">
      <c r="I2784" s="373"/>
    </row>
    <row r="2785" spans="9:9">
      <c r="I2785" s="373"/>
    </row>
    <row r="2786" spans="9:9">
      <c r="I2786" s="373"/>
    </row>
    <row r="2787" spans="9:9">
      <c r="I2787" s="373"/>
    </row>
    <row r="2788" spans="9:9">
      <c r="I2788" s="373"/>
    </row>
    <row r="2789" spans="9:9">
      <c r="I2789" s="373"/>
    </row>
    <row r="2790" spans="9:9">
      <c r="I2790" s="373"/>
    </row>
    <row r="2791" spans="9:9">
      <c r="I2791" s="373"/>
    </row>
    <row r="2792" spans="9:9">
      <c r="I2792" s="373"/>
    </row>
    <row r="2793" spans="9:9">
      <c r="I2793" s="373"/>
    </row>
    <row r="2794" spans="9:9">
      <c r="I2794" s="373"/>
    </row>
    <row r="2795" spans="9:9">
      <c r="I2795" s="373"/>
    </row>
    <row r="2796" spans="9:9">
      <c r="I2796" s="373"/>
    </row>
    <row r="2797" spans="9:9">
      <c r="I2797" s="373"/>
    </row>
    <row r="2798" spans="9:9">
      <c r="I2798" s="373"/>
    </row>
    <row r="2799" spans="9:9">
      <c r="I2799" s="373"/>
    </row>
    <row r="2800" spans="9:9">
      <c r="I2800" s="373"/>
    </row>
    <row r="2801" spans="9:9">
      <c r="I2801" s="373"/>
    </row>
    <row r="2802" spans="9:9">
      <c r="I2802" s="373"/>
    </row>
    <row r="2803" spans="9:9">
      <c r="I2803" s="373"/>
    </row>
    <row r="2804" spans="9:9">
      <c r="I2804" s="373"/>
    </row>
    <row r="2805" spans="9:9">
      <c r="I2805" s="373"/>
    </row>
    <row r="2806" spans="9:9">
      <c r="I2806" s="373"/>
    </row>
    <row r="2807" spans="9:9">
      <c r="I2807" s="373"/>
    </row>
    <row r="2808" spans="9:9">
      <c r="I2808" s="373"/>
    </row>
    <row r="2809" spans="9:9">
      <c r="I2809" s="373"/>
    </row>
    <row r="2810" spans="9:9">
      <c r="I2810" s="373"/>
    </row>
    <row r="2811" spans="9:9">
      <c r="I2811" s="373"/>
    </row>
    <row r="2812" spans="9:9">
      <c r="I2812" s="373"/>
    </row>
    <row r="2813" spans="9:9">
      <c r="I2813" s="373"/>
    </row>
    <row r="2814" spans="9:9">
      <c r="I2814" s="373"/>
    </row>
    <row r="2815" spans="9:9">
      <c r="I2815" s="373"/>
    </row>
    <row r="2816" spans="9:9">
      <c r="I2816" s="373"/>
    </row>
    <row r="2817" spans="9:9">
      <c r="I2817" s="373"/>
    </row>
    <row r="2818" spans="9:9">
      <c r="I2818" s="373"/>
    </row>
    <row r="2819" spans="9:9">
      <c r="I2819" s="373"/>
    </row>
    <row r="2820" spans="9:9">
      <c r="I2820" s="373"/>
    </row>
    <row r="2821" spans="9:9">
      <c r="I2821" s="373"/>
    </row>
    <row r="2822" spans="9:9">
      <c r="I2822" s="373"/>
    </row>
    <row r="2823" spans="9:9">
      <c r="I2823" s="373"/>
    </row>
    <row r="2824" spans="9:9">
      <c r="I2824" s="373"/>
    </row>
    <row r="2825" spans="9:9">
      <c r="I2825" s="373"/>
    </row>
    <row r="2826" spans="9:9">
      <c r="I2826" s="373"/>
    </row>
    <row r="2827" spans="9:9">
      <c r="I2827" s="373"/>
    </row>
    <row r="2828" spans="9:9">
      <c r="I2828" s="373"/>
    </row>
    <row r="2829" spans="9:9">
      <c r="I2829" s="373"/>
    </row>
    <row r="2830" spans="9:9">
      <c r="I2830" s="373"/>
    </row>
    <row r="2831" spans="9:9">
      <c r="I2831" s="373"/>
    </row>
    <row r="2832" spans="9:9">
      <c r="I2832" s="373"/>
    </row>
    <row r="2833" spans="9:9">
      <c r="I2833" s="373"/>
    </row>
    <row r="2834" spans="9:9">
      <c r="I2834" s="373"/>
    </row>
    <row r="2835" spans="9:9">
      <c r="I2835" s="373"/>
    </row>
    <row r="2836" spans="9:9">
      <c r="I2836" s="373"/>
    </row>
    <row r="2837" spans="9:9">
      <c r="I2837" s="373"/>
    </row>
    <row r="2838" spans="9:9">
      <c r="I2838" s="373"/>
    </row>
    <row r="2839" spans="9:9">
      <c r="I2839" s="373"/>
    </row>
    <row r="2840" spans="9:9">
      <c r="I2840" s="373"/>
    </row>
    <row r="2841" spans="9:9">
      <c r="I2841" s="373"/>
    </row>
    <row r="2842" spans="9:9">
      <c r="I2842" s="373"/>
    </row>
    <row r="2843" spans="9:9">
      <c r="I2843" s="373"/>
    </row>
    <row r="2844" spans="9:9">
      <c r="I2844" s="373"/>
    </row>
    <row r="2845" spans="9:9">
      <c r="I2845" s="373"/>
    </row>
    <row r="2846" spans="9:9">
      <c r="I2846" s="373"/>
    </row>
    <row r="2847" spans="9:9">
      <c r="I2847" s="373"/>
    </row>
    <row r="2848" spans="9:9">
      <c r="I2848" s="373"/>
    </row>
    <row r="2849" spans="9:9">
      <c r="I2849" s="373"/>
    </row>
    <row r="2850" spans="9:9">
      <c r="I2850" s="373"/>
    </row>
    <row r="2851" spans="9:9">
      <c r="I2851" s="373"/>
    </row>
    <row r="2852" spans="9:9">
      <c r="I2852" s="373"/>
    </row>
    <row r="2853" spans="9:9">
      <c r="I2853" s="373"/>
    </row>
    <row r="2854" spans="9:9">
      <c r="I2854" s="373"/>
    </row>
    <row r="2855" spans="9:9">
      <c r="I2855" s="373"/>
    </row>
    <row r="2856" spans="9:9">
      <c r="I2856" s="373"/>
    </row>
    <row r="2857" spans="9:9">
      <c r="I2857" s="373"/>
    </row>
    <row r="2858" spans="9:9">
      <c r="I2858" s="373"/>
    </row>
    <row r="2859" spans="9:9">
      <c r="I2859" s="373"/>
    </row>
    <row r="2860" spans="9:9">
      <c r="I2860" s="373"/>
    </row>
    <row r="2861" spans="9:9">
      <c r="I2861" s="373"/>
    </row>
    <row r="2862" spans="9:9">
      <c r="I2862" s="373"/>
    </row>
    <row r="2863" spans="9:9">
      <c r="I2863" s="373"/>
    </row>
    <row r="2864" spans="9:9">
      <c r="I2864" s="373"/>
    </row>
    <row r="2865" spans="9:9">
      <c r="I2865" s="373"/>
    </row>
    <row r="2866" spans="9:9">
      <c r="I2866" s="373"/>
    </row>
    <row r="2867" spans="9:9">
      <c r="I2867" s="373"/>
    </row>
    <row r="2868" spans="9:9">
      <c r="I2868" s="373"/>
    </row>
    <row r="2869" spans="9:9">
      <c r="I2869" s="373"/>
    </row>
    <row r="2870" spans="9:9">
      <c r="I2870" s="373"/>
    </row>
    <row r="2871" spans="9:9">
      <c r="I2871" s="373"/>
    </row>
    <row r="2872" spans="9:9">
      <c r="I2872" s="373"/>
    </row>
    <row r="2873" spans="9:9">
      <c r="I2873" s="373"/>
    </row>
    <row r="2874" spans="9:9">
      <c r="I2874" s="373"/>
    </row>
    <row r="2875" spans="9:9">
      <c r="I2875" s="373"/>
    </row>
    <row r="2876" spans="9:9">
      <c r="I2876" s="373"/>
    </row>
    <row r="2877" spans="9:9">
      <c r="I2877" s="373"/>
    </row>
    <row r="2878" spans="9:9">
      <c r="I2878" s="373"/>
    </row>
    <row r="2879" spans="9:9">
      <c r="I2879" s="373"/>
    </row>
    <row r="2880" spans="9:9">
      <c r="I2880" s="373"/>
    </row>
    <row r="2881" spans="9:9">
      <c r="I2881" s="373"/>
    </row>
    <row r="2882" spans="9:9">
      <c r="I2882" s="373"/>
    </row>
    <row r="2883" spans="9:9">
      <c r="I2883" s="373"/>
    </row>
    <row r="2884" spans="9:9">
      <c r="I2884" s="373"/>
    </row>
    <row r="2885" spans="9:9">
      <c r="I2885" s="373"/>
    </row>
    <row r="2886" spans="9:9">
      <c r="I2886" s="373"/>
    </row>
    <row r="2887" spans="9:9">
      <c r="I2887" s="373"/>
    </row>
    <row r="2888" spans="9:9">
      <c r="I2888" s="373"/>
    </row>
    <row r="2889" spans="9:9">
      <c r="I2889" s="373"/>
    </row>
    <row r="2890" spans="9:9">
      <c r="I2890" s="373"/>
    </row>
    <row r="2891" spans="9:9">
      <c r="I2891" s="373"/>
    </row>
    <row r="2892" spans="9:9">
      <c r="I2892" s="373"/>
    </row>
    <row r="2893" spans="9:9">
      <c r="I2893" s="373"/>
    </row>
    <row r="2894" spans="9:9">
      <c r="I2894" s="373"/>
    </row>
    <row r="2895" spans="9:9">
      <c r="I2895" s="373"/>
    </row>
    <row r="2896" spans="9:9">
      <c r="I2896" s="373"/>
    </row>
    <row r="2897" spans="9:9">
      <c r="I2897" s="373"/>
    </row>
    <row r="2898" spans="9:9">
      <c r="I2898" s="373"/>
    </row>
    <row r="2899" spans="9:9">
      <c r="I2899" s="373"/>
    </row>
    <row r="2900" spans="9:9">
      <c r="I2900" s="373"/>
    </row>
    <row r="2901" spans="9:9">
      <c r="I2901" s="373"/>
    </row>
    <row r="2902" spans="9:9">
      <c r="I2902" s="373"/>
    </row>
    <row r="2903" spans="9:9">
      <c r="I2903" s="373"/>
    </row>
    <row r="2904" spans="9:9">
      <c r="I2904" s="373"/>
    </row>
    <row r="2905" spans="9:9">
      <c r="I2905" s="373"/>
    </row>
    <row r="2906" spans="9:9">
      <c r="I2906" s="373"/>
    </row>
    <row r="2907" spans="9:9">
      <c r="I2907" s="373"/>
    </row>
    <row r="2908" spans="9:9">
      <c r="I2908" s="373"/>
    </row>
    <row r="2909" spans="9:9">
      <c r="I2909" s="373"/>
    </row>
    <row r="2910" spans="9:9">
      <c r="I2910" s="373"/>
    </row>
    <row r="2911" spans="9:9">
      <c r="I2911" s="373"/>
    </row>
    <row r="2912" spans="9:9">
      <c r="I2912" s="373"/>
    </row>
    <row r="2913" spans="9:9">
      <c r="I2913" s="373"/>
    </row>
    <row r="2914" spans="9:9">
      <c r="I2914" s="373"/>
    </row>
    <row r="2915" spans="9:9">
      <c r="I2915" s="373"/>
    </row>
    <row r="2916" spans="9:9">
      <c r="I2916" s="373"/>
    </row>
    <row r="2917" spans="9:9">
      <c r="I2917" s="373"/>
    </row>
    <row r="2918" spans="9:9">
      <c r="I2918" s="373"/>
    </row>
    <row r="2919" spans="9:9">
      <c r="I2919" s="373"/>
    </row>
    <row r="2920" spans="9:9">
      <c r="I2920" s="373"/>
    </row>
    <row r="2921" spans="9:9">
      <c r="I2921" s="373"/>
    </row>
    <row r="2922" spans="9:9">
      <c r="I2922" s="373"/>
    </row>
    <row r="2923" spans="9:9">
      <c r="I2923" s="373"/>
    </row>
    <row r="2924" spans="9:9">
      <c r="I2924" s="373"/>
    </row>
    <row r="2925" spans="9:9">
      <c r="I2925" s="373"/>
    </row>
    <row r="2926" spans="9:9">
      <c r="I2926" s="373"/>
    </row>
    <row r="2927" spans="9:9">
      <c r="I2927" s="373"/>
    </row>
    <row r="2928" spans="9:9">
      <c r="I2928" s="373"/>
    </row>
    <row r="2929" spans="9:9">
      <c r="I2929" s="373"/>
    </row>
    <row r="2930" spans="9:9">
      <c r="I2930" s="373"/>
    </row>
    <row r="2931" spans="9:9">
      <c r="I2931" s="373"/>
    </row>
    <row r="2932" spans="9:9">
      <c r="I2932" s="373"/>
    </row>
    <row r="2933" spans="9:9">
      <c r="I2933" s="373"/>
    </row>
    <row r="2934" spans="9:9">
      <c r="I2934" s="373"/>
    </row>
    <row r="2935" spans="9:9">
      <c r="I2935" s="373"/>
    </row>
    <row r="2936" spans="9:9">
      <c r="I2936" s="373"/>
    </row>
    <row r="2937" spans="9:9">
      <c r="I2937" s="373"/>
    </row>
    <row r="2938" spans="9:9">
      <c r="I2938" s="373"/>
    </row>
    <row r="2939" spans="9:9">
      <c r="I2939" s="373"/>
    </row>
    <row r="2940" spans="9:9">
      <c r="I2940" s="373"/>
    </row>
    <row r="2941" spans="9:9">
      <c r="I2941" s="373"/>
    </row>
    <row r="2942" spans="9:9">
      <c r="I2942" s="373"/>
    </row>
    <row r="2943" spans="9:9">
      <c r="I2943" s="373"/>
    </row>
    <row r="2944" spans="9:9">
      <c r="I2944" s="373"/>
    </row>
    <row r="2945" spans="9:9">
      <c r="I2945" s="373"/>
    </row>
    <row r="2946" spans="9:9">
      <c r="I2946" s="373"/>
    </row>
    <row r="2947" spans="9:9">
      <c r="I2947" s="373"/>
    </row>
    <row r="2948" spans="9:9">
      <c r="I2948" s="373"/>
    </row>
    <row r="2949" spans="9:9">
      <c r="I2949" s="373"/>
    </row>
    <row r="2950" spans="9:9">
      <c r="I2950" s="373"/>
    </row>
    <row r="2951" spans="9:9">
      <c r="I2951" s="373"/>
    </row>
    <row r="2952" spans="9:9">
      <c r="I2952" s="373"/>
    </row>
    <row r="2953" spans="9:9">
      <c r="I2953" s="373"/>
    </row>
    <row r="2954" spans="9:9">
      <c r="I2954" s="373"/>
    </row>
    <row r="2955" spans="9:9">
      <c r="I2955" s="373"/>
    </row>
    <row r="2956" spans="9:9">
      <c r="I2956" s="373"/>
    </row>
    <row r="2957" spans="9:9">
      <c r="I2957" s="373"/>
    </row>
    <row r="2958" spans="9:9">
      <c r="I2958" s="373"/>
    </row>
    <row r="2959" spans="9:9">
      <c r="I2959" s="373"/>
    </row>
    <row r="2960" spans="9:9">
      <c r="I2960" s="373"/>
    </row>
    <row r="2961" spans="9:9">
      <c r="I2961" s="373"/>
    </row>
    <row r="2962" spans="9:9">
      <c r="I2962" s="373"/>
    </row>
    <row r="2963" spans="9:9">
      <c r="I2963" s="373"/>
    </row>
    <row r="2964" spans="9:9">
      <c r="I2964" s="373"/>
    </row>
    <row r="2965" spans="9:9">
      <c r="I2965" s="373"/>
    </row>
    <row r="2966" spans="9:9">
      <c r="I2966" s="373"/>
    </row>
    <row r="2967" spans="9:9">
      <c r="I2967" s="373"/>
    </row>
    <row r="2968" spans="9:9">
      <c r="I2968" s="373"/>
    </row>
    <row r="2969" spans="9:9">
      <c r="I2969" s="373"/>
    </row>
    <row r="2970" spans="9:9">
      <c r="I2970" s="373"/>
    </row>
    <row r="2971" spans="9:9">
      <c r="I2971" s="373"/>
    </row>
    <row r="2972" spans="9:9">
      <c r="I2972" s="373"/>
    </row>
    <row r="2973" spans="9:9">
      <c r="I2973" s="373"/>
    </row>
    <row r="2974" spans="9:9">
      <c r="I2974" s="373"/>
    </row>
    <row r="2975" spans="9:9">
      <c r="I2975" s="373"/>
    </row>
    <row r="2976" spans="9:9">
      <c r="I2976" s="373"/>
    </row>
    <row r="2977" spans="9:9">
      <c r="I2977" s="373"/>
    </row>
    <row r="2978" spans="9:9">
      <c r="I2978" s="373"/>
    </row>
    <row r="2979" spans="9:9">
      <c r="I2979" s="373"/>
    </row>
    <row r="2980" spans="9:9">
      <c r="I2980" s="373"/>
    </row>
    <row r="2981" spans="9:9">
      <c r="I2981" s="373"/>
    </row>
    <row r="2982" spans="9:9">
      <c r="I2982" s="373"/>
    </row>
    <row r="2983" spans="9:9">
      <c r="I2983" s="373"/>
    </row>
    <row r="2984" spans="9:9">
      <c r="I2984" s="373"/>
    </row>
    <row r="2985" spans="9:9">
      <c r="I2985" s="373"/>
    </row>
    <row r="2986" spans="9:9">
      <c r="I2986" s="373"/>
    </row>
    <row r="2987" spans="9:9">
      <c r="I2987" s="373"/>
    </row>
    <row r="2988" spans="9:9">
      <c r="I2988" s="373"/>
    </row>
    <row r="2989" spans="9:9">
      <c r="I2989" s="373"/>
    </row>
    <row r="2990" spans="9:9">
      <c r="I2990" s="373"/>
    </row>
    <row r="2991" spans="9:9">
      <c r="I2991" s="373"/>
    </row>
    <row r="2992" spans="9:9">
      <c r="I2992" s="373"/>
    </row>
    <row r="2993" spans="9:9">
      <c r="I2993" s="373"/>
    </row>
    <row r="2994" spans="9:9">
      <c r="I2994" s="373"/>
    </row>
    <row r="2995" spans="9:9">
      <c r="I2995" s="373"/>
    </row>
    <row r="2996" spans="9:9">
      <c r="I2996" s="373"/>
    </row>
    <row r="2997" spans="9:9">
      <c r="I2997" s="373"/>
    </row>
    <row r="2998" spans="9:9">
      <c r="I2998" s="373"/>
    </row>
    <row r="2999" spans="9:9">
      <c r="I2999" s="373"/>
    </row>
    <row r="3000" spans="9:9">
      <c r="I3000" s="373"/>
    </row>
    <row r="3001" spans="9:9">
      <c r="I3001" s="373"/>
    </row>
    <row r="3002" spans="9:9">
      <c r="I3002" s="373"/>
    </row>
    <row r="3003" spans="9:9">
      <c r="I3003" s="373"/>
    </row>
    <row r="3004" spans="9:9">
      <c r="I3004" s="373"/>
    </row>
    <row r="3005" spans="9:9">
      <c r="I3005" s="373"/>
    </row>
    <row r="3006" spans="9:9">
      <c r="I3006" s="373"/>
    </row>
    <row r="3007" spans="9:9">
      <c r="I3007" s="373"/>
    </row>
    <row r="3008" spans="9:9">
      <c r="I3008" s="373"/>
    </row>
    <row r="3009" spans="9:9">
      <c r="I3009" s="373"/>
    </row>
    <row r="3010" spans="9:9">
      <c r="I3010" s="373"/>
    </row>
    <row r="3011" spans="9:9">
      <c r="I3011" s="373"/>
    </row>
    <row r="3012" spans="9:9">
      <c r="I3012" s="373"/>
    </row>
    <row r="3013" spans="9:9">
      <c r="I3013" s="373"/>
    </row>
    <row r="3014" spans="9:9">
      <c r="I3014" s="373"/>
    </row>
    <row r="3015" spans="9:9">
      <c r="I3015" s="373"/>
    </row>
    <row r="3016" spans="9:9">
      <c r="I3016" s="373"/>
    </row>
    <row r="3017" spans="9:9">
      <c r="I3017" s="373"/>
    </row>
    <row r="3018" spans="9:9">
      <c r="I3018" s="373"/>
    </row>
    <row r="3019" spans="9:9">
      <c r="I3019" s="373"/>
    </row>
    <row r="3020" spans="9:9">
      <c r="I3020" s="373"/>
    </row>
    <row r="3021" spans="9:9">
      <c r="I3021" s="373"/>
    </row>
    <row r="3022" spans="9:9">
      <c r="I3022" s="373"/>
    </row>
    <row r="3023" spans="9:9">
      <c r="I3023" s="373"/>
    </row>
    <row r="3024" spans="9:9">
      <c r="I3024" s="373"/>
    </row>
    <row r="3025" spans="9:9">
      <c r="I3025" s="373"/>
    </row>
    <row r="3026" spans="9:9">
      <c r="I3026" s="373"/>
    </row>
    <row r="3027" spans="9:9">
      <c r="I3027" s="373"/>
    </row>
    <row r="3028" spans="9:9">
      <c r="I3028" s="373"/>
    </row>
    <row r="3029" spans="9:9">
      <c r="I3029" s="373"/>
    </row>
    <row r="3030" spans="9:9">
      <c r="I3030" s="373"/>
    </row>
    <row r="3031" spans="9:9">
      <c r="I3031" s="373"/>
    </row>
    <row r="3032" spans="9:9">
      <c r="I3032" s="373"/>
    </row>
    <row r="3033" spans="9:9">
      <c r="I3033" s="373"/>
    </row>
    <row r="3034" spans="9:9">
      <c r="I3034" s="373"/>
    </row>
    <row r="3035" spans="9:9">
      <c r="I3035" s="373"/>
    </row>
    <row r="3036" spans="9:9">
      <c r="I3036" s="373"/>
    </row>
    <row r="3037" spans="9:9">
      <c r="I3037" s="373"/>
    </row>
    <row r="3038" spans="9:9">
      <c r="I3038" s="373"/>
    </row>
    <row r="3039" spans="9:9">
      <c r="I3039" s="373"/>
    </row>
    <row r="3040" spans="9:9">
      <c r="I3040" s="373"/>
    </row>
    <row r="3041" spans="9:9">
      <c r="I3041" s="373"/>
    </row>
    <row r="3042" spans="9:9">
      <c r="I3042" s="373"/>
    </row>
    <row r="3043" spans="9:9">
      <c r="I3043" s="373"/>
    </row>
    <row r="3044" spans="9:9">
      <c r="I3044" s="373"/>
    </row>
    <row r="3045" spans="9:9">
      <c r="I3045" s="373"/>
    </row>
    <row r="3046" spans="9:9">
      <c r="I3046" s="373"/>
    </row>
    <row r="3047" spans="9:9">
      <c r="I3047" s="373"/>
    </row>
    <row r="3048" spans="9:9">
      <c r="I3048" s="373"/>
    </row>
    <row r="3049" spans="9:9">
      <c r="I3049" s="373"/>
    </row>
    <row r="3050" spans="9:9">
      <c r="I3050" s="373"/>
    </row>
    <row r="3051" spans="9:9">
      <c r="I3051" s="373"/>
    </row>
    <row r="3052" spans="9:9">
      <c r="I3052" s="373"/>
    </row>
    <row r="3053" spans="9:9">
      <c r="I3053" s="373"/>
    </row>
    <row r="3054" spans="9:9">
      <c r="I3054" s="373"/>
    </row>
    <row r="3055" spans="9:9">
      <c r="I3055" s="373"/>
    </row>
    <row r="3056" spans="9:9">
      <c r="I3056" s="373"/>
    </row>
    <row r="3057" spans="9:9">
      <c r="I3057" s="373"/>
    </row>
    <row r="3058" spans="9:9">
      <c r="I3058" s="373"/>
    </row>
    <row r="3059" spans="9:9">
      <c r="I3059" s="373"/>
    </row>
    <row r="3060" spans="9:9">
      <c r="I3060" s="373"/>
    </row>
    <row r="3061" spans="9:9">
      <c r="I3061" s="373"/>
    </row>
    <row r="3062" spans="9:9">
      <c r="I3062" s="373"/>
    </row>
    <row r="3063" spans="9:9">
      <c r="I3063" s="373"/>
    </row>
    <row r="3064" spans="9:9">
      <c r="I3064" s="373"/>
    </row>
    <row r="3065" spans="9:9">
      <c r="I3065" s="373"/>
    </row>
    <row r="3066" spans="9:9">
      <c r="I3066" s="373"/>
    </row>
    <row r="3067" spans="9:9">
      <c r="I3067" s="373"/>
    </row>
    <row r="3068" spans="9:9">
      <c r="I3068" s="373"/>
    </row>
    <row r="3069" spans="9:9">
      <c r="I3069" s="373"/>
    </row>
    <row r="3070" spans="9:9">
      <c r="I3070" s="373"/>
    </row>
    <row r="3071" spans="9:9">
      <c r="I3071" s="373"/>
    </row>
    <row r="3072" spans="9:9">
      <c r="I3072" s="373"/>
    </row>
    <row r="3073" spans="9:9">
      <c r="I3073" s="373"/>
    </row>
    <row r="3074" spans="9:9">
      <c r="I3074" s="373"/>
    </row>
    <row r="3075" spans="9:9">
      <c r="I3075" s="373"/>
    </row>
    <row r="3076" spans="9:9">
      <c r="I3076" s="373"/>
    </row>
    <row r="3077" spans="9:9">
      <c r="I3077" s="373"/>
    </row>
    <row r="3078" spans="9:9">
      <c r="I3078" s="373"/>
    </row>
    <row r="3079" spans="9:9">
      <c r="I3079" s="373"/>
    </row>
    <row r="3080" spans="9:9">
      <c r="I3080" s="373"/>
    </row>
    <row r="3081" spans="9:9">
      <c r="I3081" s="373"/>
    </row>
    <row r="3082" spans="9:9">
      <c r="I3082" s="373"/>
    </row>
    <row r="3083" spans="9:9">
      <c r="I3083" s="373"/>
    </row>
    <row r="3084" spans="9:9">
      <c r="I3084" s="373"/>
    </row>
    <row r="3085" spans="9:9">
      <c r="I3085" s="373"/>
    </row>
    <row r="3086" spans="9:9">
      <c r="I3086" s="373"/>
    </row>
    <row r="3087" spans="9:9">
      <c r="I3087" s="373"/>
    </row>
    <row r="3088" spans="9:9">
      <c r="I3088" s="373"/>
    </row>
    <row r="3089" spans="9:9">
      <c r="I3089" s="373"/>
    </row>
    <row r="3090" spans="9:9">
      <c r="I3090" s="373"/>
    </row>
    <row r="3091" spans="9:9">
      <c r="I3091" s="373"/>
    </row>
    <row r="3092" spans="9:9">
      <c r="I3092" s="373"/>
    </row>
    <row r="3093" spans="9:9">
      <c r="I3093" s="373"/>
    </row>
    <row r="3094" spans="9:9">
      <c r="I3094" s="373"/>
    </row>
    <row r="3095" spans="9:9">
      <c r="I3095" s="373"/>
    </row>
    <row r="3096" spans="9:9">
      <c r="I3096" s="373"/>
    </row>
    <row r="3097" spans="9:9">
      <c r="I3097" s="373"/>
    </row>
    <row r="3098" spans="9:9">
      <c r="I3098" s="373"/>
    </row>
    <row r="3099" spans="9:9">
      <c r="I3099" s="373"/>
    </row>
    <row r="3100" spans="9:9">
      <c r="I3100" s="373"/>
    </row>
    <row r="3101" spans="9:9">
      <c r="I3101" s="373"/>
    </row>
    <row r="3102" spans="9:9">
      <c r="I3102" s="373"/>
    </row>
    <row r="3103" spans="9:9">
      <c r="I3103" s="373"/>
    </row>
    <row r="3104" spans="9:9">
      <c r="I3104" s="373"/>
    </row>
    <row r="3105" spans="9:9">
      <c r="I3105" s="373"/>
    </row>
    <row r="3106" spans="9:9">
      <c r="I3106" s="373"/>
    </row>
    <row r="3107" spans="9:9">
      <c r="I3107" s="373"/>
    </row>
    <row r="3108" spans="9:9">
      <c r="I3108" s="373"/>
    </row>
    <row r="3109" spans="9:9">
      <c r="I3109" s="373"/>
    </row>
    <row r="3110" spans="9:9">
      <c r="I3110" s="373"/>
    </row>
    <row r="3111" spans="9:9">
      <c r="I3111" s="373"/>
    </row>
    <row r="3112" spans="9:9">
      <c r="I3112" s="373"/>
    </row>
    <row r="3113" spans="9:9">
      <c r="I3113" s="373"/>
    </row>
    <row r="3114" spans="9:9">
      <c r="I3114" s="373"/>
    </row>
    <row r="3115" spans="9:9">
      <c r="I3115" s="373"/>
    </row>
    <row r="3116" spans="9:9">
      <c r="I3116" s="373"/>
    </row>
    <row r="3117" spans="9:9">
      <c r="I3117" s="373"/>
    </row>
    <row r="3118" spans="9:9">
      <c r="I3118" s="373"/>
    </row>
    <row r="3119" spans="9:9">
      <c r="I3119" s="373"/>
    </row>
    <row r="3120" spans="9:9">
      <c r="I3120" s="373"/>
    </row>
    <row r="3121" spans="9:9">
      <c r="I3121" s="373"/>
    </row>
    <row r="3122" spans="9:9">
      <c r="I3122" s="373"/>
    </row>
    <row r="3123" spans="9:9">
      <c r="I3123" s="373"/>
    </row>
    <row r="3124" spans="9:9">
      <c r="I3124" s="373"/>
    </row>
    <row r="3125" spans="9:9">
      <c r="I3125" s="373"/>
    </row>
    <row r="3126" spans="9:9">
      <c r="I3126" s="373"/>
    </row>
    <row r="3127" spans="9:9">
      <c r="I3127" s="373"/>
    </row>
    <row r="3128" spans="9:9">
      <c r="I3128" s="373"/>
    </row>
    <row r="3129" spans="9:9">
      <c r="I3129" s="373"/>
    </row>
    <row r="3130" spans="9:9">
      <c r="I3130" s="373"/>
    </row>
    <row r="3131" spans="9:9">
      <c r="I3131" s="373"/>
    </row>
    <row r="3132" spans="9:9">
      <c r="I3132" s="373"/>
    </row>
    <row r="3133" spans="9:9">
      <c r="I3133" s="373"/>
    </row>
    <row r="3134" spans="9:9">
      <c r="I3134" s="373"/>
    </row>
    <row r="3135" spans="9:9">
      <c r="I3135" s="373"/>
    </row>
    <row r="3136" spans="9:9">
      <c r="I3136" s="373"/>
    </row>
    <row r="3137" spans="9:9">
      <c r="I3137" s="373"/>
    </row>
    <row r="3138" spans="9:9">
      <c r="I3138" s="373"/>
    </row>
    <row r="3139" spans="9:9">
      <c r="I3139" s="373"/>
    </row>
    <row r="3140" spans="9:9">
      <c r="I3140" s="373"/>
    </row>
    <row r="3141" spans="9:9">
      <c r="I3141" s="373"/>
    </row>
    <row r="3142" spans="9:9">
      <c r="I3142" s="373"/>
    </row>
    <row r="3143" spans="9:9">
      <c r="I3143" s="373"/>
    </row>
    <row r="3144" spans="9:9">
      <c r="I3144" s="373"/>
    </row>
    <row r="3145" spans="9:9">
      <c r="I3145" s="373"/>
    </row>
    <row r="3146" spans="9:9">
      <c r="I3146" s="373"/>
    </row>
    <row r="3147" spans="9:9">
      <c r="I3147" s="373"/>
    </row>
    <row r="3148" spans="9:9">
      <c r="I3148" s="373"/>
    </row>
    <row r="3149" spans="9:9">
      <c r="I3149" s="373"/>
    </row>
    <row r="3150" spans="9:9">
      <c r="I3150" s="373"/>
    </row>
    <row r="3151" spans="9:9">
      <c r="I3151" s="373"/>
    </row>
    <row r="3152" spans="9:9">
      <c r="I3152" s="373"/>
    </row>
    <row r="3153" spans="9:9">
      <c r="I3153" s="373"/>
    </row>
    <row r="3154" spans="9:9">
      <c r="I3154" s="373"/>
    </row>
    <row r="3155" spans="9:9">
      <c r="I3155" s="373"/>
    </row>
    <row r="3156" spans="9:9">
      <c r="I3156" s="373"/>
    </row>
    <row r="3157" spans="9:9">
      <c r="I3157" s="373"/>
    </row>
    <row r="3158" spans="9:9">
      <c r="I3158" s="373"/>
    </row>
    <row r="3159" spans="9:9">
      <c r="I3159" s="373"/>
    </row>
    <row r="3160" spans="9:9">
      <c r="I3160" s="373"/>
    </row>
    <row r="3161" spans="9:9">
      <c r="I3161" s="373"/>
    </row>
    <row r="3162" spans="9:9">
      <c r="I3162" s="373"/>
    </row>
    <row r="3163" spans="9:9">
      <c r="I3163" s="373"/>
    </row>
    <row r="3164" spans="9:9">
      <c r="I3164" s="373"/>
    </row>
    <row r="3165" spans="9:9">
      <c r="I3165" s="373"/>
    </row>
    <row r="3166" spans="9:9">
      <c r="I3166" s="373"/>
    </row>
    <row r="3167" spans="9:9">
      <c r="I3167" s="373"/>
    </row>
    <row r="3168" spans="9:9">
      <c r="I3168" s="373"/>
    </row>
    <row r="3169" spans="9:9">
      <c r="I3169" s="373"/>
    </row>
    <row r="3170" spans="9:9">
      <c r="I3170" s="373"/>
    </row>
    <row r="3171" spans="9:9">
      <c r="I3171" s="373"/>
    </row>
    <row r="3172" spans="9:9">
      <c r="I3172" s="373"/>
    </row>
    <row r="3173" spans="9:9">
      <c r="I3173" s="373"/>
    </row>
    <row r="3174" spans="9:9">
      <c r="I3174" s="373"/>
    </row>
    <row r="3175" spans="9:9">
      <c r="I3175" s="373"/>
    </row>
    <row r="3176" spans="9:9">
      <c r="I3176" s="373"/>
    </row>
    <row r="3177" spans="9:9">
      <c r="I3177" s="373"/>
    </row>
    <row r="3178" spans="9:9">
      <c r="I3178" s="373"/>
    </row>
    <row r="3179" spans="9:9">
      <c r="I3179" s="373"/>
    </row>
    <row r="3180" spans="9:9">
      <c r="I3180" s="373"/>
    </row>
    <row r="3181" spans="9:9">
      <c r="I3181" s="373"/>
    </row>
    <row r="3182" spans="9:9">
      <c r="I3182" s="373"/>
    </row>
    <row r="3183" spans="9:9">
      <c r="I3183" s="373"/>
    </row>
    <row r="3184" spans="9:9">
      <c r="I3184" s="373"/>
    </row>
    <row r="3185" spans="9:9">
      <c r="I3185" s="373"/>
    </row>
    <row r="3186" spans="9:9">
      <c r="I3186" s="373"/>
    </row>
    <row r="3187" spans="9:9">
      <c r="I3187" s="373"/>
    </row>
    <row r="3188" spans="9:9">
      <c r="I3188" s="373"/>
    </row>
    <row r="3189" spans="9:9">
      <c r="I3189" s="373"/>
    </row>
    <row r="3190" spans="9:9">
      <c r="I3190" s="373"/>
    </row>
    <row r="3191" spans="9:9">
      <c r="I3191" s="373"/>
    </row>
    <row r="3192" spans="9:9">
      <c r="I3192" s="373"/>
    </row>
    <row r="3193" spans="9:9">
      <c r="I3193" s="373"/>
    </row>
    <row r="3194" spans="9:9">
      <c r="I3194" s="373"/>
    </row>
    <row r="3195" spans="9:9">
      <c r="I3195" s="373"/>
    </row>
    <row r="3196" spans="9:9">
      <c r="I3196" s="373"/>
    </row>
    <row r="3197" spans="9:9">
      <c r="I3197" s="373"/>
    </row>
    <row r="3198" spans="9:9">
      <c r="I3198" s="373"/>
    </row>
    <row r="3199" spans="9:9">
      <c r="I3199" s="373"/>
    </row>
    <row r="3200" spans="9:9">
      <c r="I3200" s="373"/>
    </row>
    <row r="3201" spans="9:9">
      <c r="I3201" s="373"/>
    </row>
    <row r="3202" spans="9:9">
      <c r="I3202" s="373"/>
    </row>
    <row r="3203" spans="9:9">
      <c r="I3203" s="373"/>
    </row>
    <row r="3204" spans="9:9">
      <c r="I3204" s="373"/>
    </row>
    <row r="3205" spans="9:9">
      <c r="I3205" s="373"/>
    </row>
    <row r="3206" spans="9:9">
      <c r="I3206" s="373"/>
    </row>
    <row r="3207" spans="9:9">
      <c r="I3207" s="373"/>
    </row>
    <row r="3208" spans="9:9">
      <c r="I3208" s="373"/>
    </row>
    <row r="3209" spans="9:9">
      <c r="I3209" s="373"/>
    </row>
    <row r="3210" spans="9:9">
      <c r="I3210" s="373"/>
    </row>
    <row r="3211" spans="9:9">
      <c r="I3211" s="373"/>
    </row>
    <row r="3212" spans="9:9">
      <c r="I3212" s="373"/>
    </row>
    <row r="3213" spans="9:9">
      <c r="I3213" s="373"/>
    </row>
    <row r="3214" spans="9:9">
      <c r="I3214" s="373"/>
    </row>
    <row r="3215" spans="9:9">
      <c r="I3215" s="373"/>
    </row>
    <row r="3216" spans="9:9">
      <c r="I3216" s="373"/>
    </row>
    <row r="3217" spans="9:9">
      <c r="I3217" s="373"/>
    </row>
    <row r="3218" spans="9:9">
      <c r="I3218" s="373"/>
    </row>
    <row r="3219" spans="9:9">
      <c r="I3219" s="373"/>
    </row>
    <row r="3220" spans="9:9">
      <c r="I3220" s="373"/>
    </row>
    <row r="3221" spans="9:9">
      <c r="I3221" s="373"/>
    </row>
    <row r="3222" spans="9:9">
      <c r="I3222" s="373"/>
    </row>
    <row r="3223" spans="9:9">
      <c r="I3223" s="373"/>
    </row>
    <row r="3224" spans="9:9">
      <c r="I3224" s="373"/>
    </row>
    <row r="3225" spans="9:9">
      <c r="I3225" s="373"/>
    </row>
    <row r="3226" spans="9:9">
      <c r="I3226" s="373"/>
    </row>
    <row r="3227" spans="9:9">
      <c r="I3227" s="373"/>
    </row>
    <row r="3228" spans="9:9">
      <c r="I3228" s="373"/>
    </row>
    <row r="3229" spans="9:9">
      <c r="I3229" s="373"/>
    </row>
    <row r="3230" spans="9:9">
      <c r="I3230" s="373"/>
    </row>
    <row r="3231" spans="9:9">
      <c r="I3231" s="373"/>
    </row>
    <row r="3232" spans="9:9">
      <c r="I3232" s="373"/>
    </row>
    <row r="3233" spans="9:9">
      <c r="I3233" s="373"/>
    </row>
    <row r="3234" spans="9:9">
      <c r="I3234" s="373"/>
    </row>
    <row r="3235" spans="9:9">
      <c r="I3235" s="373"/>
    </row>
    <row r="3236" spans="9:9">
      <c r="I3236" s="373"/>
    </row>
    <row r="3237" spans="9:9">
      <c r="I3237" s="373"/>
    </row>
    <row r="3238" spans="9:9">
      <c r="I3238" s="373"/>
    </row>
    <row r="3239" spans="9:9">
      <c r="I3239" s="373"/>
    </row>
    <row r="3240" spans="9:9">
      <c r="I3240" s="373"/>
    </row>
    <row r="3241" spans="9:9">
      <c r="I3241" s="373"/>
    </row>
    <row r="3242" spans="9:9">
      <c r="I3242" s="373"/>
    </row>
    <row r="3243" spans="9:9">
      <c r="I3243" s="373"/>
    </row>
    <row r="3244" spans="9:9">
      <c r="I3244" s="373"/>
    </row>
    <row r="3245" spans="9:9">
      <c r="I3245" s="373"/>
    </row>
    <row r="3246" spans="9:9">
      <c r="I3246" s="373"/>
    </row>
    <row r="3247" spans="9:9">
      <c r="I3247" s="373"/>
    </row>
    <row r="3248" spans="9:9">
      <c r="I3248" s="373"/>
    </row>
    <row r="3249" spans="9:9">
      <c r="I3249" s="373"/>
    </row>
    <row r="3250" spans="9:9">
      <c r="I3250" s="373"/>
    </row>
    <row r="3251" spans="9:9">
      <c r="I3251" s="373"/>
    </row>
    <row r="3252" spans="9:9">
      <c r="I3252" s="373"/>
    </row>
    <row r="3253" spans="9:9">
      <c r="I3253" s="373"/>
    </row>
    <row r="3254" spans="9:9">
      <c r="I3254" s="373"/>
    </row>
    <row r="3255" spans="9:9">
      <c r="I3255" s="373"/>
    </row>
    <row r="3256" spans="9:9">
      <c r="I3256" s="373"/>
    </row>
    <row r="3257" spans="9:9">
      <c r="I3257" s="373"/>
    </row>
    <row r="3258" spans="9:9">
      <c r="I3258" s="373"/>
    </row>
    <row r="3259" spans="9:9">
      <c r="I3259" s="373"/>
    </row>
    <row r="3260" spans="9:9">
      <c r="I3260" s="373"/>
    </row>
    <row r="3261" spans="9:9">
      <c r="I3261" s="373"/>
    </row>
    <row r="3262" spans="9:9">
      <c r="I3262" s="373"/>
    </row>
    <row r="3263" spans="9:9">
      <c r="I3263" s="373"/>
    </row>
    <row r="3264" spans="9:9">
      <c r="I3264" s="373"/>
    </row>
    <row r="3265" spans="9:9">
      <c r="I3265" s="373"/>
    </row>
    <row r="3266" spans="9:9">
      <c r="I3266" s="373"/>
    </row>
    <row r="3267" spans="9:9">
      <c r="I3267" s="373"/>
    </row>
    <row r="3268" spans="9:9">
      <c r="I3268" s="373"/>
    </row>
    <row r="3269" spans="9:9">
      <c r="I3269" s="373"/>
    </row>
    <row r="3270" spans="9:9">
      <c r="I3270" s="373"/>
    </row>
    <row r="3271" spans="9:9">
      <c r="I3271" s="373"/>
    </row>
    <row r="3272" spans="9:9">
      <c r="I3272" s="373"/>
    </row>
    <row r="3273" spans="9:9">
      <c r="I3273" s="373"/>
    </row>
    <row r="3274" spans="9:9">
      <c r="I3274" s="373"/>
    </row>
    <row r="3275" spans="9:9">
      <c r="I3275" s="373"/>
    </row>
    <row r="3276" spans="9:9">
      <c r="I3276" s="373"/>
    </row>
    <row r="3277" spans="9:9">
      <c r="I3277" s="373"/>
    </row>
    <row r="3278" spans="9:9">
      <c r="I3278" s="373"/>
    </row>
    <row r="3279" spans="9:9">
      <c r="I3279" s="373"/>
    </row>
    <row r="3280" spans="9:9">
      <c r="I3280" s="373"/>
    </row>
    <row r="3281" spans="9:9">
      <c r="I3281" s="373"/>
    </row>
    <row r="3282" spans="9:9">
      <c r="I3282" s="373"/>
    </row>
    <row r="3283" spans="9:9">
      <c r="I3283" s="373"/>
    </row>
    <row r="3284" spans="9:9">
      <c r="I3284" s="373"/>
    </row>
    <row r="3285" spans="9:9">
      <c r="I3285" s="373"/>
    </row>
    <row r="3286" spans="9:9">
      <c r="I3286" s="373"/>
    </row>
    <row r="3287" spans="9:9">
      <c r="I3287" s="373"/>
    </row>
    <row r="3288" spans="9:9">
      <c r="I3288" s="373"/>
    </row>
    <row r="3289" spans="9:9">
      <c r="I3289" s="373"/>
    </row>
    <row r="3290" spans="9:9">
      <c r="I3290" s="373"/>
    </row>
    <row r="3291" spans="9:9">
      <c r="I3291" s="373"/>
    </row>
    <row r="3292" spans="9:9">
      <c r="I3292" s="373"/>
    </row>
    <row r="3293" spans="9:9">
      <c r="I3293" s="373"/>
    </row>
    <row r="3294" spans="9:9">
      <c r="I3294" s="373"/>
    </row>
    <row r="3295" spans="9:9">
      <c r="I3295" s="373"/>
    </row>
    <row r="3296" spans="9:9">
      <c r="I3296" s="373"/>
    </row>
    <row r="3297" spans="9:9">
      <c r="I3297" s="373"/>
    </row>
    <row r="3298" spans="9:9">
      <c r="I3298" s="373"/>
    </row>
    <row r="3299" spans="9:9">
      <c r="I3299" s="373"/>
    </row>
    <row r="3300" spans="9:9">
      <c r="I3300" s="373"/>
    </row>
    <row r="3301" spans="9:9">
      <c r="I3301" s="373"/>
    </row>
    <row r="3302" spans="9:9">
      <c r="I3302" s="373"/>
    </row>
    <row r="3303" spans="9:9">
      <c r="I3303" s="373"/>
    </row>
    <row r="3304" spans="9:9">
      <c r="I3304" s="373"/>
    </row>
    <row r="3305" spans="9:9">
      <c r="I3305" s="373"/>
    </row>
    <row r="3306" spans="9:9">
      <c r="I3306" s="373"/>
    </row>
    <row r="3307" spans="9:9">
      <c r="I3307" s="373"/>
    </row>
    <row r="3308" spans="9:9">
      <c r="I3308" s="373"/>
    </row>
    <row r="3309" spans="9:9">
      <c r="I3309" s="373"/>
    </row>
    <row r="3310" spans="9:9">
      <c r="I3310" s="373"/>
    </row>
    <row r="3311" spans="9:9">
      <c r="I3311" s="373"/>
    </row>
    <row r="3312" spans="9:9">
      <c r="I3312" s="373"/>
    </row>
    <row r="3313" spans="9:9">
      <c r="I3313" s="373"/>
    </row>
    <row r="3314" spans="9:9">
      <c r="I3314" s="373"/>
    </row>
    <row r="3315" spans="9:9">
      <c r="I3315" s="373"/>
    </row>
    <row r="3316" spans="9:9">
      <c r="I3316" s="373"/>
    </row>
    <row r="3317" spans="9:9">
      <c r="I3317" s="373"/>
    </row>
    <row r="3318" spans="9:9">
      <c r="I3318" s="373"/>
    </row>
    <row r="3319" spans="9:9">
      <c r="I3319" s="373"/>
    </row>
    <row r="3320" spans="9:9">
      <c r="I3320" s="373"/>
    </row>
    <row r="3321" spans="9:9">
      <c r="I3321" s="373"/>
    </row>
    <row r="3322" spans="9:9">
      <c r="I3322" s="373"/>
    </row>
    <row r="3323" spans="9:9">
      <c r="I3323" s="373"/>
    </row>
    <row r="3324" spans="9:9">
      <c r="I3324" s="373"/>
    </row>
    <row r="3325" spans="9:9">
      <c r="I3325" s="373"/>
    </row>
    <row r="3326" spans="9:9">
      <c r="I3326" s="373"/>
    </row>
    <row r="3327" spans="9:9">
      <c r="I3327" s="373"/>
    </row>
    <row r="3328" spans="9:9">
      <c r="I3328" s="373"/>
    </row>
    <row r="3329" spans="9:9">
      <c r="I3329" s="373"/>
    </row>
    <row r="3330" spans="9:9">
      <c r="I3330" s="373"/>
    </row>
    <row r="3331" spans="9:9">
      <c r="I3331" s="373"/>
    </row>
    <row r="3332" spans="9:9">
      <c r="I3332" s="373"/>
    </row>
    <row r="3333" spans="9:9">
      <c r="I3333" s="373"/>
    </row>
    <row r="3334" spans="9:9">
      <c r="I3334" s="373"/>
    </row>
    <row r="3335" spans="9:9">
      <c r="I3335" s="373"/>
    </row>
    <row r="3336" spans="9:9">
      <c r="I3336" s="373"/>
    </row>
    <row r="3337" spans="9:9">
      <c r="I3337" s="373"/>
    </row>
    <row r="3338" spans="9:9">
      <c r="I3338" s="373"/>
    </row>
    <row r="3339" spans="9:9">
      <c r="I3339" s="373"/>
    </row>
    <row r="3340" spans="9:9">
      <c r="I3340" s="373"/>
    </row>
    <row r="3341" spans="9:9">
      <c r="I3341" s="373"/>
    </row>
    <row r="3342" spans="9:9">
      <c r="I3342" s="373"/>
    </row>
    <row r="3343" spans="9:9">
      <c r="I3343" s="373"/>
    </row>
    <row r="3344" spans="9:9">
      <c r="I3344" s="373"/>
    </row>
    <row r="3345" spans="9:9">
      <c r="I3345" s="373"/>
    </row>
    <row r="3346" spans="9:9">
      <c r="I3346" s="373"/>
    </row>
    <row r="3347" spans="9:9">
      <c r="I3347" s="373"/>
    </row>
    <row r="3348" spans="9:9">
      <c r="I3348" s="373"/>
    </row>
    <row r="3349" spans="9:9">
      <c r="I3349" s="373"/>
    </row>
    <row r="3350" spans="9:9">
      <c r="I3350" s="373"/>
    </row>
    <row r="3351" spans="9:9">
      <c r="I3351" s="373"/>
    </row>
    <row r="3352" spans="9:9">
      <c r="I3352" s="373"/>
    </row>
    <row r="3353" spans="9:9">
      <c r="I3353" s="373"/>
    </row>
    <row r="3354" spans="9:9">
      <c r="I3354" s="373"/>
    </row>
    <row r="3355" spans="9:9">
      <c r="I3355" s="373"/>
    </row>
    <row r="3356" spans="9:9">
      <c r="I3356" s="373"/>
    </row>
    <row r="3357" spans="9:9">
      <c r="I3357" s="373"/>
    </row>
    <row r="3358" spans="9:9">
      <c r="I3358" s="373"/>
    </row>
    <row r="3359" spans="9:9">
      <c r="I3359" s="373"/>
    </row>
    <row r="3360" spans="9:9">
      <c r="I3360" s="373"/>
    </row>
    <row r="3361" spans="9:9">
      <c r="I3361" s="373"/>
    </row>
    <row r="3362" spans="9:9">
      <c r="I3362" s="373"/>
    </row>
    <row r="3363" spans="9:9">
      <c r="I3363" s="373"/>
    </row>
    <row r="3364" spans="9:9">
      <c r="I3364" s="373"/>
    </row>
    <row r="3365" spans="9:9">
      <c r="I3365" s="373"/>
    </row>
    <row r="3366" spans="9:9">
      <c r="I3366" s="373"/>
    </row>
    <row r="3367" spans="9:9">
      <c r="I3367" s="373"/>
    </row>
    <row r="3368" spans="9:9">
      <c r="I3368" s="373"/>
    </row>
    <row r="3369" spans="9:9">
      <c r="I3369" s="373"/>
    </row>
    <row r="3370" spans="9:9">
      <c r="I3370" s="373"/>
    </row>
    <row r="3371" spans="9:9">
      <c r="I3371" s="373"/>
    </row>
    <row r="3372" spans="9:9">
      <c r="I3372" s="373"/>
    </row>
    <row r="3373" spans="9:9">
      <c r="I3373" s="373"/>
    </row>
    <row r="3374" spans="9:9">
      <c r="I3374" s="373"/>
    </row>
    <row r="3375" spans="9:9">
      <c r="I3375" s="373"/>
    </row>
    <row r="3376" spans="9:9">
      <c r="I3376" s="373"/>
    </row>
    <row r="3377" spans="9:9">
      <c r="I3377" s="373"/>
    </row>
    <row r="3378" spans="9:9">
      <c r="I3378" s="373"/>
    </row>
    <row r="3379" spans="9:9">
      <c r="I3379" s="373"/>
    </row>
    <row r="3380" spans="9:9">
      <c r="I3380" s="373"/>
    </row>
    <row r="3381" spans="9:9">
      <c r="I3381" s="373"/>
    </row>
    <row r="3382" spans="9:9">
      <c r="I3382" s="373"/>
    </row>
    <row r="3383" spans="9:9">
      <c r="I3383" s="373"/>
    </row>
    <row r="3384" spans="9:9">
      <c r="I3384" s="373"/>
    </row>
    <row r="3385" spans="9:9">
      <c r="I3385" s="373"/>
    </row>
    <row r="3386" spans="9:9">
      <c r="I3386" s="373"/>
    </row>
    <row r="3387" spans="9:9">
      <c r="I3387" s="373"/>
    </row>
    <row r="3388" spans="9:9">
      <c r="I3388" s="373"/>
    </row>
    <row r="3389" spans="9:9">
      <c r="I3389" s="373"/>
    </row>
    <row r="3390" spans="9:9">
      <c r="I3390" s="373"/>
    </row>
    <row r="3391" spans="9:9">
      <c r="I3391" s="373"/>
    </row>
    <row r="3392" spans="9:9">
      <c r="I3392" s="373"/>
    </row>
    <row r="3393" spans="9:9">
      <c r="I3393" s="373"/>
    </row>
    <row r="3394" spans="9:9">
      <c r="I3394" s="373"/>
    </row>
    <row r="3395" spans="9:9">
      <c r="I3395" s="373"/>
    </row>
    <row r="3396" spans="9:9">
      <c r="I3396" s="373"/>
    </row>
    <row r="3397" spans="9:9">
      <c r="I3397" s="373"/>
    </row>
    <row r="3398" spans="9:9">
      <c r="I3398" s="373"/>
    </row>
    <row r="3399" spans="9:9">
      <c r="I3399" s="373"/>
    </row>
    <row r="3400" spans="9:9">
      <c r="I3400" s="373"/>
    </row>
    <row r="3401" spans="9:9">
      <c r="I3401" s="373"/>
    </row>
    <row r="3402" spans="9:9">
      <c r="I3402" s="373"/>
    </row>
    <row r="3403" spans="9:9">
      <c r="I3403" s="373"/>
    </row>
    <row r="3404" spans="9:9">
      <c r="I3404" s="373"/>
    </row>
    <row r="3405" spans="9:9">
      <c r="I3405" s="373"/>
    </row>
    <row r="3406" spans="9:9">
      <c r="I3406" s="373"/>
    </row>
    <row r="3407" spans="9:9">
      <c r="I3407" s="373"/>
    </row>
    <row r="3408" spans="9:9">
      <c r="I3408" s="373"/>
    </row>
    <row r="3409" spans="9:9">
      <c r="I3409" s="373"/>
    </row>
    <row r="3410" spans="9:9">
      <c r="I3410" s="373"/>
    </row>
    <row r="3411" spans="9:9">
      <c r="I3411" s="373"/>
    </row>
    <row r="3412" spans="9:9">
      <c r="I3412" s="373"/>
    </row>
    <row r="3413" spans="9:9">
      <c r="I3413" s="373"/>
    </row>
    <row r="3414" spans="9:9">
      <c r="I3414" s="373"/>
    </row>
    <row r="3415" spans="9:9">
      <c r="I3415" s="373"/>
    </row>
    <row r="3416" spans="9:9">
      <c r="I3416" s="373"/>
    </row>
    <row r="3417" spans="9:9">
      <c r="I3417" s="373"/>
    </row>
    <row r="3418" spans="9:9">
      <c r="I3418" s="373"/>
    </row>
    <row r="3419" spans="9:9">
      <c r="I3419" s="373"/>
    </row>
    <row r="3420" spans="9:9">
      <c r="I3420" s="373"/>
    </row>
    <row r="3421" spans="9:9">
      <c r="I3421" s="373"/>
    </row>
    <row r="3422" spans="9:9">
      <c r="I3422" s="373"/>
    </row>
    <row r="3423" spans="9:9">
      <c r="I3423" s="373"/>
    </row>
    <row r="3424" spans="9:9">
      <c r="I3424" s="373"/>
    </row>
    <row r="3425" spans="9:9">
      <c r="I3425" s="373"/>
    </row>
    <row r="3426" spans="9:9">
      <c r="I3426" s="373"/>
    </row>
    <row r="3427" spans="9:9">
      <c r="I3427" s="373"/>
    </row>
    <row r="3428" spans="9:9">
      <c r="I3428" s="373"/>
    </row>
    <row r="3429" spans="9:9">
      <c r="I3429" s="373"/>
    </row>
    <row r="3430" spans="9:9">
      <c r="I3430" s="373"/>
    </row>
    <row r="3431" spans="9:9">
      <c r="I3431" s="373"/>
    </row>
    <row r="3432" spans="9:9">
      <c r="I3432" s="373"/>
    </row>
    <row r="3433" spans="9:9">
      <c r="I3433" s="373"/>
    </row>
    <row r="3434" spans="9:9">
      <c r="I3434" s="373"/>
    </row>
    <row r="3435" spans="9:9">
      <c r="I3435" s="373"/>
    </row>
    <row r="3436" spans="9:9">
      <c r="I3436" s="373"/>
    </row>
    <row r="3437" spans="9:9">
      <c r="I3437" s="373"/>
    </row>
    <row r="3438" spans="9:9">
      <c r="I3438" s="373"/>
    </row>
    <row r="3439" spans="9:9">
      <c r="I3439" s="373"/>
    </row>
    <row r="3440" spans="9:9">
      <c r="I3440" s="373"/>
    </row>
    <row r="3441" spans="9:9">
      <c r="I3441" s="373"/>
    </row>
    <row r="3442" spans="9:9">
      <c r="I3442" s="373"/>
    </row>
    <row r="3443" spans="9:9">
      <c r="I3443" s="373"/>
    </row>
    <row r="3444" spans="9:9">
      <c r="I3444" s="373"/>
    </row>
    <row r="3445" spans="9:9">
      <c r="I3445" s="373"/>
    </row>
    <row r="3446" spans="9:9">
      <c r="I3446" s="373"/>
    </row>
    <row r="3447" spans="9:9">
      <c r="I3447" s="373"/>
    </row>
    <row r="3448" spans="9:9">
      <c r="I3448" s="373"/>
    </row>
    <row r="3449" spans="9:9">
      <c r="I3449" s="373"/>
    </row>
    <row r="3450" spans="9:9">
      <c r="I3450" s="373"/>
    </row>
    <row r="3451" spans="9:9">
      <c r="I3451" s="373"/>
    </row>
    <row r="3452" spans="9:9">
      <c r="I3452" s="373"/>
    </row>
    <row r="3453" spans="9:9">
      <c r="I3453" s="373"/>
    </row>
    <row r="3454" spans="9:9">
      <c r="I3454" s="373"/>
    </row>
    <row r="3455" spans="9:9">
      <c r="I3455" s="373"/>
    </row>
    <row r="3456" spans="9:9">
      <c r="I3456" s="373"/>
    </row>
    <row r="3457" spans="9:9">
      <c r="I3457" s="373"/>
    </row>
    <row r="3458" spans="9:9">
      <c r="I3458" s="373"/>
    </row>
    <row r="3459" spans="9:9">
      <c r="I3459" s="373"/>
    </row>
    <row r="3460" spans="9:9">
      <c r="I3460" s="373"/>
    </row>
    <row r="3461" spans="9:9">
      <c r="I3461" s="373"/>
    </row>
    <row r="3462" spans="9:9">
      <c r="I3462" s="373"/>
    </row>
    <row r="3463" spans="9:9">
      <c r="I3463" s="373"/>
    </row>
    <row r="3464" spans="9:9">
      <c r="I3464" s="373"/>
    </row>
    <row r="3465" spans="9:9">
      <c r="I3465" s="373"/>
    </row>
    <row r="3466" spans="9:9">
      <c r="I3466" s="373"/>
    </row>
    <row r="3467" spans="9:9">
      <c r="I3467" s="373"/>
    </row>
    <row r="3468" spans="9:9">
      <c r="I3468" s="373"/>
    </row>
    <row r="3469" spans="9:9">
      <c r="I3469" s="373"/>
    </row>
    <row r="3470" spans="9:9">
      <c r="I3470" s="373"/>
    </row>
    <row r="3471" spans="9:9">
      <c r="I3471" s="373"/>
    </row>
    <row r="3472" spans="9:9">
      <c r="I3472" s="373"/>
    </row>
    <row r="3473" spans="9:9">
      <c r="I3473" s="373"/>
    </row>
    <row r="3474" spans="9:9">
      <c r="I3474" s="373"/>
    </row>
    <row r="3475" spans="9:9">
      <c r="I3475" s="373"/>
    </row>
    <row r="3476" spans="9:9">
      <c r="I3476" s="373"/>
    </row>
    <row r="3477" spans="9:9">
      <c r="I3477" s="373"/>
    </row>
    <row r="3478" spans="9:9">
      <c r="I3478" s="373"/>
    </row>
    <row r="3479" spans="9:9">
      <c r="I3479" s="373"/>
    </row>
    <row r="3480" spans="9:9">
      <c r="I3480" s="373"/>
    </row>
    <row r="3481" spans="9:9">
      <c r="I3481" s="373"/>
    </row>
    <row r="3482" spans="9:9">
      <c r="I3482" s="373"/>
    </row>
    <row r="3483" spans="9:9">
      <c r="I3483" s="373"/>
    </row>
    <row r="3484" spans="9:9">
      <c r="I3484" s="373"/>
    </row>
    <row r="3485" spans="9:9">
      <c r="I3485" s="373"/>
    </row>
    <row r="3486" spans="9:9">
      <c r="I3486" s="373"/>
    </row>
    <row r="3487" spans="9:9">
      <c r="I3487" s="373"/>
    </row>
    <row r="3488" spans="9:9">
      <c r="I3488" s="373"/>
    </row>
    <row r="3489" spans="9:9">
      <c r="I3489" s="373"/>
    </row>
    <row r="3490" spans="9:9">
      <c r="I3490" s="373"/>
    </row>
    <row r="3491" spans="9:9">
      <c r="I3491" s="373"/>
    </row>
    <row r="3492" spans="9:9">
      <c r="I3492" s="373"/>
    </row>
    <row r="3493" spans="9:9">
      <c r="I3493" s="373"/>
    </row>
    <row r="3494" spans="9:9">
      <c r="I3494" s="373"/>
    </row>
    <row r="3495" spans="9:9">
      <c r="I3495" s="373"/>
    </row>
    <row r="3496" spans="9:9">
      <c r="I3496" s="373"/>
    </row>
    <row r="3497" spans="9:9">
      <c r="I3497" s="373"/>
    </row>
    <row r="3498" spans="9:9">
      <c r="I3498" s="373"/>
    </row>
    <row r="3499" spans="9:9">
      <c r="I3499" s="373"/>
    </row>
    <row r="3500" spans="9:9">
      <c r="I3500" s="373"/>
    </row>
    <row r="3501" spans="9:9">
      <c r="I3501" s="373"/>
    </row>
    <row r="3502" spans="9:9">
      <c r="I3502" s="373"/>
    </row>
    <row r="3503" spans="9:9">
      <c r="I3503" s="373"/>
    </row>
    <row r="3504" spans="9:9">
      <c r="I3504" s="373"/>
    </row>
    <row r="3505" spans="9:9">
      <c r="I3505" s="373"/>
    </row>
    <row r="3506" spans="9:9">
      <c r="I3506" s="373"/>
    </row>
    <row r="3507" spans="9:9">
      <c r="I3507" s="373"/>
    </row>
    <row r="3508" spans="9:9">
      <c r="I3508" s="373"/>
    </row>
    <row r="3509" spans="9:9">
      <c r="I3509" s="373"/>
    </row>
    <row r="3510" spans="9:9">
      <c r="I3510" s="373"/>
    </row>
    <row r="3511" spans="9:9">
      <c r="I3511" s="373"/>
    </row>
    <row r="3512" spans="9:9">
      <c r="I3512" s="373"/>
    </row>
    <row r="3513" spans="9:9">
      <c r="I3513" s="373"/>
    </row>
    <row r="3514" spans="9:9">
      <c r="I3514" s="373"/>
    </row>
    <row r="3515" spans="9:9">
      <c r="I3515" s="373"/>
    </row>
    <row r="3516" spans="9:9">
      <c r="I3516" s="373"/>
    </row>
    <row r="3517" spans="9:9">
      <c r="I3517" s="373"/>
    </row>
    <row r="3518" spans="9:9">
      <c r="I3518" s="373"/>
    </row>
    <row r="3519" spans="9:9">
      <c r="I3519" s="373"/>
    </row>
    <row r="3520" spans="9:9">
      <c r="I3520" s="373"/>
    </row>
    <row r="3521" spans="9:9">
      <c r="I3521" s="373"/>
    </row>
    <row r="3522" spans="9:9">
      <c r="I3522" s="373"/>
    </row>
    <row r="3523" spans="9:9">
      <c r="I3523" s="373"/>
    </row>
    <row r="3524" spans="9:9">
      <c r="I3524" s="373"/>
    </row>
    <row r="3525" spans="9:9">
      <c r="I3525" s="373"/>
    </row>
    <row r="3526" spans="9:9">
      <c r="I3526" s="373"/>
    </row>
    <row r="3527" spans="9:9">
      <c r="I3527" s="373"/>
    </row>
    <row r="3528" spans="9:9">
      <c r="I3528" s="373"/>
    </row>
    <row r="3529" spans="9:9">
      <c r="I3529" s="373"/>
    </row>
    <row r="3530" spans="9:9">
      <c r="I3530" s="373"/>
    </row>
    <row r="3531" spans="9:9">
      <c r="I3531" s="373"/>
    </row>
    <row r="3532" spans="9:9">
      <c r="I3532" s="373"/>
    </row>
    <row r="3533" spans="9:9">
      <c r="I3533" s="373"/>
    </row>
    <row r="3534" spans="9:9">
      <c r="I3534" s="373"/>
    </row>
    <row r="3535" spans="9:9">
      <c r="I3535" s="373"/>
    </row>
    <row r="3536" spans="9:9">
      <c r="I3536" s="373"/>
    </row>
    <row r="3537" spans="9:9">
      <c r="I3537" s="373"/>
    </row>
    <row r="3538" spans="9:9">
      <c r="I3538" s="373"/>
    </row>
    <row r="3539" spans="9:9">
      <c r="I3539" s="373"/>
    </row>
    <row r="3540" spans="9:9">
      <c r="I3540" s="373"/>
    </row>
    <row r="3541" spans="9:9">
      <c r="I3541" s="373"/>
    </row>
    <row r="3542" spans="9:9">
      <c r="I3542" s="373"/>
    </row>
    <row r="3543" spans="9:9">
      <c r="I3543" s="373"/>
    </row>
    <row r="3544" spans="9:9">
      <c r="I3544" s="373"/>
    </row>
    <row r="3545" spans="9:9">
      <c r="I3545" s="373"/>
    </row>
    <row r="3546" spans="9:9">
      <c r="I3546" s="373"/>
    </row>
    <row r="3547" spans="9:9">
      <c r="I3547" s="373"/>
    </row>
    <row r="3548" spans="9:9">
      <c r="I3548" s="373"/>
    </row>
    <row r="3549" spans="9:9">
      <c r="I3549" s="373"/>
    </row>
    <row r="3550" spans="9:9">
      <c r="I3550" s="373"/>
    </row>
    <row r="3551" spans="9:9">
      <c r="I3551" s="373"/>
    </row>
    <row r="3552" spans="9:9">
      <c r="I3552" s="373"/>
    </row>
    <row r="3553" spans="9:9">
      <c r="I3553" s="373"/>
    </row>
    <row r="3554" spans="9:9">
      <c r="I3554" s="373"/>
    </row>
    <row r="3555" spans="9:9">
      <c r="I3555" s="373"/>
    </row>
    <row r="3556" spans="9:9">
      <c r="I3556" s="373"/>
    </row>
    <row r="3557" spans="9:9">
      <c r="I3557" s="373"/>
    </row>
    <row r="3558" spans="9:9">
      <c r="I3558" s="373"/>
    </row>
    <row r="3559" spans="9:9">
      <c r="I3559" s="373"/>
    </row>
    <row r="3560" spans="9:9">
      <c r="I3560" s="373"/>
    </row>
    <row r="3561" spans="9:9">
      <c r="I3561" s="373"/>
    </row>
    <row r="3562" spans="9:9">
      <c r="I3562" s="373"/>
    </row>
    <row r="3563" spans="9:9">
      <c r="I3563" s="373"/>
    </row>
    <row r="3564" spans="9:9">
      <c r="I3564" s="373"/>
    </row>
    <row r="3565" spans="9:9">
      <c r="I3565" s="373"/>
    </row>
    <row r="3566" spans="9:9">
      <c r="I3566" s="373"/>
    </row>
    <row r="3567" spans="9:9">
      <c r="I3567" s="373"/>
    </row>
    <row r="3568" spans="9:9">
      <c r="I3568" s="373"/>
    </row>
    <row r="3569" spans="9:9">
      <c r="I3569" s="373"/>
    </row>
    <row r="3570" spans="9:9">
      <c r="I3570" s="373"/>
    </row>
    <row r="3571" spans="9:9">
      <c r="I3571" s="373"/>
    </row>
    <row r="3572" spans="9:9">
      <c r="I3572" s="373"/>
    </row>
    <row r="3573" spans="9:9">
      <c r="I3573" s="373"/>
    </row>
    <row r="3574" spans="9:9">
      <c r="I3574" s="373"/>
    </row>
    <row r="3575" spans="9:9">
      <c r="I3575" s="373"/>
    </row>
    <row r="3576" spans="9:9">
      <c r="I3576" s="373"/>
    </row>
    <row r="3577" spans="9:9">
      <c r="I3577" s="373"/>
    </row>
    <row r="3578" spans="9:9">
      <c r="I3578" s="373"/>
    </row>
    <row r="3579" spans="9:9">
      <c r="I3579" s="373"/>
    </row>
    <row r="3580" spans="9:9">
      <c r="I3580" s="373"/>
    </row>
    <row r="3581" spans="9:9">
      <c r="I3581" s="373"/>
    </row>
    <row r="3582" spans="9:9">
      <c r="I3582" s="373"/>
    </row>
    <row r="3583" spans="9:9">
      <c r="I3583" s="373"/>
    </row>
    <row r="3584" spans="9:9">
      <c r="I3584" s="373"/>
    </row>
    <row r="3585" spans="9:9">
      <c r="I3585" s="373"/>
    </row>
    <row r="3586" spans="9:9">
      <c r="I3586" s="373"/>
    </row>
    <row r="3587" spans="9:9">
      <c r="I3587" s="373"/>
    </row>
    <row r="3588" spans="9:9">
      <c r="I3588" s="373"/>
    </row>
    <row r="3589" spans="9:9">
      <c r="I3589" s="373"/>
    </row>
    <row r="3590" spans="9:9">
      <c r="I3590" s="373"/>
    </row>
    <row r="3591" spans="9:9">
      <c r="I3591" s="373"/>
    </row>
    <row r="3592" spans="9:9">
      <c r="I3592" s="373"/>
    </row>
    <row r="3593" spans="9:9">
      <c r="I3593" s="373"/>
    </row>
    <row r="3594" spans="9:9">
      <c r="I3594" s="373"/>
    </row>
    <row r="3595" spans="9:9">
      <c r="I3595" s="373"/>
    </row>
    <row r="3596" spans="9:9">
      <c r="I3596" s="373"/>
    </row>
    <row r="3597" spans="9:9">
      <c r="I3597" s="373"/>
    </row>
    <row r="3598" spans="9:9">
      <c r="I3598" s="373"/>
    </row>
    <row r="3599" spans="9:9">
      <c r="I3599" s="373"/>
    </row>
    <row r="3600" spans="9:9">
      <c r="I3600" s="373"/>
    </row>
    <row r="3601" spans="9:9">
      <c r="I3601" s="373"/>
    </row>
    <row r="3602" spans="9:9">
      <c r="I3602" s="373"/>
    </row>
    <row r="3603" spans="9:9">
      <c r="I3603" s="373"/>
    </row>
    <row r="3604" spans="9:9">
      <c r="I3604" s="373"/>
    </row>
    <row r="3605" spans="9:9">
      <c r="I3605" s="373"/>
    </row>
    <row r="3606" spans="9:9">
      <c r="I3606" s="373"/>
    </row>
    <row r="3607" spans="9:9">
      <c r="I3607" s="373"/>
    </row>
    <row r="3608" spans="9:9">
      <c r="I3608" s="373"/>
    </row>
    <row r="3609" spans="9:9">
      <c r="I3609" s="373"/>
    </row>
    <row r="3610" spans="9:9">
      <c r="I3610" s="373"/>
    </row>
    <row r="3611" spans="9:9">
      <c r="I3611" s="373"/>
    </row>
    <row r="3612" spans="9:9">
      <c r="I3612" s="373"/>
    </row>
    <row r="3613" spans="9:9">
      <c r="I3613" s="373"/>
    </row>
    <row r="3614" spans="9:9">
      <c r="I3614" s="373"/>
    </row>
    <row r="3615" spans="9:9">
      <c r="I3615" s="373"/>
    </row>
    <row r="3616" spans="9:9">
      <c r="I3616" s="373"/>
    </row>
    <row r="3617" spans="9:9">
      <c r="I3617" s="373"/>
    </row>
    <row r="3618" spans="9:9">
      <c r="I3618" s="373"/>
    </row>
    <row r="3619" spans="9:9">
      <c r="I3619" s="373"/>
    </row>
    <row r="3620" spans="9:9">
      <c r="I3620" s="373"/>
    </row>
    <row r="3621" spans="9:9">
      <c r="I3621" s="373"/>
    </row>
    <row r="3622" spans="9:9">
      <c r="I3622" s="373"/>
    </row>
    <row r="3623" spans="9:9">
      <c r="I3623" s="373"/>
    </row>
    <row r="3624" spans="9:9">
      <c r="I3624" s="373"/>
    </row>
    <row r="3625" spans="9:9">
      <c r="I3625" s="373"/>
    </row>
    <row r="3626" spans="9:9">
      <c r="I3626" s="373"/>
    </row>
    <row r="3627" spans="9:9">
      <c r="I3627" s="373"/>
    </row>
    <row r="3628" spans="9:9">
      <c r="I3628" s="373"/>
    </row>
    <row r="3629" spans="9:9">
      <c r="I3629" s="373"/>
    </row>
    <row r="3630" spans="9:9">
      <c r="I3630" s="373"/>
    </row>
    <row r="3631" spans="9:9">
      <c r="I3631" s="373"/>
    </row>
    <row r="3632" spans="9:9">
      <c r="I3632" s="373"/>
    </row>
    <row r="3633" spans="9:9">
      <c r="I3633" s="373"/>
    </row>
    <row r="3634" spans="9:9">
      <c r="I3634" s="373"/>
    </row>
    <row r="3635" spans="9:9">
      <c r="I3635" s="373"/>
    </row>
    <row r="3636" spans="9:9">
      <c r="I3636" s="373"/>
    </row>
    <row r="3637" spans="9:9">
      <c r="I3637" s="373"/>
    </row>
    <row r="3638" spans="9:9">
      <c r="I3638" s="373"/>
    </row>
    <row r="3639" spans="9:9">
      <c r="I3639" s="373"/>
    </row>
    <row r="3640" spans="9:9">
      <c r="I3640" s="373"/>
    </row>
    <row r="3641" spans="9:9">
      <c r="I3641" s="373"/>
    </row>
    <row r="3642" spans="9:9">
      <c r="I3642" s="373"/>
    </row>
    <row r="3643" spans="9:9">
      <c r="I3643" s="373"/>
    </row>
    <row r="3644" spans="9:9">
      <c r="I3644" s="373"/>
    </row>
    <row r="3645" spans="9:9">
      <c r="I3645" s="373"/>
    </row>
    <row r="3646" spans="9:9">
      <c r="I3646" s="373"/>
    </row>
    <row r="3647" spans="9:9">
      <c r="I3647" s="373"/>
    </row>
    <row r="3648" spans="9:9">
      <c r="I3648" s="373"/>
    </row>
    <row r="3649" spans="9:9">
      <c r="I3649" s="373"/>
    </row>
    <row r="3650" spans="9:9">
      <c r="I3650" s="373"/>
    </row>
    <row r="3651" spans="9:9">
      <c r="I3651" s="373"/>
    </row>
    <row r="3652" spans="9:9">
      <c r="I3652" s="373"/>
    </row>
    <row r="3653" spans="9:9">
      <c r="I3653" s="373"/>
    </row>
    <row r="3654" spans="9:9">
      <c r="I3654" s="373"/>
    </row>
    <row r="3655" spans="9:9">
      <c r="I3655" s="373"/>
    </row>
    <row r="3656" spans="9:9">
      <c r="I3656" s="373"/>
    </row>
    <row r="3657" spans="9:9">
      <c r="I3657" s="373"/>
    </row>
    <row r="3658" spans="9:9">
      <c r="I3658" s="373"/>
    </row>
    <row r="3659" spans="9:9">
      <c r="I3659" s="373"/>
    </row>
    <row r="3660" spans="9:9">
      <c r="I3660" s="373"/>
    </row>
    <row r="3661" spans="9:9">
      <c r="I3661" s="373"/>
    </row>
    <row r="3662" spans="9:9">
      <c r="I3662" s="373"/>
    </row>
    <row r="3663" spans="9:9">
      <c r="I3663" s="373"/>
    </row>
    <row r="3664" spans="9:9">
      <c r="I3664" s="373"/>
    </row>
    <row r="3665" spans="9:9">
      <c r="I3665" s="373"/>
    </row>
    <row r="3666" spans="9:9">
      <c r="I3666" s="373"/>
    </row>
    <row r="3667" spans="9:9">
      <c r="I3667" s="373"/>
    </row>
    <row r="3668" spans="9:9">
      <c r="I3668" s="373"/>
    </row>
    <row r="3669" spans="9:9">
      <c r="I3669" s="373"/>
    </row>
    <row r="3670" spans="9:9">
      <c r="I3670" s="373"/>
    </row>
    <row r="3671" spans="9:9">
      <c r="I3671" s="373"/>
    </row>
    <row r="3672" spans="9:9">
      <c r="I3672" s="373"/>
    </row>
    <row r="3673" spans="9:9">
      <c r="I3673" s="373"/>
    </row>
    <row r="3674" spans="9:9">
      <c r="I3674" s="373"/>
    </row>
    <row r="3675" spans="9:9">
      <c r="I3675" s="373"/>
    </row>
    <row r="3676" spans="9:9">
      <c r="I3676" s="373"/>
    </row>
    <row r="3677" spans="9:9">
      <c r="I3677" s="373"/>
    </row>
    <row r="3678" spans="9:9">
      <c r="I3678" s="373"/>
    </row>
    <row r="3679" spans="9:9">
      <c r="I3679" s="373"/>
    </row>
    <row r="3680" spans="9:9">
      <c r="I3680" s="373"/>
    </row>
    <row r="3681" spans="9:9">
      <c r="I3681" s="373"/>
    </row>
    <row r="3682" spans="9:9">
      <c r="I3682" s="373"/>
    </row>
    <row r="3683" spans="9:9">
      <c r="I3683" s="373"/>
    </row>
    <row r="3684" spans="9:9">
      <c r="I3684" s="373"/>
    </row>
    <row r="3685" spans="9:9">
      <c r="I3685" s="373"/>
    </row>
    <row r="3686" spans="9:9">
      <c r="I3686" s="373"/>
    </row>
    <row r="3687" spans="9:9">
      <c r="I3687" s="373"/>
    </row>
    <row r="3688" spans="9:9">
      <c r="I3688" s="373"/>
    </row>
    <row r="3689" spans="9:9">
      <c r="I3689" s="373"/>
    </row>
    <row r="3690" spans="9:9">
      <c r="I3690" s="373"/>
    </row>
    <row r="3691" spans="9:9">
      <c r="I3691" s="373"/>
    </row>
    <row r="3692" spans="9:9">
      <c r="I3692" s="373"/>
    </row>
    <row r="3693" spans="9:9">
      <c r="I3693" s="373"/>
    </row>
    <row r="3694" spans="9:9">
      <c r="I3694" s="373"/>
    </row>
    <row r="3695" spans="9:9">
      <c r="I3695" s="373"/>
    </row>
    <row r="3696" spans="9:9">
      <c r="I3696" s="373"/>
    </row>
    <row r="3697" spans="9:9">
      <c r="I3697" s="373"/>
    </row>
    <row r="3698" spans="9:9">
      <c r="I3698" s="373"/>
    </row>
    <row r="3699" spans="9:9">
      <c r="I3699" s="373"/>
    </row>
    <row r="3700" spans="9:9">
      <c r="I3700" s="373"/>
    </row>
    <row r="3701" spans="9:9">
      <c r="I3701" s="373"/>
    </row>
    <row r="3702" spans="9:9">
      <c r="I3702" s="373"/>
    </row>
    <row r="3703" spans="9:9">
      <c r="I3703" s="373"/>
    </row>
    <row r="3704" spans="9:9">
      <c r="I3704" s="373"/>
    </row>
    <row r="3705" spans="9:9">
      <c r="I3705" s="373"/>
    </row>
    <row r="3706" spans="9:9">
      <c r="I3706" s="373"/>
    </row>
    <row r="3707" spans="9:9">
      <c r="I3707" s="373"/>
    </row>
    <row r="3708" spans="9:9">
      <c r="I3708" s="373"/>
    </row>
    <row r="3709" spans="9:9">
      <c r="I3709" s="373"/>
    </row>
    <row r="3710" spans="9:9">
      <c r="I3710" s="373"/>
    </row>
    <row r="3711" spans="9:9">
      <c r="I3711" s="373"/>
    </row>
    <row r="3712" spans="9:9">
      <c r="I3712" s="373"/>
    </row>
    <row r="3713" spans="9:9">
      <c r="I3713" s="373"/>
    </row>
    <row r="3714" spans="9:9">
      <c r="I3714" s="373"/>
    </row>
    <row r="3715" spans="9:9">
      <c r="I3715" s="373"/>
    </row>
    <row r="3716" spans="9:9">
      <c r="I3716" s="373"/>
    </row>
    <row r="3717" spans="9:9">
      <c r="I3717" s="373"/>
    </row>
    <row r="3718" spans="9:9">
      <c r="I3718" s="373"/>
    </row>
    <row r="3719" spans="9:9">
      <c r="I3719" s="373"/>
    </row>
    <row r="3720" spans="9:9">
      <c r="I3720" s="373"/>
    </row>
    <row r="3721" spans="9:9">
      <c r="I3721" s="373"/>
    </row>
    <row r="3722" spans="9:9">
      <c r="I3722" s="373"/>
    </row>
    <row r="3723" spans="9:9">
      <c r="I3723" s="373"/>
    </row>
    <row r="3724" spans="9:9">
      <c r="I3724" s="373"/>
    </row>
    <row r="3725" spans="9:9">
      <c r="I3725" s="373"/>
    </row>
    <row r="3726" spans="9:9">
      <c r="I3726" s="373"/>
    </row>
    <row r="3727" spans="9:9">
      <c r="I3727" s="373"/>
    </row>
    <row r="3728" spans="9:9">
      <c r="I3728" s="373"/>
    </row>
    <row r="3729" spans="9:9">
      <c r="I3729" s="373"/>
    </row>
    <row r="3730" spans="9:9">
      <c r="I3730" s="373"/>
    </row>
    <row r="3731" spans="9:9">
      <c r="I3731" s="373"/>
    </row>
    <row r="3732" spans="9:9">
      <c r="I3732" s="373"/>
    </row>
    <row r="3733" spans="9:9">
      <c r="I3733" s="373"/>
    </row>
    <row r="3734" spans="9:9">
      <c r="I3734" s="373"/>
    </row>
    <row r="3735" spans="9:9">
      <c r="I3735" s="373"/>
    </row>
    <row r="3736" spans="9:9">
      <c r="I3736" s="373"/>
    </row>
    <row r="3737" spans="9:9">
      <c r="I3737" s="373"/>
    </row>
    <row r="3738" spans="9:9">
      <c r="I3738" s="373"/>
    </row>
    <row r="3739" spans="9:9">
      <c r="I3739" s="373"/>
    </row>
    <row r="3740" spans="9:9">
      <c r="I3740" s="373"/>
    </row>
    <row r="3741" spans="9:9">
      <c r="I3741" s="373"/>
    </row>
    <row r="3742" spans="9:9">
      <c r="I3742" s="373"/>
    </row>
    <row r="3743" spans="9:9">
      <c r="I3743" s="373"/>
    </row>
    <row r="3744" spans="9:9">
      <c r="I3744" s="373"/>
    </row>
    <row r="3745" spans="9:9">
      <c r="I3745" s="373"/>
    </row>
    <row r="3746" spans="9:9">
      <c r="I3746" s="373"/>
    </row>
    <row r="3747" spans="9:9">
      <c r="I3747" s="373"/>
    </row>
    <row r="3748" spans="9:9">
      <c r="I3748" s="373"/>
    </row>
    <row r="3749" spans="9:9">
      <c r="I3749" s="373"/>
    </row>
    <row r="3750" spans="9:9">
      <c r="I3750" s="373"/>
    </row>
    <row r="3751" spans="9:9">
      <c r="I3751" s="373"/>
    </row>
    <row r="3752" spans="9:9">
      <c r="I3752" s="373"/>
    </row>
    <row r="3753" spans="9:9">
      <c r="I3753" s="373"/>
    </row>
    <row r="3754" spans="9:9">
      <c r="I3754" s="373"/>
    </row>
    <row r="3755" spans="9:9">
      <c r="I3755" s="373"/>
    </row>
    <row r="3756" spans="9:9">
      <c r="I3756" s="373"/>
    </row>
    <row r="3757" spans="9:9">
      <c r="I3757" s="373"/>
    </row>
    <row r="3758" spans="9:9">
      <c r="I3758" s="373"/>
    </row>
    <row r="3759" spans="9:9">
      <c r="I3759" s="373"/>
    </row>
    <row r="3760" spans="9:9">
      <c r="I3760" s="373"/>
    </row>
    <row r="3761" spans="9:9">
      <c r="I3761" s="373"/>
    </row>
    <row r="3762" spans="9:9">
      <c r="I3762" s="373"/>
    </row>
    <row r="3763" spans="9:9">
      <c r="I3763" s="373"/>
    </row>
    <row r="3764" spans="9:9">
      <c r="I3764" s="373"/>
    </row>
    <row r="3765" spans="9:9">
      <c r="I3765" s="373"/>
    </row>
    <row r="3766" spans="9:9">
      <c r="I3766" s="373"/>
    </row>
    <row r="3767" spans="9:9">
      <c r="I3767" s="373"/>
    </row>
    <row r="3768" spans="9:9">
      <c r="I3768" s="373"/>
    </row>
    <row r="3769" spans="9:9">
      <c r="I3769" s="373"/>
    </row>
    <row r="3770" spans="9:9">
      <c r="I3770" s="373"/>
    </row>
    <row r="3771" spans="9:9">
      <c r="I3771" s="373"/>
    </row>
    <row r="3772" spans="9:9">
      <c r="I3772" s="373"/>
    </row>
    <row r="3773" spans="9:9">
      <c r="I3773" s="373"/>
    </row>
    <row r="3774" spans="9:9">
      <c r="I3774" s="373"/>
    </row>
    <row r="3775" spans="9:9">
      <c r="I3775" s="373"/>
    </row>
    <row r="3776" spans="9:9">
      <c r="I3776" s="373"/>
    </row>
    <row r="3777" spans="9:9">
      <c r="I3777" s="373"/>
    </row>
    <row r="3778" spans="9:9">
      <c r="I3778" s="373"/>
    </row>
    <row r="3779" spans="9:9">
      <c r="I3779" s="373"/>
    </row>
    <row r="3780" spans="9:9">
      <c r="I3780" s="373"/>
    </row>
    <row r="3781" spans="9:9">
      <c r="I3781" s="373"/>
    </row>
    <row r="3782" spans="9:9">
      <c r="I3782" s="373"/>
    </row>
    <row r="3783" spans="9:9">
      <c r="I3783" s="373"/>
    </row>
    <row r="3784" spans="9:9">
      <c r="I3784" s="373"/>
    </row>
    <row r="3785" spans="9:9">
      <c r="I3785" s="373"/>
    </row>
    <row r="3786" spans="9:9">
      <c r="I3786" s="373"/>
    </row>
    <row r="3787" spans="9:9">
      <c r="I3787" s="373"/>
    </row>
    <row r="3788" spans="9:9">
      <c r="I3788" s="373"/>
    </row>
    <row r="3789" spans="9:9">
      <c r="I3789" s="373"/>
    </row>
    <row r="3790" spans="9:9">
      <c r="I3790" s="373"/>
    </row>
    <row r="3791" spans="9:9">
      <c r="I3791" s="373"/>
    </row>
    <row r="3792" spans="9:9">
      <c r="I3792" s="373"/>
    </row>
    <row r="3793" spans="9:9">
      <c r="I3793" s="373"/>
    </row>
    <row r="3794" spans="9:9">
      <c r="I3794" s="373"/>
    </row>
    <row r="3795" spans="9:9">
      <c r="I3795" s="373"/>
    </row>
    <row r="3796" spans="9:9">
      <c r="I3796" s="373"/>
    </row>
    <row r="3797" spans="9:9">
      <c r="I3797" s="373"/>
    </row>
    <row r="3798" spans="9:9">
      <c r="I3798" s="373"/>
    </row>
    <row r="3799" spans="9:9">
      <c r="I3799" s="373"/>
    </row>
    <row r="3800" spans="9:9">
      <c r="I3800" s="373"/>
    </row>
    <row r="3801" spans="9:9">
      <c r="I3801" s="373"/>
    </row>
    <row r="3802" spans="9:9">
      <c r="I3802" s="373"/>
    </row>
    <row r="3803" spans="9:9">
      <c r="I3803" s="373"/>
    </row>
    <row r="3804" spans="9:9">
      <c r="I3804" s="373"/>
    </row>
    <row r="3805" spans="9:9">
      <c r="I3805" s="373"/>
    </row>
    <row r="3806" spans="9:9">
      <c r="I3806" s="373"/>
    </row>
    <row r="3807" spans="9:9">
      <c r="I3807" s="373"/>
    </row>
    <row r="3808" spans="9:9">
      <c r="I3808" s="373"/>
    </row>
    <row r="3809" spans="9:9">
      <c r="I3809" s="373"/>
    </row>
    <row r="3810" spans="9:9">
      <c r="I3810" s="373"/>
    </row>
    <row r="3811" spans="9:9">
      <c r="I3811" s="373"/>
    </row>
    <row r="3812" spans="9:9">
      <c r="I3812" s="373"/>
    </row>
    <row r="3813" spans="9:9">
      <c r="I3813" s="373"/>
    </row>
    <row r="3814" spans="9:9">
      <c r="I3814" s="373"/>
    </row>
    <row r="3815" spans="9:9">
      <c r="I3815" s="373"/>
    </row>
    <row r="3816" spans="9:9">
      <c r="I3816" s="373"/>
    </row>
    <row r="3817" spans="9:9">
      <c r="I3817" s="373"/>
    </row>
    <row r="3818" spans="9:9">
      <c r="I3818" s="373"/>
    </row>
    <row r="3819" spans="9:9">
      <c r="I3819" s="373"/>
    </row>
    <row r="3820" spans="9:9">
      <c r="I3820" s="373"/>
    </row>
    <row r="3821" spans="9:9">
      <c r="I3821" s="373"/>
    </row>
    <row r="3822" spans="9:9">
      <c r="I3822" s="373"/>
    </row>
    <row r="3823" spans="9:9">
      <c r="I3823" s="373"/>
    </row>
    <row r="3824" spans="9:9">
      <c r="I3824" s="373"/>
    </row>
    <row r="3825" spans="9:9">
      <c r="I3825" s="373"/>
    </row>
    <row r="3826" spans="9:9">
      <c r="I3826" s="373"/>
    </row>
    <row r="3827" spans="9:9">
      <c r="I3827" s="373"/>
    </row>
    <row r="3828" spans="9:9">
      <c r="I3828" s="373"/>
    </row>
    <row r="3829" spans="9:9">
      <c r="I3829" s="373"/>
    </row>
    <row r="3830" spans="9:9">
      <c r="I3830" s="373"/>
    </row>
    <row r="3831" spans="9:9">
      <c r="I3831" s="373"/>
    </row>
    <row r="3832" spans="9:9">
      <c r="I3832" s="373"/>
    </row>
    <row r="3833" spans="9:9">
      <c r="I3833" s="373"/>
    </row>
    <row r="3834" spans="9:9">
      <c r="I3834" s="373"/>
    </row>
    <row r="3835" spans="9:9">
      <c r="I3835" s="373"/>
    </row>
    <row r="3836" spans="9:9">
      <c r="I3836" s="373"/>
    </row>
    <row r="3837" spans="9:9">
      <c r="I3837" s="373"/>
    </row>
    <row r="3838" spans="9:9">
      <c r="I3838" s="373"/>
    </row>
    <row r="3839" spans="9:9">
      <c r="I3839" s="373"/>
    </row>
    <row r="3840" spans="9:9">
      <c r="I3840" s="373"/>
    </row>
    <row r="3841" spans="9:9">
      <c r="I3841" s="373"/>
    </row>
    <row r="3842" spans="9:9">
      <c r="I3842" s="373"/>
    </row>
    <row r="3843" spans="9:9">
      <c r="I3843" s="373"/>
    </row>
    <row r="3844" spans="9:9">
      <c r="I3844" s="373"/>
    </row>
    <row r="3845" spans="9:9">
      <c r="I3845" s="373"/>
    </row>
    <row r="3846" spans="9:9">
      <c r="I3846" s="373"/>
    </row>
    <row r="3847" spans="9:9">
      <c r="I3847" s="373"/>
    </row>
    <row r="3848" spans="9:9">
      <c r="I3848" s="373"/>
    </row>
    <row r="3849" spans="9:9">
      <c r="I3849" s="373"/>
    </row>
    <row r="3850" spans="9:9">
      <c r="I3850" s="373"/>
    </row>
    <row r="3851" spans="9:9">
      <c r="I3851" s="373"/>
    </row>
    <row r="3852" spans="9:9">
      <c r="I3852" s="373"/>
    </row>
    <row r="3853" spans="9:9">
      <c r="I3853" s="373"/>
    </row>
    <row r="3854" spans="9:9">
      <c r="I3854" s="373"/>
    </row>
    <row r="3855" spans="9:9">
      <c r="I3855" s="373"/>
    </row>
    <row r="3856" spans="9:9">
      <c r="I3856" s="373"/>
    </row>
    <row r="3857" spans="9:9">
      <c r="I3857" s="373"/>
    </row>
    <row r="3858" spans="9:9">
      <c r="I3858" s="373"/>
    </row>
    <row r="3859" spans="9:9">
      <c r="I3859" s="373"/>
    </row>
    <row r="3860" spans="9:9">
      <c r="I3860" s="373"/>
    </row>
    <row r="3861" spans="9:9">
      <c r="I3861" s="373"/>
    </row>
    <row r="3862" spans="9:9">
      <c r="I3862" s="373"/>
    </row>
    <row r="3863" spans="9:9">
      <c r="I3863" s="373"/>
    </row>
    <row r="3864" spans="9:9">
      <c r="I3864" s="373"/>
    </row>
    <row r="3865" spans="9:9">
      <c r="I3865" s="373"/>
    </row>
    <row r="3866" spans="9:9">
      <c r="I3866" s="373"/>
    </row>
    <row r="3867" spans="9:9">
      <c r="I3867" s="373"/>
    </row>
    <row r="3868" spans="9:9">
      <c r="I3868" s="373"/>
    </row>
    <row r="3869" spans="9:9">
      <c r="I3869" s="373"/>
    </row>
    <row r="3870" spans="9:9">
      <c r="I3870" s="373"/>
    </row>
    <row r="3871" spans="9:9">
      <c r="I3871" s="373"/>
    </row>
    <row r="3872" spans="9:9">
      <c r="I3872" s="373"/>
    </row>
    <row r="3873" spans="9:9">
      <c r="I3873" s="373"/>
    </row>
    <row r="3874" spans="9:9">
      <c r="I3874" s="373"/>
    </row>
    <row r="3875" spans="9:9">
      <c r="I3875" s="373"/>
    </row>
    <row r="3876" spans="9:9">
      <c r="I3876" s="373"/>
    </row>
    <row r="3877" spans="9:9">
      <c r="I3877" s="373"/>
    </row>
    <row r="3878" spans="9:9">
      <c r="I3878" s="373"/>
    </row>
    <row r="3879" spans="9:9">
      <c r="I3879" s="373"/>
    </row>
    <row r="3880" spans="9:9">
      <c r="I3880" s="373"/>
    </row>
    <row r="3881" spans="9:9">
      <c r="I3881" s="373"/>
    </row>
    <row r="3882" spans="9:9">
      <c r="I3882" s="373"/>
    </row>
    <row r="3883" spans="9:9">
      <c r="I3883" s="373"/>
    </row>
    <row r="3884" spans="9:9">
      <c r="I3884" s="373"/>
    </row>
    <row r="3885" spans="9:9">
      <c r="I3885" s="373"/>
    </row>
    <row r="3886" spans="9:9">
      <c r="I3886" s="373"/>
    </row>
    <row r="3887" spans="9:9">
      <c r="I3887" s="373"/>
    </row>
    <row r="3888" spans="9:9">
      <c r="I3888" s="373"/>
    </row>
    <row r="3889" spans="9:9">
      <c r="I3889" s="373"/>
    </row>
    <row r="3890" spans="9:9">
      <c r="I3890" s="373"/>
    </row>
    <row r="3891" spans="9:9">
      <c r="I3891" s="373"/>
    </row>
    <row r="3892" spans="9:9">
      <c r="I3892" s="373"/>
    </row>
    <row r="3893" spans="9:9">
      <c r="I3893" s="373"/>
    </row>
    <row r="3894" spans="9:9">
      <c r="I3894" s="373"/>
    </row>
    <row r="3895" spans="9:9">
      <c r="I3895" s="373"/>
    </row>
    <row r="3896" spans="9:9">
      <c r="I3896" s="373"/>
    </row>
    <row r="3897" spans="9:9">
      <c r="I3897" s="373"/>
    </row>
    <row r="3898" spans="9:9">
      <c r="I3898" s="373"/>
    </row>
    <row r="3899" spans="9:9">
      <c r="I3899" s="373"/>
    </row>
    <row r="3900" spans="9:9">
      <c r="I3900" s="373"/>
    </row>
    <row r="3901" spans="9:9">
      <c r="I3901" s="373"/>
    </row>
    <row r="3902" spans="9:9">
      <c r="I3902" s="373"/>
    </row>
    <row r="3903" spans="9:9">
      <c r="I3903" s="373"/>
    </row>
    <row r="3904" spans="9:9">
      <c r="I3904" s="373"/>
    </row>
    <row r="3905" spans="9:9">
      <c r="I3905" s="373"/>
    </row>
    <row r="3906" spans="9:9">
      <c r="I3906" s="373"/>
    </row>
    <row r="3907" spans="9:9">
      <c r="I3907" s="373"/>
    </row>
    <row r="3908" spans="9:9">
      <c r="I3908" s="373"/>
    </row>
    <row r="3909" spans="9:9">
      <c r="I3909" s="373"/>
    </row>
    <row r="3910" spans="9:9">
      <c r="I3910" s="373"/>
    </row>
    <row r="3911" spans="9:9">
      <c r="I3911" s="373"/>
    </row>
    <row r="3912" spans="9:9">
      <c r="I3912" s="373"/>
    </row>
    <row r="3913" spans="9:9">
      <c r="I3913" s="373"/>
    </row>
    <row r="3914" spans="9:9">
      <c r="I3914" s="373"/>
    </row>
    <row r="3915" spans="9:9">
      <c r="I3915" s="373"/>
    </row>
    <row r="3916" spans="9:9">
      <c r="I3916" s="373"/>
    </row>
    <row r="3917" spans="9:9">
      <c r="I3917" s="373"/>
    </row>
    <row r="3918" spans="9:9">
      <c r="I3918" s="373"/>
    </row>
    <row r="3919" spans="9:9">
      <c r="I3919" s="373"/>
    </row>
    <row r="3920" spans="9:9">
      <c r="I3920" s="373"/>
    </row>
    <row r="3921" spans="9:9">
      <c r="I3921" s="373"/>
    </row>
    <row r="3922" spans="9:9">
      <c r="I3922" s="373"/>
    </row>
    <row r="3923" spans="9:9">
      <c r="I3923" s="373"/>
    </row>
    <row r="3924" spans="9:9">
      <c r="I3924" s="373"/>
    </row>
    <row r="3925" spans="9:9">
      <c r="I3925" s="373"/>
    </row>
    <row r="3926" spans="9:9">
      <c r="I3926" s="373"/>
    </row>
    <row r="3927" spans="9:9">
      <c r="I3927" s="373"/>
    </row>
    <row r="3928" spans="9:9">
      <c r="I3928" s="373"/>
    </row>
    <row r="3929" spans="9:9">
      <c r="I3929" s="373"/>
    </row>
    <row r="3930" spans="9:9">
      <c r="I3930" s="373"/>
    </row>
    <row r="3931" spans="9:9">
      <c r="I3931" s="373"/>
    </row>
    <row r="3932" spans="9:9">
      <c r="I3932" s="373"/>
    </row>
    <row r="3933" spans="9:9">
      <c r="I3933" s="373"/>
    </row>
    <row r="3934" spans="9:9">
      <c r="I3934" s="373"/>
    </row>
    <row r="3935" spans="9:9">
      <c r="I3935" s="373"/>
    </row>
    <row r="3936" spans="9:9">
      <c r="I3936" s="373"/>
    </row>
    <row r="3937" spans="9:9">
      <c r="I3937" s="373"/>
    </row>
    <row r="3938" spans="9:9">
      <c r="I3938" s="373"/>
    </row>
    <row r="3939" spans="9:9">
      <c r="I3939" s="373"/>
    </row>
    <row r="3940" spans="9:9">
      <c r="I3940" s="373"/>
    </row>
    <row r="3941" spans="9:9">
      <c r="I3941" s="373"/>
    </row>
    <row r="3942" spans="9:9">
      <c r="I3942" s="373"/>
    </row>
    <row r="3943" spans="9:9">
      <c r="I3943" s="373"/>
    </row>
    <row r="3944" spans="9:9">
      <c r="I3944" s="373"/>
    </row>
    <row r="3945" spans="9:9">
      <c r="I3945" s="373"/>
    </row>
    <row r="3946" spans="9:9">
      <c r="I3946" s="373"/>
    </row>
    <row r="3947" spans="9:9">
      <c r="I3947" s="373"/>
    </row>
    <row r="3948" spans="9:9">
      <c r="I3948" s="373"/>
    </row>
    <row r="3949" spans="9:9">
      <c r="I3949" s="373"/>
    </row>
    <row r="3950" spans="9:9">
      <c r="I3950" s="373"/>
    </row>
    <row r="3951" spans="9:9">
      <c r="I3951" s="373"/>
    </row>
    <row r="3952" spans="9:9">
      <c r="I3952" s="373"/>
    </row>
    <row r="3953" spans="9:9">
      <c r="I3953" s="373"/>
    </row>
    <row r="3954" spans="9:9">
      <c r="I3954" s="373"/>
    </row>
    <row r="3955" spans="9:9">
      <c r="I3955" s="373"/>
    </row>
    <row r="3956" spans="9:9">
      <c r="I3956" s="373"/>
    </row>
    <row r="3957" spans="9:9">
      <c r="I3957" s="373"/>
    </row>
    <row r="3958" spans="9:9">
      <c r="I3958" s="373"/>
    </row>
    <row r="3959" spans="9:9">
      <c r="I3959" s="373"/>
    </row>
    <row r="3960" spans="9:9">
      <c r="I3960" s="373"/>
    </row>
    <row r="3961" spans="9:9">
      <c r="I3961" s="373"/>
    </row>
    <row r="3962" spans="9:9">
      <c r="I3962" s="373"/>
    </row>
    <row r="3963" spans="9:9">
      <c r="I3963" s="373"/>
    </row>
    <row r="3964" spans="9:9">
      <c r="I3964" s="373"/>
    </row>
    <row r="3965" spans="9:9">
      <c r="I3965" s="373"/>
    </row>
    <row r="3966" spans="9:9">
      <c r="I3966" s="373"/>
    </row>
    <row r="3967" spans="9:9">
      <c r="I3967" s="373"/>
    </row>
    <row r="3968" spans="9:9">
      <c r="I3968" s="373"/>
    </row>
    <row r="3969" spans="9:9">
      <c r="I3969" s="373"/>
    </row>
    <row r="3970" spans="9:9">
      <c r="I3970" s="373"/>
    </row>
    <row r="3971" spans="9:9">
      <c r="I3971" s="373"/>
    </row>
    <row r="3972" spans="9:9">
      <c r="I3972" s="373"/>
    </row>
    <row r="3973" spans="9:9">
      <c r="I3973" s="373"/>
    </row>
    <row r="3974" spans="9:9">
      <c r="I3974" s="373"/>
    </row>
    <row r="3975" spans="9:9">
      <c r="I3975" s="373"/>
    </row>
    <row r="3976" spans="9:9">
      <c r="I3976" s="373"/>
    </row>
    <row r="3977" spans="9:9">
      <c r="I3977" s="373"/>
    </row>
    <row r="3978" spans="9:9">
      <c r="I3978" s="373"/>
    </row>
    <row r="3979" spans="9:9">
      <c r="I3979" s="373"/>
    </row>
    <row r="3980" spans="9:9">
      <c r="I3980" s="373"/>
    </row>
    <row r="3981" spans="9:9">
      <c r="I3981" s="373"/>
    </row>
    <row r="3982" spans="9:9">
      <c r="I3982" s="373"/>
    </row>
    <row r="3983" spans="9:9">
      <c r="I3983" s="373"/>
    </row>
    <row r="3984" spans="9:9">
      <c r="I3984" s="373"/>
    </row>
    <row r="3985" spans="9:9">
      <c r="I3985" s="373"/>
    </row>
    <row r="3986" spans="9:9">
      <c r="I3986" s="373"/>
    </row>
    <row r="3987" spans="9:9">
      <c r="I3987" s="373"/>
    </row>
    <row r="3988" spans="9:9">
      <c r="I3988" s="373"/>
    </row>
    <row r="3989" spans="9:9">
      <c r="I3989" s="373"/>
    </row>
    <row r="3990" spans="9:9">
      <c r="I3990" s="373"/>
    </row>
    <row r="3991" spans="9:9">
      <c r="I3991" s="373"/>
    </row>
    <row r="3992" spans="9:9">
      <c r="I3992" s="373"/>
    </row>
    <row r="3993" spans="9:9">
      <c r="I3993" s="373"/>
    </row>
    <row r="3994" spans="9:9">
      <c r="I3994" s="373"/>
    </row>
    <row r="3995" spans="9:9">
      <c r="I3995" s="373"/>
    </row>
    <row r="3996" spans="9:9">
      <c r="I3996" s="373"/>
    </row>
    <row r="3997" spans="9:9">
      <c r="I3997" s="373"/>
    </row>
    <row r="3998" spans="9:9">
      <c r="I3998" s="373"/>
    </row>
    <row r="3999" spans="9:9">
      <c r="I3999" s="373"/>
    </row>
    <row r="4000" spans="9:9">
      <c r="I4000" s="373"/>
    </row>
    <row r="4001" spans="9:9">
      <c r="I4001" s="373"/>
    </row>
    <row r="4002" spans="9:9">
      <c r="I4002" s="373"/>
    </row>
    <row r="4003" spans="9:9">
      <c r="I4003" s="373"/>
    </row>
    <row r="4004" spans="9:9">
      <c r="I4004" s="373"/>
    </row>
    <row r="4005" spans="9:9">
      <c r="I4005" s="373"/>
    </row>
    <row r="4006" spans="9:9">
      <c r="I4006" s="373"/>
    </row>
    <row r="4007" spans="9:9">
      <c r="I4007" s="373"/>
    </row>
    <row r="4008" spans="9:9">
      <c r="I4008" s="373"/>
    </row>
    <row r="4009" spans="9:9">
      <c r="I4009" s="373"/>
    </row>
    <row r="4010" spans="9:9">
      <c r="I4010" s="373"/>
    </row>
    <row r="4011" spans="9:9">
      <c r="I4011" s="373"/>
    </row>
    <row r="4012" spans="9:9">
      <c r="I4012" s="373"/>
    </row>
    <row r="4013" spans="9:9">
      <c r="I4013" s="373"/>
    </row>
    <row r="4014" spans="9:9">
      <c r="I4014" s="373"/>
    </row>
    <row r="4015" spans="9:9">
      <c r="I4015" s="373"/>
    </row>
    <row r="4016" spans="9:9">
      <c r="I4016" s="373"/>
    </row>
    <row r="4017" spans="9:9">
      <c r="I4017" s="373"/>
    </row>
    <row r="4018" spans="9:9">
      <c r="I4018" s="373"/>
    </row>
    <row r="4019" spans="9:9">
      <c r="I4019" s="373"/>
    </row>
    <row r="4020" spans="9:9">
      <c r="I4020" s="373"/>
    </row>
    <row r="4021" spans="9:9">
      <c r="I4021" s="373"/>
    </row>
    <row r="4022" spans="9:9">
      <c r="I4022" s="373"/>
    </row>
    <row r="4023" spans="9:9">
      <c r="I4023" s="373"/>
    </row>
    <row r="4024" spans="9:9">
      <c r="I4024" s="373"/>
    </row>
    <row r="4025" spans="9:9">
      <c r="I4025" s="373"/>
    </row>
    <row r="4026" spans="9:9">
      <c r="I4026" s="373"/>
    </row>
    <row r="4027" spans="9:9">
      <c r="I4027" s="373"/>
    </row>
    <row r="4028" spans="9:9">
      <c r="I4028" s="373"/>
    </row>
    <row r="4029" spans="9:9">
      <c r="I4029" s="373"/>
    </row>
    <row r="4030" spans="9:9">
      <c r="I4030" s="373"/>
    </row>
    <row r="4031" spans="9:9">
      <c r="I4031" s="373"/>
    </row>
    <row r="4032" spans="9:9">
      <c r="I4032" s="373"/>
    </row>
    <row r="4033" spans="9:9">
      <c r="I4033" s="373"/>
    </row>
    <row r="4034" spans="9:9">
      <c r="I4034" s="373"/>
    </row>
    <row r="4035" spans="9:9">
      <c r="I4035" s="373"/>
    </row>
    <row r="4036" spans="9:9">
      <c r="I4036" s="373"/>
    </row>
    <row r="4037" spans="9:9">
      <c r="I4037" s="373"/>
    </row>
    <row r="4038" spans="9:9">
      <c r="I4038" s="373"/>
    </row>
    <row r="4039" spans="9:9">
      <c r="I4039" s="373"/>
    </row>
    <row r="4040" spans="9:9">
      <c r="I4040" s="373"/>
    </row>
    <row r="4041" spans="9:9">
      <c r="I4041" s="373"/>
    </row>
    <row r="4042" spans="9:9">
      <c r="I4042" s="373"/>
    </row>
    <row r="4043" spans="9:9">
      <c r="I4043" s="373"/>
    </row>
    <row r="4044" spans="9:9">
      <c r="I4044" s="373"/>
    </row>
    <row r="4045" spans="9:9">
      <c r="I4045" s="373"/>
    </row>
    <row r="4046" spans="9:9">
      <c r="I4046" s="373"/>
    </row>
    <row r="4047" spans="9:9">
      <c r="I4047" s="373"/>
    </row>
    <row r="4048" spans="9:9">
      <c r="I4048" s="373"/>
    </row>
    <row r="4049" spans="9:9">
      <c r="I4049" s="373"/>
    </row>
    <row r="4050" spans="9:9">
      <c r="I4050" s="373"/>
    </row>
    <row r="4051" spans="9:9">
      <c r="I4051" s="373"/>
    </row>
    <row r="4052" spans="9:9">
      <c r="I4052" s="373"/>
    </row>
    <row r="4053" spans="9:9">
      <c r="I4053" s="373"/>
    </row>
    <row r="4054" spans="9:9">
      <c r="I4054" s="373"/>
    </row>
    <row r="4055" spans="9:9">
      <c r="I4055" s="373"/>
    </row>
    <row r="4056" spans="9:9">
      <c r="I4056" s="373"/>
    </row>
    <row r="4057" spans="9:9">
      <c r="I4057" s="373"/>
    </row>
    <row r="4058" spans="9:9">
      <c r="I4058" s="373"/>
    </row>
    <row r="4059" spans="9:9">
      <c r="I4059" s="373"/>
    </row>
    <row r="4060" spans="9:9">
      <c r="I4060" s="373"/>
    </row>
    <row r="4061" spans="9:9">
      <c r="I4061" s="373"/>
    </row>
    <row r="4062" spans="9:9">
      <c r="I4062" s="373"/>
    </row>
    <row r="4063" spans="9:9">
      <c r="I4063" s="373"/>
    </row>
    <row r="4064" spans="9:9">
      <c r="I4064" s="373"/>
    </row>
    <row r="4065" spans="9:9">
      <c r="I4065" s="373"/>
    </row>
    <row r="4066" spans="9:9">
      <c r="I4066" s="373"/>
    </row>
    <row r="4067" spans="9:9">
      <c r="I4067" s="373"/>
    </row>
    <row r="4068" spans="9:9">
      <c r="I4068" s="373"/>
    </row>
    <row r="4069" spans="9:9">
      <c r="I4069" s="373"/>
    </row>
    <row r="4070" spans="9:9">
      <c r="I4070" s="373"/>
    </row>
    <row r="4071" spans="9:9">
      <c r="I4071" s="373"/>
    </row>
    <row r="4072" spans="9:9">
      <c r="I4072" s="373"/>
    </row>
    <row r="4073" spans="9:9">
      <c r="I4073" s="373"/>
    </row>
    <row r="4074" spans="9:9">
      <c r="I4074" s="373"/>
    </row>
    <row r="4075" spans="9:9">
      <c r="I4075" s="373"/>
    </row>
    <row r="4076" spans="9:9">
      <c r="I4076" s="373"/>
    </row>
    <row r="4077" spans="9:9">
      <c r="I4077" s="373"/>
    </row>
    <row r="4078" spans="9:9">
      <c r="I4078" s="373"/>
    </row>
    <row r="4079" spans="9:9">
      <c r="I4079" s="373"/>
    </row>
    <row r="4080" spans="9:9">
      <c r="I4080" s="373"/>
    </row>
    <row r="4081" spans="9:9">
      <c r="I4081" s="373"/>
    </row>
    <row r="4082" spans="9:9">
      <c r="I4082" s="373"/>
    </row>
    <row r="4083" spans="9:9">
      <c r="I4083" s="373"/>
    </row>
    <row r="4084" spans="9:9">
      <c r="I4084" s="373"/>
    </row>
    <row r="4085" spans="9:9">
      <c r="I4085" s="373"/>
    </row>
    <row r="4086" spans="9:9">
      <c r="I4086" s="373"/>
    </row>
    <row r="4087" spans="9:9">
      <c r="I4087" s="373"/>
    </row>
    <row r="4088" spans="9:9">
      <c r="I4088" s="373"/>
    </row>
    <row r="4089" spans="9:9">
      <c r="I4089" s="373"/>
    </row>
    <row r="4090" spans="9:9">
      <c r="I4090" s="373"/>
    </row>
    <row r="4091" spans="9:9">
      <c r="I4091" s="373"/>
    </row>
    <row r="4092" spans="9:9">
      <c r="I4092" s="373"/>
    </row>
    <row r="4093" spans="9:9">
      <c r="I4093" s="373"/>
    </row>
    <row r="4094" spans="9:9">
      <c r="I4094" s="373"/>
    </row>
    <row r="4095" spans="9:9">
      <c r="I4095" s="373"/>
    </row>
    <row r="4096" spans="9:9">
      <c r="I4096" s="373"/>
    </row>
    <row r="4097" spans="9:9">
      <c r="I4097" s="373"/>
    </row>
    <row r="4098" spans="9:9">
      <c r="I4098" s="373"/>
    </row>
    <row r="4099" spans="9:9">
      <c r="I4099" s="373"/>
    </row>
    <row r="4100" spans="9:9">
      <c r="I4100" s="373"/>
    </row>
    <row r="4101" spans="9:9">
      <c r="I4101" s="373"/>
    </row>
    <row r="4102" spans="9:9">
      <c r="I4102" s="373"/>
    </row>
    <row r="4103" spans="9:9">
      <c r="I4103" s="373"/>
    </row>
    <row r="4104" spans="9:9">
      <c r="I4104" s="373"/>
    </row>
    <row r="4105" spans="9:9">
      <c r="I4105" s="373"/>
    </row>
    <row r="4106" spans="9:9">
      <c r="I4106" s="373"/>
    </row>
    <row r="4107" spans="9:9">
      <c r="I4107" s="373"/>
    </row>
    <row r="4108" spans="9:9">
      <c r="I4108" s="373"/>
    </row>
    <row r="4109" spans="9:9">
      <c r="I4109" s="373"/>
    </row>
    <row r="4110" spans="9:9">
      <c r="I4110" s="373"/>
    </row>
    <row r="4111" spans="9:9">
      <c r="I4111" s="373"/>
    </row>
    <row r="4112" spans="9:9">
      <c r="I4112" s="373"/>
    </row>
    <row r="4113" spans="9:9">
      <c r="I4113" s="373"/>
    </row>
    <row r="4114" spans="9:9">
      <c r="I4114" s="373"/>
    </row>
    <row r="4115" spans="9:9">
      <c r="I4115" s="373"/>
    </row>
    <row r="4116" spans="9:9">
      <c r="I4116" s="373"/>
    </row>
    <row r="4117" spans="9:9">
      <c r="I4117" s="373"/>
    </row>
    <row r="4118" spans="9:9">
      <c r="I4118" s="373"/>
    </row>
    <row r="4119" spans="9:9">
      <c r="I4119" s="373"/>
    </row>
    <row r="4120" spans="9:9">
      <c r="I4120" s="373"/>
    </row>
    <row r="4121" spans="9:9">
      <c r="I4121" s="373"/>
    </row>
    <row r="4122" spans="9:9">
      <c r="I4122" s="373"/>
    </row>
    <row r="4123" spans="9:9">
      <c r="I4123" s="373"/>
    </row>
    <row r="4124" spans="9:9">
      <c r="I4124" s="373"/>
    </row>
    <row r="4125" spans="9:9">
      <c r="I4125" s="373"/>
    </row>
    <row r="4126" spans="9:9">
      <c r="I4126" s="373"/>
    </row>
    <row r="4127" spans="9:9">
      <c r="I4127" s="373"/>
    </row>
    <row r="4128" spans="9:9">
      <c r="I4128" s="373"/>
    </row>
    <row r="4129" spans="9:9">
      <c r="I4129" s="373"/>
    </row>
    <row r="4130" spans="9:9">
      <c r="I4130" s="373"/>
    </row>
    <row r="4131" spans="9:9">
      <c r="I4131" s="373"/>
    </row>
    <row r="4132" spans="9:9">
      <c r="I4132" s="373"/>
    </row>
    <row r="4133" spans="9:9">
      <c r="I4133" s="373"/>
    </row>
    <row r="4134" spans="9:9">
      <c r="I4134" s="373"/>
    </row>
    <row r="4135" spans="9:9">
      <c r="I4135" s="373"/>
    </row>
    <row r="4136" spans="9:9">
      <c r="I4136" s="373"/>
    </row>
    <row r="4137" spans="9:9">
      <c r="I4137" s="373"/>
    </row>
    <row r="4138" spans="9:9">
      <c r="I4138" s="373"/>
    </row>
    <row r="4139" spans="9:9">
      <c r="I4139" s="373"/>
    </row>
    <row r="4140" spans="9:9">
      <c r="I4140" s="373"/>
    </row>
    <row r="4141" spans="9:9">
      <c r="I4141" s="373"/>
    </row>
    <row r="4142" spans="9:9">
      <c r="I4142" s="373"/>
    </row>
    <row r="4143" spans="9:9">
      <c r="I4143" s="373"/>
    </row>
    <row r="4144" spans="9:9">
      <c r="I4144" s="373"/>
    </row>
    <row r="4145" spans="9:9">
      <c r="I4145" s="373"/>
    </row>
    <row r="4146" spans="9:9">
      <c r="I4146" s="373"/>
    </row>
    <row r="4147" spans="9:9">
      <c r="I4147" s="373"/>
    </row>
    <row r="4148" spans="9:9">
      <c r="I4148" s="373"/>
    </row>
    <row r="4149" spans="9:9">
      <c r="I4149" s="373"/>
    </row>
    <row r="4150" spans="9:9">
      <c r="I4150" s="373"/>
    </row>
    <row r="4151" spans="9:9">
      <c r="I4151" s="373"/>
    </row>
    <row r="4152" spans="9:9">
      <c r="I4152" s="373"/>
    </row>
    <row r="4153" spans="9:9">
      <c r="I4153" s="373"/>
    </row>
    <row r="4154" spans="9:9">
      <c r="I4154" s="373"/>
    </row>
    <row r="4155" spans="9:9">
      <c r="I4155" s="373"/>
    </row>
    <row r="4156" spans="9:9">
      <c r="I4156" s="373"/>
    </row>
    <row r="4157" spans="9:9">
      <c r="I4157" s="373"/>
    </row>
    <row r="4158" spans="9:9">
      <c r="I4158" s="373"/>
    </row>
    <row r="4159" spans="9:9">
      <c r="I4159" s="373"/>
    </row>
    <row r="4160" spans="9:9">
      <c r="I4160" s="373"/>
    </row>
    <row r="4161" spans="9:9">
      <c r="I4161" s="373"/>
    </row>
    <row r="4162" spans="9:9">
      <c r="I4162" s="373"/>
    </row>
    <row r="4163" spans="9:9">
      <c r="I4163" s="373"/>
    </row>
    <row r="4164" spans="9:9">
      <c r="I4164" s="373"/>
    </row>
    <row r="4165" spans="9:9">
      <c r="I4165" s="373"/>
    </row>
    <row r="4166" spans="9:9">
      <c r="I4166" s="373"/>
    </row>
    <row r="4167" spans="9:9">
      <c r="I4167" s="373"/>
    </row>
    <row r="4168" spans="9:9">
      <c r="I4168" s="373"/>
    </row>
    <row r="4169" spans="9:9">
      <c r="I4169" s="373"/>
    </row>
    <row r="4170" spans="9:9">
      <c r="I4170" s="373"/>
    </row>
    <row r="4171" spans="9:9">
      <c r="I4171" s="373"/>
    </row>
    <row r="4172" spans="9:9">
      <c r="I4172" s="373"/>
    </row>
    <row r="4173" spans="9:9">
      <c r="I4173" s="373"/>
    </row>
    <row r="4174" spans="9:9">
      <c r="I4174" s="373"/>
    </row>
    <row r="4175" spans="9:9">
      <c r="I4175" s="373"/>
    </row>
    <row r="4176" spans="9:9">
      <c r="I4176" s="373"/>
    </row>
    <row r="4177" spans="9:9">
      <c r="I4177" s="373"/>
    </row>
    <row r="4178" spans="9:9">
      <c r="I4178" s="373"/>
    </row>
    <row r="4179" spans="9:9">
      <c r="I4179" s="373"/>
    </row>
    <row r="4180" spans="9:9">
      <c r="I4180" s="373"/>
    </row>
    <row r="4181" spans="9:9">
      <c r="I4181" s="373"/>
    </row>
    <row r="4182" spans="9:9">
      <c r="I4182" s="373"/>
    </row>
    <row r="4183" spans="9:9">
      <c r="I4183" s="373"/>
    </row>
    <row r="4184" spans="9:9">
      <c r="I4184" s="373"/>
    </row>
    <row r="4185" spans="9:9">
      <c r="I4185" s="373"/>
    </row>
    <row r="4186" spans="9:9">
      <c r="I4186" s="373"/>
    </row>
    <row r="4187" spans="9:9">
      <c r="I4187" s="373"/>
    </row>
    <row r="4188" spans="9:9">
      <c r="I4188" s="373"/>
    </row>
    <row r="4189" spans="9:9">
      <c r="I4189" s="373"/>
    </row>
    <row r="4190" spans="9:9">
      <c r="I4190" s="373"/>
    </row>
    <row r="4191" spans="9:9">
      <c r="I4191" s="373"/>
    </row>
    <row r="4192" spans="9:9">
      <c r="I4192" s="373"/>
    </row>
    <row r="4193" spans="9:9">
      <c r="I4193" s="373"/>
    </row>
    <row r="4194" spans="9:9">
      <c r="I4194" s="373"/>
    </row>
    <row r="4195" spans="9:9">
      <c r="I4195" s="373"/>
    </row>
    <row r="4196" spans="9:9">
      <c r="I4196" s="373"/>
    </row>
    <row r="4197" spans="9:9">
      <c r="I4197" s="373"/>
    </row>
    <row r="4198" spans="9:9">
      <c r="I4198" s="373"/>
    </row>
    <row r="4199" spans="9:9">
      <c r="I4199" s="373"/>
    </row>
    <row r="4200" spans="9:9">
      <c r="I4200" s="373"/>
    </row>
    <row r="4201" spans="9:9">
      <c r="I4201" s="373"/>
    </row>
    <row r="4202" spans="9:9">
      <c r="I4202" s="373"/>
    </row>
    <row r="4203" spans="9:9">
      <c r="I4203" s="373"/>
    </row>
    <row r="4204" spans="9:9">
      <c r="I4204" s="373"/>
    </row>
    <row r="4205" spans="9:9">
      <c r="I4205" s="373"/>
    </row>
    <row r="4206" spans="9:9">
      <c r="I4206" s="373"/>
    </row>
    <row r="4207" spans="9:9">
      <c r="I4207" s="373"/>
    </row>
    <row r="4208" spans="9:9">
      <c r="I4208" s="373"/>
    </row>
    <row r="4209" spans="9:9">
      <c r="I4209" s="373"/>
    </row>
    <row r="4210" spans="9:9">
      <c r="I4210" s="373"/>
    </row>
    <row r="4211" spans="9:9">
      <c r="I4211" s="373"/>
    </row>
    <row r="4212" spans="9:9">
      <c r="I4212" s="373"/>
    </row>
    <row r="4213" spans="9:9">
      <c r="I4213" s="373"/>
    </row>
    <row r="4214" spans="9:9">
      <c r="I4214" s="373"/>
    </row>
    <row r="4215" spans="9:9">
      <c r="I4215" s="373"/>
    </row>
    <row r="4216" spans="9:9">
      <c r="I4216" s="373"/>
    </row>
    <row r="4217" spans="9:9">
      <c r="I4217" s="373"/>
    </row>
    <row r="4218" spans="9:9">
      <c r="I4218" s="373"/>
    </row>
    <row r="4219" spans="9:9">
      <c r="I4219" s="373"/>
    </row>
    <row r="4220" spans="9:9">
      <c r="I4220" s="373"/>
    </row>
    <row r="4221" spans="9:9">
      <c r="I4221" s="373"/>
    </row>
    <row r="4222" spans="9:9">
      <c r="I4222" s="373"/>
    </row>
    <row r="4223" spans="9:9">
      <c r="I4223" s="373"/>
    </row>
    <row r="4224" spans="9:9">
      <c r="I4224" s="373"/>
    </row>
    <row r="4225" spans="9:9">
      <c r="I4225" s="373"/>
    </row>
    <row r="4226" spans="9:9">
      <c r="I4226" s="373"/>
    </row>
    <row r="4227" spans="9:9">
      <c r="I4227" s="373"/>
    </row>
    <row r="4228" spans="9:9">
      <c r="I4228" s="373"/>
    </row>
    <row r="4229" spans="9:9">
      <c r="I4229" s="373"/>
    </row>
    <row r="4230" spans="9:9">
      <c r="I4230" s="373"/>
    </row>
    <row r="4231" spans="9:9">
      <c r="I4231" s="373"/>
    </row>
    <row r="4232" spans="9:9">
      <c r="I4232" s="373"/>
    </row>
    <row r="4233" spans="9:9">
      <c r="I4233" s="373"/>
    </row>
    <row r="4234" spans="9:9">
      <c r="I4234" s="373"/>
    </row>
    <row r="4235" spans="9:9">
      <c r="I4235" s="373"/>
    </row>
    <row r="4236" spans="9:9">
      <c r="I4236" s="373"/>
    </row>
    <row r="4237" spans="9:9">
      <c r="I4237" s="373"/>
    </row>
    <row r="4238" spans="9:9">
      <c r="I4238" s="373"/>
    </row>
    <row r="4239" spans="9:9">
      <c r="I4239" s="373"/>
    </row>
    <row r="4240" spans="9:9">
      <c r="I4240" s="373"/>
    </row>
    <row r="4241" spans="9:9">
      <c r="I4241" s="373"/>
    </row>
    <row r="4242" spans="9:9">
      <c r="I4242" s="373"/>
    </row>
    <row r="4243" spans="9:9">
      <c r="I4243" s="373"/>
    </row>
    <row r="4244" spans="9:9">
      <c r="I4244" s="373"/>
    </row>
    <row r="4245" spans="9:9">
      <c r="I4245" s="373"/>
    </row>
    <row r="4246" spans="9:9">
      <c r="I4246" s="373"/>
    </row>
    <row r="4247" spans="9:9">
      <c r="I4247" s="373"/>
    </row>
    <row r="4248" spans="9:9">
      <c r="I4248" s="373"/>
    </row>
    <row r="4249" spans="9:9">
      <c r="I4249" s="373"/>
    </row>
    <row r="4250" spans="9:9">
      <c r="I4250" s="373"/>
    </row>
    <row r="4251" spans="9:9">
      <c r="I4251" s="373"/>
    </row>
    <row r="4252" spans="9:9">
      <c r="I4252" s="373"/>
    </row>
    <row r="4253" spans="9:9">
      <c r="I4253" s="373"/>
    </row>
    <row r="4254" spans="9:9">
      <c r="I4254" s="373"/>
    </row>
    <row r="4255" spans="9:9">
      <c r="I4255" s="373"/>
    </row>
    <row r="4256" spans="9:9">
      <c r="I4256" s="373"/>
    </row>
    <row r="4257" spans="9:9">
      <c r="I4257" s="373"/>
    </row>
    <row r="4258" spans="9:9">
      <c r="I4258" s="373"/>
    </row>
    <row r="4259" spans="9:9">
      <c r="I4259" s="373"/>
    </row>
    <row r="4260" spans="9:9">
      <c r="I4260" s="373"/>
    </row>
    <row r="4261" spans="9:9">
      <c r="I4261" s="373"/>
    </row>
    <row r="4262" spans="9:9">
      <c r="I4262" s="373"/>
    </row>
    <row r="4263" spans="9:9">
      <c r="I4263" s="373"/>
    </row>
    <row r="4264" spans="9:9">
      <c r="I4264" s="373"/>
    </row>
    <row r="4265" spans="9:9">
      <c r="I4265" s="373"/>
    </row>
    <row r="4266" spans="9:9">
      <c r="I4266" s="373"/>
    </row>
    <row r="4267" spans="9:9">
      <c r="I4267" s="373"/>
    </row>
    <row r="4268" spans="9:9">
      <c r="I4268" s="373"/>
    </row>
    <row r="4269" spans="9:9">
      <c r="I4269" s="373"/>
    </row>
    <row r="4270" spans="9:9">
      <c r="I4270" s="373"/>
    </row>
    <row r="4271" spans="9:9">
      <c r="I4271" s="373"/>
    </row>
    <row r="4272" spans="9:9">
      <c r="I4272" s="373"/>
    </row>
    <row r="4273" spans="9:9">
      <c r="I4273" s="373"/>
    </row>
    <row r="4274" spans="9:9">
      <c r="I4274" s="373"/>
    </row>
    <row r="4275" spans="9:9">
      <c r="I4275" s="373"/>
    </row>
    <row r="4276" spans="9:9">
      <c r="I4276" s="373"/>
    </row>
    <row r="4277" spans="9:9">
      <c r="I4277" s="373"/>
    </row>
    <row r="4278" spans="9:9">
      <c r="I4278" s="373"/>
    </row>
    <row r="4279" spans="9:9">
      <c r="I4279" s="373"/>
    </row>
    <row r="4280" spans="9:9">
      <c r="I4280" s="373"/>
    </row>
    <row r="4281" spans="9:9">
      <c r="I4281" s="373"/>
    </row>
    <row r="4282" spans="9:9">
      <c r="I4282" s="373"/>
    </row>
    <row r="4283" spans="9:9">
      <c r="I4283" s="373"/>
    </row>
    <row r="4284" spans="9:9">
      <c r="I4284" s="373"/>
    </row>
    <row r="4285" spans="9:9">
      <c r="I4285" s="373"/>
    </row>
    <row r="4286" spans="9:9">
      <c r="I4286" s="373"/>
    </row>
    <row r="4287" spans="9:9">
      <c r="I4287" s="373"/>
    </row>
    <row r="4288" spans="9:9">
      <c r="I4288" s="373"/>
    </row>
    <row r="4289" spans="9:9">
      <c r="I4289" s="373"/>
    </row>
    <row r="4290" spans="9:9">
      <c r="I4290" s="373"/>
    </row>
    <row r="4291" spans="9:9">
      <c r="I4291" s="373"/>
    </row>
    <row r="4292" spans="9:9">
      <c r="I4292" s="373"/>
    </row>
    <row r="4293" spans="9:9">
      <c r="I4293" s="373"/>
    </row>
    <row r="4294" spans="9:9">
      <c r="I4294" s="373"/>
    </row>
    <row r="4295" spans="9:9">
      <c r="I4295" s="373"/>
    </row>
    <row r="4296" spans="9:9">
      <c r="I4296" s="373"/>
    </row>
    <row r="4297" spans="9:9">
      <c r="I4297" s="373"/>
    </row>
    <row r="4298" spans="9:9">
      <c r="I4298" s="373"/>
    </row>
    <row r="4299" spans="9:9">
      <c r="I4299" s="373"/>
    </row>
    <row r="4300" spans="9:9">
      <c r="I4300" s="373"/>
    </row>
    <row r="4301" spans="9:9">
      <c r="I4301" s="373"/>
    </row>
    <row r="4302" spans="9:9">
      <c r="I4302" s="373"/>
    </row>
    <row r="4303" spans="9:9">
      <c r="I4303" s="373"/>
    </row>
    <row r="4304" spans="9:9">
      <c r="I4304" s="373"/>
    </row>
    <row r="4305" spans="9:9">
      <c r="I4305" s="373"/>
    </row>
    <row r="4306" spans="9:9">
      <c r="I4306" s="373"/>
    </row>
    <row r="4307" spans="9:9">
      <c r="I4307" s="373"/>
    </row>
    <row r="4308" spans="9:9">
      <c r="I4308" s="373"/>
    </row>
    <row r="4309" spans="9:9">
      <c r="I4309" s="373"/>
    </row>
    <row r="4310" spans="9:9">
      <c r="I4310" s="373"/>
    </row>
    <row r="4311" spans="9:9">
      <c r="I4311" s="373"/>
    </row>
    <row r="4312" spans="9:9">
      <c r="I4312" s="373"/>
    </row>
    <row r="4313" spans="9:9">
      <c r="I4313" s="373"/>
    </row>
    <row r="4314" spans="9:9">
      <c r="I4314" s="373"/>
    </row>
    <row r="4315" spans="9:9">
      <c r="I4315" s="373"/>
    </row>
    <row r="4316" spans="9:9">
      <c r="I4316" s="373"/>
    </row>
    <row r="4317" spans="9:9">
      <c r="I4317" s="373"/>
    </row>
    <row r="4318" spans="9:9">
      <c r="I4318" s="373"/>
    </row>
    <row r="4319" spans="9:9">
      <c r="I4319" s="373"/>
    </row>
    <row r="4320" spans="9:9">
      <c r="I4320" s="373"/>
    </row>
    <row r="4321" spans="9:9">
      <c r="I4321" s="373"/>
    </row>
    <row r="4322" spans="9:9">
      <c r="I4322" s="373"/>
    </row>
    <row r="4323" spans="9:9">
      <c r="I4323" s="373"/>
    </row>
    <row r="4324" spans="9:9">
      <c r="I4324" s="373"/>
    </row>
    <row r="4325" spans="9:9">
      <c r="I4325" s="373"/>
    </row>
    <row r="4326" spans="9:9">
      <c r="I4326" s="373"/>
    </row>
    <row r="4327" spans="9:9">
      <c r="I4327" s="373"/>
    </row>
    <row r="4328" spans="9:9">
      <c r="I4328" s="373"/>
    </row>
    <row r="4329" spans="9:9">
      <c r="I4329" s="373"/>
    </row>
    <row r="4330" spans="9:9">
      <c r="I4330" s="373"/>
    </row>
    <row r="4331" spans="9:9">
      <c r="I4331" s="373"/>
    </row>
    <row r="4332" spans="9:9">
      <c r="I4332" s="373"/>
    </row>
    <row r="4333" spans="9:9">
      <c r="I4333" s="373"/>
    </row>
    <row r="4334" spans="9:9">
      <c r="I4334" s="373"/>
    </row>
    <row r="4335" spans="9:9">
      <c r="I4335" s="373"/>
    </row>
    <row r="4336" spans="9:9">
      <c r="I4336" s="373"/>
    </row>
    <row r="4337" spans="9:9">
      <c r="I4337" s="373"/>
    </row>
    <row r="4338" spans="9:9">
      <c r="I4338" s="373"/>
    </row>
    <row r="4339" spans="9:9">
      <c r="I4339" s="373"/>
    </row>
    <row r="4340" spans="9:9">
      <c r="I4340" s="373"/>
    </row>
    <row r="4341" spans="9:9">
      <c r="I4341" s="373"/>
    </row>
    <row r="4342" spans="9:9">
      <c r="I4342" s="373"/>
    </row>
    <row r="4343" spans="9:9">
      <c r="I4343" s="373"/>
    </row>
    <row r="4344" spans="9:9">
      <c r="I4344" s="373"/>
    </row>
    <row r="4345" spans="9:9">
      <c r="I4345" s="373"/>
    </row>
    <row r="4346" spans="9:9">
      <c r="I4346" s="373"/>
    </row>
    <row r="4347" spans="9:9">
      <c r="I4347" s="373"/>
    </row>
    <row r="4348" spans="9:9">
      <c r="I4348" s="373"/>
    </row>
    <row r="4349" spans="9:9">
      <c r="I4349" s="373"/>
    </row>
    <row r="4350" spans="9:9">
      <c r="I4350" s="373"/>
    </row>
    <row r="4351" spans="9:9">
      <c r="I4351" s="373"/>
    </row>
    <row r="4352" spans="9:9">
      <c r="I4352" s="373"/>
    </row>
    <row r="4353" spans="9:9">
      <c r="I4353" s="373"/>
    </row>
    <row r="4354" spans="9:9">
      <c r="I4354" s="373"/>
    </row>
    <row r="4355" spans="9:9">
      <c r="I4355" s="373"/>
    </row>
    <row r="4356" spans="9:9">
      <c r="I4356" s="373"/>
    </row>
    <row r="4357" spans="9:9">
      <c r="I4357" s="373"/>
    </row>
    <row r="4358" spans="9:9">
      <c r="I4358" s="373"/>
    </row>
    <row r="4359" spans="9:9">
      <c r="I4359" s="373"/>
    </row>
    <row r="4360" spans="9:9">
      <c r="I4360" s="373"/>
    </row>
    <row r="4361" spans="9:9">
      <c r="I4361" s="373"/>
    </row>
    <row r="4362" spans="9:9">
      <c r="I4362" s="373"/>
    </row>
    <row r="4363" spans="9:9">
      <c r="I4363" s="373"/>
    </row>
    <row r="4364" spans="9:9">
      <c r="I4364" s="373"/>
    </row>
    <row r="4365" spans="9:9">
      <c r="I4365" s="373"/>
    </row>
    <row r="4366" spans="9:9">
      <c r="I4366" s="373"/>
    </row>
    <row r="4367" spans="9:9">
      <c r="I4367" s="373"/>
    </row>
    <row r="4368" spans="9:9">
      <c r="I4368" s="373"/>
    </row>
    <row r="4369" spans="9:9">
      <c r="I4369" s="373"/>
    </row>
    <row r="4370" spans="9:9">
      <c r="I4370" s="373"/>
    </row>
    <row r="4371" spans="9:9">
      <c r="I4371" s="373"/>
    </row>
    <row r="4372" spans="9:9">
      <c r="I4372" s="373"/>
    </row>
    <row r="4373" spans="9:9">
      <c r="I4373" s="373"/>
    </row>
    <row r="4374" spans="9:9">
      <c r="I4374" s="373"/>
    </row>
    <row r="4375" spans="9:9">
      <c r="I4375" s="373"/>
    </row>
    <row r="4376" spans="9:9">
      <c r="I4376" s="373"/>
    </row>
    <row r="4377" spans="9:9">
      <c r="I4377" s="373"/>
    </row>
    <row r="4378" spans="9:9">
      <c r="I4378" s="373"/>
    </row>
    <row r="4379" spans="9:9">
      <c r="I4379" s="373"/>
    </row>
    <row r="4380" spans="9:9">
      <c r="I4380" s="373"/>
    </row>
    <row r="4381" spans="9:9">
      <c r="I4381" s="373"/>
    </row>
    <row r="4382" spans="9:9">
      <c r="I4382" s="373"/>
    </row>
    <row r="4383" spans="9:9">
      <c r="I4383" s="373"/>
    </row>
    <row r="4384" spans="9:9">
      <c r="I4384" s="373"/>
    </row>
    <row r="4385" spans="9:9">
      <c r="I4385" s="373"/>
    </row>
    <row r="4386" spans="9:9">
      <c r="I4386" s="373"/>
    </row>
    <row r="4387" spans="9:9">
      <c r="I4387" s="373"/>
    </row>
    <row r="4388" spans="9:9">
      <c r="I4388" s="373"/>
    </row>
    <row r="4389" spans="9:9">
      <c r="I4389" s="373"/>
    </row>
    <row r="4390" spans="9:9">
      <c r="I4390" s="373"/>
    </row>
    <row r="4391" spans="9:9">
      <c r="I4391" s="373"/>
    </row>
    <row r="4392" spans="9:9">
      <c r="I4392" s="373"/>
    </row>
    <row r="4393" spans="9:9">
      <c r="I4393" s="373"/>
    </row>
    <row r="4394" spans="9:9">
      <c r="I4394" s="373"/>
    </row>
    <row r="4395" spans="9:9">
      <c r="I4395" s="373"/>
    </row>
    <row r="4396" spans="9:9">
      <c r="I4396" s="373"/>
    </row>
    <row r="4397" spans="9:9">
      <c r="I4397" s="373"/>
    </row>
    <row r="4398" spans="9:9">
      <c r="I4398" s="373"/>
    </row>
    <row r="4399" spans="9:9">
      <c r="I4399" s="373"/>
    </row>
    <row r="4400" spans="9:9">
      <c r="I4400" s="373"/>
    </row>
    <row r="4401" spans="9:9">
      <c r="I4401" s="373"/>
    </row>
    <row r="4402" spans="9:9">
      <c r="I4402" s="373"/>
    </row>
    <row r="4403" spans="9:9">
      <c r="I4403" s="373"/>
    </row>
    <row r="4404" spans="9:9">
      <c r="I4404" s="373"/>
    </row>
    <row r="4405" spans="9:9">
      <c r="I4405" s="373"/>
    </row>
    <row r="4406" spans="9:9">
      <c r="I4406" s="373"/>
    </row>
    <row r="4407" spans="9:9">
      <c r="I4407" s="373"/>
    </row>
    <row r="4408" spans="9:9">
      <c r="I4408" s="373"/>
    </row>
    <row r="4409" spans="9:9">
      <c r="I4409" s="373"/>
    </row>
    <row r="4410" spans="9:9">
      <c r="I4410" s="373"/>
    </row>
    <row r="4411" spans="9:9">
      <c r="I4411" s="373"/>
    </row>
    <row r="4412" spans="9:9">
      <c r="I4412" s="373"/>
    </row>
    <row r="4413" spans="9:9">
      <c r="I4413" s="373"/>
    </row>
    <row r="4414" spans="9:9">
      <c r="I4414" s="373"/>
    </row>
    <row r="4415" spans="9:9">
      <c r="I4415" s="373"/>
    </row>
    <row r="4416" spans="9:9">
      <c r="I4416" s="373"/>
    </row>
    <row r="4417" spans="9:9">
      <c r="I4417" s="373"/>
    </row>
    <row r="4418" spans="9:9">
      <c r="I4418" s="373"/>
    </row>
    <row r="4419" spans="9:9">
      <c r="I4419" s="373"/>
    </row>
    <row r="4420" spans="9:9">
      <c r="I4420" s="373"/>
    </row>
    <row r="4421" spans="9:9">
      <c r="I4421" s="373"/>
    </row>
    <row r="4422" spans="9:9">
      <c r="I4422" s="373"/>
    </row>
    <row r="4423" spans="9:9">
      <c r="I4423" s="373"/>
    </row>
    <row r="4424" spans="9:9">
      <c r="I4424" s="373"/>
    </row>
    <row r="4425" spans="9:9">
      <c r="I4425" s="373"/>
    </row>
    <row r="4426" spans="9:9">
      <c r="I4426" s="373"/>
    </row>
    <row r="4427" spans="9:9">
      <c r="I4427" s="373"/>
    </row>
    <row r="4428" spans="9:9">
      <c r="I4428" s="373"/>
    </row>
    <row r="4429" spans="9:9">
      <c r="I4429" s="373"/>
    </row>
    <row r="4430" spans="9:9">
      <c r="I4430" s="373"/>
    </row>
    <row r="4431" spans="9:9">
      <c r="I4431" s="373"/>
    </row>
    <row r="4432" spans="9:9">
      <c r="I4432" s="373"/>
    </row>
    <row r="4433" spans="9:9">
      <c r="I4433" s="373"/>
    </row>
    <row r="4434" spans="9:9">
      <c r="I4434" s="373"/>
    </row>
    <row r="4435" spans="9:9">
      <c r="I4435" s="373"/>
    </row>
    <row r="4436" spans="9:9">
      <c r="I4436" s="373"/>
    </row>
    <row r="4437" spans="9:9">
      <c r="I4437" s="373"/>
    </row>
    <row r="4438" spans="9:9">
      <c r="I4438" s="373"/>
    </row>
    <row r="4439" spans="9:9">
      <c r="I4439" s="373"/>
    </row>
    <row r="4440" spans="9:9">
      <c r="I4440" s="373"/>
    </row>
    <row r="4441" spans="9:9">
      <c r="I4441" s="373"/>
    </row>
    <row r="4442" spans="9:9">
      <c r="I4442" s="373"/>
    </row>
    <row r="4443" spans="9:9">
      <c r="I4443" s="373"/>
    </row>
    <row r="4444" spans="9:9">
      <c r="I4444" s="373"/>
    </row>
    <row r="4445" spans="9:9">
      <c r="I4445" s="373"/>
    </row>
    <row r="4446" spans="9:9">
      <c r="I4446" s="373"/>
    </row>
    <row r="4447" spans="9:9">
      <c r="I4447" s="373"/>
    </row>
    <row r="4448" spans="9:9">
      <c r="I4448" s="373"/>
    </row>
    <row r="4449" spans="9:9">
      <c r="I4449" s="373"/>
    </row>
    <row r="4450" spans="9:9">
      <c r="I4450" s="373"/>
    </row>
    <row r="4451" spans="9:9">
      <c r="I4451" s="373"/>
    </row>
    <row r="4452" spans="9:9">
      <c r="I4452" s="373"/>
    </row>
    <row r="4453" spans="9:9">
      <c r="I4453" s="373"/>
    </row>
    <row r="4454" spans="9:9">
      <c r="I4454" s="373"/>
    </row>
    <row r="4455" spans="9:9">
      <c r="I4455" s="373"/>
    </row>
    <row r="4456" spans="9:9">
      <c r="I4456" s="373"/>
    </row>
    <row r="4457" spans="9:9">
      <c r="I4457" s="373"/>
    </row>
    <row r="4458" spans="9:9">
      <c r="I4458" s="373"/>
    </row>
    <row r="4459" spans="9:9">
      <c r="I4459" s="373"/>
    </row>
    <row r="4460" spans="9:9">
      <c r="I4460" s="373"/>
    </row>
    <row r="4461" spans="9:9">
      <c r="I4461" s="373"/>
    </row>
    <row r="4462" spans="9:9">
      <c r="I4462" s="373"/>
    </row>
    <row r="4463" spans="9:9">
      <c r="I4463" s="373"/>
    </row>
    <row r="4464" spans="9:9">
      <c r="I4464" s="373"/>
    </row>
    <row r="4465" spans="9:9">
      <c r="I4465" s="373"/>
    </row>
    <row r="4466" spans="9:9">
      <c r="I4466" s="373"/>
    </row>
    <row r="4467" spans="9:9">
      <c r="I4467" s="373"/>
    </row>
    <row r="4468" spans="9:9">
      <c r="I4468" s="373"/>
    </row>
    <row r="4469" spans="9:9">
      <c r="I4469" s="373"/>
    </row>
    <row r="4470" spans="9:9">
      <c r="I4470" s="373"/>
    </row>
    <row r="4471" spans="9:9">
      <c r="I4471" s="373"/>
    </row>
    <row r="4472" spans="9:9">
      <c r="I4472" s="373"/>
    </row>
    <row r="4473" spans="9:9">
      <c r="I4473" s="373"/>
    </row>
    <row r="4474" spans="9:9">
      <c r="I4474" s="373"/>
    </row>
    <row r="4475" spans="9:9">
      <c r="I4475" s="373"/>
    </row>
    <row r="4476" spans="9:9">
      <c r="I4476" s="373"/>
    </row>
    <row r="4477" spans="9:9">
      <c r="I4477" s="373"/>
    </row>
    <row r="4478" spans="9:9">
      <c r="I4478" s="373"/>
    </row>
    <row r="4479" spans="9:9">
      <c r="I4479" s="373"/>
    </row>
    <row r="4480" spans="9:9">
      <c r="I4480" s="373"/>
    </row>
    <row r="4481" spans="9:9">
      <c r="I4481" s="373"/>
    </row>
    <row r="4482" spans="9:9">
      <c r="I4482" s="373"/>
    </row>
    <row r="4483" spans="9:9">
      <c r="I4483" s="373"/>
    </row>
    <row r="4484" spans="9:9">
      <c r="I4484" s="373"/>
    </row>
    <row r="4485" spans="9:9">
      <c r="I4485" s="373"/>
    </row>
    <row r="4486" spans="9:9">
      <c r="I4486" s="373"/>
    </row>
    <row r="4487" spans="9:9">
      <c r="I4487" s="373"/>
    </row>
    <row r="4488" spans="9:9">
      <c r="I4488" s="373"/>
    </row>
    <row r="4489" spans="9:9">
      <c r="I4489" s="373"/>
    </row>
    <row r="4490" spans="9:9">
      <c r="I4490" s="373"/>
    </row>
    <row r="4491" spans="9:9">
      <c r="I4491" s="373"/>
    </row>
    <row r="4492" spans="9:9">
      <c r="I4492" s="373"/>
    </row>
    <row r="4493" spans="9:9">
      <c r="I4493" s="373"/>
    </row>
    <row r="4494" spans="9:9">
      <c r="I4494" s="373"/>
    </row>
    <row r="4495" spans="9:9">
      <c r="I4495" s="373"/>
    </row>
    <row r="4496" spans="9:9">
      <c r="I4496" s="373"/>
    </row>
    <row r="4497" spans="9:9">
      <c r="I4497" s="373"/>
    </row>
    <row r="4498" spans="9:9">
      <c r="I4498" s="373"/>
    </row>
    <row r="4499" spans="9:9">
      <c r="I4499" s="373"/>
    </row>
    <row r="4500" spans="9:9">
      <c r="I4500" s="373"/>
    </row>
    <row r="4501" spans="9:9">
      <c r="I4501" s="373"/>
    </row>
    <row r="4502" spans="9:9">
      <c r="I4502" s="373"/>
    </row>
    <row r="4503" spans="9:9">
      <c r="I4503" s="373"/>
    </row>
    <row r="4504" spans="9:9">
      <c r="I4504" s="373"/>
    </row>
    <row r="4505" spans="9:9">
      <c r="I4505" s="373"/>
    </row>
    <row r="4506" spans="9:9">
      <c r="I4506" s="373"/>
    </row>
    <row r="4507" spans="9:9">
      <c r="I4507" s="373"/>
    </row>
    <row r="4508" spans="9:9">
      <c r="I4508" s="373"/>
    </row>
    <row r="4509" spans="9:9">
      <c r="I4509" s="373"/>
    </row>
    <row r="4510" spans="9:9">
      <c r="I4510" s="373"/>
    </row>
    <row r="4511" spans="9:9">
      <c r="I4511" s="373"/>
    </row>
    <row r="4512" spans="9:9">
      <c r="I4512" s="373"/>
    </row>
    <row r="4513" spans="9:9">
      <c r="I4513" s="373"/>
    </row>
    <row r="4514" spans="9:9">
      <c r="I4514" s="373"/>
    </row>
    <row r="4515" spans="9:9">
      <c r="I4515" s="373"/>
    </row>
    <row r="4516" spans="9:9">
      <c r="I4516" s="373"/>
    </row>
    <row r="4517" spans="9:9">
      <c r="I4517" s="373"/>
    </row>
    <row r="4518" spans="9:9">
      <c r="I4518" s="373"/>
    </row>
    <row r="4519" spans="9:9">
      <c r="I4519" s="373"/>
    </row>
    <row r="4520" spans="9:9">
      <c r="I4520" s="373"/>
    </row>
    <row r="4521" spans="9:9">
      <c r="I4521" s="373"/>
    </row>
    <row r="4522" spans="9:9">
      <c r="I4522" s="373"/>
    </row>
    <row r="4523" spans="9:9">
      <c r="I4523" s="373"/>
    </row>
    <row r="4524" spans="9:9">
      <c r="I4524" s="373"/>
    </row>
    <row r="4525" spans="9:9">
      <c r="I4525" s="373"/>
    </row>
    <row r="4526" spans="9:9">
      <c r="I4526" s="373"/>
    </row>
    <row r="4527" spans="9:9">
      <c r="I4527" s="373"/>
    </row>
    <row r="4528" spans="9:9">
      <c r="I4528" s="373"/>
    </row>
    <row r="4529" spans="9:9">
      <c r="I4529" s="373"/>
    </row>
    <row r="4530" spans="9:9">
      <c r="I4530" s="373"/>
    </row>
    <row r="4531" spans="9:9">
      <c r="I4531" s="373"/>
    </row>
    <row r="4532" spans="9:9">
      <c r="I4532" s="373"/>
    </row>
    <row r="4533" spans="9:9">
      <c r="I4533" s="373"/>
    </row>
    <row r="4534" spans="9:9">
      <c r="I4534" s="373"/>
    </row>
    <row r="4535" spans="9:9">
      <c r="I4535" s="373"/>
    </row>
    <row r="4536" spans="9:9">
      <c r="I4536" s="373"/>
    </row>
    <row r="4537" spans="9:9">
      <c r="I4537" s="373"/>
    </row>
    <row r="4538" spans="9:9">
      <c r="I4538" s="373"/>
    </row>
    <row r="4539" spans="9:9">
      <c r="I4539" s="373"/>
    </row>
    <row r="4540" spans="9:9">
      <c r="I4540" s="373"/>
    </row>
    <row r="4541" spans="9:9">
      <c r="I4541" s="373"/>
    </row>
    <row r="4542" spans="9:9">
      <c r="I4542" s="373"/>
    </row>
    <row r="4543" spans="9:9">
      <c r="I4543" s="373"/>
    </row>
    <row r="4544" spans="9:9">
      <c r="I4544" s="373"/>
    </row>
    <row r="4545" spans="9:9">
      <c r="I4545" s="373"/>
    </row>
    <row r="4546" spans="9:9">
      <c r="I4546" s="373"/>
    </row>
    <row r="4547" spans="9:9">
      <c r="I4547" s="373"/>
    </row>
    <row r="4548" spans="9:9">
      <c r="I4548" s="373"/>
    </row>
    <row r="4549" spans="9:9">
      <c r="I4549" s="373"/>
    </row>
    <row r="4550" spans="9:9">
      <c r="I4550" s="373"/>
    </row>
    <row r="4551" spans="9:9">
      <c r="I4551" s="373"/>
    </row>
    <row r="4552" spans="9:9">
      <c r="I4552" s="373"/>
    </row>
    <row r="4553" spans="9:9">
      <c r="I4553" s="373"/>
    </row>
    <row r="4554" spans="9:9">
      <c r="I4554" s="373"/>
    </row>
    <row r="4555" spans="9:9">
      <c r="I4555" s="373"/>
    </row>
    <row r="4556" spans="9:9">
      <c r="I4556" s="373"/>
    </row>
    <row r="4557" spans="9:9">
      <c r="I4557" s="373"/>
    </row>
    <row r="4558" spans="9:9">
      <c r="I4558" s="373"/>
    </row>
    <row r="4559" spans="9:9">
      <c r="I4559" s="373"/>
    </row>
    <row r="4560" spans="9:9">
      <c r="I4560" s="373"/>
    </row>
    <row r="4561" spans="9:9">
      <c r="I4561" s="373"/>
    </row>
    <row r="4562" spans="9:9">
      <c r="I4562" s="373"/>
    </row>
    <row r="4563" spans="9:9">
      <c r="I4563" s="373"/>
    </row>
    <row r="4564" spans="9:9">
      <c r="I4564" s="373"/>
    </row>
    <row r="4565" spans="9:9">
      <c r="I4565" s="373"/>
    </row>
    <row r="4566" spans="9:9">
      <c r="I4566" s="373"/>
    </row>
    <row r="4567" spans="9:9">
      <c r="I4567" s="373"/>
    </row>
    <row r="4568" spans="9:9">
      <c r="I4568" s="373"/>
    </row>
    <row r="4569" spans="9:9">
      <c r="I4569" s="373"/>
    </row>
    <row r="4570" spans="9:9">
      <c r="I4570" s="373"/>
    </row>
    <row r="4571" spans="9:9">
      <c r="I4571" s="373"/>
    </row>
    <row r="4572" spans="9:9">
      <c r="I4572" s="373"/>
    </row>
    <row r="4573" spans="9:9">
      <c r="I4573" s="373"/>
    </row>
    <row r="4574" spans="9:9">
      <c r="I4574" s="373"/>
    </row>
    <row r="4575" spans="9:9">
      <c r="I4575" s="373"/>
    </row>
    <row r="4576" spans="9:9">
      <c r="I4576" s="373"/>
    </row>
    <row r="4577" spans="9:9">
      <c r="I4577" s="373"/>
    </row>
    <row r="4578" spans="9:9">
      <c r="I4578" s="373"/>
    </row>
    <row r="4579" spans="9:9">
      <c r="I4579" s="373"/>
    </row>
    <row r="4580" spans="9:9">
      <c r="I4580" s="373"/>
    </row>
    <row r="4581" spans="9:9">
      <c r="I4581" s="373"/>
    </row>
    <row r="4582" spans="9:9">
      <c r="I4582" s="373"/>
    </row>
    <row r="4583" spans="9:9">
      <c r="I4583" s="373"/>
    </row>
    <row r="4584" spans="9:9">
      <c r="I4584" s="373"/>
    </row>
    <row r="4585" spans="9:9">
      <c r="I4585" s="373"/>
    </row>
    <row r="4586" spans="9:9">
      <c r="I4586" s="373"/>
    </row>
    <row r="4587" spans="9:9">
      <c r="I4587" s="373"/>
    </row>
    <row r="4588" spans="9:9">
      <c r="I4588" s="373"/>
    </row>
    <row r="4589" spans="9:9">
      <c r="I4589" s="373"/>
    </row>
    <row r="4590" spans="9:9">
      <c r="I4590" s="373"/>
    </row>
    <row r="4591" spans="9:9">
      <c r="I4591" s="373"/>
    </row>
    <row r="4592" spans="9:9">
      <c r="I4592" s="373"/>
    </row>
    <row r="4593" spans="9:9">
      <c r="I4593" s="373"/>
    </row>
    <row r="4594" spans="9:9">
      <c r="I4594" s="373"/>
    </row>
    <row r="4595" spans="9:9">
      <c r="I4595" s="373"/>
    </row>
    <row r="4596" spans="9:9">
      <c r="I4596" s="373"/>
    </row>
    <row r="4597" spans="9:9">
      <c r="I4597" s="373"/>
    </row>
    <row r="4598" spans="9:9">
      <c r="I4598" s="373"/>
    </row>
    <row r="4599" spans="9:9">
      <c r="I4599" s="373"/>
    </row>
    <row r="4600" spans="9:9">
      <c r="I4600" s="373"/>
    </row>
    <row r="4601" spans="9:9">
      <c r="I4601" s="373"/>
    </row>
    <row r="4602" spans="9:9">
      <c r="I4602" s="373"/>
    </row>
    <row r="4603" spans="9:9">
      <c r="I4603" s="373"/>
    </row>
    <row r="4604" spans="9:9">
      <c r="I4604" s="373"/>
    </row>
    <row r="4605" spans="9:9">
      <c r="I4605" s="373"/>
    </row>
    <row r="4606" spans="9:9">
      <c r="I4606" s="373"/>
    </row>
    <row r="4607" spans="9:9">
      <c r="I4607" s="373"/>
    </row>
    <row r="4608" spans="9:9">
      <c r="I4608" s="373"/>
    </row>
    <row r="4609" spans="9:9">
      <c r="I4609" s="373"/>
    </row>
    <row r="4610" spans="9:9">
      <c r="I4610" s="373"/>
    </row>
    <row r="4611" spans="9:9">
      <c r="I4611" s="373"/>
    </row>
    <row r="4612" spans="9:9">
      <c r="I4612" s="373"/>
    </row>
    <row r="4613" spans="9:9">
      <c r="I4613" s="373"/>
    </row>
    <row r="4614" spans="9:9">
      <c r="I4614" s="373"/>
    </row>
    <row r="4615" spans="9:9">
      <c r="I4615" s="373"/>
    </row>
    <row r="4616" spans="9:9">
      <c r="I4616" s="373"/>
    </row>
    <row r="4617" spans="9:9">
      <c r="I4617" s="373"/>
    </row>
    <row r="4618" spans="9:9">
      <c r="I4618" s="373"/>
    </row>
    <row r="4619" spans="9:9">
      <c r="I4619" s="373"/>
    </row>
    <row r="4620" spans="9:9">
      <c r="I4620" s="373"/>
    </row>
    <row r="4621" spans="9:9">
      <c r="I4621" s="373"/>
    </row>
    <row r="4622" spans="9:9">
      <c r="I4622" s="373"/>
    </row>
    <row r="4623" spans="9:9">
      <c r="I4623" s="373"/>
    </row>
    <row r="4624" spans="9:9">
      <c r="I4624" s="373"/>
    </row>
    <row r="4625" spans="9:9">
      <c r="I4625" s="373"/>
    </row>
    <row r="4626" spans="9:9">
      <c r="I4626" s="373"/>
    </row>
    <row r="4627" spans="9:9">
      <c r="I4627" s="373"/>
    </row>
    <row r="4628" spans="9:9">
      <c r="I4628" s="373"/>
    </row>
    <row r="4629" spans="9:9">
      <c r="I4629" s="373"/>
    </row>
    <row r="4630" spans="9:9">
      <c r="I4630" s="373"/>
    </row>
    <row r="4631" spans="9:9">
      <c r="I4631" s="373"/>
    </row>
    <row r="4632" spans="9:9">
      <c r="I4632" s="373"/>
    </row>
    <row r="4633" spans="9:9">
      <c r="I4633" s="373"/>
    </row>
    <row r="4634" spans="9:9">
      <c r="I4634" s="373"/>
    </row>
    <row r="4635" spans="9:9">
      <c r="I4635" s="373"/>
    </row>
    <row r="4636" spans="9:9">
      <c r="I4636" s="373"/>
    </row>
    <row r="4637" spans="9:9">
      <c r="I4637" s="373"/>
    </row>
    <row r="4638" spans="9:9">
      <c r="I4638" s="373"/>
    </row>
    <row r="4639" spans="9:9">
      <c r="I4639" s="373"/>
    </row>
    <row r="4640" spans="9:9">
      <c r="I4640" s="373"/>
    </row>
    <row r="4641" spans="9:9">
      <c r="I4641" s="373"/>
    </row>
    <row r="4642" spans="9:9">
      <c r="I4642" s="373"/>
    </row>
    <row r="4643" spans="9:9">
      <c r="I4643" s="373"/>
    </row>
    <row r="4644" spans="9:9">
      <c r="I4644" s="373"/>
    </row>
    <row r="4645" spans="9:9">
      <c r="I4645" s="373"/>
    </row>
    <row r="4646" spans="9:9">
      <c r="I4646" s="373"/>
    </row>
    <row r="4647" spans="9:9">
      <c r="I4647" s="373"/>
    </row>
    <row r="4648" spans="9:9">
      <c r="I4648" s="373"/>
    </row>
    <row r="4649" spans="9:9">
      <c r="I4649" s="373"/>
    </row>
    <row r="4650" spans="9:9">
      <c r="I4650" s="373"/>
    </row>
    <row r="4651" spans="9:9">
      <c r="I4651" s="373"/>
    </row>
    <row r="4652" spans="9:9">
      <c r="I4652" s="373"/>
    </row>
    <row r="4653" spans="9:9">
      <c r="I4653" s="373"/>
    </row>
    <row r="4654" spans="9:9">
      <c r="I4654" s="373"/>
    </row>
    <row r="4655" spans="9:9">
      <c r="I4655" s="373"/>
    </row>
    <row r="4656" spans="9:9">
      <c r="I4656" s="373"/>
    </row>
    <row r="4657" spans="9:9">
      <c r="I4657" s="373"/>
    </row>
    <row r="4658" spans="9:9">
      <c r="I4658" s="373"/>
    </row>
    <row r="4659" spans="9:9">
      <c r="I4659" s="373"/>
    </row>
    <row r="4660" spans="9:9">
      <c r="I4660" s="373"/>
    </row>
    <row r="4661" spans="9:9">
      <c r="I4661" s="373"/>
    </row>
    <row r="4662" spans="9:9">
      <c r="I4662" s="373"/>
    </row>
    <row r="4663" spans="9:9">
      <c r="I4663" s="373"/>
    </row>
    <row r="4664" spans="9:9">
      <c r="I4664" s="373"/>
    </row>
    <row r="4665" spans="9:9">
      <c r="I4665" s="373"/>
    </row>
    <row r="4666" spans="9:9">
      <c r="I4666" s="373"/>
    </row>
    <row r="4667" spans="9:9">
      <c r="I4667" s="373"/>
    </row>
    <row r="4668" spans="9:9">
      <c r="I4668" s="373"/>
    </row>
    <row r="4669" spans="9:9">
      <c r="I4669" s="373"/>
    </row>
    <row r="4670" spans="9:9">
      <c r="I4670" s="373"/>
    </row>
    <row r="4671" spans="9:9">
      <c r="I4671" s="373"/>
    </row>
    <row r="4672" spans="9:9">
      <c r="I4672" s="373"/>
    </row>
    <row r="4673" spans="9:9">
      <c r="I4673" s="373"/>
    </row>
    <row r="4674" spans="9:9">
      <c r="I4674" s="373"/>
    </row>
    <row r="4675" spans="9:9">
      <c r="I4675" s="373"/>
    </row>
    <row r="4676" spans="9:9">
      <c r="I4676" s="373"/>
    </row>
    <row r="4677" spans="9:9">
      <c r="I4677" s="373"/>
    </row>
    <row r="4678" spans="9:9">
      <c r="I4678" s="373"/>
    </row>
    <row r="4679" spans="9:9">
      <c r="I4679" s="373"/>
    </row>
    <row r="4680" spans="9:9">
      <c r="I4680" s="373"/>
    </row>
    <row r="4681" spans="9:9">
      <c r="I4681" s="373"/>
    </row>
    <row r="4682" spans="9:9">
      <c r="I4682" s="373"/>
    </row>
    <row r="4683" spans="9:9">
      <c r="I4683" s="373"/>
    </row>
    <row r="4684" spans="9:9">
      <c r="I4684" s="373"/>
    </row>
    <row r="4685" spans="9:9">
      <c r="I4685" s="373"/>
    </row>
    <row r="4686" spans="9:9">
      <c r="I4686" s="373"/>
    </row>
    <row r="4687" spans="9:9">
      <c r="I4687" s="373"/>
    </row>
    <row r="4688" spans="9:9">
      <c r="I4688" s="373"/>
    </row>
    <row r="4689" spans="9:9">
      <c r="I4689" s="373"/>
    </row>
    <row r="4690" spans="9:9">
      <c r="I4690" s="373"/>
    </row>
    <row r="4691" spans="9:9">
      <c r="I4691" s="373"/>
    </row>
    <row r="4692" spans="9:9">
      <c r="I4692" s="373"/>
    </row>
    <row r="4693" spans="9:9">
      <c r="I4693" s="373"/>
    </row>
    <row r="4694" spans="9:9">
      <c r="I4694" s="373"/>
    </row>
    <row r="4695" spans="9:9">
      <c r="I4695" s="373"/>
    </row>
    <row r="4696" spans="9:9">
      <c r="I4696" s="373"/>
    </row>
    <row r="4697" spans="9:9">
      <c r="I4697" s="373"/>
    </row>
    <row r="4698" spans="9:9">
      <c r="I4698" s="373"/>
    </row>
    <row r="4699" spans="9:9">
      <c r="I4699" s="373"/>
    </row>
    <row r="4700" spans="9:9">
      <c r="I4700" s="373"/>
    </row>
    <row r="4701" spans="9:9">
      <c r="I4701" s="373"/>
    </row>
    <row r="4702" spans="9:9">
      <c r="I4702" s="373"/>
    </row>
    <row r="4703" spans="9:9">
      <c r="I4703" s="373"/>
    </row>
    <row r="4704" spans="9:9">
      <c r="I4704" s="373"/>
    </row>
    <row r="4705" spans="9:9">
      <c r="I4705" s="373"/>
    </row>
    <row r="4706" spans="9:9">
      <c r="I4706" s="373"/>
    </row>
    <row r="4707" spans="9:9">
      <c r="I4707" s="373"/>
    </row>
    <row r="4708" spans="9:9">
      <c r="I4708" s="373"/>
    </row>
    <row r="4709" spans="9:9">
      <c r="I4709" s="373"/>
    </row>
    <row r="4710" spans="9:9">
      <c r="I4710" s="373"/>
    </row>
    <row r="4711" spans="9:9">
      <c r="I4711" s="373"/>
    </row>
    <row r="4712" spans="9:9">
      <c r="I4712" s="373"/>
    </row>
    <row r="4713" spans="9:9">
      <c r="I4713" s="373"/>
    </row>
    <row r="4714" spans="9:9">
      <c r="I4714" s="373"/>
    </row>
    <row r="4715" spans="9:9">
      <c r="I4715" s="373"/>
    </row>
    <row r="4716" spans="9:9">
      <c r="I4716" s="373"/>
    </row>
    <row r="4717" spans="9:9">
      <c r="I4717" s="373"/>
    </row>
    <row r="4718" spans="9:9">
      <c r="I4718" s="373"/>
    </row>
    <row r="4719" spans="9:9">
      <c r="I4719" s="373"/>
    </row>
    <row r="4720" spans="9:9">
      <c r="I4720" s="373"/>
    </row>
    <row r="4721" spans="9:9">
      <c r="I4721" s="373"/>
    </row>
    <row r="4722" spans="9:9">
      <c r="I4722" s="373"/>
    </row>
    <row r="4723" spans="9:9">
      <c r="I4723" s="373"/>
    </row>
    <row r="4724" spans="9:9">
      <c r="I4724" s="373"/>
    </row>
    <row r="4725" spans="9:9">
      <c r="I4725" s="373"/>
    </row>
    <row r="4726" spans="9:9">
      <c r="I4726" s="373"/>
    </row>
    <row r="4727" spans="9:9">
      <c r="I4727" s="373"/>
    </row>
    <row r="4728" spans="9:9">
      <c r="I4728" s="373"/>
    </row>
    <row r="4729" spans="9:9">
      <c r="I4729" s="373"/>
    </row>
    <row r="4730" spans="9:9">
      <c r="I4730" s="373"/>
    </row>
    <row r="4731" spans="9:9">
      <c r="I4731" s="373"/>
    </row>
    <row r="4732" spans="9:9">
      <c r="I4732" s="373"/>
    </row>
    <row r="4733" spans="9:9">
      <c r="I4733" s="373"/>
    </row>
    <row r="4734" spans="9:9">
      <c r="I4734" s="373"/>
    </row>
    <row r="4735" spans="9:9">
      <c r="I4735" s="373"/>
    </row>
    <row r="4736" spans="9:9">
      <c r="I4736" s="373"/>
    </row>
    <row r="4737" spans="9:9">
      <c r="I4737" s="373"/>
    </row>
    <row r="4738" spans="9:9">
      <c r="I4738" s="373"/>
    </row>
    <row r="4739" spans="9:9">
      <c r="I4739" s="373"/>
    </row>
    <row r="4740" spans="9:9">
      <c r="I4740" s="373"/>
    </row>
    <row r="4741" spans="9:9">
      <c r="I4741" s="373"/>
    </row>
    <row r="4742" spans="9:9">
      <c r="I4742" s="373"/>
    </row>
    <row r="4743" spans="9:9">
      <c r="I4743" s="373"/>
    </row>
    <row r="4744" spans="9:9">
      <c r="I4744" s="373"/>
    </row>
    <row r="4745" spans="9:9">
      <c r="I4745" s="373"/>
    </row>
    <row r="4746" spans="9:9">
      <c r="I4746" s="373"/>
    </row>
    <row r="4747" spans="9:9">
      <c r="I4747" s="373"/>
    </row>
    <row r="4748" spans="9:9">
      <c r="I4748" s="373"/>
    </row>
    <row r="4749" spans="9:9">
      <c r="I4749" s="373"/>
    </row>
    <row r="4750" spans="9:9">
      <c r="I4750" s="373"/>
    </row>
    <row r="4751" spans="9:9">
      <c r="I4751" s="373"/>
    </row>
    <row r="4752" spans="9:9">
      <c r="I4752" s="373"/>
    </row>
    <row r="4753" spans="9:9">
      <c r="I4753" s="373"/>
    </row>
    <row r="4754" spans="9:9">
      <c r="I4754" s="373"/>
    </row>
    <row r="4755" spans="9:9">
      <c r="I4755" s="373"/>
    </row>
    <row r="4756" spans="9:9">
      <c r="I4756" s="373"/>
    </row>
    <row r="4757" spans="9:9">
      <c r="I4757" s="373"/>
    </row>
    <row r="4758" spans="9:9">
      <c r="I4758" s="373"/>
    </row>
    <row r="4759" spans="9:9">
      <c r="I4759" s="373"/>
    </row>
    <row r="4760" spans="9:9">
      <c r="I4760" s="373"/>
    </row>
    <row r="4761" spans="9:9">
      <c r="I4761" s="373"/>
    </row>
    <row r="4762" spans="9:9">
      <c r="I4762" s="373"/>
    </row>
    <row r="4763" spans="9:9">
      <c r="I4763" s="373"/>
    </row>
    <row r="4764" spans="9:9">
      <c r="I4764" s="373"/>
    </row>
    <row r="4765" spans="9:9">
      <c r="I4765" s="373"/>
    </row>
    <row r="4766" spans="9:9">
      <c r="I4766" s="373"/>
    </row>
    <row r="4767" spans="9:9">
      <c r="I4767" s="373"/>
    </row>
    <row r="4768" spans="9:9">
      <c r="I4768" s="373"/>
    </row>
    <row r="4769" spans="9:9">
      <c r="I4769" s="373"/>
    </row>
    <row r="4770" spans="9:9">
      <c r="I4770" s="373"/>
    </row>
    <row r="4771" spans="9:9">
      <c r="I4771" s="373"/>
    </row>
    <row r="4772" spans="9:9">
      <c r="I4772" s="373"/>
    </row>
    <row r="4773" spans="9:9">
      <c r="I4773" s="373"/>
    </row>
    <row r="4774" spans="9:9">
      <c r="I4774" s="373"/>
    </row>
    <row r="4775" spans="9:9">
      <c r="I4775" s="373"/>
    </row>
    <row r="4776" spans="9:9">
      <c r="I4776" s="373"/>
    </row>
    <row r="4777" spans="9:9">
      <c r="I4777" s="373"/>
    </row>
    <row r="4778" spans="9:9">
      <c r="I4778" s="373"/>
    </row>
    <row r="4779" spans="9:9">
      <c r="I4779" s="373"/>
    </row>
    <row r="4780" spans="9:9">
      <c r="I4780" s="373"/>
    </row>
    <row r="4781" spans="9:9">
      <c r="I4781" s="373"/>
    </row>
    <row r="4782" spans="9:9">
      <c r="I4782" s="373"/>
    </row>
    <row r="4783" spans="9:9">
      <c r="I4783" s="373"/>
    </row>
    <row r="4784" spans="9:9">
      <c r="I4784" s="373"/>
    </row>
    <row r="4785" spans="9:9">
      <c r="I4785" s="373"/>
    </row>
    <row r="4786" spans="9:9">
      <c r="I4786" s="373"/>
    </row>
    <row r="4787" spans="9:9">
      <c r="I4787" s="373"/>
    </row>
    <row r="4788" spans="9:9">
      <c r="I4788" s="373"/>
    </row>
    <row r="4789" spans="9:9">
      <c r="I4789" s="373"/>
    </row>
    <row r="4790" spans="9:9">
      <c r="I4790" s="373"/>
    </row>
    <row r="4791" spans="9:9">
      <c r="I4791" s="373"/>
    </row>
    <row r="4792" spans="9:9">
      <c r="I4792" s="373"/>
    </row>
    <row r="4793" spans="9:9">
      <c r="I4793" s="373"/>
    </row>
    <row r="4794" spans="9:9">
      <c r="I4794" s="373"/>
    </row>
    <row r="4795" spans="9:9">
      <c r="I4795" s="373"/>
    </row>
    <row r="4796" spans="9:9">
      <c r="I4796" s="373"/>
    </row>
    <row r="4797" spans="9:9">
      <c r="I4797" s="373"/>
    </row>
    <row r="4798" spans="9:9">
      <c r="I4798" s="373"/>
    </row>
    <row r="4799" spans="9:9">
      <c r="I4799" s="373"/>
    </row>
    <row r="4800" spans="9:9">
      <c r="I4800" s="373"/>
    </row>
    <row r="4801" spans="9:9">
      <c r="I4801" s="373"/>
    </row>
    <row r="4802" spans="9:9">
      <c r="I4802" s="373"/>
    </row>
    <row r="4803" spans="9:9">
      <c r="I4803" s="373"/>
    </row>
    <row r="4804" spans="9:9">
      <c r="I4804" s="373"/>
    </row>
    <row r="4805" spans="9:9">
      <c r="I4805" s="373"/>
    </row>
    <row r="4806" spans="9:9">
      <c r="I4806" s="373"/>
    </row>
    <row r="4807" spans="9:9">
      <c r="I4807" s="373"/>
    </row>
    <row r="4808" spans="9:9">
      <c r="I4808" s="373"/>
    </row>
    <row r="4809" spans="9:9">
      <c r="I4809" s="373"/>
    </row>
    <row r="4810" spans="9:9">
      <c r="I4810" s="373"/>
    </row>
    <row r="4811" spans="9:9">
      <c r="I4811" s="373"/>
    </row>
    <row r="4812" spans="9:9">
      <c r="I4812" s="373"/>
    </row>
    <row r="4813" spans="9:9">
      <c r="I4813" s="373"/>
    </row>
    <row r="4814" spans="9:9">
      <c r="I4814" s="373"/>
    </row>
    <row r="4815" spans="9:9">
      <c r="I4815" s="373"/>
    </row>
    <row r="4816" spans="9:9">
      <c r="I4816" s="373"/>
    </row>
    <row r="4817" spans="9:9">
      <c r="I4817" s="373"/>
    </row>
    <row r="4818" spans="9:9">
      <c r="I4818" s="373"/>
    </row>
    <row r="4819" spans="9:9">
      <c r="I4819" s="373"/>
    </row>
    <row r="4820" spans="9:9">
      <c r="I4820" s="373"/>
    </row>
    <row r="4821" spans="9:9">
      <c r="I4821" s="373"/>
    </row>
    <row r="4822" spans="9:9">
      <c r="I4822" s="373"/>
    </row>
    <row r="4823" spans="9:9">
      <c r="I4823" s="373"/>
    </row>
    <row r="4824" spans="9:9">
      <c r="I4824" s="373"/>
    </row>
    <row r="4825" spans="9:9">
      <c r="I4825" s="373"/>
    </row>
    <row r="4826" spans="9:9">
      <c r="I4826" s="373"/>
    </row>
    <row r="4827" spans="9:9">
      <c r="I4827" s="373"/>
    </row>
    <row r="4828" spans="9:9">
      <c r="I4828" s="373"/>
    </row>
    <row r="4829" spans="9:9">
      <c r="I4829" s="373"/>
    </row>
    <row r="4830" spans="9:9">
      <c r="I4830" s="373"/>
    </row>
    <row r="4831" spans="9:9">
      <c r="I4831" s="373"/>
    </row>
    <row r="4832" spans="9:9">
      <c r="I4832" s="373"/>
    </row>
    <row r="4833" spans="9:9">
      <c r="I4833" s="373"/>
    </row>
    <row r="4834" spans="9:9">
      <c r="I4834" s="373"/>
    </row>
    <row r="4835" spans="9:9">
      <c r="I4835" s="373"/>
    </row>
    <row r="4836" spans="9:9">
      <c r="I4836" s="373"/>
    </row>
    <row r="4837" spans="9:9">
      <c r="I4837" s="373"/>
    </row>
    <row r="4838" spans="9:9">
      <c r="I4838" s="373"/>
    </row>
    <row r="4839" spans="9:9">
      <c r="I4839" s="373"/>
    </row>
    <row r="4840" spans="9:9">
      <c r="I4840" s="373"/>
    </row>
    <row r="4841" spans="9:9">
      <c r="I4841" s="373"/>
    </row>
    <row r="4842" spans="9:9">
      <c r="I4842" s="373"/>
    </row>
    <row r="4843" spans="9:9">
      <c r="I4843" s="373"/>
    </row>
    <row r="4844" spans="9:9">
      <c r="I4844" s="373"/>
    </row>
    <row r="4845" spans="9:9">
      <c r="I4845" s="373"/>
    </row>
    <row r="4846" spans="9:9">
      <c r="I4846" s="373"/>
    </row>
    <row r="4847" spans="9:9">
      <c r="I4847" s="373"/>
    </row>
    <row r="4848" spans="9:9">
      <c r="I4848" s="373"/>
    </row>
    <row r="4849" spans="9:9">
      <c r="I4849" s="373"/>
    </row>
    <row r="4850" spans="9:9">
      <c r="I4850" s="373"/>
    </row>
    <row r="4851" spans="9:9">
      <c r="I4851" s="373"/>
    </row>
    <row r="4852" spans="9:9">
      <c r="I4852" s="373"/>
    </row>
    <row r="4853" spans="9:9">
      <c r="I4853" s="373"/>
    </row>
    <row r="4854" spans="9:9">
      <c r="I4854" s="373"/>
    </row>
    <row r="4855" spans="9:9">
      <c r="I4855" s="373"/>
    </row>
    <row r="4856" spans="9:9">
      <c r="I4856" s="373"/>
    </row>
    <row r="4857" spans="9:9">
      <c r="I4857" s="373"/>
    </row>
    <row r="4858" spans="9:9">
      <c r="I4858" s="373"/>
    </row>
    <row r="4859" spans="9:9">
      <c r="I4859" s="373"/>
    </row>
    <row r="4860" spans="9:9">
      <c r="I4860" s="373"/>
    </row>
    <row r="4861" spans="9:9">
      <c r="I4861" s="373"/>
    </row>
    <row r="4862" spans="9:9">
      <c r="I4862" s="373"/>
    </row>
    <row r="4863" spans="9:9">
      <c r="I4863" s="373"/>
    </row>
    <row r="4864" spans="9:9">
      <c r="I4864" s="373"/>
    </row>
    <row r="4865" spans="9:9">
      <c r="I4865" s="373"/>
    </row>
    <row r="4866" spans="9:9">
      <c r="I4866" s="373"/>
    </row>
    <row r="4867" spans="9:9">
      <c r="I4867" s="373"/>
    </row>
    <row r="4868" spans="9:9">
      <c r="I4868" s="373"/>
    </row>
    <row r="4869" spans="9:9">
      <c r="I4869" s="373"/>
    </row>
    <row r="4870" spans="9:9">
      <c r="I4870" s="373"/>
    </row>
    <row r="4871" spans="9:9">
      <c r="I4871" s="373"/>
    </row>
    <row r="4872" spans="9:9">
      <c r="I4872" s="373"/>
    </row>
    <row r="4873" spans="9:9">
      <c r="I4873" s="373"/>
    </row>
    <row r="4874" spans="9:9">
      <c r="I4874" s="373"/>
    </row>
    <row r="4875" spans="9:9">
      <c r="I4875" s="373"/>
    </row>
    <row r="4876" spans="9:9">
      <c r="I4876" s="373"/>
    </row>
    <row r="4877" spans="9:9">
      <c r="I4877" s="373"/>
    </row>
    <row r="4878" spans="9:9">
      <c r="I4878" s="373"/>
    </row>
    <row r="4879" spans="9:9">
      <c r="I4879" s="373"/>
    </row>
    <row r="4880" spans="9:9">
      <c r="I4880" s="373"/>
    </row>
    <row r="4881" spans="9:9">
      <c r="I4881" s="373"/>
    </row>
    <row r="4882" spans="9:9">
      <c r="I4882" s="373"/>
    </row>
    <row r="4883" spans="9:9">
      <c r="I4883" s="373"/>
    </row>
    <row r="4884" spans="9:9">
      <c r="I4884" s="373"/>
    </row>
    <row r="4885" spans="9:9">
      <c r="I4885" s="373"/>
    </row>
    <row r="4886" spans="9:9">
      <c r="I4886" s="373"/>
    </row>
    <row r="4887" spans="9:9">
      <c r="I4887" s="373"/>
    </row>
    <row r="4888" spans="9:9">
      <c r="I4888" s="373"/>
    </row>
    <row r="4889" spans="9:9">
      <c r="I4889" s="373"/>
    </row>
    <row r="4890" spans="9:9">
      <c r="I4890" s="373"/>
    </row>
    <row r="4891" spans="9:9">
      <c r="I4891" s="373"/>
    </row>
    <row r="4892" spans="9:9">
      <c r="I4892" s="373"/>
    </row>
    <row r="4893" spans="9:9">
      <c r="I4893" s="373"/>
    </row>
    <row r="4894" spans="9:9">
      <c r="I4894" s="373"/>
    </row>
    <row r="4895" spans="9:9">
      <c r="I4895" s="373"/>
    </row>
    <row r="4896" spans="9:9">
      <c r="I4896" s="373"/>
    </row>
    <row r="4897" spans="9:9">
      <c r="I4897" s="373"/>
    </row>
    <row r="4898" spans="9:9">
      <c r="I4898" s="373"/>
    </row>
    <row r="4899" spans="9:9">
      <c r="I4899" s="373"/>
    </row>
    <row r="4900" spans="9:9">
      <c r="I4900" s="373"/>
    </row>
    <row r="4901" spans="9:9">
      <c r="I4901" s="373"/>
    </row>
    <row r="4902" spans="9:9">
      <c r="I4902" s="373"/>
    </row>
    <row r="4903" spans="9:9">
      <c r="I4903" s="373"/>
    </row>
    <row r="4904" spans="9:9">
      <c r="I4904" s="373"/>
    </row>
    <row r="4905" spans="9:9">
      <c r="I4905" s="373"/>
    </row>
    <row r="4906" spans="9:9">
      <c r="I4906" s="373"/>
    </row>
    <row r="4907" spans="9:9">
      <c r="I4907" s="373"/>
    </row>
    <row r="4908" spans="9:9">
      <c r="I4908" s="373"/>
    </row>
    <row r="4909" spans="9:9">
      <c r="I4909" s="373"/>
    </row>
    <row r="4910" spans="9:9">
      <c r="I4910" s="373"/>
    </row>
    <row r="4911" spans="9:9">
      <c r="I4911" s="373"/>
    </row>
    <row r="4912" spans="9:9">
      <c r="I4912" s="373"/>
    </row>
    <row r="4913" spans="9:9">
      <c r="I4913" s="373"/>
    </row>
    <row r="4914" spans="9:9">
      <c r="I4914" s="373"/>
    </row>
    <row r="4915" spans="9:9">
      <c r="I4915" s="373"/>
    </row>
    <row r="4916" spans="9:9">
      <c r="I4916" s="373"/>
    </row>
    <row r="4917" spans="9:9">
      <c r="I4917" s="373"/>
    </row>
    <row r="4918" spans="9:9">
      <c r="I4918" s="373"/>
    </row>
    <row r="4919" spans="9:9">
      <c r="I4919" s="373"/>
    </row>
    <row r="4920" spans="9:9">
      <c r="I4920" s="373"/>
    </row>
    <row r="4921" spans="9:9">
      <c r="I4921" s="373"/>
    </row>
    <row r="4922" spans="9:9">
      <c r="I4922" s="373"/>
    </row>
    <row r="4923" spans="9:9">
      <c r="I4923" s="373"/>
    </row>
    <row r="4924" spans="9:9">
      <c r="I4924" s="373"/>
    </row>
    <row r="4925" spans="9:9">
      <c r="I4925" s="373"/>
    </row>
    <row r="4926" spans="9:9">
      <c r="I4926" s="373"/>
    </row>
    <row r="4927" spans="9:9">
      <c r="I4927" s="373"/>
    </row>
    <row r="4928" spans="9:9">
      <c r="I4928" s="373"/>
    </row>
    <row r="4929" spans="9:9">
      <c r="I4929" s="373"/>
    </row>
    <row r="4930" spans="9:9">
      <c r="I4930" s="373"/>
    </row>
    <row r="4931" spans="9:9">
      <c r="I4931" s="373"/>
    </row>
    <row r="4932" spans="9:9">
      <c r="I4932" s="373"/>
    </row>
    <row r="4933" spans="9:9">
      <c r="I4933" s="373"/>
    </row>
    <row r="4934" spans="9:9">
      <c r="I4934" s="373"/>
    </row>
    <row r="4935" spans="9:9">
      <c r="I4935" s="373"/>
    </row>
    <row r="4936" spans="9:9">
      <c r="I4936" s="373"/>
    </row>
    <row r="4937" spans="9:9">
      <c r="I4937" s="373"/>
    </row>
    <row r="4938" spans="9:9">
      <c r="I4938" s="373"/>
    </row>
    <row r="4939" spans="9:9">
      <c r="I4939" s="373"/>
    </row>
    <row r="4940" spans="9:9">
      <c r="I4940" s="373"/>
    </row>
    <row r="4941" spans="9:9">
      <c r="I4941" s="373"/>
    </row>
    <row r="4942" spans="9:9">
      <c r="I4942" s="373"/>
    </row>
    <row r="4943" spans="9:9">
      <c r="I4943" s="373"/>
    </row>
    <row r="4944" spans="9:9">
      <c r="I4944" s="373"/>
    </row>
    <row r="4945" spans="9:9">
      <c r="I4945" s="373"/>
    </row>
    <row r="4946" spans="9:9">
      <c r="I4946" s="373"/>
    </row>
    <row r="4947" spans="9:9">
      <c r="I4947" s="373"/>
    </row>
    <row r="4948" spans="9:9">
      <c r="I4948" s="373"/>
    </row>
    <row r="4949" spans="9:9">
      <c r="I4949" s="373"/>
    </row>
    <row r="4950" spans="9:9">
      <c r="I4950" s="373"/>
    </row>
    <row r="4951" spans="9:9">
      <c r="I4951" s="373"/>
    </row>
    <row r="4952" spans="9:9">
      <c r="I4952" s="373"/>
    </row>
    <row r="4953" spans="9:9">
      <c r="I4953" s="373"/>
    </row>
    <row r="4954" spans="9:9">
      <c r="I4954" s="373"/>
    </row>
    <row r="4955" spans="9:9">
      <c r="I4955" s="373"/>
    </row>
    <row r="4956" spans="9:9">
      <c r="I4956" s="373"/>
    </row>
    <row r="4957" spans="9:9">
      <c r="I4957" s="373"/>
    </row>
    <row r="4958" spans="9:9">
      <c r="I4958" s="373"/>
    </row>
    <row r="4959" spans="9:9">
      <c r="I4959" s="373"/>
    </row>
    <row r="4960" spans="9:9">
      <c r="I4960" s="373"/>
    </row>
    <row r="4961" spans="9:9">
      <c r="I4961" s="373"/>
    </row>
    <row r="4962" spans="9:9">
      <c r="I4962" s="373"/>
    </row>
    <row r="4963" spans="9:9">
      <c r="I4963" s="373"/>
    </row>
    <row r="4964" spans="9:9">
      <c r="I4964" s="373"/>
    </row>
    <row r="4965" spans="9:9">
      <c r="I4965" s="373"/>
    </row>
    <row r="4966" spans="9:9">
      <c r="I4966" s="373"/>
    </row>
    <row r="4967" spans="9:9">
      <c r="I4967" s="373"/>
    </row>
    <row r="4968" spans="9:9">
      <c r="I4968" s="373"/>
    </row>
    <row r="4969" spans="9:9">
      <c r="I4969" s="373"/>
    </row>
    <row r="4970" spans="9:9">
      <c r="I4970" s="373"/>
    </row>
    <row r="4971" spans="9:9">
      <c r="I4971" s="373"/>
    </row>
    <row r="4972" spans="9:9">
      <c r="I4972" s="373"/>
    </row>
    <row r="4973" spans="9:9">
      <c r="I4973" s="373"/>
    </row>
    <row r="4974" spans="9:9">
      <c r="I4974" s="373"/>
    </row>
    <row r="4975" spans="9:9">
      <c r="I4975" s="373"/>
    </row>
    <row r="4976" spans="9:9">
      <c r="I4976" s="373"/>
    </row>
    <row r="4977" spans="9:9">
      <c r="I4977" s="373"/>
    </row>
    <row r="4978" spans="9:9">
      <c r="I4978" s="373"/>
    </row>
    <row r="4979" spans="9:9">
      <c r="I4979" s="373"/>
    </row>
    <row r="4980" spans="9:9">
      <c r="I4980" s="373"/>
    </row>
    <row r="4981" spans="9:9">
      <c r="I4981" s="373"/>
    </row>
    <row r="4982" spans="9:9">
      <c r="I4982" s="373"/>
    </row>
    <row r="4983" spans="9:9">
      <c r="I4983" s="373"/>
    </row>
    <row r="4984" spans="9:9">
      <c r="I4984" s="373"/>
    </row>
    <row r="4985" spans="9:9">
      <c r="I4985" s="373"/>
    </row>
    <row r="4986" spans="9:9">
      <c r="I4986" s="373"/>
    </row>
    <row r="4987" spans="9:9">
      <c r="I4987" s="373"/>
    </row>
    <row r="4988" spans="9:9">
      <c r="I4988" s="373"/>
    </row>
    <row r="4989" spans="9:9">
      <c r="I4989" s="373"/>
    </row>
    <row r="4990" spans="9:9">
      <c r="I4990" s="373"/>
    </row>
    <row r="4991" spans="9:9">
      <c r="I4991" s="373"/>
    </row>
    <row r="4992" spans="9:9">
      <c r="I4992" s="373"/>
    </row>
    <row r="4993" spans="9:9">
      <c r="I4993" s="373"/>
    </row>
    <row r="4994" spans="9:9">
      <c r="I4994" s="373"/>
    </row>
    <row r="4995" spans="9:9">
      <c r="I4995" s="373"/>
    </row>
    <row r="4996" spans="9:9">
      <c r="I4996" s="373"/>
    </row>
    <row r="4997" spans="9:9">
      <c r="I4997" s="373"/>
    </row>
    <row r="4998" spans="9:9">
      <c r="I4998" s="373"/>
    </row>
    <row r="4999" spans="9:9">
      <c r="I4999" s="373"/>
    </row>
    <row r="5000" spans="9:9">
      <c r="I5000" s="373"/>
    </row>
    <row r="5001" spans="9:9">
      <c r="I5001" s="373"/>
    </row>
    <row r="5002" spans="9:9">
      <c r="I5002" s="373"/>
    </row>
    <row r="5003" spans="9:9">
      <c r="I5003" s="373"/>
    </row>
    <row r="5004" spans="9:9">
      <c r="I5004" s="373"/>
    </row>
    <row r="5005" spans="9:9">
      <c r="I5005" s="373"/>
    </row>
    <row r="5006" spans="9:9">
      <c r="I5006" s="373"/>
    </row>
    <row r="5007" spans="9:9">
      <c r="I5007" s="373"/>
    </row>
    <row r="5008" spans="9:9">
      <c r="I5008" s="373"/>
    </row>
    <row r="5009" spans="9:9">
      <c r="I5009" s="373"/>
    </row>
    <row r="5010" spans="9:9">
      <c r="I5010" s="373"/>
    </row>
    <row r="5011" spans="9:9">
      <c r="I5011" s="373"/>
    </row>
    <row r="5012" spans="9:9">
      <c r="I5012" s="373"/>
    </row>
    <row r="5013" spans="9:9">
      <c r="I5013" s="373"/>
    </row>
    <row r="5014" spans="9:9">
      <c r="I5014" s="373"/>
    </row>
    <row r="5015" spans="9:9">
      <c r="I5015" s="373"/>
    </row>
    <row r="5016" spans="9:9">
      <c r="I5016" s="373"/>
    </row>
    <row r="5017" spans="9:9">
      <c r="I5017" s="373"/>
    </row>
    <row r="5018" spans="9:9">
      <c r="I5018" s="373"/>
    </row>
    <row r="5019" spans="9:9">
      <c r="I5019" s="373"/>
    </row>
    <row r="5020" spans="9:9">
      <c r="I5020" s="373"/>
    </row>
    <row r="5021" spans="9:9">
      <c r="I5021" s="373"/>
    </row>
    <row r="5022" spans="9:9">
      <c r="I5022" s="373"/>
    </row>
    <row r="5023" spans="9:9">
      <c r="I5023" s="373"/>
    </row>
    <row r="5024" spans="9:9">
      <c r="I5024" s="373"/>
    </row>
    <row r="5025" spans="9:9">
      <c r="I5025" s="373"/>
    </row>
    <row r="5026" spans="9:9">
      <c r="I5026" s="373"/>
    </row>
    <row r="5027" spans="9:9">
      <c r="I5027" s="373"/>
    </row>
    <row r="5028" spans="9:9">
      <c r="I5028" s="373"/>
    </row>
    <row r="5029" spans="9:9">
      <c r="I5029" s="373"/>
    </row>
    <row r="5030" spans="9:9">
      <c r="I5030" s="373"/>
    </row>
    <row r="5031" spans="9:9">
      <c r="I5031" s="373"/>
    </row>
    <row r="5032" spans="9:9">
      <c r="I5032" s="373"/>
    </row>
    <row r="5033" spans="9:9">
      <c r="I5033" s="373"/>
    </row>
    <row r="5034" spans="9:9">
      <c r="I5034" s="373"/>
    </row>
    <row r="5035" spans="9:9">
      <c r="I5035" s="373"/>
    </row>
    <row r="5036" spans="9:9">
      <c r="I5036" s="373"/>
    </row>
    <row r="5037" spans="9:9">
      <c r="I5037" s="373"/>
    </row>
    <row r="5038" spans="9:9">
      <c r="I5038" s="373"/>
    </row>
    <row r="5039" spans="9:9">
      <c r="I5039" s="373"/>
    </row>
    <row r="5040" spans="9:9">
      <c r="I5040" s="373"/>
    </row>
    <row r="5041" spans="9:9">
      <c r="I5041" s="373"/>
    </row>
    <row r="5042" spans="9:9">
      <c r="I5042" s="373"/>
    </row>
    <row r="5043" spans="9:9">
      <c r="I5043" s="373"/>
    </row>
    <row r="5044" spans="9:9">
      <c r="I5044" s="373"/>
    </row>
    <row r="5045" spans="9:9">
      <c r="I5045" s="373"/>
    </row>
    <row r="5046" spans="9:9">
      <c r="I5046" s="373"/>
    </row>
    <row r="5047" spans="9:9">
      <c r="I5047" s="373"/>
    </row>
    <row r="5048" spans="9:9">
      <c r="I5048" s="373"/>
    </row>
    <row r="5049" spans="9:9">
      <c r="I5049" s="373"/>
    </row>
    <row r="5050" spans="9:9">
      <c r="I5050" s="373"/>
    </row>
    <row r="5051" spans="9:9">
      <c r="I5051" s="373"/>
    </row>
    <row r="5052" spans="9:9">
      <c r="I5052" s="373"/>
    </row>
    <row r="5053" spans="9:9">
      <c r="I5053" s="373"/>
    </row>
    <row r="5054" spans="9:9">
      <c r="I5054" s="373"/>
    </row>
    <row r="5055" spans="9:9">
      <c r="I5055" s="373"/>
    </row>
    <row r="5056" spans="9:9">
      <c r="I5056" s="373"/>
    </row>
    <row r="5057" spans="9:9">
      <c r="I5057" s="373"/>
    </row>
    <row r="5058" spans="9:9">
      <c r="I5058" s="373"/>
    </row>
    <row r="5059" spans="9:9">
      <c r="I5059" s="373"/>
    </row>
    <row r="5060" spans="9:9">
      <c r="I5060" s="373"/>
    </row>
    <row r="5061" spans="9:9">
      <c r="I5061" s="373"/>
    </row>
    <row r="5062" spans="9:9">
      <c r="I5062" s="373"/>
    </row>
    <row r="5063" spans="9:9">
      <c r="I5063" s="373"/>
    </row>
    <row r="5064" spans="9:9">
      <c r="I5064" s="373"/>
    </row>
    <row r="5065" spans="9:9">
      <c r="I5065" s="373"/>
    </row>
    <row r="5066" spans="9:9">
      <c r="I5066" s="373"/>
    </row>
    <row r="5067" spans="9:9">
      <c r="I5067" s="373"/>
    </row>
    <row r="5068" spans="9:9">
      <c r="I5068" s="373"/>
    </row>
    <row r="5069" spans="9:9">
      <c r="I5069" s="373"/>
    </row>
    <row r="5070" spans="9:9">
      <c r="I5070" s="373"/>
    </row>
    <row r="5071" spans="9:9">
      <c r="I5071" s="373"/>
    </row>
    <row r="5072" spans="9:9">
      <c r="I5072" s="373"/>
    </row>
    <row r="5073" spans="9:9">
      <c r="I5073" s="373"/>
    </row>
    <row r="5074" spans="9:9">
      <c r="I5074" s="373"/>
    </row>
    <row r="5075" spans="9:9">
      <c r="I5075" s="373"/>
    </row>
    <row r="5076" spans="9:9">
      <c r="I5076" s="373"/>
    </row>
    <row r="5077" spans="9:9">
      <c r="I5077" s="373"/>
    </row>
    <row r="5078" spans="9:9">
      <c r="I5078" s="373"/>
    </row>
    <row r="5079" spans="9:9">
      <c r="I5079" s="373"/>
    </row>
    <row r="5080" spans="9:9">
      <c r="I5080" s="373"/>
    </row>
    <row r="5081" spans="9:9">
      <c r="I5081" s="373"/>
    </row>
    <row r="5082" spans="9:9">
      <c r="I5082" s="373"/>
    </row>
    <row r="5083" spans="9:9">
      <c r="I5083" s="373"/>
    </row>
    <row r="5084" spans="9:9">
      <c r="I5084" s="373"/>
    </row>
    <row r="5085" spans="9:9">
      <c r="I5085" s="373"/>
    </row>
    <row r="5086" spans="9:9">
      <c r="I5086" s="373"/>
    </row>
    <row r="5087" spans="9:9">
      <c r="I5087" s="373"/>
    </row>
    <row r="5088" spans="9:9">
      <c r="I5088" s="373"/>
    </row>
    <row r="5089" spans="9:9">
      <c r="I5089" s="373"/>
    </row>
    <row r="5090" spans="9:9">
      <c r="I5090" s="373"/>
    </row>
    <row r="5091" spans="9:9">
      <c r="I5091" s="373"/>
    </row>
    <row r="5092" spans="9:9">
      <c r="I5092" s="373"/>
    </row>
    <row r="5093" spans="9:9">
      <c r="I5093" s="373"/>
    </row>
    <row r="5094" spans="9:9">
      <c r="I5094" s="373"/>
    </row>
    <row r="5095" spans="9:9">
      <c r="I5095" s="373"/>
    </row>
    <row r="5096" spans="9:9">
      <c r="I5096" s="373"/>
    </row>
    <row r="5097" spans="9:9">
      <c r="I5097" s="373"/>
    </row>
    <row r="5098" spans="9:9">
      <c r="I5098" s="373"/>
    </row>
    <row r="5099" spans="9:9">
      <c r="I5099" s="373"/>
    </row>
    <row r="5100" spans="9:9">
      <c r="I5100" s="373"/>
    </row>
    <row r="5101" spans="9:9">
      <c r="I5101" s="373"/>
    </row>
    <row r="5102" spans="9:9">
      <c r="I5102" s="373"/>
    </row>
    <row r="5103" spans="9:9">
      <c r="I5103" s="373"/>
    </row>
    <row r="5104" spans="9:9">
      <c r="I5104" s="373"/>
    </row>
    <row r="5105" spans="9:9">
      <c r="I5105" s="373"/>
    </row>
    <row r="5106" spans="9:9">
      <c r="I5106" s="373"/>
    </row>
    <row r="5107" spans="9:9">
      <c r="I5107" s="373"/>
    </row>
    <row r="5108" spans="9:9">
      <c r="I5108" s="373"/>
    </row>
    <row r="5109" spans="9:9">
      <c r="I5109" s="373"/>
    </row>
    <row r="5110" spans="9:9">
      <c r="I5110" s="373"/>
    </row>
    <row r="5111" spans="9:9">
      <c r="I5111" s="373"/>
    </row>
    <row r="5112" spans="9:9">
      <c r="I5112" s="373"/>
    </row>
    <row r="5113" spans="9:9">
      <c r="I5113" s="373"/>
    </row>
    <row r="5114" spans="9:9">
      <c r="I5114" s="373"/>
    </row>
    <row r="5115" spans="9:9">
      <c r="I5115" s="373"/>
    </row>
    <row r="5116" spans="9:9">
      <c r="I5116" s="373"/>
    </row>
    <row r="5117" spans="9:9">
      <c r="I5117" s="373"/>
    </row>
    <row r="5118" spans="9:9">
      <c r="I5118" s="373"/>
    </row>
    <row r="5119" spans="9:9">
      <c r="I5119" s="373"/>
    </row>
    <row r="5120" spans="9:9">
      <c r="I5120" s="373"/>
    </row>
    <row r="5121" spans="9:9">
      <c r="I5121" s="373"/>
    </row>
    <row r="5122" spans="9:9">
      <c r="I5122" s="373"/>
    </row>
    <row r="5123" spans="9:9">
      <c r="I5123" s="373"/>
    </row>
    <row r="5124" spans="9:9">
      <c r="I5124" s="373"/>
    </row>
    <row r="5125" spans="9:9">
      <c r="I5125" s="373"/>
    </row>
    <row r="5126" spans="9:9">
      <c r="I5126" s="373"/>
    </row>
    <row r="5127" spans="9:9">
      <c r="I5127" s="373"/>
    </row>
    <row r="5128" spans="9:9">
      <c r="I5128" s="373"/>
    </row>
    <row r="5129" spans="9:9">
      <c r="I5129" s="373"/>
    </row>
    <row r="5130" spans="9:9">
      <c r="I5130" s="373"/>
    </row>
    <row r="5131" spans="9:9">
      <c r="I5131" s="373"/>
    </row>
    <row r="5132" spans="9:9">
      <c r="I5132" s="373"/>
    </row>
    <row r="5133" spans="9:9">
      <c r="I5133" s="373"/>
    </row>
    <row r="5134" spans="9:9">
      <c r="I5134" s="373"/>
    </row>
    <row r="5135" spans="9:9">
      <c r="I5135" s="373"/>
    </row>
    <row r="5136" spans="9:9">
      <c r="I5136" s="373"/>
    </row>
    <row r="5137" spans="9:9">
      <c r="I5137" s="373"/>
    </row>
    <row r="5138" spans="9:9">
      <c r="I5138" s="373"/>
    </row>
    <row r="5139" spans="9:9">
      <c r="I5139" s="373"/>
    </row>
    <row r="5140" spans="9:9">
      <c r="I5140" s="373"/>
    </row>
    <row r="5141" spans="9:9">
      <c r="I5141" s="373"/>
    </row>
    <row r="5142" spans="9:9">
      <c r="I5142" s="373"/>
    </row>
    <row r="5143" spans="9:9">
      <c r="I5143" s="373"/>
    </row>
    <row r="5144" spans="9:9">
      <c r="I5144" s="373"/>
    </row>
    <row r="5145" spans="9:9">
      <c r="I5145" s="373"/>
    </row>
    <row r="5146" spans="9:9">
      <c r="I5146" s="373"/>
    </row>
    <row r="5147" spans="9:9">
      <c r="I5147" s="373"/>
    </row>
    <row r="5148" spans="9:9">
      <c r="I5148" s="373"/>
    </row>
    <row r="5149" spans="9:9">
      <c r="I5149" s="373"/>
    </row>
    <row r="5150" spans="9:9">
      <c r="I5150" s="373"/>
    </row>
    <row r="5151" spans="9:9">
      <c r="I5151" s="373"/>
    </row>
    <row r="5152" spans="9:9">
      <c r="I5152" s="373"/>
    </row>
    <row r="5153" spans="9:9">
      <c r="I5153" s="373"/>
    </row>
    <row r="5154" spans="9:9">
      <c r="I5154" s="373"/>
    </row>
    <row r="5155" spans="9:9">
      <c r="I5155" s="373"/>
    </row>
    <row r="5156" spans="9:9">
      <c r="I5156" s="373"/>
    </row>
    <row r="5157" spans="9:9">
      <c r="I5157" s="373"/>
    </row>
    <row r="5158" spans="9:9">
      <c r="I5158" s="373"/>
    </row>
    <row r="5159" spans="9:9">
      <c r="I5159" s="373"/>
    </row>
    <row r="5160" spans="9:9">
      <c r="I5160" s="373"/>
    </row>
    <row r="5161" spans="9:9">
      <c r="I5161" s="373"/>
    </row>
    <row r="5162" spans="9:9">
      <c r="I5162" s="373"/>
    </row>
    <row r="5163" spans="9:9">
      <c r="I5163" s="373"/>
    </row>
    <row r="5164" spans="9:9">
      <c r="I5164" s="373"/>
    </row>
    <row r="5165" spans="9:9">
      <c r="I5165" s="373"/>
    </row>
    <row r="5166" spans="9:9">
      <c r="I5166" s="373"/>
    </row>
    <row r="5167" spans="9:9">
      <c r="I5167" s="373"/>
    </row>
    <row r="5168" spans="9:9">
      <c r="I5168" s="373"/>
    </row>
    <row r="5169" spans="9:9">
      <c r="I5169" s="373"/>
    </row>
    <row r="5170" spans="9:9">
      <c r="I5170" s="373"/>
    </row>
    <row r="5171" spans="9:9">
      <c r="I5171" s="373"/>
    </row>
    <row r="5172" spans="9:9">
      <c r="I5172" s="373"/>
    </row>
    <row r="5173" spans="9:9">
      <c r="I5173" s="373"/>
    </row>
    <row r="5174" spans="9:9">
      <c r="I5174" s="373"/>
    </row>
    <row r="5175" spans="9:9">
      <c r="I5175" s="373"/>
    </row>
    <row r="5176" spans="9:9">
      <c r="I5176" s="373"/>
    </row>
    <row r="5177" spans="9:9">
      <c r="I5177" s="373"/>
    </row>
    <row r="5178" spans="9:9">
      <c r="I5178" s="373"/>
    </row>
    <row r="5179" spans="9:9">
      <c r="I5179" s="373"/>
    </row>
    <row r="5180" spans="9:9">
      <c r="I5180" s="373"/>
    </row>
    <row r="5181" spans="9:9">
      <c r="I5181" s="373"/>
    </row>
    <row r="5182" spans="9:9">
      <c r="I5182" s="373"/>
    </row>
    <row r="5183" spans="9:9">
      <c r="I5183" s="373"/>
    </row>
    <row r="5184" spans="9:9">
      <c r="I5184" s="373"/>
    </row>
    <row r="5185" spans="9:9">
      <c r="I5185" s="373"/>
    </row>
    <row r="5186" spans="9:9">
      <c r="I5186" s="373"/>
    </row>
    <row r="5187" spans="9:9">
      <c r="I5187" s="373"/>
    </row>
    <row r="5188" spans="9:9">
      <c r="I5188" s="373"/>
    </row>
    <row r="5189" spans="9:9">
      <c r="I5189" s="373"/>
    </row>
    <row r="5190" spans="9:9">
      <c r="I5190" s="373"/>
    </row>
    <row r="5191" spans="9:9">
      <c r="I5191" s="373"/>
    </row>
    <row r="5192" spans="9:9">
      <c r="I5192" s="373"/>
    </row>
    <row r="5193" spans="9:9">
      <c r="I5193" s="373"/>
    </row>
    <row r="5194" spans="9:9">
      <c r="I5194" s="373"/>
    </row>
    <row r="5195" spans="9:9">
      <c r="I5195" s="373"/>
    </row>
    <row r="5196" spans="9:9">
      <c r="I5196" s="373"/>
    </row>
    <row r="5197" spans="9:9">
      <c r="I5197" s="373"/>
    </row>
    <row r="5198" spans="9:9">
      <c r="I5198" s="373"/>
    </row>
    <row r="5199" spans="9:9">
      <c r="I5199" s="373"/>
    </row>
    <row r="5200" spans="9:9">
      <c r="I5200" s="373"/>
    </row>
    <row r="5201" spans="9:9">
      <c r="I5201" s="373"/>
    </row>
    <row r="5202" spans="9:9">
      <c r="I5202" s="373"/>
    </row>
    <row r="5203" spans="9:9">
      <c r="I5203" s="373"/>
    </row>
    <row r="5204" spans="9:9">
      <c r="I5204" s="373"/>
    </row>
    <row r="5205" spans="9:9">
      <c r="I5205" s="373"/>
    </row>
    <row r="5206" spans="9:9">
      <c r="I5206" s="373"/>
    </row>
    <row r="5207" spans="9:9">
      <c r="I5207" s="373"/>
    </row>
    <row r="5208" spans="9:9">
      <c r="I5208" s="373"/>
    </row>
    <row r="5209" spans="9:9">
      <c r="I5209" s="373"/>
    </row>
    <row r="5210" spans="9:9">
      <c r="I5210" s="373"/>
    </row>
    <row r="5211" spans="9:9">
      <c r="I5211" s="373"/>
    </row>
    <row r="5212" spans="9:9">
      <c r="I5212" s="373"/>
    </row>
    <row r="5213" spans="9:9">
      <c r="I5213" s="373"/>
    </row>
    <row r="5214" spans="9:9">
      <c r="I5214" s="373"/>
    </row>
    <row r="5215" spans="9:9">
      <c r="I5215" s="373"/>
    </row>
    <row r="5216" spans="9:9">
      <c r="I5216" s="373"/>
    </row>
    <row r="5217" spans="9:9">
      <c r="I5217" s="373"/>
    </row>
    <row r="5218" spans="9:9">
      <c r="I5218" s="373"/>
    </row>
    <row r="5219" spans="9:9">
      <c r="I5219" s="373"/>
    </row>
    <row r="5220" spans="9:9">
      <c r="I5220" s="373"/>
    </row>
    <row r="5221" spans="9:9">
      <c r="I5221" s="373"/>
    </row>
    <row r="5222" spans="9:9">
      <c r="I5222" s="373"/>
    </row>
    <row r="5223" spans="9:9">
      <c r="I5223" s="373"/>
    </row>
    <row r="5224" spans="9:9">
      <c r="I5224" s="373"/>
    </row>
    <row r="5225" spans="9:9">
      <c r="I5225" s="373"/>
    </row>
    <row r="5226" spans="9:9">
      <c r="I5226" s="373"/>
    </row>
    <row r="5227" spans="9:9">
      <c r="I5227" s="373"/>
    </row>
    <row r="5228" spans="9:9">
      <c r="I5228" s="373"/>
    </row>
    <row r="5229" spans="9:9">
      <c r="I5229" s="373"/>
    </row>
    <row r="5230" spans="9:9">
      <c r="I5230" s="373"/>
    </row>
    <row r="5231" spans="9:9">
      <c r="I5231" s="373"/>
    </row>
    <row r="5232" spans="9:9">
      <c r="I5232" s="373"/>
    </row>
    <row r="5233" spans="9:9">
      <c r="I5233" s="373"/>
    </row>
    <row r="5234" spans="9:9">
      <c r="I5234" s="373"/>
    </row>
    <row r="5235" spans="9:9">
      <c r="I5235" s="373"/>
    </row>
    <row r="5236" spans="9:9">
      <c r="I5236" s="373"/>
    </row>
    <row r="5237" spans="9:9">
      <c r="I5237" s="373"/>
    </row>
    <row r="5238" spans="9:9">
      <c r="I5238" s="373"/>
    </row>
    <row r="5239" spans="9:9">
      <c r="I5239" s="373"/>
    </row>
    <row r="5240" spans="9:9">
      <c r="I5240" s="373"/>
    </row>
    <row r="5241" spans="9:9">
      <c r="I5241" s="373"/>
    </row>
    <row r="5242" spans="9:9">
      <c r="I5242" s="373"/>
    </row>
    <row r="5243" spans="9:9">
      <c r="I5243" s="373"/>
    </row>
    <row r="5244" spans="9:9">
      <c r="I5244" s="373"/>
    </row>
    <row r="5245" spans="9:9">
      <c r="I5245" s="373"/>
    </row>
    <row r="5246" spans="9:9">
      <c r="I5246" s="373"/>
    </row>
    <row r="5247" spans="9:9">
      <c r="I5247" s="373"/>
    </row>
    <row r="5248" spans="9:9">
      <c r="I5248" s="373"/>
    </row>
    <row r="5249" spans="9:9">
      <c r="I5249" s="373"/>
    </row>
    <row r="5250" spans="9:9">
      <c r="I5250" s="373"/>
    </row>
    <row r="5251" spans="9:9">
      <c r="I5251" s="373"/>
    </row>
    <row r="5252" spans="9:9">
      <c r="I5252" s="373"/>
    </row>
    <row r="5253" spans="9:9">
      <c r="I5253" s="373"/>
    </row>
    <row r="5254" spans="9:9">
      <c r="I5254" s="373"/>
    </row>
    <row r="5255" spans="9:9">
      <c r="I5255" s="373"/>
    </row>
    <row r="5256" spans="9:9">
      <c r="I5256" s="373"/>
    </row>
    <row r="5257" spans="9:9">
      <c r="I5257" s="373"/>
    </row>
    <row r="5258" spans="9:9">
      <c r="I5258" s="373"/>
    </row>
    <row r="5259" spans="9:9">
      <c r="I5259" s="373"/>
    </row>
    <row r="5260" spans="9:9">
      <c r="I5260" s="373"/>
    </row>
    <row r="5261" spans="9:9">
      <c r="I5261" s="373"/>
    </row>
    <row r="5262" spans="9:9">
      <c r="I5262" s="373"/>
    </row>
    <row r="5263" spans="9:9">
      <c r="I5263" s="373"/>
    </row>
    <row r="5264" spans="9:9">
      <c r="I5264" s="373"/>
    </row>
    <row r="5265" spans="9:9">
      <c r="I5265" s="373"/>
    </row>
    <row r="5266" spans="9:9">
      <c r="I5266" s="373"/>
    </row>
    <row r="5267" spans="9:9">
      <c r="I5267" s="373"/>
    </row>
    <row r="5268" spans="9:9">
      <c r="I5268" s="373"/>
    </row>
    <row r="5269" spans="9:9">
      <c r="I5269" s="373"/>
    </row>
    <row r="5270" spans="9:9">
      <c r="I5270" s="373"/>
    </row>
    <row r="5271" spans="9:9">
      <c r="I5271" s="373"/>
    </row>
    <row r="5272" spans="9:9">
      <c r="I5272" s="373"/>
    </row>
    <row r="5273" spans="9:9">
      <c r="I5273" s="373"/>
    </row>
    <row r="5274" spans="9:9">
      <c r="I5274" s="373"/>
    </row>
    <row r="5275" spans="9:9">
      <c r="I5275" s="373"/>
    </row>
    <row r="5276" spans="9:9">
      <c r="I5276" s="373"/>
    </row>
    <row r="5277" spans="9:9">
      <c r="I5277" s="373"/>
    </row>
    <row r="5278" spans="9:9">
      <c r="I5278" s="373"/>
    </row>
    <row r="5279" spans="9:9">
      <c r="I5279" s="373"/>
    </row>
    <row r="5280" spans="9:9">
      <c r="I5280" s="373"/>
    </row>
    <row r="5281" spans="9:9">
      <c r="I5281" s="373"/>
    </row>
    <row r="5282" spans="9:9">
      <c r="I5282" s="373"/>
    </row>
    <row r="5283" spans="9:9">
      <c r="I5283" s="373"/>
    </row>
    <row r="5284" spans="9:9">
      <c r="I5284" s="373"/>
    </row>
    <row r="5285" spans="9:9">
      <c r="I5285" s="373"/>
    </row>
    <row r="5286" spans="9:9">
      <c r="I5286" s="373"/>
    </row>
    <row r="5287" spans="9:9">
      <c r="I5287" s="373"/>
    </row>
    <row r="5288" spans="9:9">
      <c r="I5288" s="373"/>
    </row>
    <row r="5289" spans="9:9">
      <c r="I5289" s="373"/>
    </row>
    <row r="5290" spans="9:9">
      <c r="I5290" s="373"/>
    </row>
    <row r="5291" spans="9:9">
      <c r="I5291" s="373"/>
    </row>
    <row r="5292" spans="9:9">
      <c r="I5292" s="373"/>
    </row>
    <row r="5293" spans="9:9">
      <c r="I5293" s="373"/>
    </row>
    <row r="5294" spans="9:9">
      <c r="I5294" s="373"/>
    </row>
    <row r="5295" spans="9:9">
      <c r="I5295" s="373"/>
    </row>
    <row r="5296" spans="9:9">
      <c r="I5296" s="373"/>
    </row>
    <row r="5297" spans="9:9">
      <c r="I5297" s="373"/>
    </row>
    <row r="5298" spans="9:9">
      <c r="I5298" s="373"/>
    </row>
    <row r="5299" spans="9:9">
      <c r="I5299" s="373"/>
    </row>
    <row r="5300" spans="9:9">
      <c r="I5300" s="373"/>
    </row>
    <row r="5301" spans="9:9">
      <c r="I5301" s="373"/>
    </row>
    <row r="5302" spans="9:9">
      <c r="I5302" s="373"/>
    </row>
    <row r="5303" spans="9:9">
      <c r="I5303" s="373"/>
    </row>
    <row r="5304" spans="9:9">
      <c r="I5304" s="373"/>
    </row>
    <row r="5305" spans="9:9">
      <c r="I5305" s="373"/>
    </row>
    <row r="5306" spans="9:9">
      <c r="I5306" s="373"/>
    </row>
    <row r="5307" spans="9:9">
      <c r="I5307" s="373"/>
    </row>
    <row r="5308" spans="9:9">
      <c r="I5308" s="373"/>
    </row>
    <row r="5309" spans="9:9">
      <c r="I5309" s="373"/>
    </row>
    <row r="5310" spans="9:9">
      <c r="I5310" s="373"/>
    </row>
    <row r="5311" spans="9:9">
      <c r="I5311" s="373"/>
    </row>
    <row r="5312" spans="9:9">
      <c r="I5312" s="373"/>
    </row>
    <row r="5313" spans="9:9">
      <c r="I5313" s="373"/>
    </row>
    <row r="5314" spans="9:9">
      <c r="I5314" s="373"/>
    </row>
    <row r="5315" spans="9:9">
      <c r="I5315" s="373"/>
    </row>
    <row r="5316" spans="9:9">
      <c r="I5316" s="373"/>
    </row>
    <row r="5317" spans="9:9">
      <c r="I5317" s="373"/>
    </row>
    <row r="5318" spans="9:9">
      <c r="I5318" s="373"/>
    </row>
    <row r="5319" spans="9:9">
      <c r="I5319" s="373"/>
    </row>
    <row r="5320" spans="9:9">
      <c r="I5320" s="373"/>
    </row>
    <row r="5321" spans="9:9">
      <c r="I5321" s="373"/>
    </row>
    <row r="5322" spans="9:9">
      <c r="I5322" s="373"/>
    </row>
    <row r="5323" spans="9:9">
      <c r="I5323" s="373"/>
    </row>
    <row r="5324" spans="9:9">
      <c r="I5324" s="373"/>
    </row>
    <row r="5325" spans="9:9">
      <c r="I5325" s="373"/>
    </row>
    <row r="5326" spans="9:9">
      <c r="I5326" s="373"/>
    </row>
    <row r="5327" spans="9:9">
      <c r="I5327" s="373"/>
    </row>
    <row r="5328" spans="9:9">
      <c r="I5328" s="373"/>
    </row>
    <row r="5329" spans="9:9">
      <c r="I5329" s="373"/>
    </row>
    <row r="5330" spans="9:9">
      <c r="I5330" s="373"/>
    </row>
    <row r="5331" spans="9:9">
      <c r="I5331" s="373"/>
    </row>
    <row r="5332" spans="9:9">
      <c r="I5332" s="373"/>
    </row>
    <row r="5333" spans="9:9">
      <c r="I5333" s="373"/>
    </row>
    <row r="5334" spans="9:9">
      <c r="I5334" s="373"/>
    </row>
    <row r="5335" spans="9:9">
      <c r="I5335" s="373"/>
    </row>
    <row r="5336" spans="9:9">
      <c r="I5336" s="373"/>
    </row>
    <row r="5337" spans="9:9">
      <c r="I5337" s="373"/>
    </row>
    <row r="5338" spans="9:9">
      <c r="I5338" s="373"/>
    </row>
    <row r="5339" spans="9:9">
      <c r="I5339" s="373"/>
    </row>
    <row r="5340" spans="9:9">
      <c r="I5340" s="373"/>
    </row>
    <row r="5341" spans="9:9">
      <c r="I5341" s="373"/>
    </row>
    <row r="5342" spans="9:9">
      <c r="I5342" s="373"/>
    </row>
    <row r="5343" spans="9:9">
      <c r="I5343" s="373"/>
    </row>
    <row r="5344" spans="9:9">
      <c r="I5344" s="373"/>
    </row>
    <row r="5345" spans="9:9">
      <c r="I5345" s="373"/>
    </row>
    <row r="5346" spans="9:9">
      <c r="I5346" s="373"/>
    </row>
    <row r="5347" spans="9:9">
      <c r="I5347" s="373"/>
    </row>
    <row r="5348" spans="9:9">
      <c r="I5348" s="373"/>
    </row>
    <row r="5349" spans="9:9">
      <c r="I5349" s="373"/>
    </row>
    <row r="5350" spans="9:9">
      <c r="I5350" s="373"/>
    </row>
    <row r="5351" spans="9:9">
      <c r="I5351" s="373"/>
    </row>
    <row r="5352" spans="9:9">
      <c r="I5352" s="373"/>
    </row>
    <row r="5353" spans="9:9">
      <c r="I5353" s="373"/>
    </row>
    <row r="5354" spans="9:9">
      <c r="I5354" s="373"/>
    </row>
    <row r="5355" spans="9:9">
      <c r="I5355" s="373"/>
    </row>
    <row r="5356" spans="9:9">
      <c r="I5356" s="373"/>
    </row>
    <row r="5357" spans="9:9">
      <c r="I5357" s="373"/>
    </row>
    <row r="5358" spans="9:9">
      <c r="I5358" s="373"/>
    </row>
    <row r="5359" spans="9:9">
      <c r="I5359" s="373"/>
    </row>
    <row r="5360" spans="9:9">
      <c r="I5360" s="373"/>
    </row>
    <row r="5361" spans="9:9">
      <c r="I5361" s="373"/>
    </row>
    <row r="5362" spans="9:9">
      <c r="I5362" s="373"/>
    </row>
    <row r="5363" spans="9:9">
      <c r="I5363" s="373"/>
    </row>
    <row r="5364" spans="9:9">
      <c r="I5364" s="373"/>
    </row>
    <row r="5365" spans="9:9">
      <c r="I5365" s="373"/>
    </row>
    <row r="5366" spans="9:9">
      <c r="I5366" s="373"/>
    </row>
    <row r="5367" spans="9:9">
      <c r="I5367" s="373"/>
    </row>
    <row r="5368" spans="9:9">
      <c r="I5368" s="373"/>
    </row>
    <row r="5369" spans="9:9">
      <c r="I5369" s="373"/>
    </row>
    <row r="5370" spans="9:9">
      <c r="I5370" s="373"/>
    </row>
    <row r="5371" spans="9:9">
      <c r="I5371" s="373"/>
    </row>
    <row r="5372" spans="9:9">
      <c r="I5372" s="373"/>
    </row>
    <row r="5373" spans="9:9">
      <c r="I5373" s="373"/>
    </row>
    <row r="5374" spans="9:9">
      <c r="I5374" s="373"/>
    </row>
    <row r="5375" spans="9:9">
      <c r="I5375" s="373"/>
    </row>
    <row r="5376" spans="9:9">
      <c r="I5376" s="373"/>
    </row>
    <row r="5377" spans="9:9">
      <c r="I5377" s="373"/>
    </row>
    <row r="5378" spans="9:9">
      <c r="I5378" s="373"/>
    </row>
    <row r="5379" spans="9:9">
      <c r="I5379" s="373"/>
    </row>
    <row r="5380" spans="9:9">
      <c r="I5380" s="373"/>
    </row>
    <row r="5381" spans="9:9">
      <c r="I5381" s="373"/>
    </row>
    <row r="5382" spans="9:9">
      <c r="I5382" s="373"/>
    </row>
    <row r="5383" spans="9:9">
      <c r="I5383" s="373"/>
    </row>
    <row r="5384" spans="9:9">
      <c r="I5384" s="373"/>
    </row>
    <row r="5385" spans="9:9">
      <c r="I5385" s="373"/>
    </row>
    <row r="5386" spans="9:9">
      <c r="I5386" s="373"/>
    </row>
    <row r="5387" spans="9:9">
      <c r="I5387" s="373"/>
    </row>
    <row r="5388" spans="9:9">
      <c r="I5388" s="373"/>
    </row>
    <row r="5389" spans="9:9">
      <c r="I5389" s="373"/>
    </row>
    <row r="5390" spans="9:9">
      <c r="I5390" s="373"/>
    </row>
    <row r="5391" spans="9:9">
      <c r="I5391" s="373"/>
    </row>
    <row r="5392" spans="9:9">
      <c r="I5392" s="373"/>
    </row>
    <row r="5393" spans="9:9">
      <c r="I5393" s="373"/>
    </row>
    <row r="5394" spans="9:9">
      <c r="I5394" s="373"/>
    </row>
    <row r="5395" spans="9:9">
      <c r="I5395" s="373"/>
    </row>
    <row r="5396" spans="9:9">
      <c r="I5396" s="373"/>
    </row>
    <row r="5397" spans="9:9">
      <c r="I5397" s="373"/>
    </row>
    <row r="5398" spans="9:9">
      <c r="I5398" s="373"/>
    </row>
    <row r="5399" spans="9:9">
      <c r="I5399" s="373"/>
    </row>
    <row r="5400" spans="9:9">
      <c r="I5400" s="373"/>
    </row>
    <row r="5401" spans="9:9">
      <c r="I5401" s="373"/>
    </row>
    <row r="5402" spans="9:9">
      <c r="I5402" s="373"/>
    </row>
    <row r="5403" spans="9:9">
      <c r="I5403" s="373"/>
    </row>
    <row r="5404" spans="9:9">
      <c r="I5404" s="373"/>
    </row>
    <row r="5405" spans="9:9">
      <c r="I5405" s="373"/>
    </row>
    <row r="5406" spans="9:9">
      <c r="I5406" s="373"/>
    </row>
    <row r="5407" spans="9:9">
      <c r="I5407" s="373"/>
    </row>
    <row r="5408" spans="9:9">
      <c r="I5408" s="373"/>
    </row>
    <row r="5409" spans="9:9">
      <c r="I5409" s="373"/>
    </row>
    <row r="5410" spans="9:9">
      <c r="I5410" s="373"/>
    </row>
    <row r="5411" spans="9:9">
      <c r="I5411" s="373"/>
    </row>
    <row r="5412" spans="9:9">
      <c r="I5412" s="373"/>
    </row>
    <row r="5413" spans="9:9">
      <c r="I5413" s="373"/>
    </row>
    <row r="5414" spans="9:9">
      <c r="I5414" s="373"/>
    </row>
    <row r="5415" spans="9:9">
      <c r="I5415" s="373"/>
    </row>
    <row r="5416" spans="9:9">
      <c r="I5416" s="373"/>
    </row>
    <row r="5417" spans="9:9">
      <c r="I5417" s="373"/>
    </row>
    <row r="5418" spans="9:9">
      <c r="I5418" s="373"/>
    </row>
    <row r="5419" spans="9:9">
      <c r="I5419" s="373"/>
    </row>
    <row r="5420" spans="9:9">
      <c r="I5420" s="373"/>
    </row>
    <row r="5421" spans="9:9">
      <c r="I5421" s="373"/>
    </row>
    <row r="5422" spans="9:9">
      <c r="I5422" s="373"/>
    </row>
    <row r="5423" spans="9:9">
      <c r="I5423" s="373"/>
    </row>
    <row r="5424" spans="9:9">
      <c r="I5424" s="373"/>
    </row>
    <row r="5425" spans="9:9">
      <c r="I5425" s="373"/>
    </row>
    <row r="5426" spans="9:9">
      <c r="I5426" s="373"/>
    </row>
    <row r="5427" spans="9:9">
      <c r="I5427" s="373"/>
    </row>
    <row r="5428" spans="9:9">
      <c r="I5428" s="373"/>
    </row>
    <row r="5429" spans="9:9">
      <c r="I5429" s="373"/>
    </row>
    <row r="5430" spans="9:9">
      <c r="I5430" s="373"/>
    </row>
    <row r="5431" spans="9:9">
      <c r="I5431" s="373"/>
    </row>
    <row r="5432" spans="9:9">
      <c r="I5432" s="373"/>
    </row>
    <row r="5433" spans="9:9">
      <c r="I5433" s="373"/>
    </row>
    <row r="5434" spans="9:9">
      <c r="I5434" s="373"/>
    </row>
    <row r="5435" spans="9:9">
      <c r="I5435" s="373"/>
    </row>
    <row r="5436" spans="9:9">
      <c r="I5436" s="373"/>
    </row>
    <row r="5437" spans="9:9">
      <c r="I5437" s="373"/>
    </row>
    <row r="5438" spans="9:9">
      <c r="I5438" s="373"/>
    </row>
    <row r="5439" spans="9:9">
      <c r="I5439" s="373"/>
    </row>
    <row r="5440" spans="9:9">
      <c r="I5440" s="373"/>
    </row>
    <row r="5441" spans="9:9">
      <c r="I5441" s="373"/>
    </row>
    <row r="5442" spans="9:9">
      <c r="I5442" s="373"/>
    </row>
    <row r="5443" spans="9:9">
      <c r="I5443" s="373"/>
    </row>
    <row r="5444" spans="9:9">
      <c r="I5444" s="373"/>
    </row>
    <row r="5445" spans="9:9">
      <c r="I5445" s="373"/>
    </row>
    <row r="5446" spans="9:9">
      <c r="I5446" s="373"/>
    </row>
    <row r="5447" spans="9:9">
      <c r="I5447" s="373"/>
    </row>
    <row r="5448" spans="9:9">
      <c r="I5448" s="373"/>
    </row>
    <row r="5449" spans="9:9">
      <c r="I5449" s="373"/>
    </row>
    <row r="5450" spans="9:9">
      <c r="I5450" s="373"/>
    </row>
    <row r="5451" spans="9:9">
      <c r="I5451" s="373"/>
    </row>
    <row r="5452" spans="9:9">
      <c r="I5452" s="373"/>
    </row>
    <row r="5453" spans="9:9">
      <c r="I5453" s="373"/>
    </row>
    <row r="5454" spans="9:9">
      <c r="I5454" s="373"/>
    </row>
    <row r="5455" spans="9:9">
      <c r="I5455" s="373"/>
    </row>
    <row r="5456" spans="9:9">
      <c r="I5456" s="373"/>
    </row>
    <row r="5457" spans="9:9">
      <c r="I5457" s="373"/>
    </row>
    <row r="5458" spans="9:9">
      <c r="I5458" s="373"/>
    </row>
    <row r="5459" spans="9:9">
      <c r="I5459" s="373"/>
    </row>
    <row r="5460" spans="9:9">
      <c r="I5460" s="373"/>
    </row>
    <row r="5461" spans="9:9">
      <c r="I5461" s="373"/>
    </row>
    <row r="5462" spans="9:9">
      <c r="I5462" s="373"/>
    </row>
    <row r="5463" spans="9:9">
      <c r="I5463" s="373"/>
    </row>
    <row r="5464" spans="9:9">
      <c r="I5464" s="373"/>
    </row>
    <row r="5465" spans="9:9">
      <c r="I5465" s="373"/>
    </row>
    <row r="5466" spans="9:9">
      <c r="I5466" s="373"/>
    </row>
    <row r="5467" spans="9:9">
      <c r="I5467" s="373"/>
    </row>
    <row r="5468" spans="9:9">
      <c r="I5468" s="373"/>
    </row>
    <row r="5469" spans="9:9">
      <c r="I5469" s="373"/>
    </row>
    <row r="5470" spans="9:9">
      <c r="I5470" s="373"/>
    </row>
    <row r="5471" spans="9:9">
      <c r="I5471" s="373"/>
    </row>
    <row r="5472" spans="9:9">
      <c r="I5472" s="373"/>
    </row>
    <row r="5473" spans="9:9">
      <c r="I5473" s="373"/>
    </row>
    <row r="5474" spans="9:9">
      <c r="I5474" s="373"/>
    </row>
    <row r="5475" spans="9:9">
      <c r="I5475" s="373"/>
    </row>
    <row r="5476" spans="9:9">
      <c r="I5476" s="373"/>
    </row>
    <row r="5477" spans="9:9">
      <c r="I5477" s="373"/>
    </row>
    <row r="5478" spans="9:9">
      <c r="I5478" s="373"/>
    </row>
    <row r="5479" spans="9:9">
      <c r="I5479" s="373"/>
    </row>
    <row r="5480" spans="9:9">
      <c r="I5480" s="373"/>
    </row>
    <row r="5481" spans="9:9">
      <c r="I5481" s="373"/>
    </row>
    <row r="5482" spans="9:9">
      <c r="I5482" s="373"/>
    </row>
    <row r="5483" spans="9:9">
      <c r="I5483" s="373"/>
    </row>
    <row r="5484" spans="9:9">
      <c r="I5484" s="373"/>
    </row>
    <row r="5485" spans="9:9">
      <c r="I5485" s="373"/>
    </row>
    <row r="5486" spans="9:9">
      <c r="I5486" s="373"/>
    </row>
    <row r="5487" spans="9:9">
      <c r="I5487" s="373"/>
    </row>
    <row r="5488" spans="9:9">
      <c r="I5488" s="373"/>
    </row>
    <row r="5489" spans="9:9">
      <c r="I5489" s="373"/>
    </row>
    <row r="5490" spans="9:9">
      <c r="I5490" s="373"/>
    </row>
    <row r="5491" spans="9:9">
      <c r="I5491" s="373"/>
    </row>
    <row r="5492" spans="9:9">
      <c r="I5492" s="373"/>
    </row>
    <row r="5493" spans="9:9">
      <c r="I5493" s="373"/>
    </row>
    <row r="5494" spans="9:9">
      <c r="I5494" s="373"/>
    </row>
    <row r="5495" spans="9:9">
      <c r="I5495" s="373"/>
    </row>
    <row r="5496" spans="9:9">
      <c r="I5496" s="373"/>
    </row>
    <row r="5497" spans="9:9">
      <c r="I5497" s="373"/>
    </row>
    <row r="5498" spans="9:9">
      <c r="I5498" s="373"/>
    </row>
    <row r="5499" spans="9:9">
      <c r="I5499" s="373"/>
    </row>
    <row r="5500" spans="9:9">
      <c r="I5500" s="373"/>
    </row>
    <row r="5501" spans="9:9">
      <c r="I5501" s="373"/>
    </row>
    <row r="5502" spans="9:9">
      <c r="I5502" s="373"/>
    </row>
    <row r="5503" spans="9:9">
      <c r="I5503" s="373"/>
    </row>
    <row r="5504" spans="9:9">
      <c r="I5504" s="373"/>
    </row>
    <row r="5505" spans="9:9">
      <c r="I5505" s="373"/>
    </row>
    <row r="5506" spans="9:9">
      <c r="I5506" s="373"/>
    </row>
    <row r="5507" spans="9:9">
      <c r="I5507" s="373"/>
    </row>
    <row r="5508" spans="9:9">
      <c r="I5508" s="373"/>
    </row>
    <row r="5509" spans="9:9">
      <c r="I5509" s="373"/>
    </row>
    <row r="5510" spans="9:9">
      <c r="I5510" s="373"/>
    </row>
    <row r="5511" spans="9:9">
      <c r="I5511" s="373"/>
    </row>
    <row r="5512" spans="9:9">
      <c r="I5512" s="373"/>
    </row>
    <row r="5513" spans="9:9">
      <c r="I5513" s="373"/>
    </row>
    <row r="5514" spans="9:9">
      <c r="I5514" s="373"/>
    </row>
    <row r="5515" spans="9:9">
      <c r="I5515" s="373"/>
    </row>
    <row r="5516" spans="9:9">
      <c r="I5516" s="373"/>
    </row>
    <row r="5517" spans="9:9">
      <c r="I5517" s="373"/>
    </row>
    <row r="5518" spans="9:9">
      <c r="I5518" s="373"/>
    </row>
    <row r="5519" spans="9:9">
      <c r="I5519" s="373"/>
    </row>
    <row r="5520" spans="9:9">
      <c r="I5520" s="373"/>
    </row>
    <row r="5521" spans="9:9">
      <c r="I5521" s="373"/>
    </row>
    <row r="5522" spans="9:9">
      <c r="I5522" s="373"/>
    </row>
    <row r="5523" spans="9:9">
      <c r="I5523" s="373"/>
    </row>
    <row r="5524" spans="9:9">
      <c r="I5524" s="373"/>
    </row>
    <row r="5525" spans="9:9">
      <c r="I5525" s="373"/>
    </row>
    <row r="5526" spans="9:9">
      <c r="I5526" s="373"/>
    </row>
    <row r="5527" spans="9:9">
      <c r="I5527" s="373"/>
    </row>
    <row r="5528" spans="9:9">
      <c r="I5528" s="373"/>
    </row>
    <row r="5529" spans="9:9">
      <c r="I5529" s="373"/>
    </row>
    <row r="5530" spans="9:9">
      <c r="I5530" s="373"/>
    </row>
    <row r="5531" spans="9:9">
      <c r="I5531" s="373"/>
    </row>
    <row r="5532" spans="9:9">
      <c r="I5532" s="373"/>
    </row>
    <row r="5533" spans="9:9">
      <c r="I5533" s="373"/>
    </row>
    <row r="5534" spans="9:9">
      <c r="I5534" s="373"/>
    </row>
    <row r="5535" spans="9:9">
      <c r="I5535" s="373"/>
    </row>
    <row r="5536" spans="9:9">
      <c r="I5536" s="373"/>
    </row>
    <row r="5537" spans="9:9">
      <c r="I5537" s="373"/>
    </row>
    <row r="5538" spans="9:9">
      <c r="I5538" s="373"/>
    </row>
    <row r="5539" spans="9:9">
      <c r="I5539" s="373"/>
    </row>
    <row r="5540" spans="9:9">
      <c r="I5540" s="373"/>
    </row>
    <row r="5541" spans="9:9">
      <c r="I5541" s="373"/>
    </row>
    <row r="5542" spans="9:9">
      <c r="I5542" s="373"/>
    </row>
    <row r="5543" spans="9:9">
      <c r="I5543" s="373"/>
    </row>
    <row r="5544" spans="9:9">
      <c r="I5544" s="373"/>
    </row>
    <row r="5545" spans="9:9">
      <c r="I5545" s="373"/>
    </row>
    <row r="5546" spans="9:9">
      <c r="I5546" s="373"/>
    </row>
    <row r="5547" spans="9:9">
      <c r="I5547" s="373"/>
    </row>
    <row r="5548" spans="9:9">
      <c r="I5548" s="373"/>
    </row>
    <row r="5549" spans="9:9">
      <c r="I5549" s="373"/>
    </row>
    <row r="5550" spans="9:9">
      <c r="I5550" s="373"/>
    </row>
    <row r="5551" spans="9:9">
      <c r="I5551" s="373"/>
    </row>
    <row r="5552" spans="9:9">
      <c r="I5552" s="373"/>
    </row>
    <row r="5553" spans="9:9">
      <c r="I5553" s="373"/>
    </row>
    <row r="5554" spans="9:9">
      <c r="I5554" s="373"/>
    </row>
    <row r="5555" spans="9:9">
      <c r="I5555" s="373"/>
    </row>
    <row r="5556" spans="9:9">
      <c r="I5556" s="373"/>
    </row>
    <row r="5557" spans="9:9">
      <c r="I5557" s="373"/>
    </row>
    <row r="5558" spans="9:9">
      <c r="I5558" s="373"/>
    </row>
    <row r="5559" spans="9:9">
      <c r="I5559" s="373"/>
    </row>
    <row r="5560" spans="9:9">
      <c r="I5560" s="373"/>
    </row>
    <row r="5561" spans="9:9">
      <c r="I5561" s="373"/>
    </row>
    <row r="5562" spans="9:9">
      <c r="I5562" s="373"/>
    </row>
    <row r="5563" spans="9:9">
      <c r="I5563" s="373"/>
    </row>
    <row r="5564" spans="9:9">
      <c r="I5564" s="373"/>
    </row>
    <row r="5565" spans="9:9">
      <c r="I5565" s="373"/>
    </row>
    <row r="5566" spans="9:9">
      <c r="I5566" s="373"/>
    </row>
    <row r="5567" spans="9:9">
      <c r="I5567" s="373"/>
    </row>
    <row r="5568" spans="9:9">
      <c r="I5568" s="373"/>
    </row>
    <row r="5569" spans="9:9">
      <c r="I5569" s="373"/>
    </row>
    <row r="5570" spans="9:9">
      <c r="I5570" s="373"/>
    </row>
    <row r="5571" spans="9:9">
      <c r="I5571" s="373"/>
    </row>
    <row r="5572" spans="9:9">
      <c r="I5572" s="373"/>
    </row>
    <row r="5573" spans="9:9">
      <c r="I5573" s="373"/>
    </row>
    <row r="5574" spans="9:9">
      <c r="I5574" s="373"/>
    </row>
    <row r="5575" spans="9:9">
      <c r="I5575" s="373"/>
    </row>
    <row r="5576" spans="9:9">
      <c r="I5576" s="373"/>
    </row>
    <row r="5577" spans="9:9">
      <c r="I5577" s="373"/>
    </row>
    <row r="5578" spans="9:9">
      <c r="I5578" s="373"/>
    </row>
    <row r="5579" spans="9:9">
      <c r="I5579" s="373"/>
    </row>
    <row r="5580" spans="9:9">
      <c r="I5580" s="373"/>
    </row>
    <row r="5581" spans="9:9">
      <c r="I5581" s="373"/>
    </row>
    <row r="5582" spans="9:9">
      <c r="I5582" s="373"/>
    </row>
    <row r="5583" spans="9:9">
      <c r="I5583" s="373"/>
    </row>
    <row r="5584" spans="9:9">
      <c r="I5584" s="373"/>
    </row>
    <row r="5585" spans="9:9">
      <c r="I5585" s="373"/>
    </row>
    <row r="5586" spans="9:9">
      <c r="I5586" s="373"/>
    </row>
    <row r="5587" spans="9:9">
      <c r="I5587" s="373"/>
    </row>
    <row r="5588" spans="9:9">
      <c r="I5588" s="373"/>
    </row>
    <row r="5589" spans="9:9">
      <c r="I5589" s="373"/>
    </row>
    <row r="5590" spans="9:9">
      <c r="I5590" s="373"/>
    </row>
    <row r="5591" spans="9:9">
      <c r="I5591" s="373"/>
    </row>
    <row r="5592" spans="9:9">
      <c r="I5592" s="373"/>
    </row>
    <row r="5593" spans="9:9">
      <c r="I5593" s="373"/>
    </row>
    <row r="5594" spans="9:9">
      <c r="I5594" s="373"/>
    </row>
    <row r="5595" spans="9:9">
      <c r="I5595" s="373"/>
    </row>
    <row r="5596" spans="9:9">
      <c r="I5596" s="373"/>
    </row>
    <row r="5597" spans="9:9">
      <c r="I5597" s="373"/>
    </row>
    <row r="5598" spans="9:9">
      <c r="I5598" s="373"/>
    </row>
    <row r="5599" spans="9:9">
      <c r="I5599" s="373"/>
    </row>
    <row r="5600" spans="9:9">
      <c r="I5600" s="373"/>
    </row>
    <row r="5601" spans="9:9">
      <c r="I5601" s="373"/>
    </row>
    <row r="5602" spans="9:9">
      <c r="I5602" s="373"/>
    </row>
    <row r="5603" spans="9:9">
      <c r="I5603" s="373"/>
    </row>
    <row r="5604" spans="9:9">
      <c r="I5604" s="373"/>
    </row>
    <row r="5605" spans="9:9">
      <c r="I5605" s="373"/>
    </row>
    <row r="5606" spans="9:9">
      <c r="I5606" s="373"/>
    </row>
    <row r="5607" spans="9:9">
      <c r="I5607" s="373"/>
    </row>
    <row r="5608" spans="9:9">
      <c r="I5608" s="373"/>
    </row>
    <row r="5609" spans="9:9">
      <c r="I5609" s="373"/>
    </row>
    <row r="5610" spans="9:9">
      <c r="I5610" s="373"/>
    </row>
    <row r="5611" spans="9:9">
      <c r="I5611" s="373"/>
    </row>
    <row r="5612" spans="9:9">
      <c r="I5612" s="373"/>
    </row>
    <row r="5613" spans="9:9">
      <c r="I5613" s="373"/>
    </row>
    <row r="5614" spans="9:9">
      <c r="I5614" s="373"/>
    </row>
    <row r="5615" spans="9:9">
      <c r="I5615" s="373"/>
    </row>
    <row r="5616" spans="9:9">
      <c r="I5616" s="373"/>
    </row>
    <row r="5617" spans="9:9">
      <c r="I5617" s="373"/>
    </row>
    <row r="5618" spans="9:9">
      <c r="I5618" s="373"/>
    </row>
    <row r="5619" spans="9:9">
      <c r="I5619" s="373"/>
    </row>
    <row r="5620" spans="9:9">
      <c r="I5620" s="373"/>
    </row>
    <row r="5621" spans="9:9">
      <c r="I5621" s="373"/>
    </row>
    <row r="5622" spans="9:9">
      <c r="I5622" s="373"/>
    </row>
    <row r="5623" spans="9:9">
      <c r="I5623" s="373"/>
    </row>
    <row r="5624" spans="9:9">
      <c r="I5624" s="373"/>
    </row>
    <row r="5625" spans="9:9">
      <c r="I5625" s="373"/>
    </row>
    <row r="5626" spans="9:9">
      <c r="I5626" s="373"/>
    </row>
    <row r="5627" spans="9:9">
      <c r="I5627" s="373"/>
    </row>
    <row r="5628" spans="9:9">
      <c r="I5628" s="373"/>
    </row>
    <row r="5629" spans="9:9">
      <c r="I5629" s="373"/>
    </row>
    <row r="5630" spans="9:9">
      <c r="I5630" s="373"/>
    </row>
    <row r="5631" spans="9:9">
      <c r="I5631" s="373"/>
    </row>
    <row r="5632" spans="9:9">
      <c r="I5632" s="373"/>
    </row>
    <row r="5633" spans="9:9">
      <c r="I5633" s="373"/>
    </row>
    <row r="5634" spans="9:9">
      <c r="I5634" s="373"/>
    </row>
    <row r="5635" spans="9:9">
      <c r="I5635" s="373"/>
    </row>
    <row r="5636" spans="9:9">
      <c r="I5636" s="373"/>
    </row>
    <row r="5637" spans="9:9">
      <c r="I5637" s="373"/>
    </row>
    <row r="5638" spans="9:9">
      <c r="I5638" s="373"/>
    </row>
    <row r="5639" spans="9:9">
      <c r="I5639" s="373"/>
    </row>
    <row r="5640" spans="9:9">
      <c r="I5640" s="373"/>
    </row>
    <row r="5641" spans="9:9">
      <c r="I5641" s="373"/>
    </row>
    <row r="5642" spans="9:9">
      <c r="I5642" s="373"/>
    </row>
    <row r="5643" spans="9:9">
      <c r="I5643" s="373"/>
    </row>
    <row r="5644" spans="9:9">
      <c r="I5644" s="373"/>
    </row>
    <row r="5645" spans="9:9">
      <c r="I5645" s="373"/>
    </row>
    <row r="5646" spans="9:9">
      <c r="I5646" s="373"/>
    </row>
    <row r="5647" spans="9:9">
      <c r="I5647" s="373"/>
    </row>
    <row r="5648" spans="9:9">
      <c r="I5648" s="373"/>
    </row>
    <row r="5649" spans="9:9">
      <c r="I5649" s="373"/>
    </row>
    <row r="5650" spans="9:9">
      <c r="I5650" s="373"/>
    </row>
    <row r="5651" spans="9:9">
      <c r="I5651" s="373"/>
    </row>
    <row r="5652" spans="9:9">
      <c r="I5652" s="373"/>
    </row>
    <row r="5653" spans="9:9">
      <c r="I5653" s="373"/>
    </row>
    <row r="5654" spans="9:9">
      <c r="I5654" s="373"/>
    </row>
    <row r="5655" spans="9:9">
      <c r="I5655" s="373"/>
    </row>
    <row r="5656" spans="9:9">
      <c r="I5656" s="373"/>
    </row>
    <row r="5657" spans="9:9">
      <c r="I5657" s="373"/>
    </row>
    <row r="5658" spans="9:9">
      <c r="I5658" s="373"/>
    </row>
    <row r="5659" spans="9:9">
      <c r="I5659" s="373"/>
    </row>
    <row r="5660" spans="9:9">
      <c r="I5660" s="373"/>
    </row>
    <row r="5661" spans="9:9">
      <c r="I5661" s="373"/>
    </row>
    <row r="5662" spans="9:9">
      <c r="I5662" s="373"/>
    </row>
    <row r="5663" spans="9:9">
      <c r="I5663" s="373"/>
    </row>
    <row r="5664" spans="9:9">
      <c r="I5664" s="373"/>
    </row>
    <row r="5665" spans="9:9">
      <c r="I5665" s="373"/>
    </row>
    <row r="5666" spans="9:9">
      <c r="I5666" s="373"/>
    </row>
    <row r="5667" spans="9:9">
      <c r="I5667" s="373"/>
    </row>
    <row r="5668" spans="9:9">
      <c r="I5668" s="373"/>
    </row>
    <row r="5669" spans="9:9">
      <c r="I5669" s="373"/>
    </row>
    <row r="5670" spans="9:9">
      <c r="I5670" s="373"/>
    </row>
    <row r="5671" spans="9:9">
      <c r="I5671" s="373"/>
    </row>
    <row r="5672" spans="9:9">
      <c r="I5672" s="373"/>
    </row>
    <row r="5673" spans="9:9">
      <c r="I5673" s="373"/>
    </row>
    <row r="5674" spans="9:9">
      <c r="I5674" s="373"/>
    </row>
    <row r="5675" spans="9:9">
      <c r="I5675" s="373"/>
    </row>
    <row r="5676" spans="9:9">
      <c r="I5676" s="373"/>
    </row>
    <row r="5677" spans="9:9">
      <c r="I5677" s="373"/>
    </row>
    <row r="5678" spans="9:9">
      <c r="I5678" s="373"/>
    </row>
    <row r="5679" spans="9:9">
      <c r="I5679" s="373"/>
    </row>
    <row r="5680" spans="9:9">
      <c r="I5680" s="373"/>
    </row>
    <row r="5681" spans="9:9">
      <c r="I5681" s="373"/>
    </row>
    <row r="5682" spans="9:9">
      <c r="I5682" s="373"/>
    </row>
    <row r="5683" spans="9:9">
      <c r="I5683" s="373"/>
    </row>
    <row r="5684" spans="9:9">
      <c r="I5684" s="373"/>
    </row>
    <row r="5685" spans="9:9">
      <c r="I5685" s="373"/>
    </row>
    <row r="5686" spans="9:9">
      <c r="I5686" s="373"/>
    </row>
    <row r="5687" spans="9:9">
      <c r="I5687" s="373"/>
    </row>
    <row r="5688" spans="9:9">
      <c r="I5688" s="373"/>
    </row>
    <row r="5689" spans="9:9">
      <c r="I5689" s="373"/>
    </row>
    <row r="5690" spans="9:9">
      <c r="I5690" s="373"/>
    </row>
    <row r="5691" spans="9:9">
      <c r="I5691" s="373"/>
    </row>
    <row r="5692" spans="9:9">
      <c r="I5692" s="373"/>
    </row>
    <row r="5693" spans="9:9">
      <c r="I5693" s="373"/>
    </row>
    <row r="5694" spans="9:9">
      <c r="I5694" s="373"/>
    </row>
    <row r="5695" spans="9:9">
      <c r="I5695" s="373"/>
    </row>
    <row r="5696" spans="9:9">
      <c r="I5696" s="373"/>
    </row>
    <row r="5697" spans="9:9">
      <c r="I5697" s="373"/>
    </row>
    <row r="5698" spans="9:9">
      <c r="I5698" s="373"/>
    </row>
    <row r="5699" spans="9:9">
      <c r="I5699" s="373"/>
    </row>
    <row r="5700" spans="9:9">
      <c r="I5700" s="373"/>
    </row>
    <row r="5701" spans="9:9">
      <c r="I5701" s="373"/>
    </row>
    <row r="5702" spans="9:9">
      <c r="I5702" s="373"/>
    </row>
    <row r="5703" spans="9:9">
      <c r="I5703" s="373"/>
    </row>
    <row r="5704" spans="9:9">
      <c r="I5704" s="373"/>
    </row>
    <row r="5705" spans="9:9">
      <c r="I5705" s="373"/>
    </row>
    <row r="5706" spans="9:9">
      <c r="I5706" s="373"/>
    </row>
    <row r="5707" spans="9:9">
      <c r="I5707" s="373"/>
    </row>
    <row r="5708" spans="9:9">
      <c r="I5708" s="373"/>
    </row>
    <row r="5709" spans="9:9">
      <c r="I5709" s="373"/>
    </row>
    <row r="5710" spans="9:9">
      <c r="I5710" s="373"/>
    </row>
    <row r="5711" spans="9:9">
      <c r="I5711" s="373"/>
    </row>
    <row r="5712" spans="9:9">
      <c r="I5712" s="373"/>
    </row>
    <row r="5713" spans="9:9">
      <c r="I5713" s="373"/>
    </row>
    <row r="5714" spans="9:9">
      <c r="I5714" s="373"/>
    </row>
    <row r="5715" spans="9:9">
      <c r="I5715" s="373"/>
    </row>
    <row r="5716" spans="9:9">
      <c r="I5716" s="373"/>
    </row>
    <row r="5717" spans="9:9">
      <c r="I5717" s="373"/>
    </row>
    <row r="5718" spans="9:9">
      <c r="I5718" s="373"/>
    </row>
    <row r="5719" spans="9:9">
      <c r="I5719" s="373"/>
    </row>
    <row r="5720" spans="9:9">
      <c r="I5720" s="373"/>
    </row>
    <row r="5721" spans="9:9">
      <c r="I5721" s="373"/>
    </row>
    <row r="5722" spans="9:9">
      <c r="I5722" s="373"/>
    </row>
    <row r="5723" spans="9:9">
      <c r="I5723" s="373"/>
    </row>
    <row r="5724" spans="9:9">
      <c r="I5724" s="373"/>
    </row>
    <row r="5725" spans="9:9">
      <c r="I5725" s="373"/>
    </row>
    <row r="5726" spans="9:9">
      <c r="I5726" s="373"/>
    </row>
    <row r="5727" spans="9:9">
      <c r="I5727" s="373"/>
    </row>
    <row r="5728" spans="9:9">
      <c r="I5728" s="373"/>
    </row>
    <row r="5729" spans="9:9">
      <c r="I5729" s="373"/>
    </row>
    <row r="5730" spans="9:9">
      <c r="I5730" s="373"/>
    </row>
    <row r="5731" spans="9:9">
      <c r="I5731" s="373"/>
    </row>
    <row r="5732" spans="9:9">
      <c r="I5732" s="373"/>
    </row>
    <row r="5733" spans="9:9">
      <c r="I5733" s="373"/>
    </row>
    <row r="5734" spans="9:9">
      <c r="I5734" s="373"/>
    </row>
    <row r="5735" spans="9:9">
      <c r="I5735" s="373"/>
    </row>
    <row r="5736" spans="9:9">
      <c r="I5736" s="373"/>
    </row>
    <row r="5737" spans="9:9">
      <c r="I5737" s="373"/>
    </row>
    <row r="5738" spans="9:9">
      <c r="I5738" s="373"/>
    </row>
    <row r="5739" spans="9:9">
      <c r="I5739" s="373"/>
    </row>
    <row r="5740" spans="9:9">
      <c r="I5740" s="373"/>
    </row>
    <row r="5741" spans="9:9">
      <c r="I5741" s="373"/>
    </row>
    <row r="5742" spans="9:9">
      <c r="I5742" s="373"/>
    </row>
    <row r="5743" spans="9:9">
      <c r="I5743" s="373"/>
    </row>
    <row r="5744" spans="9:9">
      <c r="I5744" s="373"/>
    </row>
    <row r="5745" spans="9:9">
      <c r="I5745" s="373"/>
    </row>
    <row r="5746" spans="9:9">
      <c r="I5746" s="373"/>
    </row>
    <row r="5747" spans="9:9">
      <c r="I5747" s="373"/>
    </row>
    <row r="5748" spans="9:9">
      <c r="I5748" s="373"/>
    </row>
    <row r="5749" spans="9:9">
      <c r="I5749" s="373"/>
    </row>
    <row r="5750" spans="9:9">
      <c r="I5750" s="373"/>
    </row>
    <row r="5751" spans="9:9">
      <c r="I5751" s="373"/>
    </row>
    <row r="5752" spans="9:9">
      <c r="I5752" s="373"/>
    </row>
    <row r="5753" spans="9:9">
      <c r="I5753" s="373"/>
    </row>
    <row r="5754" spans="9:9">
      <c r="I5754" s="373"/>
    </row>
    <row r="5755" spans="9:9">
      <c r="I5755" s="373"/>
    </row>
    <row r="5756" spans="9:9">
      <c r="I5756" s="373"/>
    </row>
    <row r="5757" spans="9:9">
      <c r="I5757" s="373"/>
    </row>
    <row r="5758" spans="9:9">
      <c r="I5758" s="373"/>
    </row>
    <row r="5759" spans="9:9">
      <c r="I5759" s="373"/>
    </row>
    <row r="5760" spans="9:9">
      <c r="I5760" s="373"/>
    </row>
    <row r="5761" spans="9:9">
      <c r="I5761" s="373"/>
    </row>
    <row r="5762" spans="9:9">
      <c r="I5762" s="373"/>
    </row>
    <row r="5763" spans="9:9">
      <c r="I5763" s="373"/>
    </row>
    <row r="5764" spans="9:9">
      <c r="I5764" s="373"/>
    </row>
    <row r="5765" spans="9:9">
      <c r="I5765" s="373"/>
    </row>
    <row r="5766" spans="9:9">
      <c r="I5766" s="373"/>
    </row>
    <row r="5767" spans="9:9">
      <c r="I5767" s="373"/>
    </row>
    <row r="5768" spans="9:9">
      <c r="I5768" s="373"/>
    </row>
    <row r="5769" spans="9:9">
      <c r="I5769" s="373"/>
    </row>
    <row r="5770" spans="9:9">
      <c r="I5770" s="373"/>
    </row>
    <row r="5771" spans="9:9">
      <c r="I5771" s="373"/>
    </row>
    <row r="5772" spans="9:9">
      <c r="I5772" s="373"/>
    </row>
    <row r="5773" spans="9:9">
      <c r="I5773" s="373"/>
    </row>
    <row r="5774" spans="9:9">
      <c r="I5774" s="373"/>
    </row>
    <row r="5775" spans="9:9">
      <c r="I5775" s="373"/>
    </row>
    <row r="5776" spans="9:9">
      <c r="I5776" s="373"/>
    </row>
    <row r="5777" spans="9:9">
      <c r="I5777" s="373"/>
    </row>
    <row r="5778" spans="9:9">
      <c r="I5778" s="373"/>
    </row>
    <row r="5779" spans="9:9">
      <c r="I5779" s="373"/>
    </row>
    <row r="5780" spans="9:9">
      <c r="I5780" s="373"/>
    </row>
    <row r="5781" spans="9:9">
      <c r="I5781" s="373"/>
    </row>
    <row r="5782" spans="9:9">
      <c r="I5782" s="373"/>
    </row>
    <row r="5783" spans="9:9">
      <c r="I5783" s="373"/>
    </row>
    <row r="5784" spans="9:9">
      <c r="I5784" s="373"/>
    </row>
    <row r="5785" spans="9:9">
      <c r="I5785" s="373"/>
    </row>
    <row r="5786" spans="9:9">
      <c r="I5786" s="373"/>
    </row>
    <row r="5787" spans="9:9">
      <c r="I5787" s="373"/>
    </row>
    <row r="5788" spans="9:9">
      <c r="I5788" s="373"/>
    </row>
    <row r="5789" spans="9:9">
      <c r="I5789" s="373"/>
    </row>
    <row r="5790" spans="9:9">
      <c r="I5790" s="373"/>
    </row>
    <row r="5791" spans="9:9">
      <c r="I5791" s="373"/>
    </row>
    <row r="5792" spans="9:9">
      <c r="I5792" s="373"/>
    </row>
    <row r="5793" spans="9:9">
      <c r="I5793" s="373"/>
    </row>
    <row r="5794" spans="9:9">
      <c r="I5794" s="373"/>
    </row>
    <row r="5795" spans="9:9">
      <c r="I5795" s="373"/>
    </row>
    <row r="5796" spans="9:9">
      <c r="I5796" s="373"/>
    </row>
    <row r="5797" spans="9:9">
      <c r="I5797" s="373"/>
    </row>
    <row r="5798" spans="9:9">
      <c r="I5798" s="373"/>
    </row>
    <row r="5799" spans="9:9">
      <c r="I5799" s="373"/>
    </row>
    <row r="5800" spans="9:9">
      <c r="I5800" s="373"/>
    </row>
    <row r="5801" spans="9:9">
      <c r="I5801" s="373"/>
    </row>
    <row r="5802" spans="9:9">
      <c r="I5802" s="373"/>
    </row>
    <row r="5803" spans="9:9">
      <c r="I5803" s="373"/>
    </row>
    <row r="5804" spans="9:9">
      <c r="I5804" s="373"/>
    </row>
    <row r="5805" spans="9:9">
      <c r="I5805" s="373"/>
    </row>
    <row r="5806" spans="9:9">
      <c r="I5806" s="373"/>
    </row>
    <row r="5807" spans="9:9">
      <c r="I5807" s="373"/>
    </row>
    <row r="5808" spans="9:9">
      <c r="I5808" s="373"/>
    </row>
    <row r="5809" spans="9:9">
      <c r="I5809" s="373"/>
    </row>
    <row r="5810" spans="9:9">
      <c r="I5810" s="373"/>
    </row>
    <row r="5811" spans="9:9">
      <c r="I5811" s="373"/>
    </row>
    <row r="5812" spans="9:9">
      <c r="I5812" s="373"/>
    </row>
    <row r="5813" spans="9:9">
      <c r="I5813" s="373"/>
    </row>
    <row r="5814" spans="9:9">
      <c r="I5814" s="373"/>
    </row>
    <row r="5815" spans="9:9">
      <c r="I5815" s="373"/>
    </row>
    <row r="5816" spans="9:9">
      <c r="I5816" s="373"/>
    </row>
    <row r="5817" spans="9:9">
      <c r="I5817" s="373"/>
    </row>
    <row r="5818" spans="9:9">
      <c r="I5818" s="373"/>
    </row>
    <row r="5819" spans="9:9">
      <c r="I5819" s="373"/>
    </row>
    <row r="5820" spans="9:9">
      <c r="I5820" s="373"/>
    </row>
    <row r="5821" spans="9:9">
      <c r="I5821" s="373"/>
    </row>
    <row r="5822" spans="9:9">
      <c r="I5822" s="373"/>
    </row>
    <row r="5823" spans="9:9">
      <c r="I5823" s="373"/>
    </row>
    <row r="5824" spans="9:9">
      <c r="I5824" s="373"/>
    </row>
    <row r="5825" spans="9:9">
      <c r="I5825" s="373"/>
    </row>
    <row r="5826" spans="9:9">
      <c r="I5826" s="373"/>
    </row>
    <row r="5827" spans="9:9">
      <c r="I5827" s="373"/>
    </row>
    <row r="5828" spans="9:9">
      <c r="I5828" s="373"/>
    </row>
    <row r="5829" spans="9:9">
      <c r="I5829" s="373"/>
    </row>
    <row r="5830" spans="9:9">
      <c r="I5830" s="373"/>
    </row>
    <row r="5831" spans="9:9">
      <c r="I5831" s="373"/>
    </row>
    <row r="5832" spans="9:9">
      <c r="I5832" s="373"/>
    </row>
    <row r="5833" spans="9:9">
      <c r="I5833" s="373"/>
    </row>
    <row r="5834" spans="9:9">
      <c r="I5834" s="373"/>
    </row>
    <row r="5835" spans="9:9">
      <c r="I5835" s="373"/>
    </row>
    <row r="5836" spans="9:9">
      <c r="I5836" s="373"/>
    </row>
    <row r="5837" spans="9:9">
      <c r="I5837" s="373"/>
    </row>
    <row r="5838" spans="9:9">
      <c r="I5838" s="373"/>
    </row>
    <row r="5839" spans="9:9">
      <c r="I5839" s="373"/>
    </row>
    <row r="5840" spans="9:9">
      <c r="I5840" s="373"/>
    </row>
    <row r="5841" spans="9:9">
      <c r="I5841" s="373"/>
    </row>
    <row r="5842" spans="9:9">
      <c r="I5842" s="373"/>
    </row>
    <row r="5843" spans="9:9">
      <c r="I5843" s="373"/>
    </row>
    <row r="5844" spans="9:9">
      <c r="I5844" s="373"/>
    </row>
    <row r="5845" spans="9:9">
      <c r="I5845" s="373"/>
    </row>
    <row r="5846" spans="9:9">
      <c r="I5846" s="373"/>
    </row>
    <row r="5847" spans="9:9">
      <c r="I5847" s="373"/>
    </row>
    <row r="5848" spans="9:9">
      <c r="I5848" s="373"/>
    </row>
    <row r="5849" spans="9:9">
      <c r="I5849" s="373"/>
    </row>
    <row r="5850" spans="9:9">
      <c r="I5850" s="373"/>
    </row>
    <row r="5851" spans="9:9">
      <c r="I5851" s="373"/>
    </row>
    <row r="5852" spans="9:9">
      <c r="I5852" s="373"/>
    </row>
    <row r="5853" spans="9:9">
      <c r="I5853" s="373"/>
    </row>
    <row r="5854" spans="9:9">
      <c r="I5854" s="373"/>
    </row>
    <row r="5855" spans="9:9">
      <c r="I5855" s="373"/>
    </row>
    <row r="5856" spans="9:9">
      <c r="I5856" s="373"/>
    </row>
    <row r="5857" spans="9:9">
      <c r="I5857" s="373"/>
    </row>
    <row r="5858" spans="9:9">
      <c r="I5858" s="373"/>
    </row>
    <row r="5859" spans="9:9">
      <c r="I5859" s="373"/>
    </row>
    <row r="5860" spans="9:9">
      <c r="I5860" s="373"/>
    </row>
    <row r="5861" spans="9:9">
      <c r="I5861" s="373"/>
    </row>
    <row r="5862" spans="9:9">
      <c r="I5862" s="373"/>
    </row>
    <row r="5863" spans="9:9">
      <c r="I5863" s="373"/>
    </row>
    <row r="5864" spans="9:9">
      <c r="I5864" s="373"/>
    </row>
    <row r="5865" spans="9:9">
      <c r="I5865" s="373"/>
    </row>
    <row r="5866" spans="9:9">
      <c r="I5866" s="373"/>
    </row>
    <row r="5867" spans="9:9">
      <c r="I5867" s="373"/>
    </row>
    <row r="5868" spans="9:9">
      <c r="I5868" s="373"/>
    </row>
    <row r="5869" spans="9:9">
      <c r="I5869" s="373"/>
    </row>
    <row r="5870" spans="9:9">
      <c r="I5870" s="373"/>
    </row>
    <row r="5871" spans="9:9">
      <c r="I5871" s="373"/>
    </row>
    <row r="5872" spans="9:9">
      <c r="I5872" s="373"/>
    </row>
    <row r="5873" spans="9:9">
      <c r="I5873" s="373"/>
    </row>
    <row r="5874" spans="9:9">
      <c r="I5874" s="373"/>
    </row>
    <row r="5875" spans="9:9">
      <c r="I5875" s="373"/>
    </row>
    <row r="5876" spans="9:9">
      <c r="I5876" s="373"/>
    </row>
    <row r="5877" spans="9:9">
      <c r="I5877" s="373"/>
    </row>
    <row r="5878" spans="9:9">
      <c r="I5878" s="373"/>
    </row>
    <row r="5879" spans="9:9">
      <c r="I5879" s="373"/>
    </row>
    <row r="5880" spans="9:9">
      <c r="I5880" s="373"/>
    </row>
    <row r="5881" spans="9:9">
      <c r="I5881" s="373"/>
    </row>
    <row r="5882" spans="9:9">
      <c r="I5882" s="373"/>
    </row>
    <row r="5883" spans="9:9">
      <c r="I5883" s="373"/>
    </row>
    <row r="5884" spans="9:9">
      <c r="I5884" s="373"/>
    </row>
    <row r="5885" spans="9:9">
      <c r="I5885" s="373"/>
    </row>
    <row r="5886" spans="9:9">
      <c r="I5886" s="373"/>
    </row>
    <row r="5887" spans="9:9">
      <c r="I5887" s="373"/>
    </row>
    <row r="5888" spans="9:9">
      <c r="I5888" s="373"/>
    </row>
    <row r="5889" spans="9:9">
      <c r="I5889" s="373"/>
    </row>
    <row r="5890" spans="9:9">
      <c r="I5890" s="373"/>
    </row>
    <row r="5891" spans="9:9">
      <c r="I5891" s="373"/>
    </row>
    <row r="5892" spans="9:9">
      <c r="I5892" s="373"/>
    </row>
    <row r="5893" spans="9:9">
      <c r="I5893" s="373"/>
    </row>
    <row r="5894" spans="9:9">
      <c r="I5894" s="373"/>
    </row>
    <row r="5895" spans="9:9">
      <c r="I5895" s="373"/>
    </row>
    <row r="5896" spans="9:9">
      <c r="I5896" s="373"/>
    </row>
    <row r="5897" spans="9:9">
      <c r="I5897" s="373"/>
    </row>
    <row r="5898" spans="9:9">
      <c r="I5898" s="373"/>
    </row>
    <row r="5899" spans="9:9">
      <c r="I5899" s="373"/>
    </row>
    <row r="5900" spans="9:9">
      <c r="I5900" s="373"/>
    </row>
    <row r="5901" spans="9:9">
      <c r="I5901" s="373"/>
    </row>
    <row r="5902" spans="9:9">
      <c r="I5902" s="373"/>
    </row>
    <row r="5903" spans="9:9">
      <c r="I5903" s="373"/>
    </row>
    <row r="5904" spans="9:9">
      <c r="I5904" s="373"/>
    </row>
    <row r="5905" spans="9:9">
      <c r="I5905" s="373"/>
    </row>
    <row r="5906" spans="9:9">
      <c r="I5906" s="373"/>
    </row>
    <row r="5907" spans="9:9">
      <c r="I5907" s="373"/>
    </row>
    <row r="5908" spans="9:9">
      <c r="I5908" s="373"/>
    </row>
    <row r="5909" spans="9:9">
      <c r="I5909" s="373"/>
    </row>
    <row r="5910" spans="9:9">
      <c r="I5910" s="373"/>
    </row>
    <row r="5911" spans="9:9">
      <c r="I5911" s="373"/>
    </row>
    <row r="5912" spans="9:9">
      <c r="I5912" s="373"/>
    </row>
    <row r="5913" spans="9:9">
      <c r="I5913" s="373"/>
    </row>
    <row r="5914" spans="9:9">
      <c r="I5914" s="373"/>
    </row>
    <row r="5915" spans="9:9">
      <c r="I5915" s="373"/>
    </row>
    <row r="5916" spans="9:9">
      <c r="I5916" s="373"/>
    </row>
    <row r="5917" spans="9:9">
      <c r="I5917" s="373"/>
    </row>
    <row r="5918" spans="9:9">
      <c r="I5918" s="373"/>
    </row>
    <row r="5919" spans="9:9">
      <c r="I5919" s="373"/>
    </row>
    <row r="5920" spans="9:9">
      <c r="I5920" s="373"/>
    </row>
    <row r="5921" spans="9:9">
      <c r="I5921" s="373"/>
    </row>
    <row r="5922" spans="9:9">
      <c r="I5922" s="373"/>
    </row>
    <row r="5923" spans="9:9">
      <c r="I5923" s="373"/>
    </row>
    <row r="5924" spans="9:9">
      <c r="I5924" s="373"/>
    </row>
    <row r="5925" spans="9:9">
      <c r="I5925" s="373"/>
    </row>
    <row r="5926" spans="9:9">
      <c r="I5926" s="373"/>
    </row>
    <row r="5927" spans="9:9">
      <c r="I5927" s="373"/>
    </row>
    <row r="5928" spans="9:9">
      <c r="I5928" s="373"/>
    </row>
    <row r="5929" spans="9:9">
      <c r="I5929" s="373"/>
    </row>
    <row r="5930" spans="9:9">
      <c r="I5930" s="373"/>
    </row>
    <row r="5931" spans="9:9">
      <c r="I5931" s="373"/>
    </row>
    <row r="5932" spans="9:9">
      <c r="I5932" s="373"/>
    </row>
    <row r="5933" spans="9:9">
      <c r="I5933" s="373"/>
    </row>
    <row r="5934" spans="9:9">
      <c r="I5934" s="373"/>
    </row>
    <row r="5935" spans="9:9">
      <c r="I5935" s="373"/>
    </row>
    <row r="5936" spans="9:9">
      <c r="I5936" s="373"/>
    </row>
    <row r="5937" spans="9:9">
      <c r="I5937" s="373"/>
    </row>
    <row r="5938" spans="9:9">
      <c r="I5938" s="373"/>
    </row>
    <row r="5939" spans="9:9">
      <c r="I5939" s="373"/>
    </row>
    <row r="5940" spans="9:9">
      <c r="I5940" s="373"/>
    </row>
    <row r="5941" spans="9:9">
      <c r="I5941" s="373"/>
    </row>
    <row r="5942" spans="9:9">
      <c r="I5942" s="373"/>
    </row>
    <row r="5943" spans="9:9">
      <c r="I5943" s="373"/>
    </row>
    <row r="5944" spans="9:9">
      <c r="I5944" s="373"/>
    </row>
    <row r="5945" spans="9:9">
      <c r="I5945" s="373"/>
    </row>
    <row r="5946" spans="9:9">
      <c r="I5946" s="373"/>
    </row>
    <row r="5947" spans="9:9">
      <c r="I5947" s="373"/>
    </row>
    <row r="5948" spans="9:9">
      <c r="I5948" s="373"/>
    </row>
    <row r="5949" spans="9:9">
      <c r="I5949" s="373"/>
    </row>
    <row r="5950" spans="9:9">
      <c r="I5950" s="373"/>
    </row>
    <row r="5951" spans="9:9">
      <c r="I5951" s="373"/>
    </row>
    <row r="5952" spans="9:9">
      <c r="I5952" s="373"/>
    </row>
    <row r="5953" spans="9:9">
      <c r="I5953" s="373"/>
    </row>
    <row r="5954" spans="9:9">
      <c r="I5954" s="373"/>
    </row>
    <row r="5955" spans="9:9">
      <c r="I5955" s="373"/>
    </row>
    <row r="5956" spans="9:9">
      <c r="I5956" s="373"/>
    </row>
    <row r="5957" spans="9:9">
      <c r="I5957" s="373"/>
    </row>
    <row r="5958" spans="9:9">
      <c r="I5958" s="373"/>
    </row>
    <row r="5959" spans="9:9">
      <c r="I5959" s="373"/>
    </row>
    <row r="5960" spans="9:9">
      <c r="I5960" s="373"/>
    </row>
    <row r="5961" spans="9:9">
      <c r="I5961" s="373"/>
    </row>
    <row r="5962" spans="9:9">
      <c r="I5962" s="373"/>
    </row>
    <row r="5963" spans="9:9">
      <c r="I5963" s="373"/>
    </row>
    <row r="5964" spans="9:9">
      <c r="I5964" s="373"/>
    </row>
    <row r="5965" spans="9:9">
      <c r="I5965" s="373"/>
    </row>
    <row r="5966" spans="9:9">
      <c r="I5966" s="373"/>
    </row>
    <row r="5967" spans="9:9">
      <c r="I5967" s="373"/>
    </row>
    <row r="5968" spans="9:9">
      <c r="I5968" s="373"/>
    </row>
    <row r="5969" spans="9:9">
      <c r="I5969" s="373"/>
    </row>
    <row r="5970" spans="9:9">
      <c r="I5970" s="373"/>
    </row>
    <row r="5971" spans="9:9">
      <c r="I5971" s="373"/>
    </row>
    <row r="5972" spans="9:9">
      <c r="I5972" s="373"/>
    </row>
    <row r="5973" spans="9:9">
      <c r="I5973" s="373"/>
    </row>
    <row r="5974" spans="9:9">
      <c r="I5974" s="373"/>
    </row>
    <row r="5975" spans="9:9">
      <c r="I5975" s="373"/>
    </row>
    <row r="5976" spans="9:9">
      <c r="I5976" s="373"/>
    </row>
    <row r="5977" spans="9:9">
      <c r="I5977" s="373"/>
    </row>
    <row r="5978" spans="9:9">
      <c r="I5978" s="373"/>
    </row>
    <row r="5979" spans="9:9">
      <c r="I5979" s="373"/>
    </row>
    <row r="5980" spans="9:9">
      <c r="I5980" s="373"/>
    </row>
    <row r="5981" spans="9:9">
      <c r="I5981" s="373"/>
    </row>
    <row r="5982" spans="9:9">
      <c r="I5982" s="373"/>
    </row>
    <row r="5983" spans="9:9">
      <c r="I5983" s="373"/>
    </row>
    <row r="5984" spans="9:9">
      <c r="I5984" s="373"/>
    </row>
    <row r="5985" spans="9:9">
      <c r="I5985" s="373"/>
    </row>
    <row r="5986" spans="9:9">
      <c r="I5986" s="373"/>
    </row>
    <row r="5987" spans="9:9">
      <c r="I5987" s="373"/>
    </row>
    <row r="5988" spans="9:9">
      <c r="I5988" s="373"/>
    </row>
    <row r="5989" spans="9:9">
      <c r="I5989" s="373"/>
    </row>
    <row r="5990" spans="9:9">
      <c r="I5990" s="373"/>
    </row>
    <row r="5991" spans="9:9">
      <c r="I5991" s="373"/>
    </row>
    <row r="5992" spans="9:9">
      <c r="I5992" s="373"/>
    </row>
    <row r="5993" spans="9:9">
      <c r="I5993" s="373"/>
    </row>
    <row r="5994" spans="9:9">
      <c r="I5994" s="373"/>
    </row>
    <row r="5995" spans="9:9">
      <c r="I5995" s="373"/>
    </row>
    <row r="5996" spans="9:9">
      <c r="I5996" s="373"/>
    </row>
    <row r="5997" spans="9:9">
      <c r="I5997" s="373"/>
    </row>
    <row r="5998" spans="9:9">
      <c r="I5998" s="373"/>
    </row>
    <row r="5999" spans="9:9">
      <c r="I5999" s="373"/>
    </row>
    <row r="6000" spans="9:9">
      <c r="I6000" s="373"/>
    </row>
    <row r="6001" spans="9:9">
      <c r="I6001" s="373"/>
    </row>
    <row r="6002" spans="9:9">
      <c r="I6002" s="373"/>
    </row>
    <row r="6003" spans="9:9">
      <c r="I6003" s="373"/>
    </row>
    <row r="6004" spans="9:9">
      <c r="I6004" s="373"/>
    </row>
    <row r="6005" spans="9:9">
      <c r="I6005" s="373"/>
    </row>
    <row r="6006" spans="9:9">
      <c r="I6006" s="373"/>
    </row>
    <row r="6007" spans="9:9">
      <c r="I6007" s="373"/>
    </row>
    <row r="6008" spans="9:9">
      <c r="I6008" s="373"/>
    </row>
    <row r="6009" spans="9:9">
      <c r="I6009" s="373"/>
    </row>
    <row r="6010" spans="9:9">
      <c r="I6010" s="373"/>
    </row>
    <row r="6011" spans="9:9">
      <c r="I6011" s="373"/>
    </row>
    <row r="6012" spans="9:9">
      <c r="I6012" s="373"/>
    </row>
    <row r="6013" spans="9:9">
      <c r="I6013" s="373"/>
    </row>
    <row r="6014" spans="9:9">
      <c r="I6014" s="373"/>
    </row>
    <row r="6015" spans="9:9">
      <c r="I6015" s="373"/>
    </row>
    <row r="6016" spans="9:9">
      <c r="I6016" s="373"/>
    </row>
    <row r="6017" spans="9:9">
      <c r="I6017" s="373"/>
    </row>
    <row r="6018" spans="9:9">
      <c r="I6018" s="373"/>
    </row>
    <row r="6019" spans="9:9">
      <c r="I6019" s="373"/>
    </row>
    <row r="6020" spans="9:9">
      <c r="I6020" s="373"/>
    </row>
    <row r="6021" spans="9:9">
      <c r="I6021" s="373"/>
    </row>
    <row r="6022" spans="9:9">
      <c r="I6022" s="373"/>
    </row>
    <row r="6023" spans="9:9">
      <c r="I6023" s="373"/>
    </row>
    <row r="6024" spans="9:9">
      <c r="I6024" s="373"/>
    </row>
    <row r="6025" spans="9:9">
      <c r="I6025" s="373"/>
    </row>
    <row r="6026" spans="9:9">
      <c r="I6026" s="373"/>
    </row>
    <row r="6027" spans="9:9">
      <c r="I6027" s="373"/>
    </row>
    <row r="6028" spans="9:9">
      <c r="I6028" s="373"/>
    </row>
    <row r="6029" spans="9:9">
      <c r="I6029" s="373"/>
    </row>
    <row r="6030" spans="9:9">
      <c r="I6030" s="373"/>
    </row>
    <row r="6031" spans="9:9">
      <c r="I6031" s="373"/>
    </row>
    <row r="6032" spans="9:9">
      <c r="I6032" s="373"/>
    </row>
    <row r="6033" spans="9:9">
      <c r="I6033" s="373"/>
    </row>
    <row r="6034" spans="9:9">
      <c r="I6034" s="373"/>
    </row>
    <row r="6035" spans="9:9">
      <c r="I6035" s="373"/>
    </row>
    <row r="6036" spans="9:9">
      <c r="I6036" s="373"/>
    </row>
    <row r="6037" spans="9:9">
      <c r="I6037" s="373"/>
    </row>
    <row r="6038" spans="9:9">
      <c r="I6038" s="373"/>
    </row>
    <row r="6039" spans="9:9">
      <c r="I6039" s="373"/>
    </row>
    <row r="6040" spans="9:9">
      <c r="I6040" s="373"/>
    </row>
    <row r="6041" spans="9:9">
      <c r="I6041" s="373"/>
    </row>
    <row r="6042" spans="9:9">
      <c r="I6042" s="373"/>
    </row>
    <row r="6043" spans="9:9">
      <c r="I6043" s="373"/>
    </row>
    <row r="6044" spans="9:9">
      <c r="I6044" s="373"/>
    </row>
    <row r="6045" spans="9:9">
      <c r="I6045" s="373"/>
    </row>
    <row r="6046" spans="9:9">
      <c r="I6046" s="373"/>
    </row>
    <row r="6047" spans="9:9">
      <c r="I6047" s="373"/>
    </row>
    <row r="6048" spans="9:9">
      <c r="I6048" s="373"/>
    </row>
    <row r="6049" spans="9:9">
      <c r="I6049" s="373"/>
    </row>
    <row r="6050" spans="9:9">
      <c r="I6050" s="373"/>
    </row>
    <row r="6051" spans="9:9">
      <c r="I6051" s="373"/>
    </row>
    <row r="6052" spans="9:9">
      <c r="I6052" s="373"/>
    </row>
    <row r="6053" spans="9:9">
      <c r="I6053" s="373"/>
    </row>
    <row r="6054" spans="9:9">
      <c r="I6054" s="373"/>
    </row>
    <row r="6055" spans="9:9">
      <c r="I6055" s="373"/>
    </row>
    <row r="6056" spans="9:9">
      <c r="I6056" s="373"/>
    </row>
    <row r="6057" spans="9:9">
      <c r="I6057" s="373"/>
    </row>
    <row r="6058" spans="9:9">
      <c r="I6058" s="373"/>
    </row>
    <row r="6059" spans="9:9">
      <c r="I6059" s="373"/>
    </row>
    <row r="6060" spans="9:9">
      <c r="I6060" s="373"/>
    </row>
    <row r="6061" spans="9:9">
      <c r="I6061" s="373"/>
    </row>
    <row r="6062" spans="9:9">
      <c r="I6062" s="373"/>
    </row>
    <row r="6063" spans="9:9">
      <c r="I6063" s="373"/>
    </row>
    <row r="6064" spans="9:9">
      <c r="I6064" s="373"/>
    </row>
    <row r="6065" spans="9:9">
      <c r="I6065" s="373"/>
    </row>
    <row r="6066" spans="9:9">
      <c r="I6066" s="373"/>
    </row>
    <row r="6067" spans="9:9">
      <c r="I6067" s="373"/>
    </row>
    <row r="6068" spans="9:9">
      <c r="I6068" s="373"/>
    </row>
    <row r="6069" spans="9:9">
      <c r="I6069" s="373"/>
    </row>
    <row r="6070" spans="9:9">
      <c r="I6070" s="373"/>
    </row>
    <row r="6071" spans="9:9">
      <c r="I6071" s="373"/>
    </row>
    <row r="6072" spans="9:9">
      <c r="I6072" s="373"/>
    </row>
    <row r="6073" spans="9:9">
      <c r="I6073" s="373"/>
    </row>
    <row r="6074" spans="9:9">
      <c r="I6074" s="373"/>
    </row>
    <row r="6075" spans="9:9">
      <c r="I6075" s="373"/>
    </row>
    <row r="6076" spans="9:9">
      <c r="I6076" s="373"/>
    </row>
    <row r="6077" spans="9:9">
      <c r="I6077" s="373"/>
    </row>
    <row r="6078" spans="9:9">
      <c r="I6078" s="373"/>
    </row>
    <row r="6079" spans="9:9">
      <c r="I6079" s="373"/>
    </row>
    <row r="6080" spans="9:9">
      <c r="I6080" s="373"/>
    </row>
    <row r="6081" spans="9:9">
      <c r="I6081" s="373"/>
    </row>
    <row r="6082" spans="9:9">
      <c r="I6082" s="373"/>
    </row>
    <row r="6083" spans="9:9">
      <c r="I6083" s="373"/>
    </row>
    <row r="6084" spans="9:9">
      <c r="I6084" s="373"/>
    </row>
    <row r="6085" spans="9:9">
      <c r="I6085" s="373"/>
    </row>
    <row r="6086" spans="9:9">
      <c r="I6086" s="373"/>
    </row>
    <row r="6087" spans="9:9">
      <c r="I6087" s="373"/>
    </row>
    <row r="6088" spans="9:9">
      <c r="I6088" s="373"/>
    </row>
    <row r="6089" spans="9:9">
      <c r="I6089" s="373"/>
    </row>
    <row r="6090" spans="9:9">
      <c r="I6090" s="373"/>
    </row>
    <row r="6091" spans="9:9">
      <c r="I6091" s="373"/>
    </row>
    <row r="6092" spans="9:9">
      <c r="I6092" s="373"/>
    </row>
    <row r="6093" spans="9:9">
      <c r="I6093" s="373"/>
    </row>
    <row r="6094" spans="9:9">
      <c r="I6094" s="373"/>
    </row>
    <row r="6095" spans="9:9">
      <c r="I6095" s="373"/>
    </row>
    <row r="6096" spans="9:9">
      <c r="I6096" s="373"/>
    </row>
    <row r="6097" spans="9:9">
      <c r="I6097" s="373"/>
    </row>
    <row r="6098" spans="9:9">
      <c r="I6098" s="373"/>
    </row>
    <row r="6099" spans="9:9">
      <c r="I6099" s="373"/>
    </row>
    <row r="6100" spans="9:9">
      <c r="I6100" s="373"/>
    </row>
    <row r="6101" spans="9:9">
      <c r="I6101" s="373"/>
    </row>
    <row r="6102" spans="9:9">
      <c r="I6102" s="373"/>
    </row>
    <row r="6103" spans="9:9">
      <c r="I6103" s="373"/>
    </row>
    <row r="6104" spans="9:9">
      <c r="I6104" s="373"/>
    </row>
    <row r="6105" spans="9:9">
      <c r="I6105" s="373"/>
    </row>
    <row r="6106" spans="9:9">
      <c r="I6106" s="373"/>
    </row>
    <row r="6107" spans="9:9">
      <c r="I6107" s="373"/>
    </row>
    <row r="6108" spans="9:9">
      <c r="I6108" s="373"/>
    </row>
    <row r="6109" spans="9:9">
      <c r="I6109" s="373"/>
    </row>
    <row r="6110" spans="9:9">
      <c r="I6110" s="373"/>
    </row>
    <row r="6111" spans="9:9">
      <c r="I6111" s="373"/>
    </row>
    <row r="6112" spans="9:9">
      <c r="I6112" s="373"/>
    </row>
    <row r="6113" spans="9:9">
      <c r="I6113" s="373"/>
    </row>
    <row r="6114" spans="9:9">
      <c r="I6114" s="373"/>
    </row>
    <row r="6115" spans="9:9">
      <c r="I6115" s="373"/>
    </row>
    <row r="6116" spans="9:9">
      <c r="I6116" s="373"/>
    </row>
    <row r="6117" spans="9:9">
      <c r="I6117" s="373"/>
    </row>
    <row r="6118" spans="9:9">
      <c r="I6118" s="373"/>
    </row>
    <row r="6119" spans="9:9">
      <c r="I6119" s="373"/>
    </row>
    <row r="6120" spans="9:9">
      <c r="I6120" s="373"/>
    </row>
    <row r="6121" spans="9:9">
      <c r="I6121" s="373"/>
    </row>
    <row r="6122" spans="9:9">
      <c r="I6122" s="373"/>
    </row>
    <row r="6123" spans="9:9">
      <c r="I6123" s="373"/>
    </row>
    <row r="6124" spans="9:9">
      <c r="I6124" s="373"/>
    </row>
    <row r="6125" spans="9:9">
      <c r="I6125" s="373"/>
    </row>
    <row r="6126" spans="9:9">
      <c r="I6126" s="373"/>
    </row>
    <row r="6127" spans="9:9">
      <c r="I6127" s="373"/>
    </row>
    <row r="6128" spans="9:9">
      <c r="I6128" s="373"/>
    </row>
    <row r="6129" spans="9:9">
      <c r="I6129" s="373"/>
    </row>
    <row r="6130" spans="9:9">
      <c r="I6130" s="373"/>
    </row>
    <row r="6131" spans="9:9">
      <c r="I6131" s="373"/>
    </row>
    <row r="6132" spans="9:9">
      <c r="I6132" s="373"/>
    </row>
    <row r="6133" spans="9:9">
      <c r="I6133" s="373"/>
    </row>
    <row r="6134" spans="9:9">
      <c r="I6134" s="373"/>
    </row>
    <row r="6135" spans="9:9">
      <c r="I6135" s="373"/>
    </row>
    <row r="6136" spans="9:9">
      <c r="I6136" s="373"/>
    </row>
    <row r="6137" spans="9:9">
      <c r="I6137" s="373"/>
    </row>
    <row r="6138" spans="9:9">
      <c r="I6138" s="373"/>
    </row>
    <row r="6139" spans="9:9">
      <c r="I6139" s="373"/>
    </row>
    <row r="6140" spans="9:9">
      <c r="I6140" s="373"/>
    </row>
    <row r="6141" spans="9:9">
      <c r="I6141" s="373"/>
    </row>
    <row r="6142" spans="9:9">
      <c r="I6142" s="373"/>
    </row>
    <row r="6143" spans="9:9">
      <c r="I6143" s="373"/>
    </row>
    <row r="6144" spans="9:9">
      <c r="I6144" s="373"/>
    </row>
    <row r="6145" spans="9:9">
      <c r="I6145" s="373"/>
    </row>
    <row r="6146" spans="9:9">
      <c r="I6146" s="373"/>
    </row>
    <row r="6147" spans="9:9">
      <c r="I6147" s="373"/>
    </row>
    <row r="6148" spans="9:9">
      <c r="I6148" s="373"/>
    </row>
    <row r="6149" spans="9:9">
      <c r="I6149" s="373"/>
    </row>
    <row r="6150" spans="9:9">
      <c r="I6150" s="373"/>
    </row>
    <row r="6151" spans="9:9">
      <c r="I6151" s="373"/>
    </row>
    <row r="6152" spans="9:9">
      <c r="I6152" s="373"/>
    </row>
    <row r="6153" spans="9:9">
      <c r="I6153" s="373"/>
    </row>
    <row r="6154" spans="9:9">
      <c r="I6154" s="373"/>
    </row>
    <row r="6155" spans="9:9">
      <c r="I6155" s="373"/>
    </row>
    <row r="6156" spans="9:9">
      <c r="I6156" s="373"/>
    </row>
    <row r="6157" spans="9:9">
      <c r="I6157" s="373"/>
    </row>
    <row r="6158" spans="9:9">
      <c r="I6158" s="373"/>
    </row>
    <row r="6159" spans="9:9">
      <c r="I6159" s="373"/>
    </row>
    <row r="6160" spans="9:9">
      <c r="I6160" s="373"/>
    </row>
    <row r="6161" spans="9:9">
      <c r="I6161" s="373"/>
    </row>
    <row r="6162" spans="9:9">
      <c r="I6162" s="373"/>
    </row>
    <row r="6163" spans="9:9">
      <c r="I6163" s="373"/>
    </row>
    <row r="6164" spans="9:9">
      <c r="I6164" s="373"/>
    </row>
    <row r="6165" spans="9:9">
      <c r="I6165" s="373"/>
    </row>
    <row r="6166" spans="9:9">
      <c r="I6166" s="373"/>
    </row>
    <row r="6167" spans="9:9">
      <c r="I6167" s="373"/>
    </row>
    <row r="6168" spans="9:9">
      <c r="I6168" s="373"/>
    </row>
    <row r="6169" spans="9:9">
      <c r="I6169" s="373"/>
    </row>
    <row r="6170" spans="9:9">
      <c r="I6170" s="373"/>
    </row>
    <row r="6171" spans="9:9">
      <c r="I6171" s="373"/>
    </row>
    <row r="6172" spans="9:9">
      <c r="I6172" s="373"/>
    </row>
    <row r="6173" spans="9:9">
      <c r="I6173" s="373"/>
    </row>
    <row r="6174" spans="9:9">
      <c r="I6174" s="373"/>
    </row>
    <row r="6175" spans="9:9">
      <c r="I6175" s="373"/>
    </row>
    <row r="6176" spans="9:9">
      <c r="I6176" s="373"/>
    </row>
    <row r="6177" spans="9:9">
      <c r="I6177" s="373"/>
    </row>
    <row r="6178" spans="9:9">
      <c r="I6178" s="373"/>
    </row>
    <row r="6179" spans="9:9">
      <c r="I6179" s="373"/>
    </row>
    <row r="6180" spans="9:9">
      <c r="I6180" s="373"/>
    </row>
    <row r="6181" spans="9:9">
      <c r="I6181" s="373"/>
    </row>
    <row r="6182" spans="9:9">
      <c r="I6182" s="373"/>
    </row>
    <row r="6183" spans="9:9">
      <c r="I6183" s="373"/>
    </row>
    <row r="6184" spans="9:9">
      <c r="I6184" s="373"/>
    </row>
    <row r="6185" spans="9:9">
      <c r="I6185" s="373"/>
    </row>
    <row r="6186" spans="9:9">
      <c r="I6186" s="373"/>
    </row>
    <row r="6187" spans="9:9">
      <c r="I6187" s="373"/>
    </row>
    <row r="6188" spans="9:9">
      <c r="I6188" s="373"/>
    </row>
    <row r="6189" spans="9:9">
      <c r="I6189" s="373"/>
    </row>
    <row r="6190" spans="9:9">
      <c r="I6190" s="373"/>
    </row>
    <row r="6191" spans="9:9">
      <c r="I6191" s="373"/>
    </row>
    <row r="6192" spans="9:9">
      <c r="I6192" s="373"/>
    </row>
    <row r="6193" spans="9:9">
      <c r="I6193" s="373"/>
    </row>
    <row r="6194" spans="9:9">
      <c r="I6194" s="373"/>
    </row>
    <row r="6195" spans="9:9">
      <c r="I6195" s="373"/>
    </row>
    <row r="6196" spans="9:9">
      <c r="I6196" s="373"/>
    </row>
    <row r="6197" spans="9:9">
      <c r="I6197" s="373"/>
    </row>
    <row r="6198" spans="9:9">
      <c r="I6198" s="373"/>
    </row>
    <row r="6199" spans="9:9">
      <c r="I6199" s="373"/>
    </row>
    <row r="6200" spans="9:9">
      <c r="I6200" s="373"/>
    </row>
    <row r="6201" spans="9:9">
      <c r="I6201" s="373"/>
    </row>
    <row r="6202" spans="9:9">
      <c r="I6202" s="373"/>
    </row>
    <row r="6203" spans="9:9">
      <c r="I6203" s="373"/>
    </row>
    <row r="6204" spans="9:9">
      <c r="I6204" s="373"/>
    </row>
    <row r="6205" spans="9:9">
      <c r="I6205" s="373"/>
    </row>
    <row r="6206" spans="9:9">
      <c r="I6206" s="373"/>
    </row>
    <row r="6207" spans="9:9">
      <c r="I6207" s="373"/>
    </row>
    <row r="6208" spans="9:9">
      <c r="I6208" s="373"/>
    </row>
    <row r="6209" spans="9:9">
      <c r="I6209" s="373"/>
    </row>
    <row r="6210" spans="9:9">
      <c r="I6210" s="373"/>
    </row>
    <row r="6211" spans="9:9">
      <c r="I6211" s="373"/>
    </row>
    <row r="6212" spans="9:9">
      <c r="I6212" s="373"/>
    </row>
    <row r="6213" spans="9:9">
      <c r="I6213" s="373"/>
    </row>
    <row r="6214" spans="9:9">
      <c r="I6214" s="373"/>
    </row>
    <row r="6215" spans="9:9">
      <c r="I6215" s="373"/>
    </row>
    <row r="6216" spans="9:9">
      <c r="I6216" s="373"/>
    </row>
    <row r="6217" spans="9:9">
      <c r="I6217" s="373"/>
    </row>
    <row r="6218" spans="9:9">
      <c r="I6218" s="373"/>
    </row>
    <row r="6219" spans="9:9">
      <c r="I6219" s="373"/>
    </row>
    <row r="6220" spans="9:9">
      <c r="I6220" s="373"/>
    </row>
    <row r="6221" spans="9:9">
      <c r="I6221" s="373"/>
    </row>
    <row r="6222" spans="9:9">
      <c r="I6222" s="373"/>
    </row>
    <row r="6223" spans="9:9">
      <c r="I6223" s="373"/>
    </row>
    <row r="6224" spans="9:9">
      <c r="I6224" s="373"/>
    </row>
    <row r="6225" spans="9:9">
      <c r="I6225" s="373"/>
    </row>
    <row r="6226" spans="9:9">
      <c r="I6226" s="373"/>
    </row>
    <row r="6227" spans="9:9">
      <c r="I6227" s="373"/>
    </row>
    <row r="6228" spans="9:9">
      <c r="I6228" s="373"/>
    </row>
    <row r="6229" spans="9:9">
      <c r="I6229" s="373"/>
    </row>
    <row r="6230" spans="9:9">
      <c r="I6230" s="373"/>
    </row>
    <row r="6231" spans="9:9">
      <c r="I6231" s="373"/>
    </row>
    <row r="6232" spans="9:9">
      <c r="I6232" s="373"/>
    </row>
    <row r="6233" spans="9:9">
      <c r="I6233" s="373"/>
    </row>
    <row r="6234" spans="9:9">
      <c r="I6234" s="373"/>
    </row>
    <row r="6235" spans="9:9">
      <c r="I6235" s="373"/>
    </row>
    <row r="6236" spans="9:9">
      <c r="I6236" s="373"/>
    </row>
    <row r="6237" spans="9:9">
      <c r="I6237" s="373"/>
    </row>
    <row r="6238" spans="9:9">
      <c r="I6238" s="373"/>
    </row>
    <row r="6239" spans="9:9">
      <c r="I6239" s="373"/>
    </row>
    <row r="6240" spans="9:9">
      <c r="I6240" s="373"/>
    </row>
    <row r="6241" spans="9:9">
      <c r="I6241" s="373"/>
    </row>
    <row r="6242" spans="9:9">
      <c r="I6242" s="373"/>
    </row>
    <row r="6243" spans="9:9">
      <c r="I6243" s="373"/>
    </row>
    <row r="6244" spans="9:9">
      <c r="I6244" s="373"/>
    </row>
    <row r="6245" spans="9:9">
      <c r="I6245" s="373"/>
    </row>
    <row r="6246" spans="9:9">
      <c r="I6246" s="373"/>
    </row>
    <row r="6247" spans="9:9">
      <c r="I6247" s="373"/>
    </row>
    <row r="6248" spans="9:9">
      <c r="I6248" s="373"/>
    </row>
    <row r="6249" spans="9:9">
      <c r="I6249" s="373"/>
    </row>
    <row r="6250" spans="9:9">
      <c r="I6250" s="373"/>
    </row>
    <row r="6251" spans="9:9">
      <c r="I6251" s="373"/>
    </row>
    <row r="6252" spans="9:9">
      <c r="I6252" s="373"/>
    </row>
    <row r="6253" spans="9:9">
      <c r="I6253" s="373"/>
    </row>
    <row r="6254" spans="9:9">
      <c r="I6254" s="373"/>
    </row>
    <row r="6255" spans="9:9">
      <c r="I6255" s="373"/>
    </row>
    <row r="6256" spans="9:9">
      <c r="I6256" s="373"/>
    </row>
    <row r="6257" spans="9:9">
      <c r="I6257" s="373"/>
    </row>
    <row r="6258" spans="9:9">
      <c r="I6258" s="373"/>
    </row>
    <row r="6259" spans="9:9">
      <c r="I6259" s="373"/>
    </row>
    <row r="6260" spans="9:9">
      <c r="I6260" s="373"/>
    </row>
    <row r="6261" spans="9:9">
      <c r="I6261" s="373"/>
    </row>
    <row r="6262" spans="9:9">
      <c r="I6262" s="373"/>
    </row>
    <row r="6263" spans="9:9">
      <c r="I6263" s="373"/>
    </row>
    <row r="6264" spans="9:9">
      <c r="I6264" s="373"/>
    </row>
    <row r="6265" spans="9:9">
      <c r="I6265" s="373"/>
    </row>
    <row r="6266" spans="9:9">
      <c r="I6266" s="373"/>
    </row>
    <row r="6267" spans="9:9">
      <c r="I6267" s="373"/>
    </row>
    <row r="6268" spans="9:9">
      <c r="I6268" s="373"/>
    </row>
    <row r="6269" spans="9:9">
      <c r="I6269" s="373"/>
    </row>
    <row r="6270" spans="9:9">
      <c r="I6270" s="373"/>
    </row>
    <row r="6271" spans="9:9">
      <c r="I6271" s="373"/>
    </row>
    <row r="6272" spans="9:9">
      <c r="I6272" s="373"/>
    </row>
    <row r="6273" spans="9:9">
      <c r="I6273" s="373"/>
    </row>
    <row r="6274" spans="9:9">
      <c r="I6274" s="373"/>
    </row>
    <row r="6275" spans="9:9">
      <c r="I6275" s="373"/>
    </row>
    <row r="6276" spans="9:9">
      <c r="I6276" s="373"/>
    </row>
    <row r="6277" spans="9:9">
      <c r="I6277" s="373"/>
    </row>
    <row r="6278" spans="9:9">
      <c r="I6278" s="373"/>
    </row>
    <row r="6279" spans="9:9">
      <c r="I6279" s="373"/>
    </row>
    <row r="6280" spans="9:9">
      <c r="I6280" s="373"/>
    </row>
    <row r="6281" spans="9:9">
      <c r="I6281" s="373"/>
    </row>
    <row r="6282" spans="9:9">
      <c r="I6282" s="373"/>
    </row>
    <row r="6283" spans="9:9">
      <c r="I6283" s="373"/>
    </row>
    <row r="6284" spans="9:9">
      <c r="I6284" s="373"/>
    </row>
    <row r="6285" spans="9:9">
      <c r="I6285" s="373"/>
    </row>
    <row r="6286" spans="9:9">
      <c r="I6286" s="373"/>
    </row>
    <row r="6287" spans="9:9">
      <c r="I6287" s="373"/>
    </row>
    <row r="6288" spans="9:9">
      <c r="I6288" s="373"/>
    </row>
    <row r="6289" spans="9:9">
      <c r="I6289" s="373"/>
    </row>
    <row r="6290" spans="9:9">
      <c r="I6290" s="373"/>
    </row>
    <row r="6291" spans="9:9">
      <c r="I6291" s="373"/>
    </row>
    <row r="6292" spans="9:9">
      <c r="I6292" s="373"/>
    </row>
    <row r="6293" spans="9:9">
      <c r="I6293" s="373"/>
    </row>
    <row r="6294" spans="9:9">
      <c r="I6294" s="373"/>
    </row>
    <row r="6295" spans="9:9">
      <c r="I6295" s="373"/>
    </row>
    <row r="6296" spans="9:9">
      <c r="I6296" s="373"/>
    </row>
    <row r="6297" spans="9:9">
      <c r="I6297" s="373"/>
    </row>
    <row r="6298" spans="9:9">
      <c r="I6298" s="373"/>
    </row>
    <row r="6299" spans="9:9">
      <c r="I6299" s="373"/>
    </row>
    <row r="6300" spans="9:9">
      <c r="I6300" s="373"/>
    </row>
    <row r="6301" spans="9:9">
      <c r="I6301" s="373"/>
    </row>
    <row r="6302" spans="9:9">
      <c r="I6302" s="373"/>
    </row>
    <row r="6303" spans="9:9">
      <c r="I6303" s="373"/>
    </row>
    <row r="6304" spans="9:9">
      <c r="I6304" s="373"/>
    </row>
    <row r="6305" spans="9:9">
      <c r="I6305" s="373"/>
    </row>
    <row r="6306" spans="9:9">
      <c r="I6306" s="373"/>
    </row>
    <row r="6307" spans="9:9">
      <c r="I6307" s="373"/>
    </row>
    <row r="6308" spans="9:9">
      <c r="I6308" s="373"/>
    </row>
    <row r="6309" spans="9:9">
      <c r="I6309" s="373"/>
    </row>
    <row r="6310" spans="9:9">
      <c r="I6310" s="373"/>
    </row>
    <row r="6311" spans="9:9">
      <c r="I6311" s="373"/>
    </row>
    <row r="6312" spans="9:9">
      <c r="I6312" s="373"/>
    </row>
    <row r="6313" spans="9:9">
      <c r="I6313" s="373"/>
    </row>
    <row r="6314" spans="9:9">
      <c r="I6314" s="373"/>
    </row>
    <row r="6315" spans="9:9">
      <c r="I6315" s="373"/>
    </row>
    <row r="6316" spans="9:9">
      <c r="I6316" s="373"/>
    </row>
    <row r="6317" spans="9:9">
      <c r="I6317" s="373"/>
    </row>
    <row r="6318" spans="9:9">
      <c r="I6318" s="373"/>
    </row>
    <row r="6319" spans="9:9">
      <c r="I6319" s="373"/>
    </row>
    <row r="6320" spans="9:9">
      <c r="I6320" s="373"/>
    </row>
    <row r="6321" spans="9:9">
      <c r="I6321" s="373"/>
    </row>
    <row r="6322" spans="9:9">
      <c r="I6322" s="373"/>
    </row>
    <row r="6323" spans="9:9">
      <c r="I6323" s="373"/>
    </row>
    <row r="6324" spans="9:9">
      <c r="I6324" s="373"/>
    </row>
    <row r="6325" spans="9:9">
      <c r="I6325" s="373"/>
    </row>
    <row r="6326" spans="9:9">
      <c r="I6326" s="373"/>
    </row>
    <row r="6327" spans="9:9">
      <c r="I6327" s="373"/>
    </row>
    <row r="6328" spans="9:9">
      <c r="I6328" s="373"/>
    </row>
    <row r="6329" spans="9:9">
      <c r="I6329" s="373"/>
    </row>
    <row r="6330" spans="9:9">
      <c r="I6330" s="373"/>
    </row>
    <row r="6331" spans="9:9">
      <c r="I6331" s="373"/>
    </row>
    <row r="6332" spans="9:9">
      <c r="I6332" s="373"/>
    </row>
    <row r="6333" spans="9:9">
      <c r="I6333" s="373"/>
    </row>
    <row r="6334" spans="9:9">
      <c r="I6334" s="373"/>
    </row>
    <row r="6335" spans="9:9">
      <c r="I6335" s="373"/>
    </row>
    <row r="6336" spans="9:9">
      <c r="I6336" s="373"/>
    </row>
    <row r="6337" spans="9:9">
      <c r="I6337" s="373"/>
    </row>
    <row r="6338" spans="9:9">
      <c r="I6338" s="373"/>
    </row>
    <row r="6339" spans="9:9">
      <c r="I6339" s="373"/>
    </row>
    <row r="6340" spans="9:9">
      <c r="I6340" s="373"/>
    </row>
    <row r="6341" spans="9:9">
      <c r="I6341" s="373"/>
    </row>
    <row r="6342" spans="9:9">
      <c r="I6342" s="373"/>
    </row>
    <row r="6343" spans="9:9">
      <c r="I6343" s="373"/>
    </row>
    <row r="6344" spans="9:9">
      <c r="I6344" s="373"/>
    </row>
    <row r="6345" spans="9:9">
      <c r="I6345" s="373"/>
    </row>
    <row r="6346" spans="9:9">
      <c r="I6346" s="373"/>
    </row>
    <row r="6347" spans="9:9">
      <c r="I6347" s="373"/>
    </row>
    <row r="6348" spans="9:9">
      <c r="I6348" s="373"/>
    </row>
    <row r="6349" spans="9:9">
      <c r="I6349" s="373"/>
    </row>
    <row r="6350" spans="9:9">
      <c r="I6350" s="373"/>
    </row>
    <row r="6351" spans="9:9">
      <c r="I6351" s="373"/>
    </row>
    <row r="6352" spans="9:9">
      <c r="I6352" s="373"/>
    </row>
    <row r="6353" spans="9:9">
      <c r="I6353" s="373"/>
    </row>
    <row r="6354" spans="9:9">
      <c r="I6354" s="373"/>
    </row>
    <row r="6355" spans="9:9">
      <c r="I6355" s="373"/>
    </row>
    <row r="6356" spans="9:9">
      <c r="I6356" s="373"/>
    </row>
    <row r="6357" spans="9:9">
      <c r="I6357" s="373"/>
    </row>
    <row r="6358" spans="9:9">
      <c r="I6358" s="373"/>
    </row>
    <row r="6359" spans="9:9">
      <c r="I6359" s="373"/>
    </row>
    <row r="6360" spans="9:9">
      <c r="I6360" s="373"/>
    </row>
    <row r="6361" spans="9:9">
      <c r="I6361" s="373"/>
    </row>
    <row r="6362" spans="9:9">
      <c r="I6362" s="373"/>
    </row>
    <row r="6363" spans="9:9">
      <c r="I6363" s="373"/>
    </row>
    <row r="6364" spans="9:9">
      <c r="I6364" s="373"/>
    </row>
    <row r="6365" spans="9:9">
      <c r="I6365" s="373"/>
    </row>
    <row r="6366" spans="9:9">
      <c r="I6366" s="373"/>
    </row>
    <row r="6367" spans="9:9">
      <c r="I6367" s="373"/>
    </row>
    <row r="6368" spans="9:9">
      <c r="I6368" s="373"/>
    </row>
    <row r="6369" spans="9:9">
      <c r="I6369" s="373"/>
    </row>
    <row r="6370" spans="9:9">
      <c r="I6370" s="373"/>
    </row>
    <row r="6371" spans="9:9">
      <c r="I6371" s="373"/>
    </row>
    <row r="6372" spans="9:9">
      <c r="I6372" s="373"/>
    </row>
    <row r="6373" spans="9:9">
      <c r="I6373" s="373"/>
    </row>
    <row r="6374" spans="9:9">
      <c r="I6374" s="373"/>
    </row>
    <row r="6375" spans="9:9">
      <c r="I6375" s="373"/>
    </row>
    <row r="6376" spans="9:9">
      <c r="I6376" s="373"/>
    </row>
    <row r="6377" spans="9:9">
      <c r="I6377" s="373"/>
    </row>
    <row r="6378" spans="9:9">
      <c r="I6378" s="373"/>
    </row>
    <row r="6379" spans="9:9">
      <c r="I6379" s="373"/>
    </row>
    <row r="6380" spans="9:9">
      <c r="I6380" s="373"/>
    </row>
    <row r="6381" spans="9:9">
      <c r="I6381" s="373"/>
    </row>
    <row r="6382" spans="9:9">
      <c r="I6382" s="373"/>
    </row>
    <row r="6383" spans="9:9">
      <c r="I6383" s="373"/>
    </row>
    <row r="6384" spans="9:9">
      <c r="I6384" s="373"/>
    </row>
    <row r="6385" spans="9:9">
      <c r="I6385" s="373"/>
    </row>
    <row r="6386" spans="9:9">
      <c r="I6386" s="373"/>
    </row>
    <row r="6387" spans="9:9">
      <c r="I6387" s="373"/>
    </row>
    <row r="6388" spans="9:9">
      <c r="I6388" s="373"/>
    </row>
    <row r="6389" spans="9:9">
      <c r="I6389" s="373"/>
    </row>
    <row r="6390" spans="9:9">
      <c r="I6390" s="373"/>
    </row>
    <row r="6391" spans="9:9">
      <c r="I6391" s="373"/>
    </row>
    <row r="6392" spans="9:9">
      <c r="I6392" s="373"/>
    </row>
    <row r="6393" spans="9:9">
      <c r="I6393" s="373"/>
    </row>
    <row r="6394" spans="9:9">
      <c r="I6394" s="373"/>
    </row>
    <row r="6395" spans="9:9">
      <c r="I6395" s="373"/>
    </row>
    <row r="6396" spans="9:9">
      <c r="I6396" s="373"/>
    </row>
    <row r="6397" spans="9:9">
      <c r="I6397" s="373"/>
    </row>
    <row r="6398" spans="9:9">
      <c r="I6398" s="373"/>
    </row>
    <row r="6399" spans="9:9">
      <c r="I6399" s="373"/>
    </row>
    <row r="6400" spans="9:9">
      <c r="I6400" s="373"/>
    </row>
    <row r="6401" spans="9:9">
      <c r="I6401" s="373"/>
    </row>
    <row r="6402" spans="9:9">
      <c r="I6402" s="373"/>
    </row>
    <row r="6403" spans="9:9">
      <c r="I6403" s="373"/>
    </row>
    <row r="6404" spans="9:9">
      <c r="I6404" s="373"/>
    </row>
    <row r="6405" spans="9:9">
      <c r="I6405" s="373"/>
    </row>
    <row r="6406" spans="9:9">
      <c r="I6406" s="373"/>
    </row>
    <row r="6407" spans="9:9">
      <c r="I6407" s="373"/>
    </row>
    <row r="6408" spans="9:9">
      <c r="I6408" s="373"/>
    </row>
    <row r="6409" spans="9:9">
      <c r="I6409" s="373"/>
    </row>
    <row r="6410" spans="9:9">
      <c r="I6410" s="373"/>
    </row>
    <row r="6411" spans="9:9">
      <c r="I6411" s="373"/>
    </row>
    <row r="6412" spans="9:9">
      <c r="I6412" s="373"/>
    </row>
    <row r="6413" spans="9:9">
      <c r="I6413" s="373"/>
    </row>
    <row r="6414" spans="9:9">
      <c r="I6414" s="373"/>
    </row>
    <row r="6415" spans="9:9">
      <c r="I6415" s="373"/>
    </row>
    <row r="6416" spans="9:9">
      <c r="I6416" s="373"/>
    </row>
    <row r="6417" spans="9:9">
      <c r="I6417" s="373"/>
    </row>
    <row r="6418" spans="9:9">
      <c r="I6418" s="373"/>
    </row>
    <row r="6419" spans="9:9">
      <c r="I6419" s="373"/>
    </row>
    <row r="6420" spans="9:9">
      <c r="I6420" s="373"/>
    </row>
    <row r="6421" spans="9:9">
      <c r="I6421" s="373"/>
    </row>
    <row r="6422" spans="9:9">
      <c r="I6422" s="373"/>
    </row>
    <row r="6423" spans="9:9">
      <c r="I6423" s="373"/>
    </row>
    <row r="6424" spans="9:9">
      <c r="I6424" s="373"/>
    </row>
    <row r="6425" spans="9:9">
      <c r="I6425" s="373"/>
    </row>
    <row r="6426" spans="9:9">
      <c r="I6426" s="373"/>
    </row>
    <row r="6427" spans="9:9">
      <c r="I6427" s="373"/>
    </row>
    <row r="6428" spans="9:9">
      <c r="I6428" s="373"/>
    </row>
    <row r="6429" spans="9:9">
      <c r="I6429" s="373"/>
    </row>
    <row r="6430" spans="9:9">
      <c r="I6430" s="373"/>
    </row>
    <row r="6431" spans="9:9">
      <c r="I6431" s="373"/>
    </row>
    <row r="6432" spans="9:9">
      <c r="I6432" s="373"/>
    </row>
    <row r="6433" spans="9:9">
      <c r="I6433" s="373"/>
    </row>
    <row r="6434" spans="9:9">
      <c r="I6434" s="373"/>
    </row>
    <row r="6435" spans="9:9">
      <c r="I6435" s="373"/>
    </row>
    <row r="6436" spans="9:9">
      <c r="I6436" s="373"/>
    </row>
    <row r="6437" spans="9:9">
      <c r="I6437" s="373"/>
    </row>
    <row r="6438" spans="9:9">
      <c r="I6438" s="373"/>
    </row>
    <row r="6439" spans="9:9">
      <c r="I6439" s="373"/>
    </row>
    <row r="6440" spans="9:9">
      <c r="I6440" s="373"/>
    </row>
    <row r="6441" spans="9:9">
      <c r="I6441" s="373"/>
    </row>
    <row r="6442" spans="9:9">
      <c r="I6442" s="373"/>
    </row>
    <row r="6443" spans="9:9">
      <c r="I6443" s="373"/>
    </row>
    <row r="6444" spans="9:9">
      <c r="I6444" s="373"/>
    </row>
    <row r="6445" spans="9:9">
      <c r="I6445" s="373"/>
    </row>
    <row r="6446" spans="9:9">
      <c r="I6446" s="373"/>
    </row>
    <row r="6447" spans="9:9">
      <c r="I6447" s="373"/>
    </row>
    <row r="6448" spans="9:9">
      <c r="I6448" s="373"/>
    </row>
    <row r="6449" spans="9:9">
      <c r="I6449" s="373"/>
    </row>
    <row r="6450" spans="9:9">
      <c r="I6450" s="373"/>
    </row>
    <row r="6451" spans="9:9">
      <c r="I6451" s="373"/>
    </row>
    <row r="6452" spans="9:9">
      <c r="I6452" s="373"/>
    </row>
    <row r="6453" spans="9:9">
      <c r="I6453" s="373"/>
    </row>
    <row r="6454" spans="9:9">
      <c r="I6454" s="373"/>
    </row>
    <row r="6455" spans="9:9">
      <c r="I6455" s="373"/>
    </row>
    <row r="6456" spans="9:9">
      <c r="I6456" s="373"/>
    </row>
    <row r="6457" spans="9:9">
      <c r="I6457" s="373"/>
    </row>
    <row r="6458" spans="9:9">
      <c r="I6458" s="373"/>
    </row>
    <row r="6459" spans="9:9">
      <c r="I6459" s="373"/>
    </row>
    <row r="6460" spans="9:9">
      <c r="I6460" s="373"/>
    </row>
    <row r="6461" spans="9:9">
      <c r="I6461" s="373"/>
    </row>
    <row r="6462" spans="9:9">
      <c r="I6462" s="373"/>
    </row>
    <row r="6463" spans="9:9">
      <c r="I6463" s="373"/>
    </row>
    <row r="6464" spans="9:9">
      <c r="I6464" s="373"/>
    </row>
    <row r="6465" spans="9:9">
      <c r="I6465" s="373"/>
    </row>
    <row r="6466" spans="9:9">
      <c r="I6466" s="373"/>
    </row>
    <row r="6467" spans="9:9">
      <c r="I6467" s="373"/>
    </row>
    <row r="6468" spans="9:9">
      <c r="I6468" s="373"/>
    </row>
    <row r="6469" spans="9:9">
      <c r="I6469" s="373"/>
    </row>
    <row r="6470" spans="9:9">
      <c r="I6470" s="373"/>
    </row>
    <row r="6471" spans="9:9">
      <c r="I6471" s="373"/>
    </row>
    <row r="6472" spans="9:9">
      <c r="I6472" s="373"/>
    </row>
    <row r="6473" spans="9:9">
      <c r="I6473" s="373"/>
    </row>
    <row r="6474" spans="9:9">
      <c r="I6474" s="373"/>
    </row>
    <row r="6475" spans="9:9">
      <c r="I6475" s="373"/>
    </row>
    <row r="6476" spans="9:9">
      <c r="I6476" s="373"/>
    </row>
    <row r="6477" spans="9:9">
      <c r="I6477" s="373"/>
    </row>
    <row r="6478" spans="9:9">
      <c r="I6478" s="373"/>
    </row>
    <row r="6479" spans="9:9">
      <c r="I6479" s="373"/>
    </row>
    <row r="6480" spans="9:9">
      <c r="I6480" s="373"/>
    </row>
    <row r="6481" spans="9:9">
      <c r="I6481" s="373"/>
    </row>
    <row r="6482" spans="9:9">
      <c r="I6482" s="373"/>
    </row>
    <row r="6483" spans="9:9">
      <c r="I6483" s="373"/>
    </row>
    <row r="6484" spans="9:9">
      <c r="I6484" s="373"/>
    </row>
    <row r="6485" spans="9:9">
      <c r="I6485" s="373"/>
    </row>
    <row r="6486" spans="9:9">
      <c r="I6486" s="373"/>
    </row>
    <row r="6487" spans="9:9">
      <c r="I6487" s="373"/>
    </row>
    <row r="6488" spans="9:9">
      <c r="I6488" s="373"/>
    </row>
    <row r="6489" spans="9:9">
      <c r="I6489" s="373"/>
    </row>
    <row r="6490" spans="9:9">
      <c r="I6490" s="373"/>
    </row>
    <row r="6491" spans="9:9">
      <c r="I6491" s="373"/>
    </row>
    <row r="6492" spans="9:9">
      <c r="I6492" s="373"/>
    </row>
    <row r="6493" spans="9:9">
      <c r="I6493" s="373"/>
    </row>
    <row r="6494" spans="9:9">
      <c r="I6494" s="373"/>
    </row>
    <row r="6495" spans="9:9">
      <c r="I6495" s="373"/>
    </row>
    <row r="6496" spans="9:9">
      <c r="I6496" s="373"/>
    </row>
    <row r="6497" spans="9:9">
      <c r="I6497" s="373"/>
    </row>
    <row r="6498" spans="9:9">
      <c r="I6498" s="373"/>
    </row>
    <row r="6499" spans="9:9">
      <c r="I6499" s="373"/>
    </row>
    <row r="6500" spans="9:9">
      <c r="I6500" s="373"/>
    </row>
    <row r="6501" spans="9:9">
      <c r="I6501" s="373"/>
    </row>
    <row r="6502" spans="9:9">
      <c r="I6502" s="373"/>
    </row>
    <row r="6503" spans="9:9">
      <c r="I6503" s="373"/>
    </row>
    <row r="6504" spans="9:9">
      <c r="I6504" s="373"/>
    </row>
    <row r="6505" spans="9:9">
      <c r="I6505" s="373"/>
    </row>
    <row r="6506" spans="9:9">
      <c r="I6506" s="373"/>
    </row>
    <row r="6507" spans="9:9">
      <c r="I6507" s="373"/>
    </row>
    <row r="6508" spans="9:9">
      <c r="I6508" s="373"/>
    </row>
    <row r="6509" spans="9:9">
      <c r="I6509" s="373"/>
    </row>
    <row r="6510" spans="9:9">
      <c r="I6510" s="373"/>
    </row>
    <row r="6511" spans="9:9">
      <c r="I6511" s="373"/>
    </row>
    <row r="6512" spans="9:9">
      <c r="I6512" s="373"/>
    </row>
    <row r="6513" spans="9:9">
      <c r="I6513" s="373"/>
    </row>
    <row r="6514" spans="9:9">
      <c r="I6514" s="373"/>
    </row>
    <row r="6515" spans="9:9">
      <c r="I6515" s="373"/>
    </row>
    <row r="6516" spans="9:9">
      <c r="I6516" s="373"/>
    </row>
    <row r="6517" spans="9:9">
      <c r="I6517" s="373"/>
    </row>
    <row r="6518" spans="9:9">
      <c r="I6518" s="373"/>
    </row>
    <row r="6519" spans="9:9">
      <c r="I6519" s="373"/>
    </row>
    <row r="6520" spans="9:9">
      <c r="I6520" s="373"/>
    </row>
    <row r="6521" spans="9:9">
      <c r="I6521" s="373"/>
    </row>
    <row r="6522" spans="9:9">
      <c r="I6522" s="373"/>
    </row>
    <row r="6523" spans="9:9">
      <c r="I6523" s="373"/>
    </row>
    <row r="6524" spans="9:9">
      <c r="I6524" s="373"/>
    </row>
    <row r="6525" spans="9:9">
      <c r="I6525" s="373"/>
    </row>
    <row r="6526" spans="9:9">
      <c r="I6526" s="373"/>
    </row>
    <row r="6527" spans="9:9">
      <c r="I6527" s="373"/>
    </row>
    <row r="6528" spans="9:9">
      <c r="I6528" s="373"/>
    </row>
    <row r="6529" spans="9:9">
      <c r="I6529" s="373"/>
    </row>
    <row r="6530" spans="9:9">
      <c r="I6530" s="373"/>
    </row>
    <row r="6531" spans="9:9">
      <c r="I6531" s="373"/>
    </row>
    <row r="6532" spans="9:9">
      <c r="I6532" s="373"/>
    </row>
    <row r="6533" spans="9:9">
      <c r="I6533" s="373"/>
    </row>
    <row r="6534" spans="9:9">
      <c r="I6534" s="373"/>
    </row>
    <row r="6535" spans="9:9">
      <c r="I6535" s="373"/>
    </row>
    <row r="6536" spans="9:9">
      <c r="I6536" s="373"/>
    </row>
    <row r="6537" spans="9:9">
      <c r="I6537" s="373"/>
    </row>
    <row r="6538" spans="9:9">
      <c r="I6538" s="373"/>
    </row>
    <row r="6539" spans="9:9">
      <c r="I6539" s="373"/>
    </row>
    <row r="6540" spans="9:9">
      <c r="I6540" s="373"/>
    </row>
    <row r="6541" spans="9:9">
      <c r="I6541" s="373"/>
    </row>
    <row r="6542" spans="9:9">
      <c r="I6542" s="373"/>
    </row>
    <row r="6543" spans="9:9">
      <c r="I6543" s="373"/>
    </row>
    <row r="6544" spans="9:9">
      <c r="I6544" s="373"/>
    </row>
    <row r="6545" spans="9:9">
      <c r="I6545" s="373"/>
    </row>
    <row r="6546" spans="9:9">
      <c r="I6546" s="373"/>
    </row>
    <row r="6547" spans="9:9">
      <c r="I6547" s="373"/>
    </row>
    <row r="6548" spans="9:9">
      <c r="I6548" s="373"/>
    </row>
    <row r="6549" spans="9:9">
      <c r="I6549" s="373"/>
    </row>
    <row r="6550" spans="9:9">
      <c r="I6550" s="373"/>
    </row>
    <row r="6551" spans="9:9">
      <c r="I6551" s="373"/>
    </row>
    <row r="6552" spans="9:9">
      <c r="I6552" s="373"/>
    </row>
    <row r="6553" spans="9:9">
      <c r="I6553" s="373"/>
    </row>
    <row r="6554" spans="9:9">
      <c r="I6554" s="373"/>
    </row>
    <row r="6555" spans="9:9">
      <c r="I6555" s="373"/>
    </row>
    <row r="6556" spans="9:9">
      <c r="I6556" s="373"/>
    </row>
    <row r="6557" spans="9:9">
      <c r="I6557" s="373"/>
    </row>
    <row r="6558" spans="9:9">
      <c r="I6558" s="373"/>
    </row>
    <row r="6559" spans="9:9">
      <c r="I6559" s="373"/>
    </row>
    <row r="6560" spans="9:9">
      <c r="I6560" s="373"/>
    </row>
    <row r="6561" spans="9:9">
      <c r="I6561" s="373"/>
    </row>
    <row r="6562" spans="9:9">
      <c r="I6562" s="373"/>
    </row>
    <row r="6563" spans="9:9">
      <c r="I6563" s="373"/>
    </row>
    <row r="6564" spans="9:9">
      <c r="I6564" s="373"/>
    </row>
    <row r="6565" spans="9:9">
      <c r="I6565" s="373"/>
    </row>
    <row r="6566" spans="9:9">
      <c r="I6566" s="373"/>
    </row>
    <row r="6567" spans="9:9">
      <c r="I6567" s="373"/>
    </row>
    <row r="6568" spans="9:9">
      <c r="I6568" s="373"/>
    </row>
    <row r="6569" spans="9:9">
      <c r="I6569" s="373"/>
    </row>
    <row r="6570" spans="9:9">
      <c r="I6570" s="373"/>
    </row>
    <row r="6571" spans="9:9">
      <c r="I6571" s="373"/>
    </row>
    <row r="6572" spans="9:9">
      <c r="I6572" s="373"/>
    </row>
    <row r="6573" spans="9:9">
      <c r="I6573" s="373"/>
    </row>
    <row r="6574" spans="9:9">
      <c r="I6574" s="373"/>
    </row>
    <row r="6575" spans="9:9">
      <c r="I6575" s="373"/>
    </row>
    <row r="6576" spans="9:9">
      <c r="I6576" s="373"/>
    </row>
    <row r="6577" spans="9:9">
      <c r="I6577" s="373"/>
    </row>
    <row r="6578" spans="9:9">
      <c r="I6578" s="373"/>
    </row>
    <row r="6579" spans="9:9">
      <c r="I6579" s="373"/>
    </row>
    <row r="6580" spans="9:9">
      <c r="I6580" s="373"/>
    </row>
    <row r="6581" spans="9:9">
      <c r="I6581" s="373"/>
    </row>
    <row r="6582" spans="9:9">
      <c r="I6582" s="373"/>
    </row>
    <row r="6583" spans="9:9">
      <c r="I6583" s="373"/>
    </row>
    <row r="6584" spans="9:9">
      <c r="I6584" s="373"/>
    </row>
    <row r="6585" spans="9:9">
      <c r="I6585" s="373"/>
    </row>
    <row r="6586" spans="9:9">
      <c r="I6586" s="373"/>
    </row>
    <row r="6587" spans="9:9">
      <c r="I6587" s="373"/>
    </row>
    <row r="6588" spans="9:9">
      <c r="I6588" s="373"/>
    </row>
    <row r="6589" spans="9:9">
      <c r="I6589" s="373"/>
    </row>
    <row r="6590" spans="9:9">
      <c r="I6590" s="373"/>
    </row>
    <row r="6591" spans="9:9">
      <c r="I6591" s="373"/>
    </row>
    <row r="6592" spans="9:9">
      <c r="I6592" s="373"/>
    </row>
    <row r="6593" spans="9:9">
      <c r="I6593" s="373"/>
    </row>
    <row r="6594" spans="9:9">
      <c r="I6594" s="373"/>
    </row>
    <row r="6595" spans="9:9">
      <c r="I6595" s="373"/>
    </row>
    <row r="6596" spans="9:9">
      <c r="I6596" s="373"/>
    </row>
    <row r="6597" spans="9:9">
      <c r="I6597" s="373"/>
    </row>
    <row r="6598" spans="9:9">
      <c r="I6598" s="373"/>
    </row>
    <row r="6599" spans="9:9">
      <c r="I6599" s="373"/>
    </row>
    <row r="6600" spans="9:9">
      <c r="I6600" s="373"/>
    </row>
    <row r="6601" spans="9:9">
      <c r="I6601" s="373"/>
    </row>
    <row r="6602" spans="9:9">
      <c r="I6602" s="373"/>
    </row>
    <row r="6603" spans="9:9">
      <c r="I6603" s="373"/>
    </row>
    <row r="6604" spans="9:9">
      <c r="I6604" s="373"/>
    </row>
    <row r="6605" spans="9:9">
      <c r="I6605" s="373"/>
    </row>
    <row r="6606" spans="9:9">
      <c r="I6606" s="373"/>
    </row>
    <row r="6607" spans="9:9">
      <c r="I6607" s="373"/>
    </row>
    <row r="6608" spans="9:9">
      <c r="I6608" s="373"/>
    </row>
    <row r="6609" spans="9:9">
      <c r="I6609" s="373"/>
    </row>
    <row r="6610" spans="9:9">
      <c r="I6610" s="373"/>
    </row>
    <row r="6611" spans="9:9">
      <c r="I6611" s="373"/>
    </row>
    <row r="6612" spans="9:9">
      <c r="I6612" s="373"/>
    </row>
    <row r="6613" spans="9:9">
      <c r="I6613" s="373"/>
    </row>
    <row r="6614" spans="9:9">
      <c r="I6614" s="373"/>
    </row>
    <row r="6615" spans="9:9">
      <c r="I6615" s="373"/>
    </row>
    <row r="6616" spans="9:9">
      <c r="I6616" s="373"/>
    </row>
    <row r="6617" spans="9:9">
      <c r="I6617" s="373"/>
    </row>
    <row r="6618" spans="9:9">
      <c r="I6618" s="373"/>
    </row>
    <row r="6619" spans="9:9">
      <c r="I6619" s="373"/>
    </row>
    <row r="6620" spans="9:9">
      <c r="I6620" s="373"/>
    </row>
    <row r="6621" spans="9:9">
      <c r="I6621" s="373"/>
    </row>
    <row r="6622" spans="9:9">
      <c r="I6622" s="373"/>
    </row>
    <row r="6623" spans="9:9">
      <c r="I6623" s="373"/>
    </row>
    <row r="6624" spans="9:9">
      <c r="I6624" s="373"/>
    </row>
    <row r="6625" spans="9:9">
      <c r="I6625" s="373"/>
    </row>
    <row r="6626" spans="9:9">
      <c r="I6626" s="373"/>
    </row>
    <row r="6627" spans="9:9">
      <c r="I6627" s="373"/>
    </row>
    <row r="6628" spans="9:9">
      <c r="I6628" s="373"/>
    </row>
    <row r="6629" spans="9:9">
      <c r="I6629" s="373"/>
    </row>
    <row r="6630" spans="9:9">
      <c r="I6630" s="373"/>
    </row>
    <row r="6631" spans="9:9">
      <c r="I6631" s="373"/>
    </row>
    <row r="6632" spans="9:9">
      <c r="I6632" s="373"/>
    </row>
    <row r="6633" spans="9:9">
      <c r="I6633" s="373"/>
    </row>
    <row r="6634" spans="9:9">
      <c r="I6634" s="373"/>
    </row>
    <row r="6635" spans="9:9">
      <c r="I6635" s="373"/>
    </row>
    <row r="6636" spans="9:9">
      <c r="I6636" s="373"/>
    </row>
    <row r="6637" spans="9:9">
      <c r="I6637" s="373"/>
    </row>
    <row r="6638" spans="9:9">
      <c r="I6638" s="373"/>
    </row>
    <row r="6639" spans="9:9">
      <c r="I6639" s="373"/>
    </row>
    <row r="6640" spans="9:9">
      <c r="I6640" s="373"/>
    </row>
    <row r="6641" spans="9:9">
      <c r="I6641" s="373"/>
    </row>
    <row r="6642" spans="9:9">
      <c r="I6642" s="373"/>
    </row>
    <row r="6643" spans="9:9">
      <c r="I6643" s="373"/>
    </row>
    <row r="6644" spans="9:9">
      <c r="I6644" s="373"/>
    </row>
    <row r="6645" spans="9:9">
      <c r="I6645" s="373"/>
    </row>
    <row r="6646" spans="9:9">
      <c r="I6646" s="373"/>
    </row>
    <row r="6647" spans="9:9">
      <c r="I6647" s="373"/>
    </row>
    <row r="6648" spans="9:9">
      <c r="I6648" s="373"/>
    </row>
    <row r="6649" spans="9:9">
      <c r="I6649" s="373"/>
    </row>
    <row r="6650" spans="9:9">
      <c r="I6650" s="373"/>
    </row>
    <row r="6651" spans="9:9">
      <c r="I6651" s="373"/>
    </row>
    <row r="6652" spans="9:9">
      <c r="I6652" s="373"/>
    </row>
    <row r="6653" spans="9:9">
      <c r="I6653" s="373"/>
    </row>
    <row r="6654" spans="9:9">
      <c r="I6654" s="373"/>
    </row>
    <row r="6655" spans="9:9">
      <c r="I6655" s="373"/>
    </row>
    <row r="6656" spans="9:9">
      <c r="I6656" s="373"/>
    </row>
    <row r="6657" spans="9:9">
      <c r="I6657" s="373"/>
    </row>
    <row r="6658" spans="9:9">
      <c r="I6658" s="373"/>
    </row>
    <row r="6659" spans="9:9">
      <c r="I6659" s="373"/>
    </row>
    <row r="6660" spans="9:9">
      <c r="I6660" s="373"/>
    </row>
    <row r="6661" spans="9:9">
      <c r="I6661" s="373"/>
    </row>
    <row r="6662" spans="9:9">
      <c r="I6662" s="373"/>
    </row>
    <row r="6663" spans="9:9">
      <c r="I6663" s="373"/>
    </row>
    <row r="6664" spans="9:9">
      <c r="I6664" s="373"/>
    </row>
    <row r="6665" spans="9:9">
      <c r="I6665" s="373"/>
    </row>
    <row r="6666" spans="9:9">
      <c r="I6666" s="373"/>
    </row>
    <row r="6667" spans="9:9">
      <c r="I6667" s="373"/>
    </row>
    <row r="6668" spans="9:9">
      <c r="I6668" s="373"/>
    </row>
    <row r="6669" spans="9:9">
      <c r="I6669" s="373"/>
    </row>
    <row r="6670" spans="9:9">
      <c r="I6670" s="373"/>
    </row>
    <row r="6671" spans="9:9">
      <c r="I6671" s="373"/>
    </row>
    <row r="6672" spans="9:9">
      <c r="I6672" s="373"/>
    </row>
    <row r="6673" spans="9:9">
      <c r="I6673" s="373"/>
    </row>
    <row r="6674" spans="9:9">
      <c r="I6674" s="373"/>
    </row>
    <row r="6675" spans="9:9">
      <c r="I6675" s="373"/>
    </row>
    <row r="6676" spans="9:9">
      <c r="I6676" s="373"/>
    </row>
    <row r="6677" spans="9:9">
      <c r="I6677" s="373"/>
    </row>
    <row r="6678" spans="9:9">
      <c r="I6678" s="373"/>
    </row>
    <row r="6679" spans="9:9">
      <c r="I6679" s="373"/>
    </row>
    <row r="6680" spans="9:9">
      <c r="I6680" s="373"/>
    </row>
    <row r="6681" spans="9:9">
      <c r="I6681" s="373"/>
    </row>
    <row r="6682" spans="9:9">
      <c r="I6682" s="373"/>
    </row>
    <row r="6683" spans="9:9">
      <c r="I6683" s="373"/>
    </row>
    <row r="6684" spans="9:9">
      <c r="I6684" s="373"/>
    </row>
    <row r="6685" spans="9:9">
      <c r="I6685" s="373"/>
    </row>
    <row r="6686" spans="9:9">
      <c r="I6686" s="373"/>
    </row>
    <row r="6687" spans="9:9">
      <c r="I6687" s="373"/>
    </row>
    <row r="6688" spans="9:9">
      <c r="I6688" s="373"/>
    </row>
    <row r="6689" spans="9:9">
      <c r="I6689" s="373"/>
    </row>
    <row r="6690" spans="9:9">
      <c r="I6690" s="373"/>
    </row>
    <row r="6691" spans="9:9">
      <c r="I6691" s="373"/>
    </row>
    <row r="6692" spans="9:9">
      <c r="I6692" s="373"/>
    </row>
    <row r="6693" spans="9:9">
      <c r="I6693" s="373"/>
    </row>
    <row r="6694" spans="9:9">
      <c r="I6694" s="373"/>
    </row>
    <row r="6695" spans="9:9">
      <c r="I6695" s="373"/>
    </row>
    <row r="6696" spans="9:9">
      <c r="I6696" s="373"/>
    </row>
    <row r="6697" spans="9:9">
      <c r="I6697" s="373"/>
    </row>
    <row r="6698" spans="9:9">
      <c r="I6698" s="373"/>
    </row>
    <row r="6699" spans="9:9">
      <c r="I6699" s="373"/>
    </row>
    <row r="6700" spans="9:9">
      <c r="I6700" s="373"/>
    </row>
    <row r="6701" spans="9:9">
      <c r="I6701" s="373"/>
    </row>
    <row r="6702" spans="9:9">
      <c r="I6702" s="373"/>
    </row>
    <row r="6703" spans="9:9">
      <c r="I6703" s="373"/>
    </row>
    <row r="6704" spans="9:9">
      <c r="I6704" s="373"/>
    </row>
    <row r="6705" spans="9:9">
      <c r="I6705" s="373"/>
    </row>
    <row r="6706" spans="9:9">
      <c r="I6706" s="373"/>
    </row>
    <row r="6707" spans="9:9">
      <c r="I6707" s="373"/>
    </row>
    <row r="6708" spans="9:9">
      <c r="I6708" s="373"/>
    </row>
    <row r="6709" spans="9:9">
      <c r="I6709" s="373"/>
    </row>
    <row r="6710" spans="9:9">
      <c r="I6710" s="373"/>
    </row>
    <row r="6711" spans="9:9">
      <c r="I6711" s="373"/>
    </row>
    <row r="6712" spans="9:9">
      <c r="I6712" s="373"/>
    </row>
    <row r="6713" spans="9:9">
      <c r="I6713" s="373"/>
    </row>
    <row r="6714" spans="9:9">
      <c r="I6714" s="373"/>
    </row>
    <row r="6715" spans="9:9">
      <c r="I6715" s="373"/>
    </row>
    <row r="6716" spans="9:9">
      <c r="I6716" s="373"/>
    </row>
    <row r="6717" spans="9:9">
      <c r="I6717" s="373"/>
    </row>
    <row r="6718" spans="9:9">
      <c r="I6718" s="373"/>
    </row>
    <row r="6719" spans="9:9">
      <c r="I6719" s="373"/>
    </row>
    <row r="6720" spans="9:9">
      <c r="I6720" s="373"/>
    </row>
    <row r="6721" spans="9:9">
      <c r="I6721" s="373"/>
    </row>
    <row r="6722" spans="9:9">
      <c r="I6722" s="373"/>
    </row>
    <row r="6723" spans="9:9">
      <c r="I6723" s="373"/>
    </row>
    <row r="6724" spans="9:9">
      <c r="I6724" s="373"/>
    </row>
    <row r="6725" spans="9:9">
      <c r="I6725" s="373"/>
    </row>
    <row r="6726" spans="9:9">
      <c r="I6726" s="373"/>
    </row>
    <row r="6727" spans="9:9">
      <c r="I6727" s="373"/>
    </row>
    <row r="6728" spans="9:9">
      <c r="I6728" s="373"/>
    </row>
    <row r="6729" spans="9:9">
      <c r="I6729" s="373"/>
    </row>
    <row r="6730" spans="9:9">
      <c r="I6730" s="373"/>
    </row>
    <row r="6731" spans="9:9">
      <c r="I6731" s="373"/>
    </row>
    <row r="6732" spans="9:9">
      <c r="I6732" s="373"/>
    </row>
    <row r="6733" spans="9:9">
      <c r="I6733" s="373"/>
    </row>
    <row r="6734" spans="9:9">
      <c r="I6734" s="373"/>
    </row>
    <row r="6735" spans="9:9">
      <c r="I6735" s="373"/>
    </row>
    <row r="6736" spans="9:9">
      <c r="I6736" s="373"/>
    </row>
    <row r="6737" spans="9:9">
      <c r="I6737" s="373"/>
    </row>
    <row r="6738" spans="9:9">
      <c r="I6738" s="373"/>
    </row>
    <row r="6739" spans="9:9">
      <c r="I6739" s="373"/>
    </row>
    <row r="6740" spans="9:9">
      <c r="I6740" s="373"/>
    </row>
    <row r="6741" spans="9:9">
      <c r="I6741" s="373"/>
    </row>
    <row r="6742" spans="9:9">
      <c r="I6742" s="373"/>
    </row>
    <row r="6743" spans="9:9">
      <c r="I6743" s="373"/>
    </row>
    <row r="6744" spans="9:9">
      <c r="I6744" s="373"/>
    </row>
    <row r="6745" spans="9:9">
      <c r="I6745" s="373"/>
    </row>
    <row r="6746" spans="9:9">
      <c r="I6746" s="373"/>
    </row>
    <row r="6747" spans="9:9">
      <c r="I6747" s="373"/>
    </row>
    <row r="6748" spans="9:9">
      <c r="I6748" s="373"/>
    </row>
    <row r="6749" spans="9:9">
      <c r="I6749" s="373"/>
    </row>
    <row r="6750" spans="9:9">
      <c r="I6750" s="373"/>
    </row>
    <row r="6751" spans="9:9">
      <c r="I6751" s="373"/>
    </row>
    <row r="6752" spans="9:9">
      <c r="I6752" s="373"/>
    </row>
    <row r="6753" spans="9:9">
      <c r="I6753" s="373"/>
    </row>
    <row r="6754" spans="9:9">
      <c r="I6754" s="373"/>
    </row>
    <row r="6755" spans="9:9">
      <c r="I6755" s="373"/>
    </row>
    <row r="6756" spans="9:9">
      <c r="I6756" s="373"/>
    </row>
    <row r="6757" spans="9:9">
      <c r="I6757" s="373"/>
    </row>
    <row r="6758" spans="9:9">
      <c r="I6758" s="373"/>
    </row>
    <row r="6759" spans="9:9">
      <c r="I6759" s="373"/>
    </row>
    <row r="6760" spans="9:9">
      <c r="I6760" s="373"/>
    </row>
    <row r="6761" spans="9:9">
      <c r="I6761" s="373"/>
    </row>
    <row r="6762" spans="9:9">
      <c r="I6762" s="373"/>
    </row>
    <row r="6763" spans="9:9">
      <c r="I6763" s="373"/>
    </row>
    <row r="6764" spans="9:9">
      <c r="I6764" s="373"/>
    </row>
    <row r="6765" spans="9:9">
      <c r="I6765" s="373"/>
    </row>
    <row r="6766" spans="9:9">
      <c r="I6766" s="373"/>
    </row>
    <row r="6767" spans="9:9">
      <c r="I6767" s="373"/>
    </row>
    <row r="6768" spans="9:9">
      <c r="I6768" s="373"/>
    </row>
    <row r="6769" spans="9:9">
      <c r="I6769" s="373"/>
    </row>
    <row r="6770" spans="9:9">
      <c r="I6770" s="373"/>
    </row>
    <row r="6771" spans="9:9">
      <c r="I6771" s="373"/>
    </row>
    <row r="6772" spans="9:9">
      <c r="I6772" s="373"/>
    </row>
    <row r="6773" spans="9:9">
      <c r="I6773" s="373"/>
    </row>
    <row r="6774" spans="9:9">
      <c r="I6774" s="373"/>
    </row>
    <row r="6775" spans="9:9">
      <c r="I6775" s="373"/>
    </row>
    <row r="6776" spans="9:9">
      <c r="I6776" s="373"/>
    </row>
    <row r="6777" spans="9:9">
      <c r="I6777" s="373"/>
    </row>
    <row r="6778" spans="9:9">
      <c r="I6778" s="373"/>
    </row>
    <row r="6779" spans="9:9">
      <c r="I6779" s="373"/>
    </row>
    <row r="6780" spans="9:9">
      <c r="I6780" s="373"/>
    </row>
    <row r="6781" spans="9:9">
      <c r="I6781" s="373"/>
    </row>
    <row r="6782" spans="9:9">
      <c r="I6782" s="373"/>
    </row>
    <row r="6783" spans="9:9">
      <c r="I6783" s="373"/>
    </row>
    <row r="6784" spans="9:9">
      <c r="I6784" s="373"/>
    </row>
    <row r="6785" spans="9:9">
      <c r="I6785" s="373"/>
    </row>
    <row r="6786" spans="9:9">
      <c r="I6786" s="373"/>
    </row>
    <row r="6787" spans="9:9">
      <c r="I6787" s="373"/>
    </row>
    <row r="6788" spans="9:9">
      <c r="I6788" s="373"/>
    </row>
    <row r="6789" spans="9:9">
      <c r="I6789" s="373"/>
    </row>
    <row r="6790" spans="9:9">
      <c r="I6790" s="373"/>
    </row>
    <row r="6791" spans="9:9">
      <c r="I6791" s="373"/>
    </row>
    <row r="6792" spans="9:9">
      <c r="I6792" s="373"/>
    </row>
    <row r="6793" spans="9:9">
      <c r="I6793" s="373"/>
    </row>
    <row r="6794" spans="9:9">
      <c r="I6794" s="373"/>
    </row>
    <row r="6795" spans="9:9">
      <c r="I6795" s="373"/>
    </row>
    <row r="6796" spans="9:9">
      <c r="I6796" s="373"/>
    </row>
    <row r="6797" spans="9:9">
      <c r="I6797" s="373"/>
    </row>
    <row r="6798" spans="9:9">
      <c r="I6798" s="373"/>
    </row>
    <row r="6799" spans="9:9">
      <c r="I6799" s="373"/>
    </row>
    <row r="6800" spans="9:9">
      <c r="I6800" s="373"/>
    </row>
    <row r="6801" spans="9:9">
      <c r="I6801" s="373"/>
    </row>
    <row r="6802" spans="9:9">
      <c r="I6802" s="373"/>
    </row>
    <row r="6803" spans="9:9">
      <c r="I6803" s="373"/>
    </row>
    <row r="6804" spans="9:9">
      <c r="I6804" s="373"/>
    </row>
    <row r="6805" spans="9:9">
      <c r="I6805" s="373"/>
    </row>
    <row r="6806" spans="9:9">
      <c r="I6806" s="373"/>
    </row>
    <row r="6807" spans="9:9">
      <c r="I6807" s="373"/>
    </row>
    <row r="6808" spans="9:9">
      <c r="I6808" s="373"/>
    </row>
    <row r="6809" spans="9:9">
      <c r="I6809" s="373"/>
    </row>
    <row r="6810" spans="9:9">
      <c r="I6810" s="373"/>
    </row>
    <row r="6811" spans="9:9">
      <c r="I6811" s="373"/>
    </row>
    <row r="6812" spans="9:9">
      <c r="I6812" s="373"/>
    </row>
    <row r="6813" spans="9:9">
      <c r="I6813" s="373"/>
    </row>
    <row r="6814" spans="9:9">
      <c r="I6814" s="373"/>
    </row>
    <row r="6815" spans="9:9">
      <c r="I6815" s="373"/>
    </row>
    <row r="6816" spans="9:9">
      <c r="I6816" s="373"/>
    </row>
    <row r="6817" spans="9:9">
      <c r="I6817" s="373"/>
    </row>
    <row r="6818" spans="9:9">
      <c r="I6818" s="373"/>
    </row>
    <row r="6819" spans="9:9">
      <c r="I6819" s="373"/>
    </row>
    <row r="6820" spans="9:9">
      <c r="I6820" s="373"/>
    </row>
    <row r="6821" spans="9:9">
      <c r="I6821" s="373"/>
    </row>
    <row r="6822" spans="9:9">
      <c r="I6822" s="373"/>
    </row>
    <row r="6823" spans="9:9">
      <c r="I6823" s="373"/>
    </row>
    <row r="6824" spans="9:9">
      <c r="I6824" s="373"/>
    </row>
    <row r="6825" spans="9:9">
      <c r="I6825" s="373"/>
    </row>
    <row r="6826" spans="9:9">
      <c r="I6826" s="373"/>
    </row>
    <row r="6827" spans="9:9">
      <c r="I6827" s="373"/>
    </row>
    <row r="6828" spans="9:9">
      <c r="I6828" s="373"/>
    </row>
    <row r="6829" spans="9:9">
      <c r="I6829" s="373"/>
    </row>
    <row r="6830" spans="9:9">
      <c r="I6830" s="373"/>
    </row>
    <row r="6831" spans="9:9">
      <c r="I6831" s="373"/>
    </row>
    <row r="6832" spans="9:9">
      <c r="I6832" s="373"/>
    </row>
    <row r="6833" spans="9:9">
      <c r="I6833" s="373"/>
    </row>
    <row r="6834" spans="9:9">
      <c r="I6834" s="373"/>
    </row>
    <row r="6835" spans="9:9">
      <c r="I6835" s="373"/>
    </row>
    <row r="6836" spans="9:9">
      <c r="I6836" s="373"/>
    </row>
    <row r="6837" spans="9:9">
      <c r="I6837" s="373"/>
    </row>
    <row r="6838" spans="9:9">
      <c r="I6838" s="373"/>
    </row>
    <row r="6839" spans="9:9">
      <c r="I6839" s="373"/>
    </row>
    <row r="6840" spans="9:9">
      <c r="I6840" s="373"/>
    </row>
    <row r="6841" spans="9:9">
      <c r="I6841" s="373"/>
    </row>
    <row r="6842" spans="9:9">
      <c r="I6842" s="373"/>
    </row>
    <row r="6843" spans="9:9">
      <c r="I6843" s="373"/>
    </row>
    <row r="6844" spans="9:9">
      <c r="I6844" s="373"/>
    </row>
    <row r="6845" spans="9:9">
      <c r="I6845" s="373"/>
    </row>
    <row r="6846" spans="9:9">
      <c r="I6846" s="373"/>
    </row>
    <row r="6847" spans="9:9">
      <c r="I6847" s="373"/>
    </row>
    <row r="6848" spans="9:9">
      <c r="I6848" s="373"/>
    </row>
    <row r="6849" spans="9:9">
      <c r="I6849" s="373"/>
    </row>
    <row r="6850" spans="9:9">
      <c r="I6850" s="373"/>
    </row>
    <row r="6851" spans="9:9">
      <c r="I6851" s="373"/>
    </row>
    <row r="6852" spans="9:9">
      <c r="I6852" s="373"/>
    </row>
    <row r="6853" spans="9:9">
      <c r="I6853" s="373"/>
    </row>
    <row r="6854" spans="9:9">
      <c r="I6854" s="373"/>
    </row>
    <row r="6855" spans="9:9">
      <c r="I6855" s="373"/>
    </row>
    <row r="6856" spans="9:9">
      <c r="I6856" s="373"/>
    </row>
    <row r="6857" spans="9:9">
      <c r="I6857" s="373"/>
    </row>
    <row r="6858" spans="9:9">
      <c r="I6858" s="373"/>
    </row>
    <row r="6859" spans="9:9">
      <c r="I6859" s="373"/>
    </row>
    <row r="6860" spans="9:9">
      <c r="I6860" s="373"/>
    </row>
    <row r="6861" spans="9:9">
      <c r="I6861" s="373"/>
    </row>
    <row r="6862" spans="9:9">
      <c r="I6862" s="373"/>
    </row>
    <row r="6863" spans="9:9">
      <c r="I6863" s="373"/>
    </row>
    <row r="6864" spans="9:9">
      <c r="I6864" s="373"/>
    </row>
    <row r="6865" spans="9:9">
      <c r="I6865" s="373"/>
    </row>
    <row r="6866" spans="9:9">
      <c r="I6866" s="373"/>
    </row>
    <row r="6867" spans="9:9">
      <c r="I6867" s="373"/>
    </row>
    <row r="6868" spans="9:9">
      <c r="I6868" s="373"/>
    </row>
    <row r="6869" spans="9:9">
      <c r="I6869" s="373"/>
    </row>
    <row r="6870" spans="9:9">
      <c r="I6870" s="373"/>
    </row>
    <row r="6871" spans="9:9">
      <c r="I6871" s="373"/>
    </row>
    <row r="6872" spans="9:9">
      <c r="I6872" s="373"/>
    </row>
    <row r="6873" spans="9:9">
      <c r="I6873" s="373"/>
    </row>
    <row r="6874" spans="9:9">
      <c r="I6874" s="373"/>
    </row>
    <row r="6875" spans="9:9">
      <c r="I6875" s="373"/>
    </row>
    <row r="6876" spans="9:9">
      <c r="I6876" s="373"/>
    </row>
    <row r="6877" spans="9:9">
      <c r="I6877" s="373"/>
    </row>
    <row r="6878" spans="9:9">
      <c r="I6878" s="373"/>
    </row>
    <row r="6879" spans="9:9">
      <c r="I6879" s="373"/>
    </row>
    <row r="6880" spans="9:9">
      <c r="I6880" s="373"/>
    </row>
    <row r="6881" spans="9:9">
      <c r="I6881" s="373"/>
    </row>
    <row r="6882" spans="9:9">
      <c r="I6882" s="373"/>
    </row>
    <row r="6883" spans="9:9">
      <c r="I6883" s="373"/>
    </row>
    <row r="6884" spans="9:9">
      <c r="I6884" s="373"/>
    </row>
    <row r="6885" spans="9:9">
      <c r="I6885" s="373"/>
    </row>
    <row r="6886" spans="9:9">
      <c r="I6886" s="373"/>
    </row>
    <row r="6887" spans="9:9">
      <c r="I6887" s="373"/>
    </row>
    <row r="6888" spans="9:9">
      <c r="I6888" s="373"/>
    </row>
    <row r="6889" spans="9:9">
      <c r="I6889" s="373"/>
    </row>
    <row r="6890" spans="9:9">
      <c r="I6890" s="373"/>
    </row>
    <row r="6891" spans="9:9">
      <c r="I6891" s="373"/>
    </row>
    <row r="6892" spans="9:9">
      <c r="I6892" s="373"/>
    </row>
    <row r="6893" spans="9:9">
      <c r="I6893" s="373"/>
    </row>
    <row r="6894" spans="9:9">
      <c r="I6894" s="373"/>
    </row>
    <row r="6895" spans="9:9">
      <c r="I6895" s="373"/>
    </row>
    <row r="6896" spans="9:9">
      <c r="I6896" s="373"/>
    </row>
    <row r="6897" spans="9:9">
      <c r="I6897" s="373"/>
    </row>
    <row r="6898" spans="9:9">
      <c r="I6898" s="373"/>
    </row>
    <row r="6899" spans="9:9">
      <c r="I6899" s="373"/>
    </row>
    <row r="6900" spans="9:9">
      <c r="I6900" s="373"/>
    </row>
    <row r="6901" spans="9:9">
      <c r="I6901" s="373"/>
    </row>
    <row r="6902" spans="9:9">
      <c r="I6902" s="373"/>
    </row>
    <row r="6903" spans="9:9">
      <c r="I6903" s="373"/>
    </row>
    <row r="6904" spans="9:9">
      <c r="I6904" s="373"/>
    </row>
    <row r="6905" spans="9:9">
      <c r="I6905" s="373"/>
    </row>
    <row r="6906" spans="9:9">
      <c r="I6906" s="373"/>
    </row>
    <row r="6907" spans="9:9">
      <c r="I6907" s="373"/>
    </row>
    <row r="6908" spans="9:9">
      <c r="I6908" s="373"/>
    </row>
    <row r="6909" spans="9:9">
      <c r="I6909" s="373"/>
    </row>
    <row r="6910" spans="9:9">
      <c r="I6910" s="373"/>
    </row>
    <row r="6911" spans="9:9">
      <c r="I6911" s="373"/>
    </row>
    <row r="6912" spans="9:9">
      <c r="I6912" s="373"/>
    </row>
    <row r="6913" spans="9:9">
      <c r="I6913" s="373"/>
    </row>
    <row r="6914" spans="9:9">
      <c r="I6914" s="373"/>
    </row>
    <row r="6915" spans="9:9">
      <c r="I6915" s="373"/>
    </row>
    <row r="6916" spans="9:9">
      <c r="I6916" s="373"/>
    </row>
    <row r="6917" spans="9:9">
      <c r="I6917" s="373"/>
    </row>
    <row r="6918" spans="9:9">
      <c r="I6918" s="373"/>
    </row>
    <row r="6919" spans="9:9">
      <c r="I6919" s="373"/>
    </row>
    <row r="6920" spans="9:9">
      <c r="I6920" s="373"/>
    </row>
    <row r="6921" spans="9:9">
      <c r="I6921" s="373"/>
    </row>
    <row r="6922" spans="9:9">
      <c r="I6922" s="373"/>
    </row>
    <row r="6923" spans="9:9">
      <c r="I6923" s="373"/>
    </row>
    <row r="6924" spans="9:9">
      <c r="I6924" s="373"/>
    </row>
    <row r="6925" spans="9:9">
      <c r="I6925" s="373"/>
    </row>
    <row r="6926" spans="9:9">
      <c r="I6926" s="373"/>
    </row>
    <row r="6927" spans="9:9">
      <c r="I6927" s="373"/>
    </row>
    <row r="6928" spans="9:9">
      <c r="I6928" s="373"/>
    </row>
    <row r="6929" spans="9:9">
      <c r="I6929" s="373"/>
    </row>
    <row r="6930" spans="9:9">
      <c r="I6930" s="373"/>
    </row>
    <row r="6931" spans="9:9">
      <c r="I6931" s="373"/>
    </row>
    <row r="6932" spans="9:9">
      <c r="I6932" s="373"/>
    </row>
    <row r="6933" spans="9:9">
      <c r="I6933" s="373"/>
    </row>
    <row r="6934" spans="9:9">
      <c r="I6934" s="373"/>
    </row>
    <row r="6935" spans="9:9">
      <c r="I6935" s="373"/>
    </row>
    <row r="6936" spans="9:9">
      <c r="I6936" s="373"/>
    </row>
    <row r="6937" spans="9:9">
      <c r="I6937" s="373"/>
    </row>
    <row r="6938" spans="9:9">
      <c r="I6938" s="373"/>
    </row>
    <row r="6939" spans="9:9">
      <c r="I6939" s="373"/>
    </row>
    <row r="6940" spans="9:9">
      <c r="I6940" s="373"/>
    </row>
    <row r="6941" spans="9:9">
      <c r="I6941" s="373"/>
    </row>
    <row r="6942" spans="9:9">
      <c r="I6942" s="373"/>
    </row>
    <row r="6943" spans="9:9">
      <c r="I6943" s="373"/>
    </row>
    <row r="6944" spans="9:9">
      <c r="I6944" s="373"/>
    </row>
    <row r="6945" spans="9:9">
      <c r="I6945" s="373"/>
    </row>
    <row r="6946" spans="9:9">
      <c r="I6946" s="373"/>
    </row>
    <row r="6947" spans="9:9">
      <c r="I6947" s="373"/>
    </row>
    <row r="6948" spans="9:9">
      <c r="I6948" s="373"/>
    </row>
    <row r="6949" spans="9:9">
      <c r="I6949" s="373"/>
    </row>
    <row r="6950" spans="9:9">
      <c r="I6950" s="373"/>
    </row>
    <row r="6951" spans="9:9">
      <c r="I6951" s="373"/>
    </row>
    <row r="6952" spans="9:9">
      <c r="I6952" s="373"/>
    </row>
    <row r="6953" spans="9:9">
      <c r="I6953" s="373"/>
    </row>
    <row r="6954" spans="9:9">
      <c r="I6954" s="373"/>
    </row>
    <row r="6955" spans="9:9">
      <c r="I6955" s="373"/>
    </row>
    <row r="6956" spans="9:9">
      <c r="I6956" s="373"/>
    </row>
    <row r="6957" spans="9:9">
      <c r="I6957" s="373"/>
    </row>
    <row r="6958" spans="9:9">
      <c r="I6958" s="373"/>
    </row>
    <row r="6959" spans="9:9">
      <c r="I6959" s="373"/>
    </row>
    <row r="6960" spans="9:9">
      <c r="I6960" s="373"/>
    </row>
    <row r="6961" spans="9:9">
      <c r="I6961" s="373"/>
    </row>
    <row r="6962" spans="9:9">
      <c r="I6962" s="373"/>
    </row>
    <row r="6963" spans="9:9">
      <c r="I6963" s="373"/>
    </row>
    <row r="6964" spans="9:9">
      <c r="I6964" s="373"/>
    </row>
    <row r="6965" spans="9:9">
      <c r="I6965" s="373"/>
    </row>
    <row r="6966" spans="9:9">
      <c r="I6966" s="373"/>
    </row>
    <row r="6967" spans="9:9">
      <c r="I6967" s="373"/>
    </row>
    <row r="6968" spans="9:9">
      <c r="I6968" s="373"/>
    </row>
    <row r="6969" spans="9:9">
      <c r="I6969" s="373"/>
    </row>
    <row r="6970" spans="9:9">
      <c r="I6970" s="373"/>
    </row>
    <row r="6971" spans="9:9">
      <c r="I6971" s="373"/>
    </row>
    <row r="6972" spans="9:9">
      <c r="I6972" s="373"/>
    </row>
    <row r="6973" spans="9:9">
      <c r="I6973" s="373"/>
    </row>
    <row r="6974" spans="9:9">
      <c r="I6974" s="373"/>
    </row>
    <row r="6975" spans="9:9">
      <c r="I6975" s="373"/>
    </row>
    <row r="6976" spans="9:9">
      <c r="I6976" s="373"/>
    </row>
    <row r="6977" spans="9:9">
      <c r="I6977" s="373"/>
    </row>
    <row r="6978" spans="9:9">
      <c r="I6978" s="373"/>
    </row>
    <row r="6979" spans="9:9">
      <c r="I6979" s="373"/>
    </row>
    <row r="6980" spans="9:9">
      <c r="I6980" s="373"/>
    </row>
    <row r="6981" spans="9:9">
      <c r="I6981" s="373"/>
    </row>
    <row r="6982" spans="9:9">
      <c r="I6982" s="373"/>
    </row>
    <row r="6983" spans="9:9">
      <c r="I6983" s="373"/>
    </row>
    <row r="6984" spans="9:9">
      <c r="I6984" s="373"/>
    </row>
    <row r="6985" spans="9:9">
      <c r="I6985" s="373"/>
    </row>
    <row r="6986" spans="9:9">
      <c r="I6986" s="373"/>
    </row>
    <row r="6987" spans="9:9">
      <c r="I6987" s="373"/>
    </row>
    <row r="6988" spans="9:9">
      <c r="I6988" s="373"/>
    </row>
    <row r="6989" spans="9:9">
      <c r="I6989" s="373"/>
    </row>
    <row r="6990" spans="9:9">
      <c r="I6990" s="373"/>
    </row>
    <row r="6991" spans="9:9">
      <c r="I6991" s="373"/>
    </row>
    <row r="6992" spans="9:9">
      <c r="I6992" s="373"/>
    </row>
    <row r="6993" spans="9:9">
      <c r="I6993" s="373"/>
    </row>
    <row r="6994" spans="9:9">
      <c r="I6994" s="373"/>
    </row>
    <row r="6995" spans="9:9">
      <c r="I6995" s="373"/>
    </row>
    <row r="6996" spans="9:9">
      <c r="I6996" s="373"/>
    </row>
    <row r="6997" spans="9:9">
      <c r="I6997" s="373"/>
    </row>
    <row r="6998" spans="9:9">
      <c r="I6998" s="373"/>
    </row>
    <row r="6999" spans="9:9">
      <c r="I6999" s="373"/>
    </row>
    <row r="7000" spans="9:9">
      <c r="I7000" s="373"/>
    </row>
    <row r="7001" spans="9:9">
      <c r="I7001" s="373"/>
    </row>
    <row r="7002" spans="9:9">
      <c r="I7002" s="373"/>
    </row>
    <row r="7003" spans="9:9">
      <c r="I7003" s="373"/>
    </row>
    <row r="7004" spans="9:9">
      <c r="I7004" s="373"/>
    </row>
    <row r="7005" spans="9:9">
      <c r="I7005" s="373"/>
    </row>
    <row r="7006" spans="9:9">
      <c r="I7006" s="373"/>
    </row>
    <row r="7007" spans="9:9">
      <c r="I7007" s="373"/>
    </row>
    <row r="7008" spans="9:9">
      <c r="I7008" s="373"/>
    </row>
    <row r="7009" spans="9:9">
      <c r="I7009" s="373"/>
    </row>
    <row r="7010" spans="9:9">
      <c r="I7010" s="373"/>
    </row>
    <row r="7011" spans="9:9">
      <c r="I7011" s="373"/>
    </row>
    <row r="7012" spans="9:9">
      <c r="I7012" s="373"/>
    </row>
    <row r="7013" spans="9:9">
      <c r="I7013" s="373"/>
    </row>
    <row r="7014" spans="9:9">
      <c r="I7014" s="373"/>
    </row>
    <row r="7015" spans="9:9">
      <c r="I7015" s="373"/>
    </row>
    <row r="7016" spans="9:9">
      <c r="I7016" s="373"/>
    </row>
    <row r="7017" spans="9:9">
      <c r="I7017" s="373"/>
    </row>
    <row r="7018" spans="9:9">
      <c r="I7018" s="373"/>
    </row>
    <row r="7019" spans="9:9">
      <c r="I7019" s="373"/>
    </row>
    <row r="7020" spans="9:9">
      <c r="I7020" s="373"/>
    </row>
    <row r="7021" spans="9:9">
      <c r="I7021" s="373"/>
    </row>
    <row r="7022" spans="9:9">
      <c r="I7022" s="373"/>
    </row>
    <row r="7023" spans="9:9">
      <c r="I7023" s="373"/>
    </row>
    <row r="7024" spans="9:9">
      <c r="I7024" s="373"/>
    </row>
    <row r="7025" spans="9:9">
      <c r="I7025" s="373"/>
    </row>
    <row r="7026" spans="9:9">
      <c r="I7026" s="373"/>
    </row>
    <row r="7027" spans="9:9">
      <c r="I7027" s="373"/>
    </row>
    <row r="7028" spans="9:9">
      <c r="I7028" s="373"/>
    </row>
    <row r="7029" spans="9:9">
      <c r="I7029" s="373"/>
    </row>
    <row r="7030" spans="9:9">
      <c r="I7030" s="373"/>
    </row>
    <row r="7031" spans="9:9">
      <c r="I7031" s="373"/>
    </row>
    <row r="7032" spans="9:9">
      <c r="I7032" s="373"/>
    </row>
    <row r="7033" spans="9:9">
      <c r="I7033" s="373"/>
    </row>
    <row r="7034" spans="9:9">
      <c r="I7034" s="373"/>
    </row>
    <row r="7035" spans="9:9">
      <c r="I7035" s="373"/>
    </row>
    <row r="7036" spans="9:9">
      <c r="I7036" s="373"/>
    </row>
    <row r="7037" spans="9:9">
      <c r="I7037" s="373"/>
    </row>
    <row r="7038" spans="9:9">
      <c r="I7038" s="373"/>
    </row>
    <row r="7039" spans="9:9">
      <c r="I7039" s="373"/>
    </row>
    <row r="7040" spans="9:9">
      <c r="I7040" s="373"/>
    </row>
    <row r="7041" spans="9:9">
      <c r="I7041" s="373"/>
    </row>
    <row r="7042" spans="9:9">
      <c r="I7042" s="373"/>
    </row>
    <row r="7043" spans="9:9">
      <c r="I7043" s="373"/>
    </row>
    <row r="7044" spans="9:9">
      <c r="I7044" s="373"/>
    </row>
    <row r="7045" spans="9:9">
      <c r="I7045" s="373"/>
    </row>
    <row r="7046" spans="9:9">
      <c r="I7046" s="373"/>
    </row>
    <row r="7047" spans="9:9">
      <c r="I7047" s="373"/>
    </row>
    <row r="7048" spans="9:9">
      <c r="I7048" s="373"/>
    </row>
    <row r="7049" spans="9:9">
      <c r="I7049" s="373"/>
    </row>
    <row r="7050" spans="9:9">
      <c r="I7050" s="373"/>
    </row>
    <row r="7051" spans="9:9">
      <c r="I7051" s="373"/>
    </row>
    <row r="7052" spans="9:9">
      <c r="I7052" s="373"/>
    </row>
    <row r="7053" spans="9:9">
      <c r="I7053" s="373"/>
    </row>
    <row r="7054" spans="9:9">
      <c r="I7054" s="373"/>
    </row>
    <row r="7055" spans="9:9">
      <c r="I7055" s="373"/>
    </row>
    <row r="7056" spans="9:9">
      <c r="I7056" s="373"/>
    </row>
    <row r="7057" spans="9:9">
      <c r="I7057" s="373"/>
    </row>
    <row r="7058" spans="9:9">
      <c r="I7058" s="373"/>
    </row>
    <row r="7059" spans="9:9">
      <c r="I7059" s="373"/>
    </row>
    <row r="7060" spans="9:9">
      <c r="I7060" s="373"/>
    </row>
    <row r="7061" spans="9:9">
      <c r="I7061" s="373"/>
    </row>
    <row r="7062" spans="9:9">
      <c r="I7062" s="373"/>
    </row>
    <row r="7063" spans="9:9">
      <c r="I7063" s="373"/>
    </row>
    <row r="7064" spans="9:9">
      <c r="I7064" s="373"/>
    </row>
    <row r="7065" spans="9:9">
      <c r="I7065" s="373"/>
    </row>
    <row r="7066" spans="9:9">
      <c r="I7066" s="373"/>
    </row>
    <row r="7067" spans="9:9">
      <c r="I7067" s="373"/>
    </row>
    <row r="7068" spans="9:9">
      <c r="I7068" s="373"/>
    </row>
    <row r="7069" spans="9:9">
      <c r="I7069" s="373"/>
    </row>
    <row r="7070" spans="9:9">
      <c r="I7070" s="373"/>
    </row>
    <row r="7071" spans="9:9">
      <c r="I7071" s="373"/>
    </row>
    <row r="7072" spans="9:9">
      <c r="I7072" s="373"/>
    </row>
    <row r="7073" spans="9:9">
      <c r="I7073" s="373"/>
    </row>
    <row r="7074" spans="9:9">
      <c r="I7074" s="373"/>
    </row>
    <row r="7075" spans="9:9">
      <c r="I7075" s="373"/>
    </row>
    <row r="7076" spans="9:9">
      <c r="I7076" s="373"/>
    </row>
    <row r="7077" spans="9:9">
      <c r="I7077" s="373"/>
    </row>
    <row r="7078" spans="9:9">
      <c r="I7078" s="373"/>
    </row>
    <row r="7079" spans="9:9">
      <c r="I7079" s="373"/>
    </row>
    <row r="7080" spans="9:9">
      <c r="I7080" s="373"/>
    </row>
    <row r="7081" spans="9:9">
      <c r="I7081" s="373"/>
    </row>
    <row r="7082" spans="9:9">
      <c r="I7082" s="373"/>
    </row>
    <row r="7083" spans="9:9">
      <c r="I7083" s="373"/>
    </row>
    <row r="7084" spans="9:9">
      <c r="I7084" s="373"/>
    </row>
    <row r="7085" spans="9:9">
      <c r="I7085" s="373"/>
    </row>
    <row r="7086" spans="9:9">
      <c r="I7086" s="373"/>
    </row>
    <row r="7087" spans="9:9">
      <c r="I7087" s="373"/>
    </row>
    <row r="7088" spans="9:9">
      <c r="I7088" s="373"/>
    </row>
    <row r="7089" spans="9:9">
      <c r="I7089" s="373"/>
    </row>
    <row r="7090" spans="9:9">
      <c r="I7090" s="373"/>
    </row>
    <row r="7091" spans="9:9">
      <c r="I7091" s="373"/>
    </row>
    <row r="7092" spans="9:9">
      <c r="I7092" s="373"/>
    </row>
    <row r="7093" spans="9:9">
      <c r="I7093" s="373"/>
    </row>
    <row r="7094" spans="9:9">
      <c r="I7094" s="373"/>
    </row>
    <row r="7095" spans="9:9">
      <c r="I7095" s="373"/>
    </row>
    <row r="7096" spans="9:9">
      <c r="I7096" s="373"/>
    </row>
    <row r="7097" spans="9:9">
      <c r="I7097" s="373"/>
    </row>
    <row r="7098" spans="9:9">
      <c r="I7098" s="373"/>
    </row>
    <row r="7099" spans="9:9">
      <c r="I7099" s="373"/>
    </row>
    <row r="7100" spans="9:9">
      <c r="I7100" s="373"/>
    </row>
    <row r="7101" spans="9:9">
      <c r="I7101" s="373"/>
    </row>
    <row r="7102" spans="9:9">
      <c r="I7102" s="373"/>
    </row>
    <row r="7103" spans="9:9">
      <c r="I7103" s="373"/>
    </row>
    <row r="7104" spans="9:9">
      <c r="I7104" s="373"/>
    </row>
    <row r="7105" spans="9:9">
      <c r="I7105" s="373"/>
    </row>
    <row r="7106" spans="9:9">
      <c r="I7106" s="373"/>
    </row>
    <row r="7107" spans="9:9">
      <c r="I7107" s="373"/>
    </row>
    <row r="7108" spans="9:9">
      <c r="I7108" s="373"/>
    </row>
    <row r="7109" spans="9:9">
      <c r="I7109" s="373"/>
    </row>
    <row r="7110" spans="9:9">
      <c r="I7110" s="373"/>
    </row>
    <row r="7111" spans="9:9">
      <c r="I7111" s="373"/>
    </row>
    <row r="7112" spans="9:9">
      <c r="I7112" s="373"/>
    </row>
    <row r="7113" spans="9:9">
      <c r="I7113" s="373"/>
    </row>
    <row r="7114" spans="9:9">
      <c r="I7114" s="373"/>
    </row>
    <row r="7115" spans="9:9">
      <c r="I7115" s="373"/>
    </row>
    <row r="7116" spans="9:9">
      <c r="I7116" s="373"/>
    </row>
    <row r="7117" spans="9:9">
      <c r="I7117" s="373"/>
    </row>
    <row r="7118" spans="9:9">
      <c r="I7118" s="373"/>
    </row>
    <row r="7119" spans="9:9">
      <c r="I7119" s="373"/>
    </row>
    <row r="7120" spans="9:9">
      <c r="I7120" s="373"/>
    </row>
    <row r="7121" spans="9:9">
      <c r="I7121" s="373"/>
    </row>
    <row r="7122" spans="9:9">
      <c r="I7122" s="373"/>
    </row>
    <row r="7123" spans="9:9">
      <c r="I7123" s="373"/>
    </row>
    <row r="7124" spans="9:9">
      <c r="I7124" s="373"/>
    </row>
    <row r="7125" spans="9:9">
      <c r="I7125" s="373"/>
    </row>
    <row r="7126" spans="9:9">
      <c r="I7126" s="373"/>
    </row>
    <row r="7127" spans="9:9">
      <c r="I7127" s="373"/>
    </row>
    <row r="7128" spans="9:9">
      <c r="I7128" s="373"/>
    </row>
    <row r="7129" spans="9:9">
      <c r="I7129" s="373"/>
    </row>
    <row r="7130" spans="9:9">
      <c r="I7130" s="373"/>
    </row>
    <row r="7131" spans="9:9">
      <c r="I7131" s="373"/>
    </row>
    <row r="7132" spans="9:9">
      <c r="I7132" s="373"/>
    </row>
    <row r="7133" spans="9:9">
      <c r="I7133" s="373"/>
    </row>
    <row r="7134" spans="9:9">
      <c r="I7134" s="373"/>
    </row>
    <row r="7135" spans="9:9">
      <c r="I7135" s="373"/>
    </row>
    <row r="7136" spans="9:9">
      <c r="I7136" s="373"/>
    </row>
    <row r="7137" spans="9:9">
      <c r="I7137" s="373"/>
    </row>
    <row r="7138" spans="9:9">
      <c r="I7138" s="373"/>
    </row>
    <row r="7139" spans="9:9">
      <c r="I7139" s="373"/>
    </row>
    <row r="7140" spans="9:9">
      <c r="I7140" s="373"/>
    </row>
    <row r="7141" spans="9:9">
      <c r="I7141" s="373"/>
    </row>
    <row r="7142" spans="9:9">
      <c r="I7142" s="373"/>
    </row>
    <row r="7143" spans="9:9">
      <c r="I7143" s="373"/>
    </row>
    <row r="7144" spans="9:9">
      <c r="I7144" s="373"/>
    </row>
    <row r="7145" spans="9:9">
      <c r="I7145" s="373"/>
    </row>
    <row r="7146" spans="9:9">
      <c r="I7146" s="373"/>
    </row>
    <row r="7147" spans="9:9">
      <c r="I7147" s="373"/>
    </row>
    <row r="7148" spans="9:9">
      <c r="I7148" s="373"/>
    </row>
    <row r="7149" spans="9:9">
      <c r="I7149" s="373"/>
    </row>
    <row r="7150" spans="9:9">
      <c r="I7150" s="373"/>
    </row>
    <row r="7151" spans="9:9">
      <c r="I7151" s="373"/>
    </row>
    <row r="7152" spans="9:9">
      <c r="I7152" s="373"/>
    </row>
    <row r="7153" spans="9:9">
      <c r="I7153" s="373"/>
    </row>
    <row r="7154" spans="9:9">
      <c r="I7154" s="373"/>
    </row>
    <row r="7155" spans="9:9">
      <c r="I7155" s="373"/>
    </row>
    <row r="7156" spans="9:9">
      <c r="I7156" s="373"/>
    </row>
    <row r="7157" spans="9:9">
      <c r="I7157" s="373"/>
    </row>
    <row r="7158" spans="9:9">
      <c r="I7158" s="373"/>
    </row>
    <row r="7159" spans="9:9">
      <c r="I7159" s="373"/>
    </row>
    <row r="7160" spans="9:9">
      <c r="I7160" s="373"/>
    </row>
    <row r="7161" spans="9:9">
      <c r="I7161" s="373"/>
    </row>
    <row r="7162" spans="9:9">
      <c r="I7162" s="373"/>
    </row>
    <row r="7163" spans="9:9">
      <c r="I7163" s="373"/>
    </row>
    <row r="7164" spans="9:9">
      <c r="I7164" s="373"/>
    </row>
    <row r="7165" spans="9:9">
      <c r="I7165" s="373"/>
    </row>
    <row r="7166" spans="9:9">
      <c r="I7166" s="373"/>
    </row>
    <row r="7167" spans="9:9">
      <c r="I7167" s="373"/>
    </row>
    <row r="7168" spans="9:9">
      <c r="I7168" s="373"/>
    </row>
    <row r="7169" spans="9:9">
      <c r="I7169" s="373"/>
    </row>
    <row r="7170" spans="9:9">
      <c r="I7170" s="373"/>
    </row>
    <row r="7171" spans="9:9">
      <c r="I7171" s="373"/>
    </row>
    <row r="7172" spans="9:9">
      <c r="I7172" s="373"/>
    </row>
    <row r="7173" spans="9:9">
      <c r="I7173" s="373"/>
    </row>
    <row r="7174" spans="9:9">
      <c r="I7174" s="373"/>
    </row>
    <row r="7175" spans="9:9">
      <c r="I7175" s="373"/>
    </row>
    <row r="7176" spans="9:9">
      <c r="I7176" s="373"/>
    </row>
    <row r="7177" spans="9:9">
      <c r="I7177" s="373"/>
    </row>
    <row r="7178" spans="9:9">
      <c r="I7178" s="373"/>
    </row>
    <row r="7179" spans="9:9">
      <c r="I7179" s="373"/>
    </row>
    <row r="7180" spans="9:9">
      <c r="I7180" s="373"/>
    </row>
    <row r="7181" spans="9:9">
      <c r="I7181" s="373"/>
    </row>
    <row r="7182" spans="9:9">
      <c r="I7182" s="373"/>
    </row>
    <row r="7183" spans="9:9">
      <c r="I7183" s="373"/>
    </row>
    <row r="7184" spans="9:9">
      <c r="I7184" s="373"/>
    </row>
    <row r="7185" spans="9:9">
      <c r="I7185" s="373"/>
    </row>
    <row r="7186" spans="9:9">
      <c r="I7186" s="373"/>
    </row>
    <row r="7187" spans="9:9">
      <c r="I7187" s="373"/>
    </row>
    <row r="7188" spans="9:9">
      <c r="I7188" s="373"/>
    </row>
    <row r="7189" spans="9:9">
      <c r="I7189" s="373"/>
    </row>
    <row r="7190" spans="9:9">
      <c r="I7190" s="373"/>
    </row>
    <row r="7191" spans="9:9">
      <c r="I7191" s="373"/>
    </row>
    <row r="7192" spans="9:9">
      <c r="I7192" s="373"/>
    </row>
    <row r="7193" spans="9:9">
      <c r="I7193" s="373"/>
    </row>
    <row r="7194" spans="9:9">
      <c r="I7194" s="373"/>
    </row>
    <row r="7195" spans="9:9">
      <c r="I7195" s="373"/>
    </row>
    <row r="7196" spans="9:9">
      <c r="I7196" s="373"/>
    </row>
    <row r="7197" spans="9:9">
      <c r="I7197" s="373"/>
    </row>
    <row r="7198" spans="9:9">
      <c r="I7198" s="373"/>
    </row>
    <row r="7199" spans="9:9">
      <c r="I7199" s="373"/>
    </row>
    <row r="7200" spans="9:9">
      <c r="I7200" s="373"/>
    </row>
    <row r="7201" spans="9:9">
      <c r="I7201" s="373"/>
    </row>
    <row r="7202" spans="9:9">
      <c r="I7202" s="373"/>
    </row>
    <row r="7203" spans="9:9">
      <c r="I7203" s="373"/>
    </row>
    <row r="7204" spans="9:9">
      <c r="I7204" s="373"/>
    </row>
    <row r="7205" spans="9:9">
      <c r="I7205" s="373"/>
    </row>
    <row r="7206" spans="9:9">
      <c r="I7206" s="373"/>
    </row>
    <row r="7207" spans="9:9">
      <c r="I7207" s="373"/>
    </row>
    <row r="7208" spans="9:9">
      <c r="I7208" s="373"/>
    </row>
    <row r="7209" spans="9:9">
      <c r="I7209" s="373"/>
    </row>
    <row r="7210" spans="9:9">
      <c r="I7210" s="373"/>
    </row>
    <row r="7211" spans="9:9">
      <c r="I7211" s="373"/>
    </row>
    <row r="7212" spans="9:9">
      <c r="I7212" s="373"/>
    </row>
    <row r="7213" spans="9:9">
      <c r="I7213" s="373"/>
    </row>
    <row r="7214" spans="9:9">
      <c r="I7214" s="373"/>
    </row>
    <row r="7215" spans="9:9">
      <c r="I7215" s="373"/>
    </row>
    <row r="7216" spans="9:9">
      <c r="I7216" s="373"/>
    </row>
    <row r="7217" spans="9:9">
      <c r="I7217" s="373"/>
    </row>
    <row r="7218" spans="9:9">
      <c r="I7218" s="373"/>
    </row>
    <row r="7219" spans="9:9">
      <c r="I7219" s="373"/>
    </row>
    <row r="7220" spans="9:9">
      <c r="I7220" s="373"/>
    </row>
    <row r="7221" spans="9:9">
      <c r="I7221" s="373"/>
    </row>
    <row r="7222" spans="9:9">
      <c r="I7222" s="373"/>
    </row>
    <row r="7223" spans="9:9">
      <c r="I7223" s="373"/>
    </row>
    <row r="7224" spans="9:9">
      <c r="I7224" s="373"/>
    </row>
    <row r="7225" spans="9:9">
      <c r="I7225" s="373"/>
    </row>
    <row r="7226" spans="9:9">
      <c r="I7226" s="373"/>
    </row>
    <row r="7227" spans="9:9">
      <c r="I7227" s="373"/>
    </row>
    <row r="7228" spans="9:9">
      <c r="I7228" s="373"/>
    </row>
    <row r="7229" spans="9:9">
      <c r="I7229" s="373"/>
    </row>
    <row r="7230" spans="9:9">
      <c r="I7230" s="373"/>
    </row>
    <row r="7231" spans="9:9">
      <c r="I7231" s="373"/>
    </row>
    <row r="7232" spans="9:9">
      <c r="I7232" s="373"/>
    </row>
    <row r="7233" spans="9:9">
      <c r="I7233" s="373"/>
    </row>
    <row r="7234" spans="9:9">
      <c r="I7234" s="373"/>
    </row>
    <row r="7235" spans="9:9">
      <c r="I7235" s="373"/>
    </row>
    <row r="7236" spans="9:9">
      <c r="I7236" s="373"/>
    </row>
    <row r="7237" spans="9:9">
      <c r="I7237" s="373"/>
    </row>
    <row r="7238" spans="9:9">
      <c r="I7238" s="373"/>
    </row>
    <row r="7239" spans="9:9">
      <c r="I7239" s="373"/>
    </row>
    <row r="7240" spans="9:9">
      <c r="I7240" s="373"/>
    </row>
    <row r="7241" spans="9:9">
      <c r="I7241" s="373"/>
    </row>
    <row r="7242" spans="9:9">
      <c r="I7242" s="373"/>
    </row>
    <row r="7243" spans="9:9">
      <c r="I7243" s="373"/>
    </row>
    <row r="7244" spans="9:9">
      <c r="I7244" s="373"/>
    </row>
    <row r="7245" spans="9:9">
      <c r="I7245" s="373"/>
    </row>
    <row r="7246" spans="9:9">
      <c r="I7246" s="373"/>
    </row>
    <row r="7247" spans="9:9">
      <c r="I7247" s="373"/>
    </row>
    <row r="7248" spans="9:9">
      <c r="I7248" s="373"/>
    </row>
    <row r="7249" spans="9:9">
      <c r="I7249" s="373"/>
    </row>
    <row r="7250" spans="9:9">
      <c r="I7250" s="373"/>
    </row>
    <row r="7251" spans="9:9">
      <c r="I7251" s="373"/>
    </row>
    <row r="7252" spans="9:9">
      <c r="I7252" s="373"/>
    </row>
    <row r="7253" spans="9:9">
      <c r="I7253" s="373"/>
    </row>
    <row r="7254" spans="9:9">
      <c r="I7254" s="373"/>
    </row>
    <row r="7255" spans="9:9">
      <c r="I7255" s="373"/>
    </row>
    <row r="7256" spans="9:9">
      <c r="I7256" s="373"/>
    </row>
    <row r="7257" spans="9:9">
      <c r="I7257" s="373"/>
    </row>
    <row r="7258" spans="9:9">
      <c r="I7258" s="373"/>
    </row>
    <row r="7259" spans="9:9">
      <c r="I7259" s="373"/>
    </row>
    <row r="7260" spans="9:9">
      <c r="I7260" s="373"/>
    </row>
    <row r="7261" spans="9:9">
      <c r="I7261" s="373"/>
    </row>
    <row r="7262" spans="9:9">
      <c r="I7262" s="373"/>
    </row>
    <row r="7263" spans="9:9">
      <c r="I7263" s="373"/>
    </row>
    <row r="7264" spans="9:9">
      <c r="I7264" s="373"/>
    </row>
    <row r="7265" spans="9:9">
      <c r="I7265" s="373"/>
    </row>
    <row r="7266" spans="9:9">
      <c r="I7266" s="373"/>
    </row>
    <row r="7267" spans="9:9">
      <c r="I7267" s="373"/>
    </row>
    <row r="7268" spans="9:9">
      <c r="I7268" s="373"/>
    </row>
    <row r="7269" spans="9:9">
      <c r="I7269" s="373"/>
    </row>
    <row r="7270" spans="9:9">
      <c r="I7270" s="373"/>
    </row>
    <row r="7271" spans="9:9">
      <c r="I7271" s="373"/>
    </row>
    <row r="7272" spans="9:9">
      <c r="I7272" s="373"/>
    </row>
    <row r="7273" spans="9:9">
      <c r="I7273" s="373"/>
    </row>
    <row r="7274" spans="9:9">
      <c r="I7274" s="373"/>
    </row>
    <row r="7275" spans="9:9">
      <c r="I7275" s="373"/>
    </row>
    <row r="7276" spans="9:9">
      <c r="I7276" s="373"/>
    </row>
    <row r="7277" spans="9:9">
      <c r="I7277" s="373"/>
    </row>
    <row r="7278" spans="9:9">
      <c r="I7278" s="373"/>
    </row>
    <row r="7279" spans="9:9">
      <c r="I7279" s="373"/>
    </row>
    <row r="7280" spans="9:9">
      <c r="I7280" s="373"/>
    </row>
    <row r="7281" spans="9:9">
      <c r="I7281" s="373"/>
    </row>
    <row r="7282" spans="9:9">
      <c r="I7282" s="373"/>
    </row>
    <row r="7283" spans="9:9">
      <c r="I7283" s="373"/>
    </row>
    <row r="7284" spans="9:9">
      <c r="I7284" s="373"/>
    </row>
    <row r="7285" spans="9:9">
      <c r="I7285" s="373"/>
    </row>
    <row r="7286" spans="9:9">
      <c r="I7286" s="373"/>
    </row>
    <row r="7287" spans="9:9">
      <c r="I7287" s="373"/>
    </row>
    <row r="7288" spans="9:9">
      <c r="I7288" s="373"/>
    </row>
    <row r="7289" spans="9:9">
      <c r="I7289" s="373"/>
    </row>
    <row r="7290" spans="9:9">
      <c r="I7290" s="373"/>
    </row>
    <row r="7291" spans="9:9">
      <c r="I7291" s="373"/>
    </row>
    <row r="7292" spans="9:9">
      <c r="I7292" s="373"/>
    </row>
    <row r="7293" spans="9:9">
      <c r="I7293" s="373"/>
    </row>
    <row r="7294" spans="9:9">
      <c r="I7294" s="373"/>
    </row>
    <row r="7295" spans="9:9">
      <c r="I7295" s="373"/>
    </row>
    <row r="7296" spans="9:9">
      <c r="I7296" s="373"/>
    </row>
    <row r="7297" spans="9:9">
      <c r="I7297" s="373"/>
    </row>
    <row r="7298" spans="9:9">
      <c r="I7298" s="373"/>
    </row>
    <row r="7299" spans="9:9">
      <c r="I7299" s="373"/>
    </row>
    <row r="7300" spans="9:9">
      <c r="I7300" s="373"/>
    </row>
    <row r="7301" spans="9:9">
      <c r="I7301" s="373"/>
    </row>
    <row r="7302" spans="9:9">
      <c r="I7302" s="373"/>
    </row>
    <row r="7303" spans="9:9">
      <c r="I7303" s="373"/>
    </row>
    <row r="7304" spans="9:9">
      <c r="I7304" s="373"/>
    </row>
    <row r="7305" spans="9:9">
      <c r="I7305" s="373"/>
    </row>
    <row r="7306" spans="9:9">
      <c r="I7306" s="373"/>
    </row>
    <row r="7307" spans="9:9">
      <c r="I7307" s="373"/>
    </row>
    <row r="7308" spans="9:9">
      <c r="I7308" s="373"/>
    </row>
    <row r="7309" spans="9:9">
      <c r="I7309" s="373"/>
    </row>
    <row r="7310" spans="9:9">
      <c r="I7310" s="373"/>
    </row>
    <row r="7311" spans="9:9">
      <c r="I7311" s="373"/>
    </row>
    <row r="7312" spans="9:9">
      <c r="I7312" s="373"/>
    </row>
    <row r="7313" spans="9:9">
      <c r="I7313" s="373"/>
    </row>
    <row r="7314" spans="9:9">
      <c r="I7314" s="373"/>
    </row>
    <row r="7315" spans="9:9">
      <c r="I7315" s="373"/>
    </row>
    <row r="7316" spans="9:9">
      <c r="I7316" s="373"/>
    </row>
    <row r="7317" spans="9:9">
      <c r="I7317" s="373"/>
    </row>
    <row r="7318" spans="9:9">
      <c r="I7318" s="373"/>
    </row>
    <row r="7319" spans="9:9">
      <c r="I7319" s="373"/>
    </row>
    <row r="7320" spans="9:9">
      <c r="I7320" s="373"/>
    </row>
    <row r="7321" spans="9:9">
      <c r="I7321" s="373"/>
    </row>
    <row r="7322" spans="9:9">
      <c r="I7322" s="373"/>
    </row>
    <row r="7323" spans="9:9">
      <c r="I7323" s="373"/>
    </row>
    <row r="7324" spans="9:9">
      <c r="I7324" s="373"/>
    </row>
    <row r="7325" spans="9:9">
      <c r="I7325" s="373"/>
    </row>
    <row r="7326" spans="9:9">
      <c r="I7326" s="373"/>
    </row>
    <row r="7327" spans="9:9">
      <c r="I7327" s="373"/>
    </row>
    <row r="7328" spans="9:9">
      <c r="I7328" s="373"/>
    </row>
    <row r="7329" spans="9:9">
      <c r="I7329" s="373"/>
    </row>
    <row r="7330" spans="9:9">
      <c r="I7330" s="373"/>
    </row>
    <row r="7331" spans="9:9">
      <c r="I7331" s="373"/>
    </row>
    <row r="7332" spans="9:9">
      <c r="I7332" s="373"/>
    </row>
    <row r="7333" spans="9:9">
      <c r="I7333" s="373"/>
    </row>
    <row r="7334" spans="9:9">
      <c r="I7334" s="373"/>
    </row>
    <row r="7335" spans="9:9">
      <c r="I7335" s="373"/>
    </row>
    <row r="7336" spans="9:9">
      <c r="I7336" s="373"/>
    </row>
    <row r="7337" spans="9:9">
      <c r="I7337" s="373"/>
    </row>
    <row r="7338" spans="9:9">
      <c r="I7338" s="373"/>
    </row>
    <row r="7339" spans="9:9">
      <c r="I7339" s="373"/>
    </row>
    <row r="7340" spans="9:9">
      <c r="I7340" s="373"/>
    </row>
    <row r="7341" spans="9:9">
      <c r="I7341" s="373"/>
    </row>
    <row r="7342" spans="9:9">
      <c r="I7342" s="373"/>
    </row>
    <row r="7343" spans="9:9">
      <c r="I7343" s="373"/>
    </row>
    <row r="7344" spans="9:9">
      <c r="I7344" s="373"/>
    </row>
    <row r="7345" spans="9:9">
      <c r="I7345" s="373"/>
    </row>
    <row r="7346" spans="9:9">
      <c r="I7346" s="373"/>
    </row>
    <row r="7347" spans="9:9">
      <c r="I7347" s="373"/>
    </row>
    <row r="7348" spans="9:9">
      <c r="I7348" s="373"/>
    </row>
    <row r="7349" spans="9:9">
      <c r="I7349" s="373"/>
    </row>
    <row r="7350" spans="9:9">
      <c r="I7350" s="373"/>
    </row>
    <row r="7351" spans="9:9">
      <c r="I7351" s="373"/>
    </row>
    <row r="7352" spans="9:9">
      <c r="I7352" s="373"/>
    </row>
    <row r="7353" spans="9:9">
      <c r="I7353" s="373"/>
    </row>
    <row r="7354" spans="9:9">
      <c r="I7354" s="373"/>
    </row>
    <row r="7355" spans="9:9">
      <c r="I7355" s="373"/>
    </row>
    <row r="7356" spans="9:9">
      <c r="I7356" s="373"/>
    </row>
    <row r="7357" spans="9:9">
      <c r="I7357" s="373"/>
    </row>
    <row r="7358" spans="9:9">
      <c r="I7358" s="373"/>
    </row>
    <row r="7359" spans="9:9">
      <c r="I7359" s="373"/>
    </row>
    <row r="7360" spans="9:9">
      <c r="I7360" s="373"/>
    </row>
    <row r="7361" spans="9:9">
      <c r="I7361" s="373"/>
    </row>
    <row r="7362" spans="9:9">
      <c r="I7362" s="373"/>
    </row>
    <row r="7363" spans="9:9">
      <c r="I7363" s="373"/>
    </row>
    <row r="7364" spans="9:9">
      <c r="I7364" s="373"/>
    </row>
    <row r="7365" spans="9:9">
      <c r="I7365" s="373"/>
    </row>
    <row r="7366" spans="9:9">
      <c r="I7366" s="373"/>
    </row>
    <row r="7367" spans="9:9">
      <c r="I7367" s="373"/>
    </row>
    <row r="7368" spans="9:9">
      <c r="I7368" s="373"/>
    </row>
    <row r="7369" spans="9:9">
      <c r="I7369" s="373"/>
    </row>
    <row r="7370" spans="9:9">
      <c r="I7370" s="373"/>
    </row>
    <row r="7371" spans="9:9">
      <c r="I7371" s="373"/>
    </row>
    <row r="7372" spans="9:9">
      <c r="I7372" s="373"/>
    </row>
    <row r="7373" spans="9:9">
      <c r="I7373" s="373"/>
    </row>
    <row r="7374" spans="9:9">
      <c r="I7374" s="373"/>
    </row>
    <row r="7375" spans="9:9">
      <c r="I7375" s="373"/>
    </row>
    <row r="7376" spans="9:9">
      <c r="I7376" s="373"/>
    </row>
    <row r="7377" spans="9:9">
      <c r="I7377" s="373"/>
    </row>
    <row r="7378" spans="9:9">
      <c r="I7378" s="373"/>
    </row>
    <row r="7379" spans="9:9">
      <c r="I7379" s="373"/>
    </row>
    <row r="7380" spans="9:9">
      <c r="I7380" s="373"/>
    </row>
    <row r="7381" spans="9:9">
      <c r="I7381" s="373"/>
    </row>
    <row r="7382" spans="9:9">
      <c r="I7382" s="373"/>
    </row>
    <row r="7383" spans="9:9">
      <c r="I7383" s="373"/>
    </row>
    <row r="7384" spans="9:9">
      <c r="I7384" s="373"/>
    </row>
    <row r="7385" spans="9:9">
      <c r="I7385" s="373"/>
    </row>
    <row r="7386" spans="9:9">
      <c r="I7386" s="373"/>
    </row>
    <row r="7387" spans="9:9">
      <c r="I7387" s="373"/>
    </row>
    <row r="7388" spans="9:9">
      <c r="I7388" s="373"/>
    </row>
    <row r="7389" spans="9:9">
      <c r="I7389" s="373"/>
    </row>
    <row r="7390" spans="9:9">
      <c r="I7390" s="373"/>
    </row>
    <row r="7391" spans="9:9">
      <c r="I7391" s="373"/>
    </row>
    <row r="7392" spans="9:9">
      <c r="I7392" s="373"/>
    </row>
    <row r="7393" spans="9:9">
      <c r="I7393" s="373"/>
    </row>
    <row r="7394" spans="9:9">
      <c r="I7394" s="373"/>
    </row>
    <row r="7395" spans="9:9">
      <c r="I7395" s="373"/>
    </row>
    <row r="7396" spans="9:9">
      <c r="I7396" s="373"/>
    </row>
    <row r="7397" spans="9:9">
      <c r="I7397" s="373"/>
    </row>
    <row r="7398" spans="9:9">
      <c r="I7398" s="373"/>
    </row>
    <row r="7399" spans="9:9">
      <c r="I7399" s="373"/>
    </row>
    <row r="7400" spans="9:9">
      <c r="I7400" s="373"/>
    </row>
    <row r="7401" spans="9:9">
      <c r="I7401" s="373"/>
    </row>
    <row r="7402" spans="9:9">
      <c r="I7402" s="373"/>
    </row>
    <row r="7403" spans="9:9">
      <c r="I7403" s="373"/>
    </row>
    <row r="7404" spans="9:9">
      <c r="I7404" s="373"/>
    </row>
    <row r="7405" spans="9:9">
      <c r="I7405" s="373"/>
    </row>
    <row r="7406" spans="9:9">
      <c r="I7406" s="373"/>
    </row>
    <row r="7407" spans="9:9">
      <c r="I7407" s="373"/>
    </row>
    <row r="7408" spans="9:9">
      <c r="I7408" s="373"/>
    </row>
    <row r="7409" spans="9:9">
      <c r="I7409" s="373"/>
    </row>
    <row r="7410" spans="9:9">
      <c r="I7410" s="373"/>
    </row>
    <row r="7411" spans="9:9">
      <c r="I7411" s="373"/>
    </row>
    <row r="7412" spans="9:9">
      <c r="I7412" s="373"/>
    </row>
    <row r="7413" spans="9:9">
      <c r="I7413" s="373"/>
    </row>
    <row r="7414" spans="9:9">
      <c r="I7414" s="373"/>
    </row>
    <row r="7415" spans="9:9">
      <c r="I7415" s="373"/>
    </row>
    <row r="7416" spans="9:9">
      <c r="I7416" s="373"/>
    </row>
    <row r="7417" spans="9:9">
      <c r="I7417" s="373"/>
    </row>
    <row r="7418" spans="9:9">
      <c r="I7418" s="373"/>
    </row>
    <row r="7419" spans="9:9">
      <c r="I7419" s="373"/>
    </row>
    <row r="7420" spans="9:9">
      <c r="I7420" s="373"/>
    </row>
    <row r="7421" spans="9:9">
      <c r="I7421" s="373"/>
    </row>
    <row r="7422" spans="9:9">
      <c r="I7422" s="373"/>
    </row>
    <row r="7423" spans="9:9">
      <c r="I7423" s="373"/>
    </row>
    <row r="7424" spans="9:9">
      <c r="I7424" s="373"/>
    </row>
    <row r="7425" spans="9:9">
      <c r="I7425" s="373"/>
    </row>
    <row r="7426" spans="9:9">
      <c r="I7426" s="373"/>
    </row>
    <row r="7427" spans="9:9">
      <c r="I7427" s="373"/>
    </row>
    <row r="7428" spans="9:9">
      <c r="I7428" s="373"/>
    </row>
    <row r="7429" spans="9:9">
      <c r="I7429" s="373"/>
    </row>
    <row r="7430" spans="9:9">
      <c r="I7430" s="373"/>
    </row>
    <row r="7431" spans="9:9">
      <c r="I7431" s="373"/>
    </row>
    <row r="7432" spans="9:9">
      <c r="I7432" s="373"/>
    </row>
    <row r="7433" spans="9:9">
      <c r="I7433" s="373"/>
    </row>
    <row r="7434" spans="9:9">
      <c r="I7434" s="373"/>
    </row>
    <row r="7435" spans="9:9">
      <c r="I7435" s="373"/>
    </row>
    <row r="7436" spans="9:9">
      <c r="I7436" s="373"/>
    </row>
    <row r="7437" spans="9:9">
      <c r="I7437" s="373"/>
    </row>
    <row r="7438" spans="9:9">
      <c r="I7438" s="373"/>
    </row>
    <row r="7439" spans="9:9">
      <c r="I7439" s="373"/>
    </row>
    <row r="7440" spans="9:9">
      <c r="I7440" s="373"/>
    </row>
    <row r="7441" spans="9:9">
      <c r="I7441" s="373"/>
    </row>
    <row r="7442" spans="9:9">
      <c r="I7442" s="373"/>
    </row>
    <row r="7443" spans="9:9">
      <c r="I7443" s="373"/>
    </row>
    <row r="7444" spans="9:9">
      <c r="I7444" s="373"/>
    </row>
    <row r="7445" spans="9:9">
      <c r="I7445" s="373"/>
    </row>
    <row r="7446" spans="9:9">
      <c r="I7446" s="373"/>
    </row>
    <row r="7447" spans="9:9">
      <c r="I7447" s="373"/>
    </row>
    <row r="7448" spans="9:9">
      <c r="I7448" s="373"/>
    </row>
    <row r="7449" spans="9:9">
      <c r="I7449" s="373"/>
    </row>
    <row r="7450" spans="9:9">
      <c r="I7450" s="373"/>
    </row>
    <row r="7451" spans="9:9">
      <c r="I7451" s="373"/>
    </row>
    <row r="7452" spans="9:9">
      <c r="I7452" s="373"/>
    </row>
    <row r="7453" spans="9:9">
      <c r="I7453" s="373"/>
    </row>
    <row r="7454" spans="9:9">
      <c r="I7454" s="373"/>
    </row>
    <row r="7455" spans="9:9">
      <c r="I7455" s="373"/>
    </row>
    <row r="7456" spans="9:9">
      <c r="I7456" s="373"/>
    </row>
    <row r="7457" spans="9:9">
      <c r="I7457" s="373"/>
    </row>
    <row r="7458" spans="9:9">
      <c r="I7458" s="373"/>
    </row>
    <row r="7459" spans="9:9">
      <c r="I7459" s="373"/>
    </row>
    <row r="7460" spans="9:9">
      <c r="I7460" s="373"/>
    </row>
    <row r="7461" spans="9:9">
      <c r="I7461" s="373"/>
    </row>
    <row r="7462" spans="9:9">
      <c r="I7462" s="373"/>
    </row>
    <row r="7463" spans="9:9">
      <c r="I7463" s="373"/>
    </row>
    <row r="7464" spans="9:9">
      <c r="I7464" s="373"/>
    </row>
    <row r="7465" spans="9:9">
      <c r="I7465" s="373"/>
    </row>
    <row r="7466" spans="9:9">
      <c r="I7466" s="373"/>
    </row>
    <row r="7467" spans="9:9">
      <c r="I7467" s="373"/>
    </row>
    <row r="7468" spans="9:9">
      <c r="I7468" s="373"/>
    </row>
    <row r="7469" spans="9:9">
      <c r="I7469" s="373"/>
    </row>
    <row r="7470" spans="9:9">
      <c r="I7470" s="373"/>
    </row>
    <row r="7471" spans="9:9">
      <c r="I7471" s="373"/>
    </row>
    <row r="7472" spans="9:9">
      <c r="I7472" s="373"/>
    </row>
    <row r="7473" spans="9:9">
      <c r="I7473" s="373"/>
    </row>
    <row r="7474" spans="9:9">
      <c r="I7474" s="373"/>
    </row>
    <row r="7475" spans="9:9">
      <c r="I7475" s="373"/>
    </row>
    <row r="7476" spans="9:9">
      <c r="I7476" s="373"/>
    </row>
    <row r="7477" spans="9:9">
      <c r="I7477" s="373"/>
    </row>
    <row r="7478" spans="9:9">
      <c r="I7478" s="373"/>
    </row>
    <row r="7479" spans="9:9">
      <c r="I7479" s="373"/>
    </row>
    <row r="7480" spans="9:9">
      <c r="I7480" s="373"/>
    </row>
    <row r="7481" spans="9:9">
      <c r="I7481" s="373"/>
    </row>
    <row r="7482" spans="9:9">
      <c r="I7482" s="373"/>
    </row>
    <row r="7483" spans="9:9">
      <c r="I7483" s="373"/>
    </row>
    <row r="7484" spans="9:9">
      <c r="I7484" s="373"/>
    </row>
    <row r="7485" spans="9:9">
      <c r="I7485" s="373"/>
    </row>
    <row r="7486" spans="9:9">
      <c r="I7486" s="373"/>
    </row>
    <row r="7487" spans="9:9">
      <c r="I7487" s="373"/>
    </row>
    <row r="7488" spans="9:9">
      <c r="I7488" s="373"/>
    </row>
    <row r="7489" spans="9:9">
      <c r="I7489" s="373"/>
    </row>
    <row r="7490" spans="9:9">
      <c r="I7490" s="373"/>
    </row>
    <row r="7491" spans="9:9">
      <c r="I7491" s="373"/>
    </row>
    <row r="7492" spans="9:9">
      <c r="I7492" s="373"/>
    </row>
    <row r="7493" spans="9:9">
      <c r="I7493" s="373"/>
    </row>
    <row r="7494" spans="9:9">
      <c r="I7494" s="373"/>
    </row>
    <row r="7495" spans="9:9">
      <c r="I7495" s="373"/>
    </row>
    <row r="7496" spans="9:9">
      <c r="I7496" s="373"/>
    </row>
    <row r="7497" spans="9:9">
      <c r="I7497" s="373"/>
    </row>
    <row r="7498" spans="9:9">
      <c r="I7498" s="373"/>
    </row>
    <row r="7499" spans="9:9">
      <c r="I7499" s="373"/>
    </row>
    <row r="7500" spans="9:9">
      <c r="I7500" s="373"/>
    </row>
    <row r="7501" spans="9:9">
      <c r="I7501" s="373"/>
    </row>
    <row r="7502" spans="9:9">
      <c r="I7502" s="373"/>
    </row>
    <row r="7503" spans="9:9">
      <c r="I7503" s="373"/>
    </row>
    <row r="7504" spans="9:9">
      <c r="I7504" s="373"/>
    </row>
    <row r="7505" spans="9:9">
      <c r="I7505" s="373"/>
    </row>
    <row r="7506" spans="9:9">
      <c r="I7506" s="373"/>
    </row>
    <row r="7507" spans="9:9">
      <c r="I7507" s="373"/>
    </row>
    <row r="7508" spans="9:9">
      <c r="I7508" s="373"/>
    </row>
    <row r="7509" spans="9:9">
      <c r="I7509" s="373"/>
    </row>
    <row r="7510" spans="9:9">
      <c r="I7510" s="373"/>
    </row>
    <row r="7511" spans="9:9">
      <c r="I7511" s="373"/>
    </row>
    <row r="7512" spans="9:9">
      <c r="I7512" s="373"/>
    </row>
    <row r="7513" spans="9:9">
      <c r="I7513" s="373"/>
    </row>
    <row r="7514" spans="9:9">
      <c r="I7514" s="373"/>
    </row>
    <row r="7515" spans="9:9">
      <c r="I7515" s="373"/>
    </row>
    <row r="7516" spans="9:9">
      <c r="I7516" s="373"/>
    </row>
    <row r="7517" spans="9:9">
      <c r="I7517" s="373"/>
    </row>
    <row r="7518" spans="9:9">
      <c r="I7518" s="373"/>
    </row>
    <row r="7519" spans="9:9">
      <c r="I7519" s="373"/>
    </row>
    <row r="7520" spans="9:9">
      <c r="I7520" s="373"/>
    </row>
    <row r="7521" spans="9:9">
      <c r="I7521" s="373"/>
    </row>
    <row r="7522" spans="9:9">
      <c r="I7522" s="373"/>
    </row>
    <row r="7523" spans="9:9">
      <c r="I7523" s="373"/>
    </row>
    <row r="7524" spans="9:9">
      <c r="I7524" s="373"/>
    </row>
    <row r="7525" spans="9:9">
      <c r="I7525" s="373"/>
    </row>
    <row r="7526" spans="9:9">
      <c r="I7526" s="373"/>
    </row>
    <row r="7527" spans="9:9">
      <c r="I7527" s="373"/>
    </row>
    <row r="7528" spans="9:9">
      <c r="I7528" s="373"/>
    </row>
    <row r="7529" spans="9:9">
      <c r="I7529" s="373"/>
    </row>
    <row r="7530" spans="9:9">
      <c r="I7530" s="373"/>
    </row>
    <row r="7531" spans="9:9">
      <c r="I7531" s="373"/>
    </row>
    <row r="7532" spans="9:9">
      <c r="I7532" s="373"/>
    </row>
    <row r="7533" spans="9:9">
      <c r="I7533" s="373"/>
    </row>
    <row r="7534" spans="9:9">
      <c r="I7534" s="373"/>
    </row>
    <row r="7535" spans="9:9">
      <c r="I7535" s="373"/>
    </row>
    <row r="7536" spans="9:9">
      <c r="I7536" s="373"/>
    </row>
    <row r="7537" spans="9:9">
      <c r="I7537" s="373"/>
    </row>
    <row r="7538" spans="9:9">
      <c r="I7538" s="373"/>
    </row>
    <row r="7539" spans="9:9">
      <c r="I7539" s="373"/>
    </row>
    <row r="7540" spans="9:9">
      <c r="I7540" s="373"/>
    </row>
    <row r="7541" spans="9:9">
      <c r="I7541" s="373"/>
    </row>
    <row r="7542" spans="9:9">
      <c r="I7542" s="373"/>
    </row>
    <row r="7543" spans="9:9">
      <c r="I7543" s="373"/>
    </row>
    <row r="7544" spans="9:9">
      <c r="I7544" s="373"/>
    </row>
    <row r="7545" spans="9:9">
      <c r="I7545" s="373"/>
    </row>
    <row r="7546" spans="9:9">
      <c r="I7546" s="373"/>
    </row>
    <row r="7547" spans="9:9">
      <c r="I7547" s="373"/>
    </row>
    <row r="7548" spans="9:9">
      <c r="I7548" s="373"/>
    </row>
    <row r="7549" spans="9:9">
      <c r="I7549" s="373"/>
    </row>
    <row r="7550" spans="9:9">
      <c r="I7550" s="373"/>
    </row>
    <row r="7551" spans="9:9">
      <c r="I7551" s="373"/>
    </row>
    <row r="7552" spans="9:9">
      <c r="I7552" s="373"/>
    </row>
    <row r="7553" spans="9:9">
      <c r="I7553" s="373"/>
    </row>
    <row r="7554" spans="9:9">
      <c r="I7554" s="373"/>
    </row>
    <row r="7555" spans="9:9">
      <c r="I7555" s="373"/>
    </row>
    <row r="7556" spans="9:9">
      <c r="I7556" s="373"/>
    </row>
    <row r="7557" spans="9:9">
      <c r="I7557" s="373"/>
    </row>
    <row r="7558" spans="9:9">
      <c r="I7558" s="373"/>
    </row>
    <row r="7559" spans="9:9">
      <c r="I7559" s="373"/>
    </row>
    <row r="7560" spans="9:9">
      <c r="I7560" s="373"/>
    </row>
    <row r="7561" spans="9:9">
      <c r="I7561" s="373"/>
    </row>
    <row r="7562" spans="9:9">
      <c r="I7562" s="373"/>
    </row>
    <row r="7563" spans="9:9">
      <c r="I7563" s="373"/>
    </row>
    <row r="7564" spans="9:9">
      <c r="I7564" s="373"/>
    </row>
    <row r="7565" spans="9:9">
      <c r="I7565" s="373"/>
    </row>
    <row r="7566" spans="9:9">
      <c r="I7566" s="373"/>
    </row>
    <row r="7567" spans="9:9">
      <c r="I7567" s="373"/>
    </row>
    <row r="7568" spans="9:9">
      <c r="I7568" s="373"/>
    </row>
    <row r="7569" spans="9:9">
      <c r="I7569" s="373"/>
    </row>
    <row r="7570" spans="9:9">
      <c r="I7570" s="373"/>
    </row>
    <row r="7571" spans="9:9">
      <c r="I7571" s="373"/>
    </row>
    <row r="7572" spans="9:9">
      <c r="I7572" s="373"/>
    </row>
    <row r="7573" spans="9:9">
      <c r="I7573" s="373"/>
    </row>
    <row r="7574" spans="9:9">
      <c r="I7574" s="373"/>
    </row>
    <row r="7575" spans="9:9">
      <c r="I7575" s="373"/>
    </row>
    <row r="7576" spans="9:9">
      <c r="I7576" s="373"/>
    </row>
    <row r="7577" spans="9:9">
      <c r="I7577" s="373"/>
    </row>
    <row r="7578" spans="9:9">
      <c r="I7578" s="373"/>
    </row>
    <row r="7579" spans="9:9">
      <c r="I7579" s="373"/>
    </row>
    <row r="7580" spans="9:9">
      <c r="I7580" s="373"/>
    </row>
    <row r="7581" spans="9:9">
      <c r="I7581" s="373"/>
    </row>
    <row r="7582" spans="9:9">
      <c r="I7582" s="373"/>
    </row>
    <row r="7583" spans="9:9">
      <c r="I7583" s="373"/>
    </row>
    <row r="7584" spans="9:9">
      <c r="I7584" s="373"/>
    </row>
    <row r="7585" spans="9:9">
      <c r="I7585" s="373"/>
    </row>
    <row r="7586" spans="9:9">
      <c r="I7586" s="373"/>
    </row>
    <row r="7587" spans="9:9">
      <c r="I7587" s="373"/>
    </row>
    <row r="7588" spans="9:9">
      <c r="I7588" s="373"/>
    </row>
    <row r="7589" spans="9:9">
      <c r="I7589" s="373"/>
    </row>
    <row r="7590" spans="9:9">
      <c r="I7590" s="373"/>
    </row>
    <row r="7591" spans="9:9">
      <c r="I7591" s="373"/>
    </row>
    <row r="7592" spans="9:9">
      <c r="I7592" s="373"/>
    </row>
    <row r="7593" spans="9:9">
      <c r="I7593" s="373"/>
    </row>
    <row r="7594" spans="9:9">
      <c r="I7594" s="373"/>
    </row>
    <row r="7595" spans="9:9">
      <c r="I7595" s="373"/>
    </row>
    <row r="7596" spans="9:9">
      <c r="I7596" s="373"/>
    </row>
    <row r="7597" spans="9:9">
      <c r="I7597" s="373"/>
    </row>
    <row r="7598" spans="9:9">
      <c r="I7598" s="373"/>
    </row>
    <row r="7599" spans="9:9">
      <c r="I7599" s="373"/>
    </row>
    <row r="7600" spans="9:9">
      <c r="I7600" s="373"/>
    </row>
    <row r="7601" spans="9:9">
      <c r="I7601" s="373"/>
    </row>
    <row r="7602" spans="9:9">
      <c r="I7602" s="373"/>
    </row>
    <row r="7603" spans="9:9">
      <c r="I7603" s="373"/>
    </row>
    <row r="7604" spans="9:9">
      <c r="I7604" s="373"/>
    </row>
    <row r="7605" spans="9:9">
      <c r="I7605" s="373"/>
    </row>
    <row r="7606" spans="9:9">
      <c r="I7606" s="373"/>
    </row>
    <row r="7607" spans="9:9">
      <c r="I7607" s="373"/>
    </row>
    <row r="7608" spans="9:9">
      <c r="I7608" s="373"/>
    </row>
    <row r="7609" spans="9:9">
      <c r="I7609" s="373"/>
    </row>
    <row r="7610" spans="9:9">
      <c r="I7610" s="373"/>
    </row>
    <row r="7611" spans="9:9">
      <c r="I7611" s="373"/>
    </row>
    <row r="7612" spans="9:9">
      <c r="I7612" s="373"/>
    </row>
    <row r="7613" spans="9:9">
      <c r="I7613" s="373"/>
    </row>
    <row r="7614" spans="9:9">
      <c r="I7614" s="373"/>
    </row>
    <row r="7615" spans="9:9">
      <c r="I7615" s="373"/>
    </row>
    <row r="7616" spans="9:9">
      <c r="I7616" s="373"/>
    </row>
    <row r="7617" spans="9:9">
      <c r="I7617" s="373"/>
    </row>
    <row r="7618" spans="9:9">
      <c r="I7618" s="373"/>
    </row>
    <row r="7619" spans="9:9">
      <c r="I7619" s="373"/>
    </row>
    <row r="7620" spans="9:9">
      <c r="I7620" s="373"/>
    </row>
    <row r="7621" spans="9:9">
      <c r="I7621" s="373"/>
    </row>
    <row r="7622" spans="9:9">
      <c r="I7622" s="373"/>
    </row>
    <row r="7623" spans="9:9">
      <c r="I7623" s="373"/>
    </row>
    <row r="7624" spans="9:9">
      <c r="I7624" s="373"/>
    </row>
    <row r="7625" spans="9:9">
      <c r="I7625" s="373"/>
    </row>
    <row r="7626" spans="9:9">
      <c r="I7626" s="373"/>
    </row>
    <row r="7627" spans="9:9">
      <c r="I7627" s="373"/>
    </row>
    <row r="7628" spans="9:9">
      <c r="I7628" s="373"/>
    </row>
    <row r="7629" spans="9:9">
      <c r="I7629" s="373"/>
    </row>
    <row r="7630" spans="9:9">
      <c r="I7630" s="373"/>
    </row>
    <row r="7631" spans="9:9">
      <c r="I7631" s="373"/>
    </row>
    <row r="7632" spans="9:9">
      <c r="I7632" s="373"/>
    </row>
    <row r="7633" spans="9:9">
      <c r="I7633" s="373"/>
    </row>
    <row r="7634" spans="9:9">
      <c r="I7634" s="373"/>
    </row>
    <row r="7635" spans="9:9">
      <c r="I7635" s="373"/>
    </row>
    <row r="7636" spans="9:9">
      <c r="I7636" s="373"/>
    </row>
    <row r="7637" spans="9:9">
      <c r="I7637" s="373"/>
    </row>
    <row r="7638" spans="9:9">
      <c r="I7638" s="373"/>
    </row>
    <row r="7639" spans="9:9">
      <c r="I7639" s="373"/>
    </row>
    <row r="7640" spans="9:9">
      <c r="I7640" s="373"/>
    </row>
    <row r="7641" spans="9:9">
      <c r="I7641" s="373"/>
    </row>
    <row r="7642" spans="9:9">
      <c r="I7642" s="373"/>
    </row>
    <row r="7643" spans="9:9">
      <c r="I7643" s="373"/>
    </row>
    <row r="7644" spans="9:9">
      <c r="I7644" s="373"/>
    </row>
    <row r="7645" spans="9:9">
      <c r="I7645" s="373"/>
    </row>
    <row r="7646" spans="9:9">
      <c r="I7646" s="373"/>
    </row>
    <row r="7647" spans="9:9">
      <c r="I7647" s="373"/>
    </row>
    <row r="7648" spans="9:9">
      <c r="I7648" s="373"/>
    </row>
    <row r="7649" spans="9:9">
      <c r="I7649" s="373"/>
    </row>
    <row r="7650" spans="9:9">
      <c r="I7650" s="373"/>
    </row>
    <row r="7651" spans="9:9">
      <c r="I7651" s="373"/>
    </row>
    <row r="7652" spans="9:9">
      <c r="I7652" s="373"/>
    </row>
    <row r="7653" spans="9:9">
      <c r="I7653" s="373"/>
    </row>
    <row r="7654" spans="9:9">
      <c r="I7654" s="373"/>
    </row>
    <row r="7655" spans="9:9">
      <c r="I7655" s="373"/>
    </row>
    <row r="7656" spans="9:9">
      <c r="I7656" s="373"/>
    </row>
    <row r="7657" spans="9:9">
      <c r="I7657" s="373"/>
    </row>
    <row r="7658" spans="9:9">
      <c r="I7658" s="373"/>
    </row>
    <row r="7659" spans="9:9">
      <c r="I7659" s="373"/>
    </row>
    <row r="7660" spans="9:9">
      <c r="I7660" s="373"/>
    </row>
    <row r="7661" spans="9:9">
      <c r="I7661" s="373"/>
    </row>
    <row r="7662" spans="9:9">
      <c r="I7662" s="373"/>
    </row>
    <row r="7663" spans="9:9">
      <c r="I7663" s="373"/>
    </row>
    <row r="7664" spans="9:9">
      <c r="I7664" s="373"/>
    </row>
    <row r="7665" spans="9:9">
      <c r="I7665" s="373"/>
    </row>
    <row r="7666" spans="9:9">
      <c r="I7666" s="373"/>
    </row>
    <row r="7667" spans="9:9">
      <c r="I7667" s="373"/>
    </row>
    <row r="7668" spans="9:9">
      <c r="I7668" s="373"/>
    </row>
    <row r="7669" spans="9:9">
      <c r="I7669" s="373"/>
    </row>
    <row r="7670" spans="9:9">
      <c r="I7670" s="373"/>
    </row>
    <row r="7671" spans="9:9">
      <c r="I7671" s="373"/>
    </row>
    <row r="7672" spans="9:9">
      <c r="I7672" s="373"/>
    </row>
    <row r="7673" spans="9:9">
      <c r="I7673" s="373"/>
    </row>
    <row r="7674" spans="9:9">
      <c r="I7674" s="373"/>
    </row>
    <row r="7675" spans="9:9">
      <c r="I7675" s="373"/>
    </row>
    <row r="7676" spans="9:9">
      <c r="I7676" s="373"/>
    </row>
    <row r="7677" spans="9:9">
      <c r="I7677" s="373"/>
    </row>
    <row r="7678" spans="9:9">
      <c r="I7678" s="373"/>
    </row>
    <row r="7679" spans="9:9">
      <c r="I7679" s="373"/>
    </row>
    <row r="7680" spans="9:9">
      <c r="I7680" s="373"/>
    </row>
    <row r="7681" spans="9:9">
      <c r="I7681" s="373"/>
    </row>
    <row r="7682" spans="9:9">
      <c r="I7682" s="373"/>
    </row>
    <row r="7683" spans="9:9">
      <c r="I7683" s="373"/>
    </row>
    <row r="7684" spans="9:9">
      <c r="I7684" s="373"/>
    </row>
    <row r="7685" spans="9:9">
      <c r="I7685" s="373"/>
    </row>
    <row r="7686" spans="9:9">
      <c r="I7686" s="373"/>
    </row>
    <row r="7687" spans="9:9">
      <c r="I7687" s="373"/>
    </row>
    <row r="7688" spans="9:9">
      <c r="I7688" s="373"/>
    </row>
    <row r="7689" spans="9:9">
      <c r="I7689" s="373"/>
    </row>
    <row r="7690" spans="9:9">
      <c r="I7690" s="373"/>
    </row>
    <row r="7691" spans="9:9">
      <c r="I7691" s="373"/>
    </row>
    <row r="7692" spans="9:9">
      <c r="I7692" s="373"/>
    </row>
    <row r="7693" spans="9:9">
      <c r="I7693" s="373"/>
    </row>
    <row r="7694" spans="9:9">
      <c r="I7694" s="373"/>
    </row>
    <row r="7695" spans="9:9">
      <c r="I7695" s="373"/>
    </row>
    <row r="7696" spans="9:9">
      <c r="I7696" s="373"/>
    </row>
    <row r="7697" spans="9:9">
      <c r="I7697" s="373"/>
    </row>
    <row r="7698" spans="9:9">
      <c r="I7698" s="373"/>
    </row>
    <row r="7699" spans="9:9">
      <c r="I7699" s="373"/>
    </row>
    <row r="7700" spans="9:9">
      <c r="I7700" s="373"/>
    </row>
    <row r="7701" spans="9:9">
      <c r="I7701" s="373"/>
    </row>
    <row r="7702" spans="9:9">
      <c r="I7702" s="373"/>
    </row>
    <row r="7703" spans="9:9">
      <c r="I7703" s="373"/>
    </row>
    <row r="7704" spans="9:9">
      <c r="I7704" s="373"/>
    </row>
    <row r="7705" spans="9:9">
      <c r="I7705" s="373"/>
    </row>
    <row r="7706" spans="9:9">
      <c r="I7706" s="373"/>
    </row>
    <row r="7707" spans="9:9">
      <c r="I7707" s="373"/>
    </row>
    <row r="7708" spans="9:9">
      <c r="I7708" s="373"/>
    </row>
    <row r="7709" spans="9:9">
      <c r="I7709" s="373"/>
    </row>
    <row r="7710" spans="9:9">
      <c r="I7710" s="373"/>
    </row>
    <row r="7711" spans="9:9">
      <c r="I7711" s="373"/>
    </row>
    <row r="7712" spans="9:9">
      <c r="I7712" s="373"/>
    </row>
    <row r="7713" spans="9:9">
      <c r="I7713" s="373"/>
    </row>
    <row r="7714" spans="9:9">
      <c r="I7714" s="373"/>
    </row>
    <row r="7715" spans="9:9">
      <c r="I7715" s="373"/>
    </row>
    <row r="7716" spans="9:9">
      <c r="I7716" s="373"/>
    </row>
    <row r="7717" spans="9:9">
      <c r="I7717" s="373"/>
    </row>
    <row r="7718" spans="9:9">
      <c r="I7718" s="373"/>
    </row>
    <row r="7719" spans="9:9">
      <c r="I7719" s="373"/>
    </row>
    <row r="7720" spans="9:9">
      <c r="I7720" s="373"/>
    </row>
    <row r="7721" spans="9:9">
      <c r="I7721" s="373"/>
    </row>
    <row r="7722" spans="9:9">
      <c r="I7722" s="373"/>
    </row>
    <row r="7723" spans="9:9">
      <c r="I7723" s="373"/>
    </row>
    <row r="7724" spans="9:9">
      <c r="I7724" s="373"/>
    </row>
    <row r="7725" spans="9:9">
      <c r="I7725" s="373"/>
    </row>
    <row r="7726" spans="9:9">
      <c r="I7726" s="373"/>
    </row>
    <row r="7727" spans="9:9">
      <c r="I7727" s="373"/>
    </row>
    <row r="7728" spans="9:9">
      <c r="I7728" s="373"/>
    </row>
    <row r="7729" spans="9:9">
      <c r="I7729" s="373"/>
    </row>
    <row r="7730" spans="9:9">
      <c r="I7730" s="373"/>
    </row>
    <row r="7731" spans="9:9">
      <c r="I7731" s="373"/>
    </row>
    <row r="7732" spans="9:9">
      <c r="I7732" s="373"/>
    </row>
    <row r="7733" spans="9:9">
      <c r="I7733" s="373"/>
    </row>
    <row r="7734" spans="9:9">
      <c r="I7734" s="373"/>
    </row>
    <row r="7735" spans="9:9">
      <c r="I7735" s="373"/>
    </row>
    <row r="7736" spans="9:9">
      <c r="I7736" s="373"/>
    </row>
    <row r="7737" spans="9:9">
      <c r="I7737" s="373"/>
    </row>
    <row r="7738" spans="9:9">
      <c r="I7738" s="373"/>
    </row>
    <row r="7739" spans="9:9">
      <c r="I7739" s="373"/>
    </row>
    <row r="7740" spans="9:9">
      <c r="I7740" s="373"/>
    </row>
    <row r="7741" spans="9:9">
      <c r="I7741" s="373"/>
    </row>
    <row r="7742" spans="9:9">
      <c r="I7742" s="373"/>
    </row>
    <row r="7743" spans="9:9">
      <c r="I7743" s="373"/>
    </row>
    <row r="7744" spans="9:9">
      <c r="I7744" s="373"/>
    </row>
    <row r="7745" spans="9:9">
      <c r="I7745" s="373"/>
    </row>
    <row r="7746" spans="9:9">
      <c r="I7746" s="373"/>
    </row>
    <row r="7747" spans="9:9">
      <c r="I7747" s="373"/>
    </row>
    <row r="7748" spans="9:9">
      <c r="I7748" s="373"/>
    </row>
    <row r="7749" spans="9:9">
      <c r="I7749" s="373"/>
    </row>
    <row r="7750" spans="9:9">
      <c r="I7750" s="373"/>
    </row>
    <row r="7751" spans="9:9">
      <c r="I7751" s="373"/>
    </row>
    <row r="7752" spans="9:9">
      <c r="I7752" s="373"/>
    </row>
    <row r="7753" spans="9:9">
      <c r="I7753" s="373"/>
    </row>
    <row r="7754" spans="9:9">
      <c r="I7754" s="373"/>
    </row>
    <row r="7755" spans="9:9">
      <c r="I7755" s="373"/>
    </row>
    <row r="7756" spans="9:9">
      <c r="I7756" s="373"/>
    </row>
    <row r="7757" spans="9:9">
      <c r="I7757" s="373"/>
    </row>
    <row r="7758" spans="9:9">
      <c r="I7758" s="373"/>
    </row>
    <row r="7759" spans="9:9">
      <c r="I7759" s="373"/>
    </row>
    <row r="7760" spans="9:9">
      <c r="I7760" s="373"/>
    </row>
    <row r="7761" spans="9:9">
      <c r="I7761" s="373"/>
    </row>
    <row r="7762" spans="9:9">
      <c r="I7762" s="373"/>
    </row>
    <row r="7763" spans="9:9">
      <c r="I7763" s="373"/>
    </row>
    <row r="7764" spans="9:9">
      <c r="I7764" s="373"/>
    </row>
    <row r="7765" spans="9:9">
      <c r="I7765" s="373"/>
    </row>
    <row r="7766" spans="9:9">
      <c r="I7766" s="373"/>
    </row>
    <row r="7767" spans="9:9">
      <c r="I7767" s="373"/>
    </row>
    <row r="7768" spans="9:9">
      <c r="I7768" s="373"/>
    </row>
    <row r="7769" spans="9:9">
      <c r="I7769" s="373"/>
    </row>
    <row r="7770" spans="9:9">
      <c r="I7770" s="373"/>
    </row>
    <row r="7771" spans="9:9">
      <c r="I7771" s="373"/>
    </row>
    <row r="7772" spans="9:9">
      <c r="I7772" s="373"/>
    </row>
    <row r="7773" spans="9:9">
      <c r="I7773" s="373"/>
    </row>
    <row r="7774" spans="9:9">
      <c r="I7774" s="373"/>
    </row>
    <row r="7775" spans="9:9">
      <c r="I7775" s="373"/>
    </row>
    <row r="7776" spans="9:9">
      <c r="I7776" s="373"/>
    </row>
    <row r="7777" spans="9:9">
      <c r="I7777" s="373"/>
    </row>
    <row r="7778" spans="9:9">
      <c r="I7778" s="373"/>
    </row>
    <row r="7779" spans="9:9">
      <c r="I7779" s="373"/>
    </row>
    <row r="7780" spans="9:9">
      <c r="I7780" s="373"/>
    </row>
    <row r="7781" spans="9:9">
      <c r="I7781" s="373"/>
    </row>
    <row r="7782" spans="9:9">
      <c r="I7782" s="373"/>
    </row>
    <row r="7783" spans="9:9">
      <c r="I7783" s="373"/>
    </row>
    <row r="7784" spans="9:9">
      <c r="I7784" s="373"/>
    </row>
    <row r="7785" spans="9:9">
      <c r="I7785" s="373"/>
    </row>
    <row r="7786" spans="9:9">
      <c r="I7786" s="373"/>
    </row>
    <row r="7787" spans="9:9">
      <c r="I7787" s="373"/>
    </row>
    <row r="7788" spans="9:9">
      <c r="I7788" s="373"/>
    </row>
    <row r="7789" spans="9:9">
      <c r="I7789" s="373"/>
    </row>
    <row r="7790" spans="9:9">
      <c r="I7790" s="373"/>
    </row>
    <row r="7791" spans="9:9">
      <c r="I7791" s="373"/>
    </row>
    <row r="7792" spans="9:9">
      <c r="I7792" s="373"/>
    </row>
    <row r="7793" spans="9:9">
      <c r="I7793" s="373"/>
    </row>
    <row r="7794" spans="9:9">
      <c r="I7794" s="373"/>
    </row>
    <row r="7795" spans="9:9">
      <c r="I7795" s="373"/>
    </row>
    <row r="7796" spans="9:9">
      <c r="I7796" s="373"/>
    </row>
    <row r="7797" spans="9:9">
      <c r="I7797" s="373"/>
    </row>
    <row r="7798" spans="9:9">
      <c r="I7798" s="373"/>
    </row>
    <row r="7799" spans="9:9">
      <c r="I7799" s="373"/>
    </row>
    <row r="7800" spans="9:9">
      <c r="I7800" s="373"/>
    </row>
    <row r="7801" spans="9:9">
      <c r="I7801" s="373"/>
    </row>
    <row r="7802" spans="9:9">
      <c r="I7802" s="373"/>
    </row>
    <row r="7803" spans="9:9">
      <c r="I7803" s="373"/>
    </row>
    <row r="7804" spans="9:9">
      <c r="I7804" s="373"/>
    </row>
    <row r="7805" spans="9:9">
      <c r="I7805" s="373"/>
    </row>
    <row r="7806" spans="9:9">
      <c r="I7806" s="373"/>
    </row>
    <row r="7807" spans="9:9">
      <c r="I7807" s="373"/>
    </row>
    <row r="7808" spans="9:9">
      <c r="I7808" s="373"/>
    </row>
    <row r="7809" spans="9:9">
      <c r="I7809" s="373"/>
    </row>
    <row r="7810" spans="9:9">
      <c r="I7810" s="373"/>
    </row>
    <row r="7811" spans="9:9">
      <c r="I7811" s="373"/>
    </row>
    <row r="7812" spans="9:9">
      <c r="I7812" s="373"/>
    </row>
    <row r="7813" spans="9:9">
      <c r="I7813" s="373"/>
    </row>
    <row r="7814" spans="9:9">
      <c r="I7814" s="373"/>
    </row>
    <row r="7815" spans="9:9">
      <c r="I7815" s="373"/>
    </row>
    <row r="7816" spans="9:9">
      <c r="I7816" s="373"/>
    </row>
    <row r="7817" spans="9:9">
      <c r="I7817" s="373"/>
    </row>
    <row r="7818" spans="9:9">
      <c r="I7818" s="373"/>
    </row>
    <row r="7819" spans="9:9">
      <c r="I7819" s="373"/>
    </row>
    <row r="7820" spans="9:9">
      <c r="I7820" s="373"/>
    </row>
    <row r="7821" spans="9:9">
      <c r="I7821" s="373"/>
    </row>
    <row r="7822" spans="9:9">
      <c r="I7822" s="373"/>
    </row>
    <row r="7823" spans="9:9">
      <c r="I7823" s="373"/>
    </row>
    <row r="7824" spans="9:9">
      <c r="I7824" s="373"/>
    </row>
    <row r="7825" spans="9:9">
      <c r="I7825" s="373"/>
    </row>
    <row r="7826" spans="9:9">
      <c r="I7826" s="373"/>
    </row>
    <row r="7827" spans="9:9">
      <c r="I7827" s="373"/>
    </row>
    <row r="7828" spans="9:9">
      <c r="I7828" s="373"/>
    </row>
    <row r="7829" spans="9:9">
      <c r="I7829" s="373"/>
    </row>
    <row r="7830" spans="9:9">
      <c r="I7830" s="373"/>
    </row>
    <row r="7831" spans="9:9">
      <c r="I7831" s="373"/>
    </row>
    <row r="7832" spans="9:9">
      <c r="I7832" s="373"/>
    </row>
    <row r="7833" spans="9:9">
      <c r="I7833" s="373"/>
    </row>
    <row r="7834" spans="9:9">
      <c r="I7834" s="373"/>
    </row>
    <row r="7835" spans="9:9">
      <c r="I7835" s="373"/>
    </row>
    <row r="7836" spans="9:9">
      <c r="I7836" s="373"/>
    </row>
    <row r="7837" spans="9:9">
      <c r="I7837" s="373"/>
    </row>
    <row r="7838" spans="9:9">
      <c r="I7838" s="373"/>
    </row>
    <row r="7839" spans="9:9">
      <c r="I7839" s="373"/>
    </row>
    <row r="7840" spans="9:9">
      <c r="I7840" s="373"/>
    </row>
    <row r="7841" spans="9:9">
      <c r="I7841" s="373"/>
    </row>
    <row r="7842" spans="9:9">
      <c r="I7842" s="373"/>
    </row>
    <row r="7843" spans="9:9">
      <c r="I7843" s="373"/>
    </row>
    <row r="7844" spans="9:9">
      <c r="I7844" s="373"/>
    </row>
    <row r="7845" spans="9:9">
      <c r="I7845" s="373"/>
    </row>
    <row r="7846" spans="9:9">
      <c r="I7846" s="373"/>
    </row>
    <row r="7847" spans="9:9">
      <c r="I7847" s="373"/>
    </row>
    <row r="7848" spans="9:9">
      <c r="I7848" s="373"/>
    </row>
    <row r="7849" spans="9:9">
      <c r="I7849" s="373"/>
    </row>
    <row r="7850" spans="9:9">
      <c r="I7850" s="373"/>
    </row>
    <row r="7851" spans="9:9">
      <c r="I7851" s="373"/>
    </row>
    <row r="7852" spans="9:9">
      <c r="I7852" s="373"/>
    </row>
    <row r="7853" spans="9:9">
      <c r="I7853" s="373"/>
    </row>
    <row r="7854" spans="9:9">
      <c r="I7854" s="373"/>
    </row>
    <row r="7855" spans="9:9">
      <c r="I7855" s="373"/>
    </row>
    <row r="7856" spans="9:9">
      <c r="I7856" s="373"/>
    </row>
    <row r="7857" spans="9:9">
      <c r="I7857" s="373"/>
    </row>
    <row r="7858" spans="9:9">
      <c r="I7858" s="373"/>
    </row>
    <row r="7859" spans="9:9">
      <c r="I7859" s="373"/>
    </row>
    <row r="7860" spans="9:9">
      <c r="I7860" s="373"/>
    </row>
    <row r="7861" spans="9:9">
      <c r="I7861" s="373"/>
    </row>
    <row r="7862" spans="9:9">
      <c r="I7862" s="373"/>
    </row>
    <row r="7863" spans="9:9">
      <c r="I7863" s="373"/>
    </row>
    <row r="7864" spans="9:9">
      <c r="I7864" s="373"/>
    </row>
    <row r="7865" spans="9:9">
      <c r="I7865" s="373"/>
    </row>
    <row r="7866" spans="9:9">
      <c r="I7866" s="373"/>
    </row>
    <row r="7867" spans="9:9">
      <c r="I7867" s="373"/>
    </row>
    <row r="7868" spans="9:9">
      <c r="I7868" s="373"/>
    </row>
    <row r="7869" spans="9:9">
      <c r="I7869" s="373"/>
    </row>
    <row r="7870" spans="9:9">
      <c r="I7870" s="373"/>
    </row>
    <row r="7871" spans="9:9">
      <c r="I7871" s="373"/>
    </row>
    <row r="7872" spans="9:9">
      <c r="I7872" s="373"/>
    </row>
    <row r="7873" spans="9:9">
      <c r="I7873" s="373"/>
    </row>
    <row r="7874" spans="9:9">
      <c r="I7874" s="373"/>
    </row>
    <row r="7875" spans="9:9">
      <c r="I7875" s="373"/>
    </row>
    <row r="7876" spans="9:9">
      <c r="I7876" s="373"/>
    </row>
    <row r="7877" spans="9:9">
      <c r="I7877" s="373"/>
    </row>
    <row r="7878" spans="9:9">
      <c r="I7878" s="373"/>
    </row>
    <row r="7879" spans="9:9">
      <c r="I7879" s="373"/>
    </row>
    <row r="7880" spans="9:9">
      <c r="I7880" s="373"/>
    </row>
    <row r="7881" spans="9:9">
      <c r="I7881" s="373"/>
    </row>
    <row r="7882" spans="9:9">
      <c r="I7882" s="373"/>
    </row>
    <row r="7883" spans="9:9">
      <c r="I7883" s="373"/>
    </row>
    <row r="7884" spans="9:9">
      <c r="I7884" s="373"/>
    </row>
    <row r="7885" spans="9:9">
      <c r="I7885" s="373"/>
    </row>
    <row r="7886" spans="9:9">
      <c r="I7886" s="373"/>
    </row>
    <row r="7887" spans="9:9">
      <c r="I7887" s="373"/>
    </row>
    <row r="7888" spans="9:9">
      <c r="I7888" s="373"/>
    </row>
    <row r="7889" spans="9:9">
      <c r="I7889" s="373"/>
    </row>
    <row r="7890" spans="9:9">
      <c r="I7890" s="373"/>
    </row>
    <row r="7891" spans="9:9">
      <c r="I7891" s="373"/>
    </row>
    <row r="7892" spans="9:9">
      <c r="I7892" s="373"/>
    </row>
    <row r="7893" spans="9:9">
      <c r="I7893" s="373"/>
    </row>
    <row r="7894" spans="9:9">
      <c r="I7894" s="373"/>
    </row>
    <row r="7895" spans="9:9">
      <c r="I7895" s="373"/>
    </row>
    <row r="7896" spans="9:9">
      <c r="I7896" s="373"/>
    </row>
    <row r="7897" spans="9:9">
      <c r="I7897" s="373"/>
    </row>
    <row r="7898" spans="9:9">
      <c r="I7898" s="373"/>
    </row>
    <row r="7899" spans="9:9">
      <c r="I7899" s="373"/>
    </row>
    <row r="7900" spans="9:9">
      <c r="I7900" s="373"/>
    </row>
    <row r="7901" spans="9:9">
      <c r="I7901" s="373"/>
    </row>
    <row r="7902" spans="9:9">
      <c r="I7902" s="373"/>
    </row>
    <row r="7903" spans="9:9">
      <c r="I7903" s="373"/>
    </row>
    <row r="7904" spans="9:9">
      <c r="I7904" s="373"/>
    </row>
    <row r="7905" spans="9:9">
      <c r="I7905" s="373"/>
    </row>
    <row r="7906" spans="9:9">
      <c r="I7906" s="373"/>
    </row>
    <row r="7907" spans="9:9">
      <c r="I7907" s="373"/>
    </row>
    <row r="7908" spans="9:9">
      <c r="I7908" s="373"/>
    </row>
    <row r="7909" spans="9:9">
      <c r="I7909" s="373"/>
    </row>
    <row r="7910" spans="9:9">
      <c r="I7910" s="373"/>
    </row>
    <row r="7911" spans="9:9">
      <c r="I7911" s="373"/>
    </row>
    <row r="7912" spans="9:9">
      <c r="I7912" s="373"/>
    </row>
    <row r="7913" spans="9:9">
      <c r="I7913" s="373"/>
    </row>
    <row r="7914" spans="9:9">
      <c r="I7914" s="373"/>
    </row>
    <row r="7915" spans="9:9">
      <c r="I7915" s="373"/>
    </row>
    <row r="7916" spans="9:9">
      <c r="I7916" s="373"/>
    </row>
    <row r="7917" spans="9:9">
      <c r="I7917" s="373"/>
    </row>
    <row r="7918" spans="9:9">
      <c r="I7918" s="373"/>
    </row>
    <row r="7919" spans="9:9">
      <c r="I7919" s="373"/>
    </row>
    <row r="7920" spans="9:9">
      <c r="I7920" s="373"/>
    </row>
    <row r="7921" spans="9:9">
      <c r="I7921" s="373"/>
    </row>
    <row r="7922" spans="9:9">
      <c r="I7922" s="373"/>
    </row>
    <row r="7923" spans="9:9">
      <c r="I7923" s="373"/>
    </row>
    <row r="7924" spans="9:9">
      <c r="I7924" s="373"/>
    </row>
    <row r="7925" spans="9:9">
      <c r="I7925" s="373"/>
    </row>
    <row r="7926" spans="9:9">
      <c r="I7926" s="373"/>
    </row>
    <row r="7927" spans="9:9">
      <c r="I7927" s="373"/>
    </row>
    <row r="7928" spans="9:9">
      <c r="I7928" s="373"/>
    </row>
    <row r="7929" spans="9:9">
      <c r="I7929" s="373"/>
    </row>
    <row r="7930" spans="9:9">
      <c r="I7930" s="373"/>
    </row>
    <row r="7931" spans="9:9">
      <c r="I7931" s="373"/>
    </row>
    <row r="7932" spans="9:9">
      <c r="I7932" s="373"/>
    </row>
    <row r="7933" spans="9:9">
      <c r="I7933" s="373"/>
    </row>
    <row r="7934" spans="9:9">
      <c r="I7934" s="373"/>
    </row>
    <row r="7935" spans="9:9">
      <c r="I7935" s="373"/>
    </row>
    <row r="7936" spans="9:9">
      <c r="I7936" s="373"/>
    </row>
    <row r="7937" spans="9:9">
      <c r="I7937" s="373"/>
    </row>
    <row r="7938" spans="9:9">
      <c r="I7938" s="373"/>
    </row>
    <row r="7939" spans="9:9">
      <c r="I7939" s="373"/>
    </row>
    <row r="7940" spans="9:9">
      <c r="I7940" s="373"/>
    </row>
    <row r="7941" spans="9:9">
      <c r="I7941" s="373"/>
    </row>
    <row r="7942" spans="9:9">
      <c r="I7942" s="373"/>
    </row>
    <row r="7943" spans="9:9">
      <c r="I7943" s="373"/>
    </row>
    <row r="7944" spans="9:9">
      <c r="I7944" s="373"/>
    </row>
    <row r="7945" spans="9:9">
      <c r="I7945" s="373"/>
    </row>
    <row r="7946" spans="9:9">
      <c r="I7946" s="373"/>
    </row>
    <row r="7947" spans="9:9">
      <c r="I7947" s="373"/>
    </row>
    <row r="7948" spans="9:9">
      <c r="I7948" s="373"/>
    </row>
    <row r="7949" spans="9:9">
      <c r="I7949" s="373"/>
    </row>
    <row r="7950" spans="9:9">
      <c r="I7950" s="373"/>
    </row>
    <row r="7951" spans="9:9">
      <c r="I7951" s="373"/>
    </row>
    <row r="7952" spans="9:9">
      <c r="I7952" s="373"/>
    </row>
    <row r="7953" spans="9:9">
      <c r="I7953" s="373"/>
    </row>
    <row r="7954" spans="9:9">
      <c r="I7954" s="373"/>
    </row>
    <row r="7955" spans="9:9">
      <c r="I7955" s="373"/>
    </row>
    <row r="7956" spans="9:9">
      <c r="I7956" s="373"/>
    </row>
    <row r="7957" spans="9:9">
      <c r="I7957" s="373"/>
    </row>
    <row r="7958" spans="9:9">
      <c r="I7958" s="373"/>
    </row>
    <row r="7959" spans="9:9">
      <c r="I7959" s="373"/>
    </row>
    <row r="7960" spans="9:9">
      <c r="I7960" s="373"/>
    </row>
    <row r="7961" spans="9:9">
      <c r="I7961" s="373"/>
    </row>
    <row r="7962" spans="9:9">
      <c r="I7962" s="373"/>
    </row>
    <row r="7963" spans="9:9">
      <c r="I7963" s="373"/>
    </row>
    <row r="7964" spans="9:9">
      <c r="I7964" s="373"/>
    </row>
    <row r="7965" spans="9:9">
      <c r="I7965" s="373"/>
    </row>
    <row r="7966" spans="9:9">
      <c r="I7966" s="373"/>
    </row>
    <row r="7967" spans="9:9">
      <c r="I7967" s="373"/>
    </row>
    <row r="7968" spans="9:9">
      <c r="I7968" s="373"/>
    </row>
    <row r="7969" spans="9:9">
      <c r="I7969" s="373"/>
    </row>
    <row r="7970" spans="9:9">
      <c r="I7970" s="373"/>
    </row>
    <row r="7971" spans="9:9">
      <c r="I7971" s="373"/>
    </row>
    <row r="7972" spans="9:9">
      <c r="I7972" s="373"/>
    </row>
    <row r="7973" spans="9:9">
      <c r="I7973" s="373"/>
    </row>
    <row r="7974" spans="9:9">
      <c r="I7974" s="373"/>
    </row>
    <row r="7975" spans="9:9">
      <c r="I7975" s="373"/>
    </row>
    <row r="7976" spans="9:9">
      <c r="I7976" s="373"/>
    </row>
    <row r="7977" spans="9:9">
      <c r="I7977" s="373"/>
    </row>
    <row r="7978" spans="9:9">
      <c r="I7978" s="373"/>
    </row>
    <row r="7979" spans="9:9">
      <c r="I7979" s="373"/>
    </row>
    <row r="7980" spans="9:9">
      <c r="I7980" s="373"/>
    </row>
    <row r="7981" spans="9:9">
      <c r="I7981" s="373"/>
    </row>
    <row r="7982" spans="9:9">
      <c r="I7982" s="373"/>
    </row>
    <row r="7983" spans="9:9">
      <c r="I7983" s="373"/>
    </row>
    <row r="7984" spans="9:9">
      <c r="I7984" s="373"/>
    </row>
    <row r="7985" spans="9:9">
      <c r="I7985" s="373"/>
    </row>
    <row r="7986" spans="9:9">
      <c r="I7986" s="373"/>
    </row>
    <row r="7987" spans="9:9">
      <c r="I7987" s="373"/>
    </row>
    <row r="7988" spans="9:9">
      <c r="I7988" s="373"/>
    </row>
    <row r="7989" spans="9:9">
      <c r="I7989" s="373"/>
    </row>
    <row r="7990" spans="9:9">
      <c r="I7990" s="373"/>
    </row>
    <row r="7991" spans="9:9">
      <c r="I7991" s="373"/>
    </row>
    <row r="7992" spans="9:9">
      <c r="I7992" s="373"/>
    </row>
    <row r="7993" spans="9:9">
      <c r="I7993" s="373"/>
    </row>
    <row r="7994" spans="9:9">
      <c r="I7994" s="373"/>
    </row>
    <row r="7995" spans="9:9">
      <c r="I7995" s="373"/>
    </row>
    <row r="7996" spans="9:9">
      <c r="I7996" s="373"/>
    </row>
    <row r="7997" spans="9:9">
      <c r="I7997" s="373"/>
    </row>
    <row r="7998" spans="9:9">
      <c r="I7998" s="373"/>
    </row>
    <row r="7999" spans="9:9">
      <c r="I7999" s="373"/>
    </row>
    <row r="8000" spans="9:9">
      <c r="I8000" s="373"/>
    </row>
    <row r="8001" spans="9:9">
      <c r="I8001" s="373"/>
    </row>
    <row r="8002" spans="9:9">
      <c r="I8002" s="373"/>
    </row>
    <row r="8003" spans="9:9">
      <c r="I8003" s="373"/>
    </row>
    <row r="8004" spans="9:9">
      <c r="I8004" s="373"/>
    </row>
    <row r="8005" spans="9:9">
      <c r="I8005" s="373"/>
    </row>
    <row r="8006" spans="9:9">
      <c r="I8006" s="373"/>
    </row>
    <row r="8007" spans="9:9">
      <c r="I8007" s="373"/>
    </row>
    <row r="8008" spans="9:9">
      <c r="I8008" s="373"/>
    </row>
    <row r="8009" spans="9:9">
      <c r="I8009" s="373"/>
    </row>
    <row r="8010" spans="9:9">
      <c r="I8010" s="373"/>
    </row>
    <row r="8011" spans="9:9">
      <c r="I8011" s="373"/>
    </row>
    <row r="8012" spans="9:9">
      <c r="I8012" s="373"/>
    </row>
    <row r="8013" spans="9:9">
      <c r="I8013" s="373"/>
    </row>
    <row r="8014" spans="9:9">
      <c r="I8014" s="373"/>
    </row>
    <row r="8015" spans="9:9">
      <c r="I8015" s="373"/>
    </row>
    <row r="8016" spans="9:9">
      <c r="I8016" s="373"/>
    </row>
    <row r="8017" spans="9:9">
      <c r="I8017" s="373"/>
    </row>
    <row r="8018" spans="9:9">
      <c r="I8018" s="373"/>
    </row>
    <row r="8019" spans="9:9">
      <c r="I8019" s="373"/>
    </row>
    <row r="8020" spans="9:9">
      <c r="I8020" s="373"/>
    </row>
    <row r="8021" spans="9:9">
      <c r="I8021" s="373"/>
    </row>
    <row r="8022" spans="9:9">
      <c r="I8022" s="373"/>
    </row>
    <row r="8023" spans="9:9">
      <c r="I8023" s="373"/>
    </row>
    <row r="8024" spans="9:9">
      <c r="I8024" s="373"/>
    </row>
    <row r="8025" spans="9:9">
      <c r="I8025" s="373"/>
    </row>
    <row r="8026" spans="9:9">
      <c r="I8026" s="373"/>
    </row>
    <row r="8027" spans="9:9">
      <c r="I8027" s="373"/>
    </row>
    <row r="8028" spans="9:9">
      <c r="I8028" s="373"/>
    </row>
    <row r="8029" spans="9:9">
      <c r="I8029" s="373"/>
    </row>
    <row r="8030" spans="9:9">
      <c r="I8030" s="373"/>
    </row>
    <row r="8031" spans="9:9">
      <c r="I8031" s="373"/>
    </row>
    <row r="8032" spans="9:9">
      <c r="I8032" s="373"/>
    </row>
    <row r="8033" spans="9:9">
      <c r="I8033" s="373"/>
    </row>
    <row r="8034" spans="9:9">
      <c r="I8034" s="373"/>
    </row>
    <row r="8035" spans="9:9">
      <c r="I8035" s="373"/>
    </row>
    <row r="8036" spans="9:9">
      <c r="I8036" s="373"/>
    </row>
    <row r="8037" spans="9:9">
      <c r="I8037" s="373"/>
    </row>
    <row r="8038" spans="9:9">
      <c r="I8038" s="373"/>
    </row>
    <row r="8039" spans="9:9">
      <c r="I8039" s="373"/>
    </row>
    <row r="8040" spans="9:9">
      <c r="I8040" s="373"/>
    </row>
    <row r="8041" spans="9:9">
      <c r="I8041" s="373"/>
    </row>
    <row r="8042" spans="9:9">
      <c r="I8042" s="373"/>
    </row>
    <row r="8043" spans="9:9">
      <c r="I8043" s="373"/>
    </row>
    <row r="8044" spans="9:9">
      <c r="I8044" s="373"/>
    </row>
    <row r="8045" spans="9:9">
      <c r="I8045" s="373"/>
    </row>
    <row r="8046" spans="9:9">
      <c r="I8046" s="373"/>
    </row>
    <row r="8047" spans="9:9">
      <c r="I8047" s="373"/>
    </row>
    <row r="8048" spans="9:9">
      <c r="I8048" s="373"/>
    </row>
    <row r="8049" spans="9:9">
      <c r="I8049" s="373"/>
    </row>
    <row r="8050" spans="9:9">
      <c r="I8050" s="373"/>
    </row>
    <row r="8051" spans="9:9">
      <c r="I8051" s="373"/>
    </row>
    <row r="8052" spans="9:9">
      <c r="I8052" s="373"/>
    </row>
    <row r="8053" spans="9:9">
      <c r="I8053" s="373"/>
    </row>
    <row r="8054" spans="9:9">
      <c r="I8054" s="373"/>
    </row>
    <row r="8055" spans="9:9">
      <c r="I8055" s="373"/>
    </row>
    <row r="8056" spans="9:9">
      <c r="I8056" s="373"/>
    </row>
    <row r="8057" spans="9:9">
      <c r="I8057" s="373"/>
    </row>
    <row r="8058" spans="9:9">
      <c r="I8058" s="373"/>
    </row>
    <row r="8059" spans="9:9">
      <c r="I8059" s="373"/>
    </row>
    <row r="8060" spans="9:9">
      <c r="I8060" s="373"/>
    </row>
    <row r="8061" spans="9:9">
      <c r="I8061" s="373"/>
    </row>
    <row r="8062" spans="9:9">
      <c r="I8062" s="373"/>
    </row>
    <row r="8063" spans="9:9">
      <c r="I8063" s="373"/>
    </row>
    <row r="8064" spans="9:9">
      <c r="I8064" s="373"/>
    </row>
    <row r="8065" spans="9:9">
      <c r="I8065" s="373"/>
    </row>
    <row r="8066" spans="9:9">
      <c r="I8066" s="373"/>
    </row>
    <row r="8067" spans="9:9">
      <c r="I8067" s="373"/>
    </row>
    <row r="8068" spans="9:9">
      <c r="I8068" s="373"/>
    </row>
    <row r="8069" spans="9:9">
      <c r="I8069" s="373"/>
    </row>
    <row r="8070" spans="9:9">
      <c r="I8070" s="373"/>
    </row>
    <row r="8071" spans="9:9">
      <c r="I8071" s="373"/>
    </row>
    <row r="8072" spans="9:9">
      <c r="I8072" s="373"/>
    </row>
    <row r="8073" spans="9:9">
      <c r="I8073" s="373"/>
    </row>
    <row r="8074" spans="9:9">
      <c r="I8074" s="373"/>
    </row>
    <row r="8075" spans="9:9">
      <c r="I8075" s="373"/>
    </row>
    <row r="8076" spans="9:9">
      <c r="I8076" s="373"/>
    </row>
    <row r="8077" spans="9:9">
      <c r="I8077" s="373"/>
    </row>
    <row r="8078" spans="9:9">
      <c r="I8078" s="373"/>
    </row>
    <row r="8079" spans="9:9">
      <c r="I8079" s="373"/>
    </row>
    <row r="8080" spans="9:9">
      <c r="I8080" s="373"/>
    </row>
    <row r="8081" spans="9:9">
      <c r="I8081" s="373"/>
    </row>
    <row r="8082" spans="9:9">
      <c r="I8082" s="373"/>
    </row>
    <row r="8083" spans="9:9">
      <c r="I8083" s="373"/>
    </row>
    <row r="8084" spans="9:9">
      <c r="I8084" s="373"/>
    </row>
    <row r="8085" spans="9:9">
      <c r="I8085" s="373"/>
    </row>
    <row r="8086" spans="9:9">
      <c r="I8086" s="373"/>
    </row>
    <row r="8087" spans="9:9">
      <c r="I8087" s="373"/>
    </row>
    <row r="8088" spans="9:9">
      <c r="I8088" s="373"/>
    </row>
    <row r="8089" spans="9:9">
      <c r="I8089" s="373"/>
    </row>
    <row r="8090" spans="9:9">
      <c r="I8090" s="373"/>
    </row>
    <row r="8091" spans="9:9">
      <c r="I8091" s="373"/>
    </row>
    <row r="8092" spans="9:9">
      <c r="I8092" s="373"/>
    </row>
    <row r="8093" spans="9:9">
      <c r="I8093" s="373"/>
    </row>
    <row r="8094" spans="9:9">
      <c r="I8094" s="373"/>
    </row>
    <row r="8095" spans="9:9">
      <c r="I8095" s="373"/>
    </row>
    <row r="8096" spans="9:9">
      <c r="I8096" s="373"/>
    </row>
    <row r="8097" spans="9:9">
      <c r="I8097" s="373"/>
    </row>
    <row r="8098" spans="9:9">
      <c r="I8098" s="373"/>
    </row>
    <row r="8099" spans="9:9">
      <c r="I8099" s="373"/>
    </row>
    <row r="8100" spans="9:9">
      <c r="I8100" s="373"/>
    </row>
    <row r="8101" spans="9:9">
      <c r="I8101" s="373"/>
    </row>
    <row r="8102" spans="9:9">
      <c r="I8102" s="373"/>
    </row>
    <row r="8103" spans="9:9">
      <c r="I8103" s="373"/>
    </row>
    <row r="8104" spans="9:9">
      <c r="I8104" s="373"/>
    </row>
    <row r="8105" spans="9:9">
      <c r="I8105" s="373"/>
    </row>
    <row r="8106" spans="9:9">
      <c r="I8106" s="373"/>
    </row>
    <row r="8107" spans="9:9">
      <c r="I8107" s="373"/>
    </row>
    <row r="8108" spans="9:9">
      <c r="I8108" s="373"/>
    </row>
    <row r="8109" spans="9:9">
      <c r="I8109" s="373"/>
    </row>
    <row r="8110" spans="9:9">
      <c r="I8110" s="373"/>
    </row>
    <row r="8111" spans="9:9">
      <c r="I8111" s="373"/>
    </row>
    <row r="8112" spans="9:9">
      <c r="I8112" s="373"/>
    </row>
    <row r="8113" spans="9:9">
      <c r="I8113" s="373"/>
    </row>
    <row r="8114" spans="9:9">
      <c r="I8114" s="373"/>
    </row>
    <row r="8115" spans="9:9">
      <c r="I8115" s="373"/>
    </row>
    <row r="8116" spans="9:9">
      <c r="I8116" s="373"/>
    </row>
    <row r="8117" spans="9:9">
      <c r="I8117" s="373"/>
    </row>
    <row r="8118" spans="9:9">
      <c r="I8118" s="373"/>
    </row>
    <row r="8119" spans="9:9">
      <c r="I8119" s="373"/>
    </row>
    <row r="8120" spans="9:9">
      <c r="I8120" s="373"/>
    </row>
    <row r="8121" spans="9:9">
      <c r="I8121" s="373"/>
    </row>
    <row r="8122" spans="9:9">
      <c r="I8122" s="373"/>
    </row>
    <row r="8123" spans="9:9">
      <c r="I8123" s="373"/>
    </row>
    <row r="8124" spans="9:9">
      <c r="I8124" s="373"/>
    </row>
    <row r="8125" spans="9:9">
      <c r="I8125" s="373"/>
    </row>
    <row r="8126" spans="9:9">
      <c r="I8126" s="373"/>
    </row>
    <row r="8127" spans="9:9">
      <c r="I8127" s="373"/>
    </row>
    <row r="8128" spans="9:9">
      <c r="I8128" s="373"/>
    </row>
    <row r="8129" spans="9:9">
      <c r="I8129" s="373"/>
    </row>
    <row r="8130" spans="9:9">
      <c r="I8130" s="373"/>
    </row>
    <row r="8131" spans="9:9">
      <c r="I8131" s="373"/>
    </row>
    <row r="8132" spans="9:9">
      <c r="I8132" s="373"/>
    </row>
    <row r="8133" spans="9:9">
      <c r="I8133" s="373"/>
    </row>
    <row r="8134" spans="9:9">
      <c r="I8134" s="373"/>
    </row>
    <row r="8135" spans="9:9">
      <c r="I8135" s="373"/>
    </row>
    <row r="8136" spans="9:9">
      <c r="I8136" s="373"/>
    </row>
    <row r="8137" spans="9:9">
      <c r="I8137" s="373"/>
    </row>
    <row r="8138" spans="9:9">
      <c r="I8138" s="373"/>
    </row>
    <row r="8139" spans="9:9">
      <c r="I8139" s="373"/>
    </row>
    <row r="8140" spans="9:9">
      <c r="I8140" s="373"/>
    </row>
    <row r="8141" spans="9:9">
      <c r="I8141" s="373"/>
    </row>
    <row r="8142" spans="9:9">
      <c r="I8142" s="373"/>
    </row>
    <row r="8143" spans="9:9">
      <c r="I8143" s="373"/>
    </row>
    <row r="8144" spans="9:9">
      <c r="I8144" s="373"/>
    </row>
    <row r="8145" spans="9:9">
      <c r="I8145" s="373"/>
    </row>
    <row r="8146" spans="9:9">
      <c r="I8146" s="373"/>
    </row>
    <row r="8147" spans="9:9">
      <c r="I8147" s="373"/>
    </row>
    <row r="8148" spans="9:9">
      <c r="I8148" s="373"/>
    </row>
    <row r="8149" spans="9:9">
      <c r="I8149" s="373"/>
    </row>
    <row r="8150" spans="9:9">
      <c r="I8150" s="373"/>
    </row>
    <row r="8151" spans="9:9">
      <c r="I8151" s="373"/>
    </row>
    <row r="8152" spans="9:9">
      <c r="I8152" s="373"/>
    </row>
    <row r="8153" spans="9:9">
      <c r="I8153" s="373"/>
    </row>
    <row r="8154" spans="9:9">
      <c r="I8154" s="373"/>
    </row>
    <row r="8155" spans="9:9">
      <c r="I8155" s="373"/>
    </row>
    <row r="8156" spans="9:9">
      <c r="I8156" s="373"/>
    </row>
    <row r="8157" spans="9:9">
      <c r="I8157" s="373"/>
    </row>
    <row r="8158" spans="9:9">
      <c r="I8158" s="373"/>
    </row>
    <row r="8159" spans="9:9">
      <c r="I8159" s="373"/>
    </row>
    <row r="8160" spans="9:9">
      <c r="I8160" s="373"/>
    </row>
    <row r="8161" spans="9:9">
      <c r="I8161" s="373"/>
    </row>
    <row r="8162" spans="9:9">
      <c r="I8162" s="373"/>
    </row>
    <row r="8163" spans="9:9">
      <c r="I8163" s="373"/>
    </row>
    <row r="8164" spans="9:9">
      <c r="I8164" s="373"/>
    </row>
    <row r="8165" spans="9:9">
      <c r="I8165" s="373"/>
    </row>
    <row r="8166" spans="9:9">
      <c r="I8166" s="373"/>
    </row>
    <row r="8167" spans="9:9">
      <c r="I8167" s="373"/>
    </row>
    <row r="8168" spans="9:9">
      <c r="I8168" s="373"/>
    </row>
    <row r="8169" spans="9:9">
      <c r="I8169" s="373"/>
    </row>
    <row r="8170" spans="9:9">
      <c r="I8170" s="373"/>
    </row>
    <row r="8171" spans="9:9">
      <c r="I8171" s="373"/>
    </row>
    <row r="8172" spans="9:9">
      <c r="I8172" s="373"/>
    </row>
    <row r="8173" spans="9:9">
      <c r="I8173" s="373"/>
    </row>
    <row r="8174" spans="9:9">
      <c r="I8174" s="373"/>
    </row>
    <row r="8175" spans="9:9">
      <c r="I8175" s="373"/>
    </row>
    <row r="8176" spans="9:9">
      <c r="I8176" s="373"/>
    </row>
    <row r="8177" spans="9:9">
      <c r="I8177" s="373"/>
    </row>
    <row r="8178" spans="9:9">
      <c r="I8178" s="373"/>
    </row>
    <row r="8179" spans="9:9">
      <c r="I8179" s="373"/>
    </row>
    <row r="8180" spans="9:9">
      <c r="I8180" s="373"/>
    </row>
    <row r="8181" spans="9:9">
      <c r="I8181" s="373"/>
    </row>
    <row r="8182" spans="9:9">
      <c r="I8182" s="373"/>
    </row>
    <row r="8183" spans="9:9">
      <c r="I8183" s="373"/>
    </row>
    <row r="8184" spans="9:9">
      <c r="I8184" s="373"/>
    </row>
    <row r="8185" spans="9:9">
      <c r="I8185" s="373"/>
    </row>
    <row r="8186" spans="9:9">
      <c r="I8186" s="373"/>
    </row>
    <row r="8187" spans="9:9">
      <c r="I8187" s="373"/>
    </row>
    <row r="8188" spans="9:9">
      <c r="I8188" s="373"/>
    </row>
    <row r="8189" spans="9:9">
      <c r="I8189" s="373"/>
    </row>
    <row r="8190" spans="9:9">
      <c r="I8190" s="373"/>
    </row>
    <row r="8191" spans="9:9">
      <c r="I8191" s="373"/>
    </row>
    <row r="8192" spans="9:9">
      <c r="I8192" s="373"/>
    </row>
    <row r="8193" spans="9:9">
      <c r="I8193" s="373"/>
    </row>
    <row r="8194" spans="9:9">
      <c r="I8194" s="373"/>
    </row>
    <row r="8195" spans="9:9">
      <c r="I8195" s="373"/>
    </row>
    <row r="8196" spans="9:9">
      <c r="I8196" s="373"/>
    </row>
    <row r="8197" spans="9:9">
      <c r="I8197" s="373"/>
    </row>
    <row r="8198" spans="9:9">
      <c r="I8198" s="373"/>
    </row>
    <row r="8199" spans="9:9">
      <c r="I8199" s="373"/>
    </row>
    <row r="8200" spans="9:9">
      <c r="I8200" s="373"/>
    </row>
    <row r="8201" spans="9:9">
      <c r="I8201" s="373"/>
    </row>
    <row r="8202" spans="9:9">
      <c r="I8202" s="373"/>
    </row>
    <row r="8203" spans="9:9">
      <c r="I8203" s="373"/>
    </row>
    <row r="8204" spans="9:9">
      <c r="I8204" s="373"/>
    </row>
    <row r="8205" spans="9:9">
      <c r="I8205" s="373"/>
    </row>
    <row r="8206" spans="9:9">
      <c r="I8206" s="373"/>
    </row>
    <row r="8207" spans="9:9">
      <c r="I8207" s="373"/>
    </row>
    <row r="8208" spans="9:9">
      <c r="I8208" s="373"/>
    </row>
    <row r="8209" spans="9:9">
      <c r="I8209" s="373"/>
    </row>
    <row r="8210" spans="9:9">
      <c r="I8210" s="373"/>
    </row>
    <row r="8211" spans="9:9">
      <c r="I8211" s="373"/>
    </row>
    <row r="8212" spans="9:9">
      <c r="I8212" s="373"/>
    </row>
    <row r="8213" spans="9:9">
      <c r="I8213" s="373"/>
    </row>
    <row r="8214" spans="9:9">
      <c r="I8214" s="373"/>
    </row>
    <row r="8215" spans="9:9">
      <c r="I8215" s="373"/>
    </row>
    <row r="8216" spans="9:9">
      <c r="I8216" s="373"/>
    </row>
    <row r="8217" spans="9:9">
      <c r="I8217" s="373"/>
    </row>
    <row r="8218" spans="9:9">
      <c r="I8218" s="373"/>
    </row>
    <row r="8219" spans="9:9">
      <c r="I8219" s="373"/>
    </row>
    <row r="8220" spans="9:9">
      <c r="I8220" s="373"/>
    </row>
    <row r="8221" spans="9:9">
      <c r="I8221" s="373"/>
    </row>
    <row r="8222" spans="9:9">
      <c r="I8222" s="373"/>
    </row>
    <row r="8223" spans="9:9">
      <c r="I8223" s="373"/>
    </row>
    <row r="8224" spans="9:9">
      <c r="I8224" s="373"/>
    </row>
    <row r="8225" spans="9:9">
      <c r="I8225" s="373"/>
    </row>
    <row r="8226" spans="9:9">
      <c r="I8226" s="373"/>
    </row>
    <row r="8227" spans="9:9">
      <c r="I8227" s="373"/>
    </row>
    <row r="8228" spans="9:9">
      <c r="I8228" s="373"/>
    </row>
    <row r="8229" spans="9:9">
      <c r="I8229" s="373"/>
    </row>
    <row r="8230" spans="9:9">
      <c r="I8230" s="373"/>
    </row>
    <row r="8231" spans="9:9">
      <c r="I8231" s="373"/>
    </row>
    <row r="8232" spans="9:9">
      <c r="I8232" s="373"/>
    </row>
    <row r="8233" spans="9:9">
      <c r="I8233" s="373"/>
    </row>
    <row r="8234" spans="9:9">
      <c r="I8234" s="373"/>
    </row>
    <row r="8235" spans="9:9">
      <c r="I8235" s="373"/>
    </row>
    <row r="8236" spans="9:9">
      <c r="I8236" s="373"/>
    </row>
    <row r="8237" spans="9:9">
      <c r="I8237" s="373"/>
    </row>
    <row r="8238" spans="9:9">
      <c r="I8238" s="373"/>
    </row>
    <row r="8239" spans="9:9">
      <c r="I8239" s="373"/>
    </row>
    <row r="8240" spans="9:9">
      <c r="I8240" s="373"/>
    </row>
    <row r="8241" spans="9:9">
      <c r="I8241" s="373"/>
    </row>
    <row r="8242" spans="9:9">
      <c r="I8242" s="373"/>
    </row>
    <row r="8243" spans="9:9">
      <c r="I8243" s="373"/>
    </row>
    <row r="8244" spans="9:9">
      <c r="I8244" s="373"/>
    </row>
    <row r="8245" spans="9:9">
      <c r="I8245" s="373"/>
    </row>
    <row r="8246" spans="9:9">
      <c r="I8246" s="373"/>
    </row>
    <row r="8247" spans="9:9">
      <c r="I8247" s="373"/>
    </row>
    <row r="8248" spans="9:9">
      <c r="I8248" s="373"/>
    </row>
    <row r="8249" spans="9:9">
      <c r="I8249" s="373"/>
    </row>
    <row r="8250" spans="9:9">
      <c r="I8250" s="373"/>
    </row>
    <row r="8251" spans="9:9">
      <c r="I8251" s="373"/>
    </row>
    <row r="8252" spans="9:9">
      <c r="I8252" s="373"/>
    </row>
    <row r="8253" spans="9:9">
      <c r="I8253" s="373"/>
    </row>
    <row r="8254" spans="9:9">
      <c r="I8254" s="373"/>
    </row>
    <row r="8255" spans="9:9">
      <c r="I8255" s="373"/>
    </row>
    <row r="8256" spans="9:9">
      <c r="I8256" s="373"/>
    </row>
    <row r="8257" spans="9:9">
      <c r="I8257" s="373"/>
    </row>
    <row r="8258" spans="9:9">
      <c r="I8258" s="373"/>
    </row>
    <row r="8259" spans="9:9">
      <c r="I8259" s="373"/>
    </row>
    <row r="8260" spans="9:9">
      <c r="I8260" s="373"/>
    </row>
    <row r="8261" spans="9:9">
      <c r="I8261" s="373"/>
    </row>
    <row r="8262" spans="9:9">
      <c r="I8262" s="373"/>
    </row>
    <row r="8263" spans="9:9">
      <c r="I8263" s="373"/>
    </row>
    <row r="8264" spans="9:9">
      <c r="I8264" s="373"/>
    </row>
    <row r="8265" spans="9:9">
      <c r="I8265" s="373"/>
    </row>
    <row r="8266" spans="9:9">
      <c r="I8266" s="373"/>
    </row>
    <row r="8267" spans="9:9">
      <c r="I8267" s="373"/>
    </row>
    <row r="8268" spans="9:9">
      <c r="I8268" s="373"/>
    </row>
    <row r="8269" spans="9:9">
      <c r="I8269" s="373"/>
    </row>
    <row r="8270" spans="9:9">
      <c r="I8270" s="373"/>
    </row>
    <row r="8271" spans="9:9">
      <c r="I8271" s="373"/>
    </row>
    <row r="8272" spans="9:9">
      <c r="I8272" s="373"/>
    </row>
    <row r="8273" spans="9:9">
      <c r="I8273" s="373"/>
    </row>
    <row r="8274" spans="9:9">
      <c r="I8274" s="373"/>
    </row>
    <row r="8275" spans="9:9">
      <c r="I8275" s="373"/>
    </row>
    <row r="8276" spans="9:9">
      <c r="I8276" s="373"/>
    </row>
    <row r="8277" spans="9:9">
      <c r="I8277" s="373"/>
    </row>
    <row r="8278" spans="9:9">
      <c r="I8278" s="373"/>
    </row>
    <row r="8279" spans="9:9">
      <c r="I8279" s="373"/>
    </row>
    <row r="8280" spans="9:9">
      <c r="I8280" s="373"/>
    </row>
    <row r="8281" spans="9:9">
      <c r="I8281" s="373"/>
    </row>
    <row r="8282" spans="9:9">
      <c r="I8282" s="373"/>
    </row>
    <row r="8283" spans="9:9">
      <c r="I8283" s="373"/>
    </row>
    <row r="8284" spans="9:9">
      <c r="I8284" s="373"/>
    </row>
    <row r="8285" spans="9:9">
      <c r="I8285" s="373"/>
    </row>
    <row r="8286" spans="9:9">
      <c r="I8286" s="373"/>
    </row>
    <row r="8287" spans="9:9">
      <c r="I8287" s="373"/>
    </row>
    <row r="8288" spans="9:9">
      <c r="I8288" s="373"/>
    </row>
    <row r="8289" spans="9:9">
      <c r="I8289" s="373"/>
    </row>
    <row r="8290" spans="9:9">
      <c r="I8290" s="373"/>
    </row>
    <row r="8291" spans="9:9">
      <c r="I8291" s="373"/>
    </row>
    <row r="8292" spans="9:9">
      <c r="I8292" s="373"/>
    </row>
    <row r="8293" spans="9:9">
      <c r="I8293" s="373"/>
    </row>
    <row r="8294" spans="9:9">
      <c r="I8294" s="373"/>
    </row>
    <row r="8295" spans="9:9">
      <c r="I8295" s="373"/>
    </row>
    <row r="8296" spans="9:9">
      <c r="I8296" s="373"/>
    </row>
    <row r="8297" spans="9:9">
      <c r="I8297" s="373"/>
    </row>
    <row r="8298" spans="9:9">
      <c r="I8298" s="373"/>
    </row>
    <row r="8299" spans="9:9">
      <c r="I8299" s="373"/>
    </row>
    <row r="8300" spans="9:9">
      <c r="I8300" s="373"/>
    </row>
    <row r="8301" spans="9:9">
      <c r="I8301" s="373"/>
    </row>
    <row r="8302" spans="9:9">
      <c r="I8302" s="373"/>
    </row>
    <row r="8303" spans="9:9">
      <c r="I8303" s="373"/>
    </row>
    <row r="8304" spans="9:9">
      <c r="I8304" s="373"/>
    </row>
    <row r="8305" spans="9:9">
      <c r="I8305" s="373"/>
    </row>
    <row r="8306" spans="9:9">
      <c r="I8306" s="373"/>
    </row>
    <row r="8307" spans="9:9">
      <c r="I8307" s="373"/>
    </row>
    <row r="8308" spans="9:9">
      <c r="I8308" s="373"/>
    </row>
    <row r="8309" spans="9:9">
      <c r="I8309" s="373"/>
    </row>
    <row r="8310" spans="9:9">
      <c r="I8310" s="373"/>
    </row>
    <row r="8311" spans="9:9">
      <c r="I8311" s="373"/>
    </row>
    <row r="8312" spans="9:9">
      <c r="I8312" s="373"/>
    </row>
    <row r="8313" spans="9:9">
      <c r="I8313" s="373"/>
    </row>
    <row r="8314" spans="9:9">
      <c r="I8314" s="373"/>
    </row>
    <row r="8315" spans="9:9">
      <c r="I8315" s="373"/>
    </row>
    <row r="8316" spans="9:9">
      <c r="I8316" s="373"/>
    </row>
    <row r="8317" spans="9:9">
      <c r="I8317" s="373"/>
    </row>
    <row r="8318" spans="9:9">
      <c r="I8318" s="373"/>
    </row>
    <row r="8319" spans="9:9">
      <c r="I8319" s="373"/>
    </row>
    <row r="8320" spans="9:9">
      <c r="I8320" s="373"/>
    </row>
    <row r="8321" spans="9:9">
      <c r="I8321" s="373"/>
    </row>
    <row r="8322" spans="9:9">
      <c r="I8322" s="373"/>
    </row>
    <row r="8323" spans="9:9">
      <c r="I8323" s="373"/>
    </row>
    <row r="8324" spans="9:9">
      <c r="I8324" s="373"/>
    </row>
    <row r="8325" spans="9:9">
      <c r="I8325" s="373"/>
    </row>
    <row r="8326" spans="9:9">
      <c r="I8326" s="373"/>
    </row>
    <row r="8327" spans="9:9">
      <c r="I8327" s="373"/>
    </row>
    <row r="8328" spans="9:9">
      <c r="I8328" s="373"/>
    </row>
    <row r="8329" spans="9:9">
      <c r="I8329" s="373"/>
    </row>
    <row r="8330" spans="9:9">
      <c r="I8330" s="373"/>
    </row>
    <row r="8331" spans="9:9">
      <c r="I8331" s="373"/>
    </row>
    <row r="8332" spans="9:9">
      <c r="I8332" s="373"/>
    </row>
    <row r="8333" spans="9:9">
      <c r="I8333" s="373"/>
    </row>
    <row r="8334" spans="9:9">
      <c r="I8334" s="373"/>
    </row>
    <row r="8335" spans="9:9">
      <c r="I8335" s="373"/>
    </row>
    <row r="8336" spans="9:9">
      <c r="I8336" s="373"/>
    </row>
    <row r="8337" spans="9:9">
      <c r="I8337" s="373"/>
    </row>
    <row r="8338" spans="9:9">
      <c r="I8338" s="373"/>
    </row>
    <row r="8339" spans="9:9">
      <c r="I8339" s="373"/>
    </row>
    <row r="8340" spans="9:9">
      <c r="I8340" s="373"/>
    </row>
    <row r="8341" spans="9:9">
      <c r="I8341" s="373"/>
    </row>
    <row r="8342" spans="9:9">
      <c r="I8342" s="373"/>
    </row>
    <row r="8343" spans="9:9">
      <c r="I8343" s="373"/>
    </row>
    <row r="8344" spans="9:9">
      <c r="I8344" s="373"/>
    </row>
    <row r="8345" spans="9:9">
      <c r="I8345" s="373"/>
    </row>
    <row r="8346" spans="9:9">
      <c r="I8346" s="373"/>
    </row>
    <row r="8347" spans="9:9">
      <c r="I8347" s="373"/>
    </row>
    <row r="8348" spans="9:9">
      <c r="I8348" s="373"/>
    </row>
    <row r="8349" spans="9:9">
      <c r="I8349" s="373"/>
    </row>
    <row r="8350" spans="9:9">
      <c r="I8350" s="373"/>
    </row>
    <row r="8351" spans="9:9">
      <c r="I8351" s="373"/>
    </row>
    <row r="8352" spans="9:9">
      <c r="I8352" s="373"/>
    </row>
    <row r="8353" spans="9:9">
      <c r="I8353" s="373"/>
    </row>
    <row r="8354" spans="9:9">
      <c r="I8354" s="373"/>
    </row>
    <row r="8355" spans="9:9">
      <c r="I8355" s="373"/>
    </row>
    <row r="8356" spans="9:9">
      <c r="I8356" s="373"/>
    </row>
    <row r="8357" spans="9:9">
      <c r="I8357" s="373"/>
    </row>
    <row r="8358" spans="9:9">
      <c r="I8358" s="373"/>
    </row>
    <row r="8359" spans="9:9">
      <c r="I8359" s="373"/>
    </row>
    <row r="8360" spans="9:9">
      <c r="I8360" s="373"/>
    </row>
    <row r="8361" spans="9:9">
      <c r="I8361" s="373"/>
    </row>
    <row r="8362" spans="9:9">
      <c r="I8362" s="373"/>
    </row>
    <row r="8363" spans="9:9">
      <c r="I8363" s="373"/>
    </row>
    <row r="8364" spans="9:9">
      <c r="I8364" s="373"/>
    </row>
    <row r="8365" spans="9:9">
      <c r="I8365" s="373"/>
    </row>
    <row r="8366" spans="9:9">
      <c r="I8366" s="373"/>
    </row>
    <row r="8367" spans="9:9">
      <c r="I8367" s="373"/>
    </row>
    <row r="8368" spans="9:9">
      <c r="I8368" s="373"/>
    </row>
    <row r="8369" spans="9:9">
      <c r="I8369" s="373"/>
    </row>
    <row r="8370" spans="9:9">
      <c r="I8370" s="373"/>
    </row>
    <row r="8371" spans="9:9">
      <c r="I8371" s="373"/>
    </row>
    <row r="8372" spans="9:9">
      <c r="I8372" s="373"/>
    </row>
    <row r="8373" spans="9:9">
      <c r="I8373" s="373"/>
    </row>
    <row r="8374" spans="9:9">
      <c r="I8374" s="373"/>
    </row>
    <row r="8375" spans="9:9">
      <c r="I8375" s="373"/>
    </row>
    <row r="8376" spans="9:9">
      <c r="I8376" s="373"/>
    </row>
    <row r="8377" spans="9:9">
      <c r="I8377" s="373"/>
    </row>
    <row r="8378" spans="9:9">
      <c r="I8378" s="373"/>
    </row>
    <row r="8379" spans="9:9">
      <c r="I8379" s="373"/>
    </row>
    <row r="8380" spans="9:9">
      <c r="I8380" s="373"/>
    </row>
    <row r="8381" spans="9:9">
      <c r="I8381" s="373"/>
    </row>
    <row r="8382" spans="9:9">
      <c r="I8382" s="373"/>
    </row>
    <row r="8383" spans="9:9">
      <c r="I8383" s="373"/>
    </row>
    <row r="8384" spans="9:9">
      <c r="I8384" s="373"/>
    </row>
    <row r="8385" spans="9:9">
      <c r="I8385" s="373"/>
    </row>
    <row r="8386" spans="9:9">
      <c r="I8386" s="373"/>
    </row>
    <row r="8387" spans="9:9">
      <c r="I8387" s="373"/>
    </row>
    <row r="8388" spans="9:9">
      <c r="I8388" s="373"/>
    </row>
    <row r="8389" spans="9:9">
      <c r="I8389" s="373"/>
    </row>
    <row r="8390" spans="9:9">
      <c r="I8390" s="373"/>
    </row>
    <row r="8391" spans="9:9">
      <c r="I8391" s="373"/>
    </row>
    <row r="8392" spans="9:9">
      <c r="I8392" s="373"/>
    </row>
    <row r="8393" spans="9:9">
      <c r="I8393" s="373"/>
    </row>
    <row r="8394" spans="9:9">
      <c r="I8394" s="373"/>
    </row>
    <row r="8395" spans="9:9">
      <c r="I8395" s="373"/>
    </row>
    <row r="8396" spans="9:9">
      <c r="I8396" s="373"/>
    </row>
    <row r="8397" spans="9:9">
      <c r="I8397" s="373"/>
    </row>
    <row r="8398" spans="9:9">
      <c r="I8398" s="373"/>
    </row>
    <row r="8399" spans="9:9">
      <c r="I8399" s="373"/>
    </row>
    <row r="8400" spans="9:9">
      <c r="I8400" s="373"/>
    </row>
    <row r="8401" spans="9:9">
      <c r="I8401" s="373"/>
    </row>
    <row r="8402" spans="9:9">
      <c r="I8402" s="373"/>
    </row>
    <row r="8403" spans="9:9">
      <c r="I8403" s="373"/>
    </row>
    <row r="8404" spans="9:9">
      <c r="I8404" s="373"/>
    </row>
    <row r="8405" spans="9:9">
      <c r="I8405" s="373"/>
    </row>
    <row r="8406" spans="9:9">
      <c r="I8406" s="373"/>
    </row>
    <row r="8407" spans="9:9">
      <c r="I8407" s="373"/>
    </row>
    <row r="8408" spans="9:9">
      <c r="I8408" s="373"/>
    </row>
    <row r="8409" spans="9:9">
      <c r="I8409" s="373"/>
    </row>
    <row r="8410" spans="9:9">
      <c r="I8410" s="373"/>
    </row>
    <row r="8411" spans="9:9">
      <c r="I8411" s="373"/>
    </row>
    <row r="8412" spans="9:9">
      <c r="I8412" s="373"/>
    </row>
    <row r="8413" spans="9:9">
      <c r="I8413" s="373"/>
    </row>
    <row r="8414" spans="9:9">
      <c r="I8414" s="373"/>
    </row>
    <row r="8415" spans="9:9">
      <c r="I8415" s="373"/>
    </row>
    <row r="8416" spans="9:9">
      <c r="I8416" s="373"/>
    </row>
    <row r="8417" spans="9:9">
      <c r="I8417" s="373"/>
    </row>
    <row r="8418" spans="9:9">
      <c r="I8418" s="373"/>
    </row>
    <row r="8419" spans="9:9">
      <c r="I8419" s="373"/>
    </row>
    <row r="8420" spans="9:9">
      <c r="I8420" s="373"/>
    </row>
    <row r="8421" spans="9:9">
      <c r="I8421" s="373"/>
    </row>
    <row r="8422" spans="9:9">
      <c r="I8422" s="373"/>
    </row>
    <row r="8423" spans="9:9">
      <c r="I8423" s="373"/>
    </row>
    <row r="8424" spans="9:9">
      <c r="I8424" s="373"/>
    </row>
    <row r="8425" spans="9:9">
      <c r="I8425" s="373"/>
    </row>
    <row r="8426" spans="9:9">
      <c r="I8426" s="373"/>
    </row>
    <row r="8427" spans="9:9">
      <c r="I8427" s="373"/>
    </row>
    <row r="8428" spans="9:9">
      <c r="I8428" s="373"/>
    </row>
    <row r="8429" spans="9:9">
      <c r="I8429" s="373"/>
    </row>
    <row r="8430" spans="9:9">
      <c r="I8430" s="373"/>
    </row>
    <row r="8431" spans="9:9">
      <c r="I8431" s="373"/>
    </row>
    <row r="8432" spans="9:9">
      <c r="I8432" s="373"/>
    </row>
    <row r="8433" spans="9:9">
      <c r="I8433" s="373"/>
    </row>
    <row r="8434" spans="9:9">
      <c r="I8434" s="373"/>
    </row>
    <row r="8435" spans="9:9">
      <c r="I8435" s="373"/>
    </row>
    <row r="8436" spans="9:9">
      <c r="I8436" s="373"/>
    </row>
    <row r="8437" spans="9:9">
      <c r="I8437" s="373"/>
    </row>
    <row r="8438" spans="9:9">
      <c r="I8438" s="373"/>
    </row>
    <row r="8439" spans="9:9">
      <c r="I8439" s="373"/>
    </row>
    <row r="8440" spans="9:9">
      <c r="I8440" s="373"/>
    </row>
    <row r="8441" spans="9:9">
      <c r="I8441" s="373"/>
    </row>
    <row r="8442" spans="9:9">
      <c r="I8442" s="373"/>
    </row>
    <row r="8443" spans="9:9">
      <c r="I8443" s="373"/>
    </row>
    <row r="8444" spans="9:9">
      <c r="I8444" s="373"/>
    </row>
    <row r="8445" spans="9:9">
      <c r="I8445" s="373"/>
    </row>
    <row r="8446" spans="9:9">
      <c r="I8446" s="373"/>
    </row>
    <row r="8447" spans="9:9">
      <c r="I8447" s="373"/>
    </row>
    <row r="8448" spans="9:9">
      <c r="I8448" s="373"/>
    </row>
    <row r="8449" spans="9:9">
      <c r="I8449" s="373"/>
    </row>
    <row r="8450" spans="9:9">
      <c r="I8450" s="373"/>
    </row>
    <row r="8451" spans="9:9">
      <c r="I8451" s="373"/>
    </row>
    <row r="8452" spans="9:9">
      <c r="I8452" s="373"/>
    </row>
    <row r="8453" spans="9:9">
      <c r="I8453" s="373"/>
    </row>
  </sheetData>
  <customSheetViews>
    <customSheetView guid="{BA9DD912-BB3C-40B9-B8D4-2F3BB33695CD}" scale="70" showPageBreaks="1" topLeftCell="A31">
      <selection activeCell="J16" sqref="J16"/>
      <pageMargins left="0.15748031496062992" right="0.15748031496062992" top="0.27559055118110237" bottom="0.22" header="0.15748031496062992" footer="0.19"/>
      <printOptions horizontalCentered="1"/>
      <pageSetup paperSize="9" firstPageNumber="8" orientation="landscape" useFirstPageNumber="1" r:id="rId1"/>
      <headerFooter alignWithMargins="0"/>
    </customSheetView>
    <customSheetView guid="{50D6D28B-5697-48B1-897B-3DAEBACB1D6A}" topLeftCell="A16">
      <selection activeCell="F44" sqref="F44"/>
      <pageMargins left="0.15748031496062992" right="0.15748031496062992" top="0.27559055118110237" bottom="0.22" header="0.15748031496062992" footer="0.19"/>
      <printOptions horizontalCentered="1"/>
      <pageSetup paperSize="9" firstPageNumber="8" orientation="landscape" useFirstPageNumber="1" r:id="rId2"/>
      <headerFooter alignWithMargins="0"/>
    </customSheetView>
    <customSheetView guid="{8D44251F-CD28-4FD5-87FF-B69A5EBE7DBB}" topLeftCell="A16">
      <selection activeCell="F44" sqref="F44"/>
      <pageMargins left="0.15748031496062992" right="0.15748031496062992" top="0.27559055118110237" bottom="0.22" header="0.15748031496062992" footer="0.19"/>
      <printOptions horizontalCentered="1"/>
      <pageSetup paperSize="9" firstPageNumber="8" orientation="landscape" useFirstPageNumber="1" r:id="rId3"/>
      <headerFooter alignWithMargins="0"/>
    </customSheetView>
  </customSheetViews>
  <mergeCells count="12">
    <mergeCell ref="A6:J6"/>
    <mergeCell ref="I10:I11"/>
    <mergeCell ref="J10:J11"/>
    <mergeCell ref="E8:E11"/>
    <mergeCell ref="F9:F11"/>
    <mergeCell ref="G9:J9"/>
    <mergeCell ref="G10:G11"/>
    <mergeCell ref="H10:H11"/>
    <mergeCell ref="I7:J7"/>
    <mergeCell ref="A8:C10"/>
    <mergeCell ref="D8:D11"/>
    <mergeCell ref="F8:J8"/>
  </mergeCells>
  <phoneticPr fontId="5" type="noConversion"/>
  <printOptions horizontalCentered="1"/>
  <pageMargins left="0.15748031496062992" right="0.15748031496062992" top="0.27559055118110237" bottom="0.22" header="0.15748031496062992" footer="0.19"/>
  <pageSetup paperSize="9" firstPageNumber="8" orientation="landscape" useFirstPageNumber="1" r:id="rId4"/>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sheetPr>
  <dimension ref="A1:J395"/>
  <sheetViews>
    <sheetView view="pageBreakPreview" topLeftCell="A3" zoomScale="80" zoomScaleNormal="100" zoomScaleSheetLayoutView="80" workbookViewId="0">
      <selection activeCell="E3" sqref="E1:G1048576"/>
    </sheetView>
  </sheetViews>
  <sheetFormatPr defaultRowHeight="15"/>
  <cols>
    <col min="1" max="3" width="6.140625" style="1" customWidth="1"/>
    <col min="4" max="4" width="4.28515625" style="1" customWidth="1"/>
    <col min="5" max="5" width="69.28515625" style="1" customWidth="1"/>
    <col min="6" max="6" width="11.7109375" style="1" customWidth="1"/>
    <col min="7" max="7" width="14.28515625" style="1" customWidth="1"/>
    <col min="8" max="8" width="14" style="1" customWidth="1"/>
    <col min="9" max="9" width="13.85546875" style="1" customWidth="1"/>
    <col min="10" max="10" width="11.85546875" style="1" bestFit="1" customWidth="1"/>
    <col min="11" max="16384" width="9.140625" style="1"/>
  </cols>
  <sheetData>
    <row r="1" spans="1:9">
      <c r="A1" s="755" t="s">
        <v>99</v>
      </c>
      <c r="B1" s="755"/>
      <c r="C1" s="755"/>
      <c r="D1" s="755"/>
      <c r="E1" s="755"/>
      <c r="F1" s="755"/>
      <c r="G1" s="755"/>
      <c r="H1" s="755"/>
      <c r="I1" s="755"/>
    </row>
    <row r="2" spans="1:9">
      <c r="A2" s="128"/>
      <c r="B2" s="128"/>
      <c r="C2" s="128"/>
      <c r="D2" s="128"/>
      <c r="E2" s="128"/>
      <c r="F2" s="128"/>
      <c r="G2" s="128"/>
      <c r="H2" s="50"/>
      <c r="I2" s="49" t="s">
        <v>195</v>
      </c>
    </row>
    <row r="3" spans="1:9">
      <c r="A3" s="90"/>
      <c r="B3" s="90"/>
      <c r="C3" s="90"/>
      <c r="D3" s="90"/>
      <c r="E3" s="90"/>
      <c r="F3" s="90"/>
      <c r="G3" s="90"/>
      <c r="H3" s="50"/>
      <c r="I3" s="49" t="s">
        <v>1179</v>
      </c>
    </row>
    <row r="4" spans="1:9">
      <c r="A4" s="90"/>
      <c r="B4" s="90"/>
      <c r="C4" s="90"/>
      <c r="D4" s="90"/>
      <c r="E4" s="90"/>
      <c r="F4" s="90"/>
      <c r="G4" s="90"/>
      <c r="H4" s="50"/>
      <c r="I4" s="49" t="s">
        <v>196</v>
      </c>
    </row>
    <row r="5" spans="1:9">
      <c r="A5" s="90"/>
      <c r="B5" s="90"/>
      <c r="C5" s="90"/>
      <c r="D5" s="90"/>
      <c r="E5" s="90"/>
      <c r="F5" s="90"/>
      <c r="G5" s="90"/>
      <c r="H5" s="90"/>
      <c r="I5" s="49" t="s">
        <v>43</v>
      </c>
    </row>
    <row r="6" spans="1:9" ht="41.25" customHeight="1">
      <c r="A6" s="756" t="s">
        <v>1185</v>
      </c>
      <c r="B6" s="756"/>
      <c r="C6" s="756"/>
      <c r="D6" s="756"/>
      <c r="E6" s="756"/>
      <c r="F6" s="756"/>
      <c r="G6" s="756"/>
      <c r="H6" s="756"/>
      <c r="I6" s="756"/>
    </row>
    <row r="7" spans="1:9" ht="15.75" customHeight="1" thickBot="1">
      <c r="A7" s="466"/>
      <c r="B7" s="466"/>
      <c r="C7" s="466"/>
      <c r="D7" s="466"/>
      <c r="E7" s="466"/>
      <c r="F7" s="466"/>
      <c r="G7" s="466"/>
      <c r="H7" s="764" t="s">
        <v>1</v>
      </c>
      <c r="I7" s="764"/>
    </row>
    <row r="8" spans="1:9" ht="78" customHeight="1">
      <c r="A8" s="721" t="s">
        <v>44</v>
      </c>
      <c r="B8" s="760"/>
      <c r="C8" s="760"/>
      <c r="D8" s="761" t="s">
        <v>223</v>
      </c>
      <c r="E8" s="753" t="s">
        <v>37</v>
      </c>
      <c r="F8" s="753" t="s">
        <v>97</v>
      </c>
      <c r="G8" s="753"/>
      <c r="H8" s="753"/>
      <c r="I8" s="762"/>
    </row>
    <row r="9" spans="1:9" ht="18.75" customHeight="1">
      <c r="A9" s="757" t="s">
        <v>224</v>
      </c>
      <c r="B9" s="758" t="s">
        <v>225</v>
      </c>
      <c r="C9" s="759" t="s">
        <v>226</v>
      </c>
      <c r="D9" s="759"/>
      <c r="E9" s="754"/>
      <c r="F9" s="754"/>
      <c r="G9" s="754"/>
      <c r="H9" s="754"/>
      <c r="I9" s="763"/>
    </row>
    <row r="10" spans="1:9" ht="39.75" customHeight="1">
      <c r="A10" s="757"/>
      <c r="B10" s="758"/>
      <c r="C10" s="759"/>
      <c r="D10" s="759"/>
      <c r="E10" s="754"/>
      <c r="F10" s="357" t="s">
        <v>51</v>
      </c>
      <c r="G10" s="357" t="s">
        <v>52</v>
      </c>
      <c r="H10" s="357" t="s">
        <v>53</v>
      </c>
      <c r="I10" s="358" t="s">
        <v>14</v>
      </c>
    </row>
    <row r="11" spans="1:9" ht="17.25">
      <c r="A11" s="203"/>
      <c r="B11" s="66"/>
      <c r="C11" s="66"/>
      <c r="D11" s="66"/>
      <c r="E11" s="357" t="s">
        <v>15</v>
      </c>
      <c r="F11" s="199">
        <f>+F13</f>
        <v>0</v>
      </c>
      <c r="G11" s="199">
        <f>+G13</f>
        <v>1304367.7999999998</v>
      </c>
      <c r="H11" s="199">
        <f>+H13</f>
        <v>1791349.9</v>
      </c>
      <c r="I11" s="467">
        <f>+I13</f>
        <v>1982666.3</v>
      </c>
    </row>
    <row r="12" spans="1:9" ht="21" customHeight="1">
      <c r="A12" s="203"/>
      <c r="B12" s="66"/>
      <c r="C12" s="66"/>
      <c r="D12" s="66"/>
      <c r="E12" s="92" t="s">
        <v>98</v>
      </c>
      <c r="F12" s="199"/>
      <c r="G12" s="199"/>
      <c r="H12" s="199"/>
      <c r="I12" s="467"/>
    </row>
    <row r="13" spans="1:9" ht="26.25" customHeight="1">
      <c r="A13" s="204"/>
      <c r="B13" s="67"/>
      <c r="C13" s="67"/>
      <c r="D13" s="67"/>
      <c r="E13" s="91" t="s">
        <v>554</v>
      </c>
      <c r="F13" s="199">
        <f>+F15</f>
        <v>0</v>
      </c>
      <c r="G13" s="199">
        <f>+G15</f>
        <v>1304367.7999999998</v>
      </c>
      <c r="H13" s="199">
        <f>+H15</f>
        <v>1791349.9</v>
      </c>
      <c r="I13" s="467">
        <f>+I15</f>
        <v>1982666.3</v>
      </c>
    </row>
    <row r="14" spans="1:9" ht="17.25">
      <c r="A14" s="204"/>
      <c r="B14" s="67"/>
      <c r="C14" s="67"/>
      <c r="D14" s="67"/>
      <c r="E14" s="92" t="s">
        <v>98</v>
      </c>
      <c r="F14" s="200"/>
      <c r="G14" s="200"/>
      <c r="H14" s="200"/>
      <c r="I14" s="205"/>
    </row>
    <row r="15" spans="1:9" ht="99" customHeight="1">
      <c r="A15" s="468" t="s">
        <v>12</v>
      </c>
      <c r="B15" s="377" t="s">
        <v>11</v>
      </c>
      <c r="C15" s="377" t="s">
        <v>11</v>
      </c>
      <c r="D15" s="377" t="s">
        <v>438</v>
      </c>
      <c r="E15" s="132" t="str">
        <f>'N 6.2'!E16</f>
        <v>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v>
      </c>
      <c r="F15" s="347">
        <f>+'N 5'!C83</f>
        <v>0</v>
      </c>
      <c r="G15" s="347">
        <f>+'N 5'!D83</f>
        <v>1304367.7999999998</v>
      </c>
      <c r="H15" s="347">
        <f>+'N 5'!E83</f>
        <v>1791349.9</v>
      </c>
      <c r="I15" s="467">
        <f>+'N 5'!F83</f>
        <v>1982666.3</v>
      </c>
    </row>
    <row r="16" spans="1:9" hidden="1">
      <c r="A16" s="26"/>
      <c r="B16" s="27"/>
      <c r="C16" s="27"/>
      <c r="D16" s="27"/>
      <c r="E16" s="293" t="s">
        <v>45</v>
      </c>
      <c r="F16" s="294"/>
      <c r="G16" s="294"/>
      <c r="H16" s="294"/>
      <c r="I16" s="295"/>
    </row>
    <row r="17" spans="1:10" ht="27" hidden="1">
      <c r="A17" s="26"/>
      <c r="B17" s="27"/>
      <c r="C17" s="27"/>
      <c r="D17" s="27"/>
      <c r="E17" s="48" t="s">
        <v>71</v>
      </c>
      <c r="F17" s="201" t="e">
        <f>#REF!</f>
        <v>#REF!</v>
      </c>
      <c r="G17" s="201" t="e">
        <f>#REF!</f>
        <v>#REF!</v>
      </c>
      <c r="H17" s="201" t="e">
        <f>#REF!</f>
        <v>#REF!</v>
      </c>
      <c r="I17" s="206" t="e">
        <f>#REF!</f>
        <v>#REF!</v>
      </c>
    </row>
    <row r="18" spans="1:10" ht="42" hidden="1" customHeight="1">
      <c r="A18" s="26"/>
      <c r="B18" s="27"/>
      <c r="C18" s="27"/>
      <c r="D18" s="27"/>
      <c r="E18" s="48" t="s">
        <v>64</v>
      </c>
      <c r="F18" s="201"/>
      <c r="G18" s="201"/>
      <c r="H18" s="201"/>
      <c r="I18" s="207"/>
    </row>
    <row r="19" spans="1:10" ht="70.5" hidden="1" customHeight="1">
      <c r="A19" s="26"/>
      <c r="B19" s="27"/>
      <c r="C19" s="27"/>
      <c r="D19" s="27"/>
      <c r="E19" s="48" t="s">
        <v>70</v>
      </c>
      <c r="F19" s="201" t="e">
        <f>#REF!</f>
        <v>#REF!</v>
      </c>
      <c r="G19" s="201" t="e">
        <f>#REF!</f>
        <v>#REF!</v>
      </c>
      <c r="H19" s="201" t="e">
        <f>#REF!</f>
        <v>#REF!</v>
      </c>
      <c r="I19" s="206" t="e">
        <f>#REF!</f>
        <v>#REF!</v>
      </c>
    </row>
    <row r="20" spans="1:10" ht="41.25" hidden="1" customHeight="1">
      <c r="A20" s="26"/>
      <c r="B20" s="27"/>
      <c r="C20" s="27"/>
      <c r="D20" s="27"/>
      <c r="E20" s="48" t="s">
        <v>65</v>
      </c>
      <c r="F20" s="202"/>
      <c r="G20" s="202"/>
      <c r="H20" s="202"/>
      <c r="I20" s="207"/>
    </row>
    <row r="21" spans="1:10" ht="17.25">
      <c r="A21" s="26"/>
      <c r="B21" s="27"/>
      <c r="C21" s="27"/>
      <c r="D21" s="27"/>
      <c r="E21" s="132" t="s">
        <v>7</v>
      </c>
      <c r="F21" s="202"/>
      <c r="G21" s="202"/>
      <c r="H21" s="202"/>
      <c r="I21" s="207"/>
    </row>
    <row r="22" spans="1:10" ht="55.5" customHeight="1">
      <c r="A22" s="296"/>
      <c r="B22" s="133"/>
      <c r="C22" s="133"/>
      <c r="D22" s="133"/>
      <c r="E22" s="131" t="str">
        <f>+'N 6.2'!E18</f>
        <v>ՀՀ ոստիկանության ՃՈ Իջևանի ՀՔԲ նոր վարչական շենքի կառուցում, հեղինակային և տեխնիկական հսկողություն</v>
      </c>
      <c r="F22" s="134">
        <f>+'N 8'!G385+'N 8'!G390+'N 8'!G392</f>
        <v>0</v>
      </c>
      <c r="G22" s="134">
        <f>+'N 8'!H385+'N 8'!H390+'N 8'!H392</f>
        <v>61875</v>
      </c>
      <c r="H22" s="134">
        <f>+'N 8'!I385+'N 8'!I390+'N 8'!I392</f>
        <v>122729.60000000001</v>
      </c>
      <c r="I22" s="134">
        <f>+'N 8'!J385+'N 8'!J390+'N 8'!J392</f>
        <v>196816.1</v>
      </c>
      <c r="J22" s="1" t="str">
        <f>IF('N 6.2'!K18=0,"",'N 6.2'!K18)</f>
        <v/>
      </c>
    </row>
    <row r="23" spans="1:10" ht="62.25" customHeight="1">
      <c r="A23" s="296"/>
      <c r="B23" s="133"/>
      <c r="C23" s="133"/>
      <c r="D23" s="133"/>
      <c r="E23" s="131" t="str">
        <f>+'N 6.2'!E19</f>
        <v>ՀՀ ոստիկանության Շիրակի մարզային վարչության Կումայրիի բաժնի նոր վարչական շենքի կառուցում, տեխնիկական հսկողություն</v>
      </c>
      <c r="F23" s="134">
        <f>+'N 8'!G386+'N 8'!G388+'N 8'!G393</f>
        <v>0</v>
      </c>
      <c r="G23" s="134">
        <f>+'N 8'!H386+'N 8'!H388+'N 8'!H393</f>
        <v>87399.989000000001</v>
      </c>
      <c r="H23" s="134">
        <f>+'N 8'!I386+'N 8'!I388+'N 8'!I393</f>
        <v>87399.989000000001</v>
      </c>
      <c r="I23" s="134">
        <f>+'N 8'!J386+'N 8'!J388+'N 8'!J393</f>
        <v>87399.989000000001</v>
      </c>
    </row>
    <row r="24" spans="1:10" ht="41.25" hidden="1" customHeight="1">
      <c r="A24" s="296"/>
      <c r="B24" s="133"/>
      <c r="C24" s="133"/>
      <c r="D24" s="133"/>
      <c r="E24" s="131" t="str">
        <f>+'N 6.2'!E20</f>
        <v>Գյումրիի տեխնիկական հսկողություն</v>
      </c>
      <c r="F24" s="134"/>
      <c r="G24" s="134">
        <f>'N 8'!H389</f>
        <v>0</v>
      </c>
      <c r="H24" s="134">
        <f>'N 8'!I389</f>
        <v>0</v>
      </c>
      <c r="I24" s="134">
        <f>'N 8'!J389</f>
        <v>0</v>
      </c>
    </row>
    <row r="25" spans="1:10" ht="41.25" hidden="1" customHeight="1">
      <c r="A25" s="296"/>
      <c r="B25" s="133"/>
      <c r="C25" s="133"/>
      <c r="D25" s="133"/>
      <c r="E25" s="131" t="str">
        <f>+'N 6.2'!E21</f>
        <v>Գյումրիի հեղինակային հսկողություն</v>
      </c>
      <c r="F25" s="134"/>
      <c r="G25" s="134">
        <f>+'N 8'!H397+'N 8'!H398+'N 8'!H400</f>
        <v>18090</v>
      </c>
      <c r="H25" s="134">
        <f>+'N 8'!I397+'N 8'!I398+'N 8'!I400</f>
        <v>34842</v>
      </c>
      <c r="I25" s="134">
        <f>+'N 8'!J397+'N 8'!J398+'N 8'!J400</f>
        <v>45232</v>
      </c>
    </row>
    <row r="26" spans="1:10" ht="81.75" customHeight="1">
      <c r="A26" s="296"/>
      <c r="B26" s="133"/>
      <c r="C26" s="133"/>
      <c r="D26" s="133"/>
      <c r="E26" s="131" t="str">
        <f>+'N 6.2'!E22</f>
        <v xml:space="preserve">ՀՀ ոստիկանության Երևան քաղաքի վարչության Էրեբունի ՈԲ հենակետի կառուցում, տեխնիական և հեղինակային հսկողություն,  նախագծանախահաշվային փաստաթղթերի կազմում </v>
      </c>
      <c r="F26" s="134">
        <f>+'N 8'!G387+'N 8'!G391+'N 8'!G394+'N 8'!G596</f>
        <v>0</v>
      </c>
      <c r="G26" s="134">
        <f>+'N 8'!H387+'N 8'!H391+'N 8'!H394+'N 8'!H596</f>
        <v>790</v>
      </c>
      <c r="H26" s="134">
        <f>+'N 8'!I387+'N 8'!I391+'N 8'!I394+'N 8'!I596</f>
        <v>17347</v>
      </c>
      <c r="I26" s="134">
        <f>+'N 8'!J387+'N 8'!J391+'N 8'!J394+'N 8'!J596</f>
        <v>17347</v>
      </c>
    </row>
    <row r="27" spans="1:10" ht="51" customHeight="1">
      <c r="A27" s="296"/>
      <c r="B27" s="133"/>
      <c r="C27" s="133"/>
      <c r="D27" s="133"/>
      <c r="E27" s="131" t="str">
        <f>+'N 6.2'!E23</f>
        <v>ՃՈ խորհրդակցությունների դահլիճի կապիտալ վերանորոգման աշխատանքներ, տեխնիկական և հեղինակային հսկողություն</v>
      </c>
      <c r="F27" s="134">
        <f>+'N 8'!G397+'N 8'!G400+'N 8'!G403</f>
        <v>0</v>
      </c>
      <c r="G27" s="134">
        <f>+'N 8'!H397+'N 8'!H400+'N 8'!H403</f>
        <v>10146</v>
      </c>
      <c r="H27" s="134">
        <f>+'N 8'!I397+'N 8'!I400+'N 8'!I403</f>
        <v>20092</v>
      </c>
      <c r="I27" s="134">
        <f>+'N 8'!J397+'N 8'!J400+'N 8'!J403</f>
        <v>30540</v>
      </c>
    </row>
    <row r="28" spans="1:10" ht="83.25" customHeight="1">
      <c r="A28" s="296"/>
      <c r="B28" s="133"/>
      <c r="C28" s="133"/>
      <c r="D28" s="133"/>
      <c r="E28" s="131" t="str">
        <f>+'N 6.2'!E24</f>
        <v xml:space="preserve">ՀՀ ոստիկանության ԿՀԴՊԳՎ  նկուղային հարկի սպորտ դահլիճի վերանորոգում, տեխնիկական և հեղինակային հսկողություն, նախագծանախահաշվային փաստաթղթերի կազմում </v>
      </c>
      <c r="F28" s="134">
        <f>+'N 8'!G398+'N 8'!G401+'N 8'!G407+'N 8'!G597</f>
        <v>0</v>
      </c>
      <c r="G28" s="134">
        <f>+'N 8'!H398+'N 8'!H401+'N 8'!H407+'N 8'!H597</f>
        <v>8075</v>
      </c>
      <c r="H28" s="134">
        <f>+'N 8'!I398+'N 8'!I401+'N 8'!I407+'N 8'!I597</f>
        <v>15310</v>
      </c>
      <c r="I28" s="134">
        <f>+'N 8'!J398+'N 8'!J401+'N 8'!J407+'N 8'!J597</f>
        <v>15310</v>
      </c>
    </row>
    <row r="29" spans="1:10" ht="66" customHeight="1">
      <c r="A29" s="296"/>
      <c r="B29" s="133"/>
      <c r="C29" s="133"/>
      <c r="D29" s="133"/>
      <c r="E29" s="131" t="str">
        <f>+'N 6.2'!E25</f>
        <v xml:space="preserve">ՀՀ ոստիկանության ԿՀԴՊԳՎ խորհրդակցության դահլիճի վերանորոգման նախագծանախահաշվային փաստաթղթերի կազմում </v>
      </c>
      <c r="F29" s="134">
        <f>+'N 8'!G399+'N 8'!G402+'N 8'!G408+'N 8'!G598</f>
        <v>0</v>
      </c>
      <c r="G29" s="134">
        <f>+'N 8'!H399+'N 8'!H402+'N 8'!H408+'N 8'!H598</f>
        <v>12240</v>
      </c>
      <c r="H29" s="134">
        <f>+'N 8'!I399+'N 8'!I402+'N 8'!I408+'N 8'!I598</f>
        <v>27594.199999999997</v>
      </c>
      <c r="I29" s="134">
        <f>+'N 8'!J399+'N 8'!J402+'N 8'!J408+'N 8'!J598</f>
        <v>27594.199999999997</v>
      </c>
    </row>
    <row r="30" spans="1:10" ht="66.75" customHeight="1">
      <c r="A30" s="296"/>
      <c r="B30" s="133"/>
      <c r="C30" s="133"/>
      <c r="D30" s="133"/>
      <c r="E30" s="131" t="str">
        <f>+'N 6.2'!E26</f>
        <v>ՀՀ ոստիկանության ՊՊԾ գնդի զորանոց մասնաշենքի տանիքի կապիտալ վերանորոգման աշխատանքների հեղինակային հսկողություն</v>
      </c>
      <c r="F30" s="134">
        <f>+'N 8'!G404</f>
        <v>0</v>
      </c>
      <c r="G30" s="134">
        <f>+'N 8'!H404</f>
        <v>277</v>
      </c>
      <c r="H30" s="134">
        <f>+'N 8'!I404</f>
        <v>277</v>
      </c>
      <c r="I30" s="134">
        <f>+'N 8'!J404</f>
        <v>277</v>
      </c>
    </row>
    <row r="31" spans="1:10" ht="107.25" customHeight="1">
      <c r="A31" s="296"/>
      <c r="B31" s="133"/>
      <c r="C31" s="133"/>
      <c r="D31" s="133"/>
      <c r="E31" s="131" t="str">
        <f>+'N 6.2'!E27</f>
        <v>ՀՀ ոստիկանության կապի և տեղեկատվական տեխնոլոգիաների վարչության 2-րդ բաժնի ռադիոկենտրոնի բաժանմունքի շենք-շինությունների վերանորոգման ջեռուցման և արտաքին գազամատակարարման հեղինակային հսկողություն</v>
      </c>
      <c r="F31" s="134">
        <f>+'N 8'!G405</f>
        <v>0</v>
      </c>
      <c r="G31" s="134">
        <f>+'N 8'!H405</f>
        <v>81</v>
      </c>
      <c r="H31" s="134">
        <f>+'N 8'!I405</f>
        <v>81</v>
      </c>
      <c r="I31" s="134">
        <f>+'N 8'!J405</f>
        <v>81</v>
      </c>
    </row>
    <row r="32" spans="1:10" ht="62.25" customHeight="1">
      <c r="A32" s="296"/>
      <c r="B32" s="133"/>
      <c r="C32" s="133"/>
      <c r="D32" s="133"/>
      <c r="E32" s="131" t="str">
        <f>+'N 6.2'!E28</f>
        <v>ՀՀ ոստիկանության Արագածոտնի ՄՎ Ապարանի բաժնի հերթապահ մասի և ՁՊՎ-ի կապիտալ վերանորոգման աշխատանքների հեղինակային հսկողություն</v>
      </c>
      <c r="F32" s="134">
        <f>+'N 8'!G406</f>
        <v>0</v>
      </c>
      <c r="G32" s="134">
        <f>+'N 8'!H406</f>
        <v>77</v>
      </c>
      <c r="H32" s="134">
        <f>+'N 8'!I406</f>
        <v>77</v>
      </c>
      <c r="I32" s="134">
        <f>+'N 8'!J406</f>
        <v>77</v>
      </c>
    </row>
    <row r="33" spans="1:9" ht="61.5" customHeight="1">
      <c r="A33" s="296"/>
      <c r="B33" s="133"/>
      <c r="C33" s="133"/>
      <c r="D33" s="133"/>
      <c r="E33" s="131" t="str">
        <f>+'N 6.2'!E29</f>
        <v xml:space="preserve">Էրեբունի-Աթոյան փողոցների խաչմերուկում նոր լուսացույցային օբյեկտի կառուցման   աշխատանքների նախագծանախահաշվային փաստաթղթերի կազմում </v>
      </c>
      <c r="F33" s="134">
        <f>+'N 8'!G590</f>
        <v>0</v>
      </c>
      <c r="G33" s="134">
        <f>+'N 8'!H590</f>
        <v>230</v>
      </c>
      <c r="H33" s="134">
        <f>+'N 8'!I590</f>
        <v>230</v>
      </c>
      <c r="I33" s="134">
        <f>+'N 8'!J590</f>
        <v>230</v>
      </c>
    </row>
    <row r="34" spans="1:9" ht="61.5" customHeight="1">
      <c r="A34" s="296"/>
      <c r="B34" s="133"/>
      <c r="C34" s="133"/>
      <c r="D34" s="133"/>
      <c r="E34" s="131" t="str">
        <f>+'N 6.2'!E30</f>
        <v xml:space="preserve">Բաբաջանյան-Աշխաբադ փողոցների խաչմերուկում նոր լուսացույցային օբյեկտի կառուցման   աշխատանքների նախագծանախահաշվային փաստաթղթերի կազմում </v>
      </c>
      <c r="F34" s="134">
        <f>+'N 8'!G591</f>
        <v>0</v>
      </c>
      <c r="G34" s="134">
        <f>+'N 8'!H591</f>
        <v>230</v>
      </c>
      <c r="H34" s="134">
        <f>+'N 8'!I591</f>
        <v>230</v>
      </c>
      <c r="I34" s="134">
        <f>+'N 8'!J591</f>
        <v>230</v>
      </c>
    </row>
    <row r="35" spans="1:9" ht="61.5" customHeight="1">
      <c r="A35" s="296"/>
      <c r="B35" s="133"/>
      <c r="C35" s="133"/>
      <c r="D35" s="133"/>
      <c r="E35" s="131" t="str">
        <f>+'N 6.2'!E31</f>
        <v xml:space="preserve">Բագրևանդ-Թևանյան, փողոցների խաչմերուկում նոր լուսացույցային օբյեկտի կառուցման   աշխատանքների նախագծանախահաշվային փաստաթղթերի կազմում </v>
      </c>
      <c r="F35" s="134">
        <f>+'N 8'!G592</f>
        <v>0</v>
      </c>
      <c r="G35" s="134">
        <f>+'N 8'!H592</f>
        <v>230</v>
      </c>
      <c r="H35" s="134">
        <f>+'N 8'!I592</f>
        <v>230</v>
      </c>
      <c r="I35" s="134">
        <f>+'N 8'!J592</f>
        <v>230</v>
      </c>
    </row>
    <row r="36" spans="1:9" ht="61.5" customHeight="1">
      <c r="A36" s="296"/>
      <c r="B36" s="133"/>
      <c r="C36" s="133"/>
      <c r="D36" s="133"/>
      <c r="E36" s="131" t="str">
        <f>+'N 6.2'!E32</f>
        <v xml:space="preserve">Քանաքեռցի-Սարկավագի փողոցների խաչմերուկում նոր լուսացույցային օբյեկտի կառուցման   աշխատանքների նախագծանախահաշվային փաստաթղթերի կազմում </v>
      </c>
      <c r="F36" s="134">
        <f>+'N 8'!G593</f>
        <v>0</v>
      </c>
      <c r="G36" s="134">
        <f>+'N 8'!H593</f>
        <v>230</v>
      </c>
      <c r="H36" s="134">
        <f>+'N 8'!I593</f>
        <v>230</v>
      </c>
      <c r="I36" s="134">
        <f>+'N 8'!J593</f>
        <v>230</v>
      </c>
    </row>
    <row r="37" spans="1:9" ht="61.5" customHeight="1">
      <c r="A37" s="296"/>
      <c r="B37" s="133"/>
      <c r="C37" s="133"/>
      <c r="D37" s="133"/>
      <c r="E37" s="131" t="str">
        <f>+'N 6.2'!E33</f>
        <v xml:space="preserve">Ա.Խաչատրյան-Հ.Հակոբյան փողոցների խաչմերուկում նոր լուսացույցային օբյեկտի կառուցման   աշխատանքների նախագծանախահաշվային փաստաթղթերի կազմում </v>
      </c>
      <c r="F37" s="134">
        <f>+'N 8'!G594</f>
        <v>0</v>
      </c>
      <c r="G37" s="134">
        <f>+'N 8'!H594</f>
        <v>230</v>
      </c>
      <c r="H37" s="134">
        <f>+'N 8'!I594</f>
        <v>230</v>
      </c>
      <c r="I37" s="134">
        <f>+'N 8'!J594</f>
        <v>230</v>
      </c>
    </row>
    <row r="38" spans="1:9" ht="64.5" customHeight="1">
      <c r="A38" s="296"/>
      <c r="B38" s="133"/>
      <c r="C38" s="133"/>
      <c r="D38" s="133"/>
      <c r="E38" s="131" t="str">
        <f>+'N 6.2'!E34</f>
        <v xml:space="preserve">ՀՀ ոստիկանության  Շիրակի ՄՎ Կումայրիի ՈԲ մուտքի կառուցման   նախագծանախահաշվային փաստաթղթերի կազմում </v>
      </c>
      <c r="F38" s="134">
        <f>+'N 8'!G595</f>
        <v>0</v>
      </c>
      <c r="G38" s="134">
        <f>+'N 8'!H595</f>
        <v>1600</v>
      </c>
      <c r="H38" s="134">
        <f>+'N 8'!I595</f>
        <v>1600</v>
      </c>
      <c r="I38" s="134">
        <f>+'N 8'!J595</f>
        <v>1600</v>
      </c>
    </row>
    <row r="39" spans="1:9" ht="64.5" customHeight="1">
      <c r="A39" s="296"/>
      <c r="B39" s="133"/>
      <c r="C39" s="133"/>
      <c r="D39" s="133"/>
      <c r="E39" s="131" t="str">
        <f>+'N 6.2'!E35</f>
        <v xml:space="preserve">ՀՀ ոստիկանության ԱՎՎ Էջմիածնի բաժանմունքի կապիտալ վերանորոգման նախագծանախահաշվային փաստաթղթերի կազմում </v>
      </c>
      <c r="F39" s="134">
        <f>+'N 8'!G599</f>
        <v>0</v>
      </c>
      <c r="G39" s="134">
        <f>+'N 8'!H599</f>
        <v>650</v>
      </c>
      <c r="H39" s="134">
        <f>+'N 8'!I599</f>
        <v>650</v>
      </c>
      <c r="I39" s="134">
        <f>+'N 8'!J599</f>
        <v>650</v>
      </c>
    </row>
    <row r="40" spans="1:9" ht="67.5" customHeight="1">
      <c r="A40" s="296"/>
      <c r="B40" s="133"/>
      <c r="C40" s="133"/>
      <c r="D40" s="133"/>
      <c r="E40" s="131" t="str">
        <f>+'N 6.2'!E36</f>
        <v xml:space="preserve">ՀՀ ոստիկանության ԱՎՎ Կապանի բաժանմունքի կապիտալ վերանորոգման նախագծանախահաշվային փաստաթղթերի կազմում </v>
      </c>
      <c r="F40" s="134">
        <f>+'N 8'!G600</f>
        <v>0</v>
      </c>
      <c r="G40" s="134">
        <f>+'N 8'!H600</f>
        <v>650</v>
      </c>
      <c r="H40" s="134">
        <f>+'N 8'!I600</f>
        <v>650</v>
      </c>
      <c r="I40" s="134">
        <f>+'N 8'!J600</f>
        <v>650</v>
      </c>
    </row>
    <row r="41" spans="1:9" ht="61.5" customHeight="1">
      <c r="A41" s="296"/>
      <c r="B41" s="133"/>
      <c r="C41" s="133"/>
      <c r="D41" s="133"/>
      <c r="E41" s="131" t="str">
        <f>+'N 6.2'!E37</f>
        <v xml:space="preserve"> ՀՀ ոստիկանության Սյունիքի ՄՎ Կապանի ՈԲ ՁՊՎ-ի կապիտալ վերանորոգման նախագծանախահաշվային փաստաթղթերի կազմում </v>
      </c>
      <c r="F41" s="134">
        <f>+'N 8'!G601</f>
        <v>0</v>
      </c>
      <c r="G41" s="134">
        <f>+'N 8'!H601</f>
        <v>650</v>
      </c>
      <c r="H41" s="134">
        <f>+'N 8'!I601</f>
        <v>650</v>
      </c>
      <c r="I41" s="134">
        <f>+'N 8'!J601</f>
        <v>650</v>
      </c>
    </row>
    <row r="42" spans="1:9" ht="67.5" customHeight="1">
      <c r="A42" s="296"/>
      <c r="B42" s="133"/>
      <c r="C42" s="133"/>
      <c r="D42" s="133"/>
      <c r="E42" s="131" t="str">
        <f>+'N 6.2'!E38</f>
        <v xml:space="preserve">ՀՀ ոստիկանության  Կոտայքի ՄՎ Կոտայքի ՈԲ ՁՊՎ-ի կապիտալ վերանորոգման նախագծանախահաշվային փաստաթղթերի կազմում </v>
      </c>
      <c r="F42" s="134">
        <f>+'N 8'!G602</f>
        <v>0</v>
      </c>
      <c r="G42" s="134">
        <f>+'N 8'!H602</f>
        <v>650</v>
      </c>
      <c r="H42" s="134">
        <f>+'N 8'!I602</f>
        <v>650</v>
      </c>
      <c r="I42" s="134">
        <f>+'N 8'!J602</f>
        <v>650</v>
      </c>
    </row>
    <row r="43" spans="1:9" ht="64.5" customHeight="1">
      <c r="A43" s="296"/>
      <c r="B43" s="133"/>
      <c r="C43" s="133"/>
      <c r="D43" s="133"/>
      <c r="E43" s="131" t="str">
        <f>+'N 6.2'!E39</f>
        <v xml:space="preserve">ՀՀ ոստիկանության ԱՎՎ Շենգավիթի բաժանմունքի վերանորոգման նախագծանախահաշվային փաստաթղթերի կազմում </v>
      </c>
      <c r="F43" s="134">
        <f>+'N 8'!G603</f>
        <v>0</v>
      </c>
      <c r="G43" s="134">
        <f>+'N 8'!H603</f>
        <v>600</v>
      </c>
      <c r="H43" s="134">
        <f>+'N 8'!I603</f>
        <v>600</v>
      </c>
      <c r="I43" s="134">
        <f>+'N 8'!J603</f>
        <v>600</v>
      </c>
    </row>
    <row r="44" spans="1:9" ht="85.5" customHeight="1">
      <c r="A44" s="296"/>
      <c r="B44" s="133"/>
      <c r="C44" s="133"/>
      <c r="D44" s="133"/>
      <c r="E44" s="131" t="str">
        <f>+'N 6.2'!E40</f>
        <v>ՀՀ ոստիկանության կապի և տեղեկատվական տեխնոլոգիաների վարչության 2-րդ բաժնի ռադիոկենտրոնի բաժանմունքի շենք-շինությունների վերանորոգման նախագծանախահաշվային փաստաթղթերի կազմում</v>
      </c>
      <c r="F44" s="134">
        <f>+'N 8'!G604</f>
        <v>0</v>
      </c>
      <c r="G44" s="134">
        <f>+'N 8'!H604</f>
        <v>0</v>
      </c>
      <c r="H44" s="134">
        <f>+'N 8'!I604</f>
        <v>1600</v>
      </c>
      <c r="I44" s="134">
        <f>+'N 8'!J604</f>
        <v>1600</v>
      </c>
    </row>
    <row r="45" spans="1:9" ht="81.75" customHeight="1">
      <c r="A45" s="296"/>
      <c r="B45" s="133"/>
      <c r="C45" s="133"/>
      <c r="D45" s="133"/>
      <c r="E45" s="131" t="str">
        <f>+'N 6.2'!E41</f>
        <v xml:space="preserve">ՀՀ ոստիկանության ԲՎ Հոսպիտալի Բ մասնաշենքի վիրահատության բաժնի միջանցքի, աշխպատասենյակների և հիվանդասենյակների վերանորոգման նախագծանախահաշվային փաստաթղթերի կազմում </v>
      </c>
      <c r="F45" s="134">
        <f>+'N 8'!G605</f>
        <v>0</v>
      </c>
      <c r="G45" s="134">
        <f>+'N 8'!H605</f>
        <v>600</v>
      </c>
      <c r="H45" s="134">
        <f>+'N 8'!I605</f>
        <v>600</v>
      </c>
      <c r="I45" s="134">
        <f>+'N 8'!J605</f>
        <v>600</v>
      </c>
    </row>
    <row r="46" spans="1:9" customFormat="1" ht="60" customHeight="1">
      <c r="A46" s="639"/>
      <c r="B46" s="639"/>
      <c r="C46" s="639"/>
      <c r="D46" s="639"/>
      <c r="E46" s="131" t="str">
        <f>+'N 6.2'!E42</f>
        <v xml:space="preserve">ՀՀ ոստիկանության վարչական շենքի կապիտալ վերանորոգման նախագծանախահաշվային փաստաթղթերի կազմում  </v>
      </c>
      <c r="F46" s="134">
        <f>+'N 8'!G606</f>
        <v>0</v>
      </c>
      <c r="G46" s="134">
        <f>+'N 8'!H606</f>
        <v>0</v>
      </c>
      <c r="H46" s="134">
        <f>+'N 8'!I606</f>
        <v>180</v>
      </c>
      <c r="I46" s="134">
        <f>+'N 8'!J606</f>
        <v>180</v>
      </c>
    </row>
    <row r="47" spans="1:9" customFormat="1" ht="41.25" customHeight="1"/>
    <row r="48" spans="1:9" customFormat="1" ht="41.25" customHeight="1"/>
    <row r="49" customFormat="1" ht="41.25" customHeight="1"/>
    <row r="50" customFormat="1" ht="41.25" customHeight="1"/>
    <row r="51" customFormat="1" ht="41.25" customHeight="1"/>
    <row r="52" customFormat="1" ht="41.25" customHeight="1"/>
    <row r="53" customFormat="1" ht="41.25" customHeight="1"/>
    <row r="54" customFormat="1" ht="41.25" customHeight="1"/>
    <row r="55" customFormat="1" ht="41.25" customHeight="1"/>
    <row r="56" customFormat="1" ht="41.25" customHeight="1"/>
    <row r="57" customFormat="1" ht="41.25" customHeight="1"/>
    <row r="58" customFormat="1" ht="41.25" customHeight="1"/>
    <row r="59" customFormat="1" ht="41.25" customHeight="1"/>
    <row r="60" customFormat="1" ht="41.25" customHeight="1"/>
    <row r="61" customFormat="1" ht="41.25" customHeight="1"/>
    <row r="62" customFormat="1" ht="41.25" customHeight="1"/>
    <row r="63" customFormat="1" ht="41.25" customHeight="1"/>
    <row r="64" customFormat="1" ht="41.25" customHeight="1"/>
    <row r="65" customFormat="1" ht="41.25" customHeight="1"/>
    <row r="66" customFormat="1" ht="41.25" customHeight="1"/>
    <row r="67" customFormat="1" ht="41.25" customHeight="1"/>
    <row r="68" customFormat="1" ht="41.25" customHeight="1"/>
    <row r="69" customFormat="1" ht="41.25" customHeight="1"/>
    <row r="70" customFormat="1" ht="41.25" customHeight="1"/>
    <row r="71" customFormat="1" ht="41.25" customHeight="1"/>
    <row r="72" customFormat="1" ht="41.25" customHeight="1"/>
    <row r="73" customFormat="1" ht="41.25" customHeight="1"/>
    <row r="74" customFormat="1" ht="41.25" customHeight="1"/>
    <row r="75" customFormat="1" ht="41.25" customHeight="1"/>
    <row r="76" customFormat="1" ht="41.25" customHeight="1"/>
    <row r="77" customFormat="1" ht="41.25" customHeight="1"/>
    <row r="78" customFormat="1" ht="41.25" customHeight="1"/>
    <row r="79" customFormat="1" ht="41.25" customHeight="1"/>
    <row r="80" customFormat="1" ht="41.25" customHeight="1"/>
    <row r="81" customFormat="1" ht="41.25" customHeight="1"/>
    <row r="82" customFormat="1" ht="41.25" customHeight="1"/>
    <row r="83" customFormat="1" ht="41.25" customHeight="1"/>
    <row r="84" customFormat="1" ht="41.25" customHeight="1"/>
    <row r="85" customFormat="1" ht="41.25" customHeight="1"/>
    <row r="86" customFormat="1" ht="41.25" customHeight="1"/>
    <row r="87" customFormat="1" ht="41.25" customHeight="1"/>
    <row r="88" customFormat="1" ht="41.25" customHeight="1"/>
    <row r="89" customFormat="1" ht="41.25" customHeight="1"/>
    <row r="90" customFormat="1" ht="41.25" customHeight="1"/>
    <row r="91" customFormat="1" ht="41.25" customHeight="1"/>
    <row r="92" customFormat="1" ht="41.25" customHeight="1"/>
    <row r="93" customFormat="1" ht="41.25" customHeight="1"/>
    <row r="94" customFormat="1" ht="41.25" customHeight="1"/>
    <row r="95" customFormat="1" ht="41.25" customHeight="1"/>
    <row r="96" customFormat="1" ht="41.25" customHeight="1"/>
    <row r="97" customFormat="1" ht="41.25" customHeight="1"/>
    <row r="98" customFormat="1" ht="41.25" customHeight="1"/>
    <row r="99" customFormat="1" ht="41.25" customHeight="1"/>
    <row r="100" customFormat="1" ht="41.25" customHeight="1"/>
    <row r="101" customFormat="1" ht="41.25" customHeight="1"/>
    <row r="102" customFormat="1" ht="41.25" customHeight="1"/>
    <row r="103" customFormat="1" ht="41.25" customHeight="1"/>
    <row r="104" customFormat="1" ht="41.25" customHeight="1"/>
    <row r="105" customFormat="1" ht="41.25" customHeight="1"/>
    <row r="106" customFormat="1" ht="41.25" customHeight="1"/>
    <row r="107" customFormat="1" ht="41.25" customHeight="1"/>
    <row r="108" customFormat="1" ht="41.25" customHeight="1"/>
    <row r="109" customFormat="1" ht="41.25" customHeight="1"/>
    <row r="110" customFormat="1" ht="41.25" customHeight="1"/>
    <row r="111" customFormat="1" ht="41.25" customHeight="1"/>
    <row r="112" customFormat="1" ht="41.25" customHeight="1"/>
    <row r="113" customFormat="1" ht="41.25" customHeight="1"/>
    <row r="114" customFormat="1" ht="41.25" customHeight="1"/>
    <row r="115" customFormat="1" ht="41.25" customHeight="1"/>
    <row r="116" customFormat="1" ht="41.25" customHeight="1"/>
    <row r="117" customFormat="1" ht="41.25" customHeight="1"/>
    <row r="118" customFormat="1" ht="41.25" customHeight="1"/>
    <row r="119" customFormat="1" ht="41.25" customHeight="1"/>
    <row r="120" customFormat="1" ht="41.25" customHeight="1"/>
    <row r="121" customFormat="1" ht="41.25" customHeight="1"/>
    <row r="122" customFormat="1" ht="41.25" customHeight="1"/>
    <row r="123" customFormat="1" ht="41.25" customHeight="1"/>
    <row r="124" customFormat="1" ht="41.25" customHeight="1"/>
    <row r="125" customFormat="1" ht="41.25" customHeight="1"/>
    <row r="126" customFormat="1" ht="41.25" customHeight="1"/>
    <row r="127" customFormat="1" ht="41.25" customHeight="1"/>
    <row r="128" customFormat="1" ht="41.25" customHeight="1"/>
    <row r="129" customFormat="1" ht="41.25" customHeight="1"/>
    <row r="130" customFormat="1" ht="41.25" customHeight="1"/>
    <row r="131" customFormat="1" ht="41.25" customHeight="1"/>
    <row r="132" customFormat="1" ht="41.25" customHeight="1"/>
    <row r="133" customFormat="1" ht="41.25" customHeight="1"/>
    <row r="134" customFormat="1" ht="41.25" customHeight="1"/>
    <row r="135" customFormat="1" ht="41.25" customHeight="1"/>
    <row r="136" customFormat="1" ht="41.25" customHeight="1"/>
    <row r="137" customFormat="1" ht="41.25" customHeight="1"/>
    <row r="138" customFormat="1" ht="41.25" customHeight="1"/>
    <row r="139" customFormat="1" ht="41.25" customHeight="1"/>
    <row r="140" customFormat="1" ht="41.25" customHeight="1"/>
    <row r="141" customFormat="1" ht="41.25" customHeight="1"/>
    <row r="142" customFormat="1" ht="41.25" customHeight="1"/>
    <row r="143" customFormat="1" ht="41.25" customHeight="1"/>
    <row r="144" customFormat="1" ht="41.25" customHeight="1"/>
    <row r="145" customFormat="1" ht="41.25" customHeight="1"/>
    <row r="146" customFormat="1" ht="41.25" customHeight="1"/>
    <row r="147" customFormat="1" ht="41.25" customHeight="1"/>
    <row r="148" customFormat="1" ht="41.25" customHeight="1"/>
    <row r="149" customFormat="1" ht="41.25" customHeight="1"/>
    <row r="150" customFormat="1" ht="41.25" customHeight="1"/>
    <row r="151" customFormat="1" ht="41.25" customHeight="1"/>
    <row r="152" customFormat="1" ht="41.25" customHeight="1"/>
    <row r="153" customFormat="1" ht="41.25" customHeight="1"/>
    <row r="154" customFormat="1" ht="41.25" customHeight="1"/>
    <row r="155" customFormat="1" ht="41.25" customHeight="1"/>
    <row r="156" customFormat="1" ht="41.25" customHeight="1"/>
    <row r="157" customFormat="1" ht="41.25" customHeight="1"/>
    <row r="158" customFormat="1" ht="41.25" customHeight="1"/>
    <row r="159" customFormat="1" ht="41.25" customHeight="1"/>
    <row r="160" customFormat="1" ht="41.25" customHeight="1"/>
    <row r="161" customFormat="1" ht="41.25" customHeight="1"/>
    <row r="162" customFormat="1" ht="41.25" customHeight="1"/>
    <row r="163" customFormat="1" ht="41.25" customHeight="1"/>
    <row r="164" customFormat="1" ht="41.25" customHeight="1"/>
    <row r="165" customFormat="1" ht="41.25" customHeight="1"/>
    <row r="166" customFormat="1" ht="41.25" customHeight="1"/>
    <row r="167" customFormat="1" ht="41.25" customHeight="1"/>
    <row r="168" customFormat="1" ht="41.25" customHeight="1"/>
    <row r="169" customFormat="1" ht="41.25" customHeight="1"/>
    <row r="170" customFormat="1" ht="41.25" customHeight="1"/>
    <row r="171" customFormat="1" ht="41.25" customHeight="1"/>
    <row r="172" customFormat="1" ht="41.25" customHeight="1"/>
    <row r="173" customFormat="1" ht="41.25" customHeight="1"/>
    <row r="174" customFormat="1" ht="41.25" customHeight="1"/>
    <row r="175" customFormat="1" ht="41.25" customHeight="1"/>
    <row r="176" customFormat="1" ht="41.25" customHeight="1"/>
    <row r="177" customFormat="1" ht="41.25" customHeight="1"/>
    <row r="178" customFormat="1" ht="41.25" customHeight="1"/>
    <row r="179" customFormat="1" ht="41.25" customHeight="1"/>
    <row r="180" customFormat="1" ht="41.25" customHeight="1"/>
    <row r="181" customFormat="1" ht="41.25" customHeight="1"/>
    <row r="182" customFormat="1" ht="41.25" customHeight="1"/>
    <row r="183" customFormat="1" ht="41.25" customHeight="1"/>
    <row r="184" customFormat="1" ht="41.25" customHeight="1"/>
    <row r="185" customFormat="1" ht="41.25" customHeight="1"/>
    <row r="186" customFormat="1" ht="41.25" customHeight="1"/>
    <row r="187" customFormat="1" ht="41.25" customHeight="1"/>
    <row r="188" customFormat="1" ht="41.25" customHeight="1"/>
    <row r="189" customFormat="1" ht="41.25" customHeight="1"/>
    <row r="190" customFormat="1" ht="41.25" customHeight="1"/>
    <row r="191" customFormat="1" ht="41.25" customHeight="1"/>
    <row r="192" customFormat="1" ht="41.25" customHeight="1"/>
    <row r="193" customFormat="1" ht="41.25" customHeight="1"/>
    <row r="194" customFormat="1" ht="41.25" customHeight="1"/>
    <row r="195" customFormat="1" ht="41.25" customHeight="1"/>
    <row r="196" customFormat="1" ht="41.25" customHeight="1"/>
    <row r="197" customFormat="1" ht="41.25" customHeight="1"/>
    <row r="198" customFormat="1" ht="41.25" customHeight="1"/>
    <row r="199" customFormat="1" ht="41.25" customHeight="1"/>
    <row r="200" customFormat="1" ht="41.25" customHeight="1"/>
    <row r="201" customFormat="1" ht="41.25" customHeight="1"/>
    <row r="202" customFormat="1" ht="41.25" customHeight="1"/>
    <row r="203" customFormat="1" ht="41.25" customHeight="1"/>
    <row r="204" customFormat="1" ht="41.25" customHeight="1"/>
    <row r="205" customFormat="1" ht="41.25" customHeight="1"/>
    <row r="206" customFormat="1" ht="41.25" customHeight="1"/>
    <row r="207" customFormat="1" ht="41.25" customHeight="1"/>
    <row r="208" customFormat="1" ht="41.25" customHeight="1"/>
    <row r="209" customFormat="1" ht="41.25" customHeight="1"/>
    <row r="210" customFormat="1" ht="41.25" customHeight="1"/>
    <row r="211" customFormat="1" ht="41.25" customHeight="1"/>
    <row r="212" customFormat="1" ht="41.25" customHeight="1"/>
    <row r="213" customFormat="1" ht="41.25" customHeight="1"/>
    <row r="214" customFormat="1" ht="41.25" customHeight="1"/>
    <row r="215" customFormat="1" ht="41.25" customHeight="1"/>
    <row r="216" customFormat="1" ht="41.25" customHeight="1"/>
    <row r="217" customFormat="1" ht="41.25" customHeight="1"/>
    <row r="218" customFormat="1" ht="41.25" customHeight="1"/>
    <row r="219" customFormat="1" ht="41.25" customHeight="1"/>
    <row r="220" customFormat="1" ht="41.25" customHeight="1"/>
    <row r="221" customFormat="1" ht="41.25" customHeight="1"/>
    <row r="222" customFormat="1" ht="41.25" customHeight="1"/>
    <row r="223" customFormat="1" ht="41.25" customHeight="1"/>
    <row r="224" customFormat="1" ht="41.25" customHeight="1"/>
    <row r="225" customFormat="1" ht="41.25" customHeight="1"/>
    <row r="226" customFormat="1" ht="41.25" customHeight="1"/>
    <row r="227" customFormat="1" ht="41.25" customHeight="1"/>
    <row r="228" customFormat="1" ht="41.25" customHeight="1"/>
    <row r="229" customFormat="1" ht="41.25" customHeight="1"/>
    <row r="230" customFormat="1" ht="41.25" customHeight="1"/>
    <row r="231" customFormat="1" ht="41.25" customHeight="1"/>
    <row r="232" customFormat="1" ht="41.25" customHeight="1"/>
    <row r="233" customFormat="1" ht="41.25" customHeight="1"/>
    <row r="234" customFormat="1" ht="41.25" customHeight="1"/>
    <row r="235" customFormat="1" ht="41.25" customHeight="1"/>
    <row r="236" customFormat="1" ht="41.25" customHeight="1"/>
    <row r="237" customFormat="1" ht="41.25" customHeight="1"/>
    <row r="238" customFormat="1" ht="41.25" customHeight="1"/>
    <row r="239" customFormat="1" ht="41.25" customHeight="1"/>
    <row r="240" customFormat="1" ht="41.25" customHeight="1"/>
    <row r="241" customFormat="1" ht="41.25" customHeight="1"/>
    <row r="242" customFormat="1" ht="41.25" customHeight="1"/>
    <row r="243" customFormat="1" ht="41.25" customHeight="1"/>
    <row r="244" customFormat="1" ht="41.25" customHeight="1"/>
    <row r="245" customFormat="1" ht="41.25" customHeight="1"/>
    <row r="246" customFormat="1" ht="41.25" customHeight="1"/>
    <row r="247" customFormat="1" ht="41.25" customHeight="1"/>
    <row r="248" customFormat="1" ht="41.25" customHeight="1"/>
    <row r="249" customFormat="1" ht="41.25" customHeight="1"/>
    <row r="250" customFormat="1" ht="41.25" customHeight="1"/>
    <row r="251" customFormat="1" ht="41.25" customHeight="1"/>
    <row r="252" customFormat="1" ht="41.25" customHeight="1"/>
    <row r="253" customFormat="1" ht="41.25" customHeight="1"/>
    <row r="254" customFormat="1" ht="41.25" customHeight="1"/>
    <row r="255" customFormat="1" ht="41.25" customHeight="1"/>
    <row r="256" customFormat="1" ht="41.25" customHeight="1"/>
    <row r="257" customFormat="1" ht="41.25" customHeight="1"/>
    <row r="258" customFormat="1" ht="41.25" customHeight="1"/>
    <row r="259" customFormat="1" ht="41.25" customHeight="1"/>
    <row r="260" customFormat="1" ht="41.25" customHeight="1"/>
    <row r="261" customFormat="1" ht="41.25" customHeight="1"/>
    <row r="262" customFormat="1" ht="41.25" customHeight="1"/>
    <row r="263" customFormat="1" ht="41.25" customHeight="1"/>
    <row r="264" customFormat="1" ht="41.25" customHeight="1"/>
    <row r="265" customFormat="1" ht="41.25" customHeight="1"/>
    <row r="266" customFormat="1" ht="41.25" customHeight="1"/>
    <row r="267" customFormat="1" ht="41.25" customHeight="1"/>
    <row r="268" customFormat="1" ht="41.25" customHeight="1"/>
    <row r="269" customFormat="1" ht="41.25" customHeight="1"/>
    <row r="270" customFormat="1" ht="41.25" customHeight="1"/>
    <row r="271" customFormat="1" ht="41.25" customHeight="1"/>
    <row r="272" customFormat="1" ht="41.25" customHeight="1"/>
    <row r="273" customFormat="1" ht="41.25" customHeight="1"/>
    <row r="274" customFormat="1" ht="41.25" customHeight="1"/>
    <row r="275" customFormat="1" ht="41.25" customHeight="1"/>
    <row r="276" customFormat="1" ht="41.25" customHeight="1"/>
    <row r="277" customFormat="1" ht="41.25" customHeight="1"/>
    <row r="278" customFormat="1" ht="41.25" customHeight="1"/>
    <row r="279" customFormat="1" ht="41.25" customHeight="1"/>
    <row r="280" customFormat="1" ht="41.25" customHeight="1"/>
    <row r="281" customFormat="1" ht="41.25" customHeight="1"/>
    <row r="282" customFormat="1" ht="41.25" customHeight="1"/>
    <row r="283" customFormat="1" ht="41.25" customHeight="1"/>
    <row r="284" customFormat="1" ht="41.25" customHeight="1"/>
    <row r="285" customFormat="1" ht="41.25" customHeight="1"/>
    <row r="286" customFormat="1" ht="41.25" customHeight="1"/>
    <row r="287" customFormat="1" ht="41.25" customHeight="1"/>
    <row r="288" customFormat="1" ht="41.25" customHeight="1"/>
    <row r="289" customFormat="1" ht="41.25" customHeight="1"/>
    <row r="290" customFormat="1" ht="41.25" customHeight="1"/>
    <row r="291" customFormat="1" ht="41.25" customHeight="1"/>
    <row r="292" customFormat="1" ht="41.25" customHeight="1"/>
    <row r="293" customFormat="1" ht="41.25" customHeight="1"/>
    <row r="294" customFormat="1" ht="41.25" customHeight="1"/>
    <row r="295" customFormat="1" ht="41.25" customHeight="1"/>
    <row r="296" customFormat="1" ht="41.25" customHeight="1"/>
    <row r="297" customFormat="1" ht="41.25" customHeight="1"/>
    <row r="298" customFormat="1" ht="41.25" customHeight="1"/>
    <row r="299" customFormat="1" ht="41.25" customHeight="1"/>
    <row r="300" customFormat="1" ht="41.25" customHeight="1"/>
    <row r="301" customFormat="1" ht="41.25" customHeight="1"/>
    <row r="302" customFormat="1" ht="41.25" customHeight="1"/>
    <row r="303" customFormat="1" ht="41.25" customHeight="1"/>
    <row r="304" customFormat="1" ht="41.25" customHeight="1"/>
    <row r="305" customFormat="1" ht="41.25" customHeight="1"/>
    <row r="306" customFormat="1" ht="41.25" customHeight="1"/>
    <row r="307" customFormat="1" ht="41.25" customHeight="1"/>
    <row r="308" customFormat="1" ht="41.25" customHeight="1"/>
    <row r="309" customFormat="1" ht="41.25" customHeight="1"/>
    <row r="310" customFormat="1" ht="41.25" customHeight="1"/>
    <row r="311" customFormat="1" ht="41.25" customHeight="1"/>
    <row r="312" customFormat="1" ht="41.25" customHeight="1"/>
    <row r="313" customFormat="1" ht="41.25" customHeight="1"/>
    <row r="314" customFormat="1" ht="41.25" customHeight="1"/>
    <row r="315" customFormat="1" ht="41.25" customHeight="1"/>
    <row r="316" customFormat="1" ht="41.25" customHeight="1"/>
    <row r="317" customFormat="1" ht="41.25" customHeight="1"/>
    <row r="318" customFormat="1" ht="41.25" customHeight="1"/>
    <row r="319" customFormat="1" ht="41.25" customHeight="1"/>
    <row r="320" customFormat="1" ht="41.25" customHeight="1"/>
    <row r="321" customFormat="1" ht="41.25" customHeight="1"/>
    <row r="322" customFormat="1" ht="41.25" customHeight="1"/>
    <row r="323" customFormat="1" ht="41.25" customHeight="1"/>
    <row r="324" customFormat="1" ht="41.25" customHeight="1"/>
    <row r="325" customFormat="1" ht="41.25" customHeight="1"/>
    <row r="326" customFormat="1" ht="41.25" customHeight="1"/>
    <row r="327" customFormat="1" ht="41.25" customHeight="1"/>
    <row r="328" customFormat="1" ht="41.25" customHeight="1"/>
    <row r="329" customFormat="1" ht="41.25" customHeight="1"/>
    <row r="330" customFormat="1" ht="41.25" customHeight="1"/>
    <row r="331" customFormat="1" ht="41.25" customHeight="1"/>
    <row r="332" customFormat="1" ht="41.25" customHeight="1"/>
    <row r="333" customFormat="1" ht="41.25" customHeight="1"/>
    <row r="334" customFormat="1" ht="41.25" customHeight="1"/>
    <row r="335" customFormat="1" ht="41.25" customHeight="1"/>
    <row r="336" customFormat="1" ht="41.25" customHeight="1"/>
    <row r="337" customFormat="1" ht="41.25" customHeight="1"/>
    <row r="338" customFormat="1" ht="41.25" customHeight="1"/>
    <row r="339" customFormat="1" ht="41.25" customHeight="1"/>
    <row r="340" customFormat="1" ht="41.25" customHeight="1"/>
    <row r="341" customFormat="1" ht="41.25" customHeight="1"/>
    <row r="342" customFormat="1" ht="41.25" customHeight="1"/>
    <row r="343" customFormat="1" ht="41.25" customHeight="1"/>
    <row r="344" customFormat="1" ht="41.25" customHeight="1"/>
    <row r="345" customFormat="1" ht="41.25" customHeight="1"/>
    <row r="346" customFormat="1" ht="41.25" customHeight="1"/>
    <row r="347" customFormat="1" ht="41.25" customHeight="1"/>
    <row r="348" customFormat="1" ht="41.25" customHeight="1"/>
    <row r="349" customFormat="1" ht="41.25" customHeight="1"/>
    <row r="350" customFormat="1" ht="41.25" customHeight="1"/>
    <row r="351" customFormat="1" ht="41.25" customHeight="1"/>
    <row r="352" customFormat="1" ht="41.25" customHeight="1"/>
    <row r="353" customFormat="1" ht="41.25" customHeight="1"/>
    <row r="354" customFormat="1" ht="41.25" customHeight="1"/>
    <row r="355" customFormat="1" ht="41.25" customHeight="1"/>
    <row r="356" customFormat="1" ht="41.25" customHeight="1"/>
    <row r="357" customFormat="1" ht="41.25" customHeight="1"/>
    <row r="358" customFormat="1" ht="41.25" customHeight="1"/>
    <row r="359" customFormat="1" ht="41.25" customHeight="1"/>
    <row r="360" customFormat="1" ht="41.25" customHeight="1"/>
    <row r="361" customFormat="1" ht="41.25" customHeight="1"/>
    <row r="362" customFormat="1" ht="41.25" customHeight="1"/>
    <row r="363" customFormat="1" ht="41.25" customHeight="1"/>
    <row r="364" customFormat="1" ht="41.25" customHeight="1"/>
    <row r="365" customFormat="1" ht="41.25" customHeight="1"/>
    <row r="366" customFormat="1" ht="41.25" customHeight="1"/>
    <row r="367" customFormat="1" ht="41.25" customHeight="1"/>
    <row r="368" customFormat="1" ht="41.25" customHeight="1"/>
    <row r="369" customFormat="1" ht="41.25" customHeight="1"/>
    <row r="370" customFormat="1" ht="41.25" customHeight="1"/>
    <row r="371" customFormat="1" ht="41.25" customHeight="1"/>
    <row r="372" customFormat="1" ht="41.25" customHeight="1"/>
    <row r="373" customFormat="1" ht="41.25" customHeight="1"/>
    <row r="374" customFormat="1" ht="41.25" customHeight="1"/>
    <row r="375" customFormat="1" ht="41.25" customHeight="1"/>
    <row r="376" customFormat="1" ht="41.25" customHeight="1"/>
    <row r="377" customFormat="1" ht="41.25" customHeight="1"/>
    <row r="378" customFormat="1" ht="41.25" customHeight="1"/>
    <row r="379" customFormat="1" ht="41.25" customHeight="1"/>
    <row r="380" customFormat="1" ht="41.25" customHeight="1"/>
    <row r="381" customFormat="1" ht="41.25" customHeight="1"/>
    <row r="382" customFormat="1" ht="41.25" customHeight="1"/>
    <row r="383" customFormat="1" ht="41.25" customHeight="1"/>
    <row r="384" customFormat="1" ht="41.25" customHeight="1"/>
    <row r="385" customFormat="1" ht="41.25" customHeight="1"/>
    <row r="386" customFormat="1" ht="41.25" customHeight="1"/>
    <row r="387" customFormat="1" ht="41.25" customHeight="1"/>
    <row r="388" customFormat="1" ht="12.75"/>
    <row r="389" customFormat="1" ht="46.5" customHeight="1"/>
    <row r="390" customFormat="1" ht="48" customHeight="1"/>
    <row r="391" customFormat="1" ht="46.5" customHeight="1"/>
    <row r="392" customFormat="1" ht="47.25" customHeight="1"/>
    <row r="393" customFormat="1" ht="12.75"/>
    <row r="394" customFormat="1" ht="12.75"/>
    <row r="395" customFormat="1" ht="12.75"/>
  </sheetData>
  <customSheetViews>
    <customSheetView guid="{BA9DD912-BB3C-40B9-B8D4-2F3BB33695CD}" scale="85" showPageBreaks="1" hiddenRows="1" hiddenColumns="1" topLeftCell="A15">
      <selection activeCell="I15" sqref="I15"/>
      <pageMargins left="0.2" right="0.15748031496063" top="0.27559055118110198" bottom="0.2" header="0.22" footer="0.196850393700787"/>
      <printOptions horizontalCentered="1"/>
      <pageSetup paperSize="9" firstPageNumber="9" orientation="landscape" useFirstPageNumber="1" r:id="rId1"/>
    </customSheetView>
    <customSheetView guid="{50D6D28B-5697-48B1-897B-3DAEBACB1D6A}" hiddenRows="1" hiddenColumns="1" topLeftCell="A15">
      <selection activeCell="E25" sqref="E25"/>
      <pageMargins left="0.2" right="0.15748031496063" top="0.27559055118110198" bottom="0.2" header="0.22" footer="0.196850393700787"/>
      <printOptions horizontalCentered="1"/>
      <pageSetup paperSize="9" firstPageNumber="9" orientation="landscape" useFirstPageNumber="1" r:id="rId2"/>
    </customSheetView>
    <customSheetView guid="{8D44251F-CD28-4FD5-87FF-B69A5EBE7DBB}" hiddenRows="1" hiddenColumns="1" topLeftCell="A15">
      <selection activeCell="E25" sqref="E25"/>
      <pageMargins left="0.2" right="0.15748031496063" top="0.27559055118110198" bottom="0.2" header="0.22" footer="0.196850393700787"/>
      <printOptions horizontalCentered="1"/>
      <pageSetup paperSize="9" firstPageNumber="9" orientation="landscape" useFirstPageNumber="1" r:id="rId3"/>
    </customSheetView>
  </customSheetViews>
  <mergeCells count="10">
    <mergeCell ref="E8:E10"/>
    <mergeCell ref="A1:I1"/>
    <mergeCell ref="A6:I6"/>
    <mergeCell ref="A9:A10"/>
    <mergeCell ref="B9:B10"/>
    <mergeCell ref="C9:C10"/>
    <mergeCell ref="A8:C8"/>
    <mergeCell ref="D8:D10"/>
    <mergeCell ref="F8:I9"/>
    <mergeCell ref="H7:I7"/>
  </mergeCells>
  <phoneticPr fontId="5" type="noConversion"/>
  <printOptions horizontalCentered="1"/>
  <pageMargins left="0.2" right="0.15748031496063" top="0.27559055118110198" bottom="0.2" header="0.22" footer="0.196850393700787"/>
  <pageSetup paperSize="9" firstPageNumber="9" orientation="landscape" useFirstPageNumber="1"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I14"/>
  <sheetViews>
    <sheetView zoomScaleSheetLayoutView="100" workbookViewId="0">
      <selection activeCell="F12" sqref="F12:F13"/>
    </sheetView>
  </sheetViews>
  <sheetFormatPr defaultRowHeight="15"/>
  <cols>
    <col min="1" max="1" width="8.7109375" style="115" customWidth="1"/>
    <col min="2" max="2" width="7.85546875" style="115" customWidth="1"/>
    <col min="3" max="3" width="7.42578125" style="115" customWidth="1"/>
    <col min="4" max="4" width="36.42578125" style="116" customWidth="1"/>
    <col min="5" max="5" width="21.5703125" style="116" customWidth="1"/>
    <col min="6" max="6" width="17.140625" style="116" customWidth="1"/>
    <col min="7" max="7" width="38.140625" style="115" customWidth="1"/>
    <col min="8" max="16384" width="9.140625" style="115"/>
  </cols>
  <sheetData>
    <row r="1" spans="1:9" s="1" customFormat="1">
      <c r="B1" s="130"/>
      <c r="C1" s="130"/>
      <c r="D1" s="130"/>
      <c r="E1" s="130"/>
      <c r="F1" s="130"/>
      <c r="G1" s="129" t="s">
        <v>99</v>
      </c>
      <c r="H1" s="130"/>
      <c r="I1" s="130"/>
    </row>
    <row r="2" spans="1:9" s="1" customFormat="1">
      <c r="A2" s="128"/>
      <c r="B2" s="128"/>
      <c r="C2" s="128"/>
      <c r="D2" s="128"/>
      <c r="E2" s="128"/>
      <c r="F2" s="128"/>
      <c r="G2" s="49" t="s">
        <v>195</v>
      </c>
      <c r="H2" s="50"/>
    </row>
    <row r="3" spans="1:9" s="1" customFormat="1">
      <c r="A3" s="90"/>
      <c r="B3" s="90"/>
      <c r="C3" s="90"/>
      <c r="D3" s="90"/>
      <c r="E3" s="90"/>
      <c r="F3" s="90"/>
      <c r="G3" s="49" t="s">
        <v>1179</v>
      </c>
      <c r="H3" s="50"/>
    </row>
    <row r="4" spans="1:9" s="1" customFormat="1">
      <c r="A4" s="90"/>
      <c r="B4" s="90"/>
      <c r="C4" s="90"/>
      <c r="D4" s="90"/>
      <c r="E4" s="90"/>
      <c r="F4" s="90"/>
      <c r="G4" s="49" t="s">
        <v>196</v>
      </c>
      <c r="H4" s="50"/>
    </row>
    <row r="5" spans="1:9">
      <c r="G5" s="49" t="s">
        <v>100</v>
      </c>
    </row>
    <row r="6" spans="1:9">
      <c r="B6" s="116"/>
      <c r="C6" s="116"/>
      <c r="G6" s="117"/>
    </row>
    <row r="7" spans="1:9" ht="46.5" customHeight="1">
      <c r="A7" s="765" t="s">
        <v>1186</v>
      </c>
      <c r="B7" s="765"/>
      <c r="C7" s="765"/>
      <c r="D7" s="765"/>
      <c r="E7" s="765"/>
      <c r="F7" s="765"/>
      <c r="G7" s="765"/>
    </row>
    <row r="8" spans="1:9" ht="22.5" customHeight="1" thickBot="1">
      <c r="A8" s="118"/>
      <c r="B8" s="118"/>
      <c r="C8" s="118"/>
      <c r="D8" s="118"/>
      <c r="E8" s="118"/>
      <c r="F8" s="766"/>
      <c r="G8" s="766"/>
    </row>
    <row r="9" spans="1:9" ht="80.25" customHeight="1">
      <c r="A9" s="767" t="s">
        <v>44</v>
      </c>
      <c r="B9" s="768"/>
      <c r="C9" s="769"/>
      <c r="D9" s="770" t="s">
        <v>101</v>
      </c>
      <c r="E9" s="772" t="s">
        <v>102</v>
      </c>
      <c r="F9" s="772" t="s">
        <v>0</v>
      </c>
      <c r="G9" s="774" t="s">
        <v>103</v>
      </c>
    </row>
    <row r="10" spans="1:9" ht="62.25" customHeight="1">
      <c r="A10" s="209" t="s">
        <v>18</v>
      </c>
      <c r="B10" s="140" t="s">
        <v>19</v>
      </c>
      <c r="C10" s="140" t="s">
        <v>20</v>
      </c>
      <c r="D10" s="771"/>
      <c r="E10" s="773"/>
      <c r="F10" s="773"/>
      <c r="G10" s="775"/>
    </row>
    <row r="11" spans="1:9" ht="85.5" customHeight="1">
      <c r="A11" s="209"/>
      <c r="B11" s="140"/>
      <c r="C11" s="140"/>
      <c r="D11" s="297"/>
      <c r="E11" s="208" t="s">
        <v>34</v>
      </c>
      <c r="F11" s="141">
        <f>+F12+F13</f>
        <v>307500</v>
      </c>
      <c r="G11" s="298"/>
    </row>
    <row r="12" spans="1:9" s="59" customFormat="1" ht="186.75" customHeight="1">
      <c r="A12" s="192" t="s">
        <v>12</v>
      </c>
      <c r="B12" s="193" t="s">
        <v>11</v>
      </c>
      <c r="C12" s="193" t="s">
        <v>11</v>
      </c>
      <c r="D12" s="84" t="s">
        <v>269</v>
      </c>
      <c r="E12" s="213"/>
      <c r="F12" s="214">
        <f>123000+64500</f>
        <v>187500</v>
      </c>
      <c r="G12" s="299" t="s">
        <v>270</v>
      </c>
    </row>
    <row r="13" spans="1:9" s="59" customFormat="1" ht="188.25" customHeight="1" thickBot="1">
      <c r="A13" s="300" t="s">
        <v>12</v>
      </c>
      <c r="B13" s="301" t="s">
        <v>11</v>
      </c>
      <c r="C13" s="301" t="s">
        <v>11</v>
      </c>
      <c r="D13" s="302" t="s">
        <v>271</v>
      </c>
      <c r="E13" s="303"/>
      <c r="F13" s="304">
        <v>120000</v>
      </c>
      <c r="G13" s="119" t="s">
        <v>4</v>
      </c>
    </row>
    <row r="14" spans="1:9" ht="128.25" hidden="1">
      <c r="A14" s="120" t="s">
        <v>12</v>
      </c>
      <c r="B14" s="120" t="s">
        <v>11</v>
      </c>
      <c r="C14" s="120" t="s">
        <v>11</v>
      </c>
      <c r="D14" s="121" t="s">
        <v>104</v>
      </c>
      <c r="E14" s="122" t="s">
        <v>34</v>
      </c>
      <c r="F14" s="123">
        <v>70000</v>
      </c>
      <c r="G14" s="124" t="s">
        <v>105</v>
      </c>
    </row>
  </sheetData>
  <customSheetViews>
    <customSheetView guid="{BA9DD912-BB3C-40B9-B8D4-2F3BB33695CD}" scale="90" showPageBreaks="1" hiddenRows="1" topLeftCell="A13">
      <selection activeCell="F12" sqref="F12"/>
      <pageMargins left="0.2" right="0.19" top="0.35" bottom="0.26" header="0.2" footer="0.2"/>
      <pageSetup orientation="landscape" r:id="rId1"/>
      <headerFooter alignWithMargins="0"/>
    </customSheetView>
    <customSheetView guid="{50D6D28B-5697-48B1-897B-3DAEBACB1D6A}" hiddenRows="1" topLeftCell="A13">
      <selection activeCell="F13" sqref="F13"/>
      <pageMargins left="0.2" right="0.19" top="0.35" bottom="0.26" header="0.2" footer="0.2"/>
      <pageSetup orientation="landscape" r:id="rId2"/>
      <headerFooter alignWithMargins="0"/>
    </customSheetView>
    <customSheetView guid="{8D44251F-CD28-4FD5-87FF-B69A5EBE7DBB}" hiddenRows="1" topLeftCell="A13">
      <selection activeCell="F13" sqref="F13"/>
      <pageMargins left="0.2" right="0.19" top="0.35" bottom="0.26" header="0.2" footer="0.2"/>
      <pageSetup orientation="landscape" r:id="rId3"/>
      <headerFooter alignWithMargins="0"/>
    </customSheetView>
  </customSheetViews>
  <mergeCells count="7">
    <mergeCell ref="A7:G7"/>
    <mergeCell ref="F8:G8"/>
    <mergeCell ref="A9:C9"/>
    <mergeCell ref="D9:D10"/>
    <mergeCell ref="E9:E10"/>
    <mergeCell ref="F9:F10"/>
    <mergeCell ref="G9:G10"/>
  </mergeCells>
  <phoneticPr fontId="55" type="noConversion"/>
  <pageMargins left="0.2" right="0.19" top="0.35" bottom="0.26" header="0.2" footer="0.2"/>
  <pageSetup orientation="landscape" r:id="rId4"/>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2D050"/>
  </sheetPr>
  <dimension ref="A1:H3537"/>
  <sheetViews>
    <sheetView view="pageBreakPreview" topLeftCell="A8" zoomScale="70" zoomScaleNormal="90" zoomScaleSheetLayoutView="70" workbookViewId="0">
      <selection activeCell="C12" sqref="C1:E1048576"/>
    </sheetView>
  </sheetViews>
  <sheetFormatPr defaultRowHeight="16.5"/>
  <cols>
    <col min="1" max="1" width="7.140625" style="34" customWidth="1"/>
    <col min="2" max="2" width="46.7109375" style="35" customWidth="1"/>
    <col min="3" max="3" width="34" style="36" customWidth="1"/>
    <col min="4" max="4" width="12.85546875" style="37" customWidth="1"/>
    <col min="5" max="5" width="14.7109375" style="37" customWidth="1"/>
    <col min="6" max="6" width="13.28515625" style="37" customWidth="1"/>
    <col min="7" max="7" width="16" style="38" customWidth="1"/>
    <col min="8" max="16384" width="9.140625" style="32"/>
  </cols>
  <sheetData>
    <row r="1" spans="1:8" s="28" customFormat="1" ht="19.5" customHeight="1">
      <c r="A1" s="94"/>
      <c r="B1" s="95"/>
      <c r="C1" s="96"/>
      <c r="D1" s="96"/>
      <c r="E1" s="96"/>
      <c r="F1" s="776" t="s">
        <v>111</v>
      </c>
      <c r="G1" s="776"/>
    </row>
    <row r="2" spans="1:8" s="28" customFormat="1" ht="19.5" customHeight="1">
      <c r="A2" s="97"/>
      <c r="B2" s="98"/>
      <c r="C2" s="98"/>
      <c r="D2" s="98"/>
      <c r="E2" s="98"/>
      <c r="F2" s="127"/>
      <c r="G2" s="49" t="s">
        <v>195</v>
      </c>
    </row>
    <row r="3" spans="1:8" s="28" customFormat="1" ht="19.5" customHeight="1">
      <c r="A3" s="97"/>
      <c r="B3" s="98"/>
      <c r="C3" s="98"/>
      <c r="D3" s="98"/>
      <c r="E3" s="98"/>
      <c r="F3" s="127"/>
      <c r="G3" s="49" t="s">
        <v>1179</v>
      </c>
    </row>
    <row r="4" spans="1:8" s="28" customFormat="1" ht="19.5" customHeight="1">
      <c r="A4" s="97"/>
      <c r="B4" s="98"/>
      <c r="C4" s="98"/>
      <c r="D4" s="98"/>
      <c r="E4" s="98"/>
      <c r="F4" s="98"/>
      <c r="G4" s="49" t="s">
        <v>196</v>
      </c>
    </row>
    <row r="5" spans="1:8" s="28" customFormat="1" ht="15" hidden="1">
      <c r="A5" s="97"/>
      <c r="B5" s="98"/>
      <c r="C5" s="98"/>
      <c r="D5" s="98"/>
      <c r="E5" s="98"/>
      <c r="F5" s="98"/>
      <c r="G5" s="95"/>
    </row>
    <row r="6" spans="1:8" s="29" customFormat="1" ht="45" customHeight="1">
      <c r="A6" s="777" t="s">
        <v>1187</v>
      </c>
      <c r="B6" s="777"/>
      <c r="C6" s="777"/>
      <c r="D6" s="777"/>
      <c r="E6" s="777"/>
      <c r="F6" s="777"/>
      <c r="G6" s="777"/>
    </row>
    <row r="7" spans="1:8" s="29" customFormat="1" ht="24.75" hidden="1" customHeight="1">
      <c r="A7" s="93"/>
      <c r="B7" s="93"/>
      <c r="C7" s="93"/>
      <c r="D7" s="93"/>
      <c r="E7" s="93"/>
      <c r="F7" s="93"/>
      <c r="G7" s="93"/>
    </row>
    <row r="8" spans="1:8" s="30" customFormat="1" ht="23.25" customHeight="1" thickBot="1">
      <c r="A8" s="68"/>
      <c r="B8" s="69"/>
      <c r="C8" s="70"/>
      <c r="D8" s="70"/>
      <c r="E8" s="70"/>
      <c r="F8" s="764" t="s">
        <v>1</v>
      </c>
      <c r="G8" s="764"/>
      <c r="H8" s="350"/>
    </row>
    <row r="9" spans="1:8" s="2" customFormat="1" ht="38.25" customHeight="1">
      <c r="A9" s="721"/>
      <c r="B9" s="760" t="s">
        <v>46</v>
      </c>
      <c r="C9" s="760" t="s">
        <v>2</v>
      </c>
      <c r="D9" s="780" t="s">
        <v>456</v>
      </c>
      <c r="E9" s="780"/>
      <c r="F9" s="780"/>
      <c r="G9" s="781"/>
    </row>
    <row r="10" spans="1:8" s="2" customFormat="1" ht="36.75" customHeight="1">
      <c r="A10" s="722"/>
      <c r="B10" s="737"/>
      <c r="C10" s="737"/>
      <c r="D10" s="357" t="s">
        <v>51</v>
      </c>
      <c r="E10" s="357" t="s">
        <v>52</v>
      </c>
      <c r="F10" s="357" t="s">
        <v>53</v>
      </c>
      <c r="G10" s="358" t="s">
        <v>14</v>
      </c>
    </row>
    <row r="11" spans="1:8" s="31" customFormat="1" ht="24" customHeight="1">
      <c r="A11" s="778" t="s">
        <v>227</v>
      </c>
      <c r="B11" s="779"/>
      <c r="C11" s="71"/>
      <c r="D11" s="347">
        <f>+D17+D13+D20</f>
        <v>2592513.6999999997</v>
      </c>
      <c r="E11" s="347">
        <f>+E17+E13+E20</f>
        <v>6360337.5</v>
      </c>
      <c r="F11" s="347">
        <f>+F17+F13+F20</f>
        <v>9428301.5</v>
      </c>
      <c r="G11" s="532">
        <f>+G17+G13+G20</f>
        <v>14324500</v>
      </c>
    </row>
    <row r="12" spans="1:8" s="216" customFormat="1" ht="23.25" customHeight="1">
      <c r="A12" s="305"/>
      <c r="B12" s="218" t="s">
        <v>8</v>
      </c>
      <c r="C12" s="71"/>
      <c r="D12" s="533"/>
      <c r="E12" s="533"/>
      <c r="F12" s="533"/>
      <c r="G12" s="467"/>
      <c r="H12" s="31"/>
    </row>
    <row r="13" spans="1:8" s="216" customFormat="1" ht="81" customHeight="1">
      <c r="A13" s="305">
        <v>4</v>
      </c>
      <c r="B13" s="215" t="s">
        <v>273</v>
      </c>
      <c r="C13" s="71"/>
      <c r="D13" s="533">
        <f t="shared" ref="D13:G14" si="0">D14</f>
        <v>1973810.8</v>
      </c>
      <c r="E13" s="533">
        <f t="shared" si="0"/>
        <v>4686379</v>
      </c>
      <c r="F13" s="533">
        <f t="shared" si="0"/>
        <v>7576063.2000000002</v>
      </c>
      <c r="G13" s="534">
        <f t="shared" si="0"/>
        <v>11023200</v>
      </c>
    </row>
    <row r="14" spans="1:8" s="216" customFormat="1" ht="40.5" customHeight="1">
      <c r="A14" s="306">
        <v>4.24</v>
      </c>
      <c r="B14" s="215" t="s">
        <v>274</v>
      </c>
      <c r="C14" s="217"/>
      <c r="D14" s="157">
        <f t="shared" si="0"/>
        <v>1973810.8</v>
      </c>
      <c r="E14" s="157">
        <f t="shared" si="0"/>
        <v>4686379</v>
      </c>
      <c r="F14" s="157">
        <f t="shared" si="0"/>
        <v>7576063.2000000002</v>
      </c>
      <c r="G14" s="177">
        <f t="shared" si="0"/>
        <v>11023200</v>
      </c>
    </row>
    <row r="15" spans="1:8" s="216" customFormat="1" ht="79.5" customHeight="1">
      <c r="A15" s="306" t="s">
        <v>1220</v>
      </c>
      <c r="B15" s="215"/>
      <c r="C15" s="326" t="s">
        <v>272</v>
      </c>
      <c r="D15" s="157">
        <v>1973810.8</v>
      </c>
      <c r="E15" s="157">
        <f>1111595+3424784+150000</f>
        <v>4686379</v>
      </c>
      <c r="F15" s="157">
        <f>1782583+5735324+42191+15965.2</f>
        <v>7576063.2000000002</v>
      </c>
      <c r="G15" s="467">
        <f>2023200+9000000</f>
        <v>11023200</v>
      </c>
    </row>
    <row r="16" spans="1:8" s="216" customFormat="1" ht="36.75" hidden="1" customHeight="1">
      <c r="A16" s="306"/>
      <c r="B16" s="215"/>
      <c r="C16" s="125"/>
      <c r="D16" s="157"/>
      <c r="E16" s="157"/>
      <c r="F16" s="157"/>
      <c r="G16" s="467"/>
    </row>
    <row r="17" spans="1:7" ht="60.75" customHeight="1">
      <c r="A17" s="307">
        <v>5</v>
      </c>
      <c r="B17" s="74" t="s">
        <v>82</v>
      </c>
      <c r="C17" s="72"/>
      <c r="D17" s="347">
        <f t="shared" ref="D17:G18" si="1">+D18</f>
        <v>618393</v>
      </c>
      <c r="E17" s="347">
        <f t="shared" si="1"/>
        <v>1673618.5</v>
      </c>
      <c r="F17" s="347">
        <f t="shared" si="1"/>
        <v>1851558.3</v>
      </c>
      <c r="G17" s="467">
        <f t="shared" si="1"/>
        <v>3300000</v>
      </c>
    </row>
    <row r="18" spans="1:7" ht="28.5" customHeight="1">
      <c r="A18" s="308" t="s">
        <v>1174</v>
      </c>
      <c r="B18" s="73" t="s">
        <v>228</v>
      </c>
      <c r="C18" s="71"/>
      <c r="D18" s="347">
        <f t="shared" si="1"/>
        <v>618393</v>
      </c>
      <c r="E18" s="347">
        <f t="shared" si="1"/>
        <v>1673618.5</v>
      </c>
      <c r="F18" s="347">
        <f t="shared" si="1"/>
        <v>1851558.3</v>
      </c>
      <c r="G18" s="467">
        <f t="shared" si="1"/>
        <v>3300000</v>
      </c>
    </row>
    <row r="19" spans="1:7" ht="83.25" customHeight="1">
      <c r="A19" s="308" t="s">
        <v>1221</v>
      </c>
      <c r="B19" s="487"/>
      <c r="C19" s="326" t="s">
        <v>272</v>
      </c>
      <c r="D19" s="157">
        <f>553893+64500</f>
        <v>618393</v>
      </c>
      <c r="E19" s="157">
        <f>1085713+50170+2000+5182.3+398200.1+56000.1+76353</f>
        <v>1673618.5</v>
      </c>
      <c r="F19" s="157">
        <f>1740169+50000+53207+3000+5182.3</f>
        <v>1851558.3</v>
      </c>
      <c r="G19" s="467">
        <v>3300000</v>
      </c>
    </row>
    <row r="20" spans="1:7" ht="65.25" customHeight="1">
      <c r="A20" s="485">
        <v>6</v>
      </c>
      <c r="B20" s="74" t="s">
        <v>543</v>
      </c>
      <c r="C20" s="486"/>
      <c r="D20" s="379">
        <f t="shared" ref="D20:G21" si="2">+D21</f>
        <v>309.89999999999998</v>
      </c>
      <c r="E20" s="157">
        <f t="shared" si="2"/>
        <v>340</v>
      </c>
      <c r="F20" s="157">
        <f t="shared" si="2"/>
        <v>680</v>
      </c>
      <c r="G20" s="467">
        <f t="shared" si="2"/>
        <v>1300</v>
      </c>
    </row>
    <row r="21" spans="1:7" ht="17.25">
      <c r="A21" s="308" t="s">
        <v>1188</v>
      </c>
      <c r="B21" s="73" t="s">
        <v>228</v>
      </c>
      <c r="C21" s="71"/>
      <c r="D21" s="379">
        <f t="shared" si="2"/>
        <v>309.89999999999998</v>
      </c>
      <c r="E21" s="157">
        <f t="shared" si="2"/>
        <v>340</v>
      </c>
      <c r="F21" s="157">
        <f t="shared" si="2"/>
        <v>680</v>
      </c>
      <c r="G21" s="467">
        <f t="shared" si="2"/>
        <v>1300</v>
      </c>
    </row>
    <row r="22" spans="1:7" ht="66.75" thickBot="1">
      <c r="A22" s="325" t="s">
        <v>1189</v>
      </c>
      <c r="B22" s="309"/>
      <c r="C22" s="327" t="s">
        <v>272</v>
      </c>
      <c r="D22" s="535">
        <v>309.89999999999998</v>
      </c>
      <c r="E22" s="536">
        <v>340</v>
      </c>
      <c r="F22" s="536">
        <v>680</v>
      </c>
      <c r="G22" s="191">
        <v>1300</v>
      </c>
    </row>
    <row r="23" spans="1:7" ht="45.75" customHeight="1">
      <c r="A23" s="33"/>
      <c r="B23" s="33"/>
      <c r="C23" s="33"/>
      <c r="D23" s="33"/>
      <c r="E23" s="33"/>
      <c r="F23" s="33"/>
      <c r="G23" s="33"/>
    </row>
    <row r="24" spans="1:7" ht="45.75" customHeight="1">
      <c r="A24" s="33"/>
      <c r="B24" s="33"/>
      <c r="C24" s="33"/>
      <c r="D24" s="33"/>
      <c r="E24" s="33"/>
      <c r="F24" s="33"/>
      <c r="G24" s="33"/>
    </row>
    <row r="25" spans="1:7">
      <c r="A25" s="33"/>
      <c r="B25" s="33"/>
      <c r="C25" s="33"/>
      <c r="D25" s="33"/>
      <c r="E25" s="33"/>
      <c r="F25" s="33"/>
      <c r="G25" s="33"/>
    </row>
    <row r="26" spans="1:7">
      <c r="A26" s="33"/>
      <c r="B26" s="33"/>
      <c r="C26" s="33"/>
      <c r="D26" s="33"/>
      <c r="E26" s="33"/>
      <c r="F26" s="33"/>
      <c r="G26" s="33"/>
    </row>
    <row r="27" spans="1:7">
      <c r="A27" s="33"/>
      <c r="B27" s="33"/>
      <c r="C27" s="33"/>
      <c r="D27" s="33"/>
      <c r="E27" s="33"/>
      <c r="F27" s="33"/>
      <c r="G27" s="33"/>
    </row>
    <row r="28" spans="1:7">
      <c r="A28" s="33"/>
      <c r="B28" s="33"/>
      <c r="C28" s="33"/>
      <c r="D28" s="33"/>
      <c r="E28" s="33"/>
      <c r="F28" s="33"/>
      <c r="G28" s="33"/>
    </row>
    <row r="29" spans="1:7">
      <c r="A29" s="33"/>
      <c r="B29" s="33"/>
      <c r="C29" s="33"/>
      <c r="D29" s="33"/>
      <c r="E29" s="33"/>
      <c r="F29" s="33"/>
      <c r="G29" s="33"/>
    </row>
    <row r="30" spans="1:7">
      <c r="A30" s="33"/>
      <c r="B30" s="33"/>
      <c r="C30" s="33"/>
      <c r="D30" s="33"/>
      <c r="E30" s="33"/>
      <c r="F30" s="33"/>
      <c r="G30" s="33"/>
    </row>
    <row r="31" spans="1:7">
      <c r="A31" s="33"/>
      <c r="B31" s="33"/>
      <c r="C31" s="33"/>
      <c r="D31" s="33"/>
      <c r="E31" s="33"/>
      <c r="F31" s="33"/>
      <c r="G31" s="33"/>
    </row>
    <row r="32" spans="1:7">
      <c r="A32" s="33"/>
      <c r="B32" s="33"/>
      <c r="C32" s="33"/>
      <c r="D32" s="33"/>
      <c r="E32" s="33"/>
      <c r="F32" s="33"/>
      <c r="G32" s="33"/>
    </row>
    <row r="33" spans="1:7">
      <c r="A33" s="33"/>
      <c r="B33" s="33"/>
      <c r="C33" s="33"/>
      <c r="D33" s="33"/>
      <c r="E33" s="33"/>
      <c r="F33" s="33"/>
      <c r="G33" s="33"/>
    </row>
    <row r="34" spans="1:7">
      <c r="A34" s="33"/>
      <c r="B34" s="33"/>
      <c r="C34" s="33"/>
      <c r="D34" s="33"/>
      <c r="E34" s="33"/>
      <c r="F34" s="33"/>
      <c r="G34" s="33"/>
    </row>
    <row r="35" spans="1:7">
      <c r="A35" s="33"/>
      <c r="B35" s="33"/>
      <c r="C35" s="33"/>
      <c r="D35" s="33"/>
      <c r="E35" s="33"/>
      <c r="F35" s="33"/>
      <c r="G35" s="33"/>
    </row>
    <row r="36" spans="1:7">
      <c r="A36" s="33"/>
      <c r="B36" s="33"/>
      <c r="C36" s="33"/>
      <c r="D36" s="33"/>
      <c r="E36" s="33"/>
      <c r="F36" s="33"/>
      <c r="G36" s="33"/>
    </row>
    <row r="37" spans="1:7">
      <c r="A37" s="33"/>
      <c r="B37" s="33"/>
      <c r="C37" s="33"/>
      <c r="D37" s="33"/>
      <c r="E37" s="33"/>
      <c r="F37" s="33"/>
      <c r="G37" s="33"/>
    </row>
    <row r="38" spans="1:7">
      <c r="A38" s="33"/>
      <c r="B38" s="33"/>
      <c r="C38" s="33"/>
      <c r="D38" s="33"/>
      <c r="E38" s="33"/>
      <c r="F38" s="33"/>
      <c r="G38" s="33"/>
    </row>
    <row r="39" spans="1:7">
      <c r="A39" s="33"/>
      <c r="B39" s="33"/>
      <c r="C39" s="33"/>
      <c r="D39" s="33"/>
      <c r="E39" s="33"/>
      <c r="F39" s="33"/>
      <c r="G39" s="33"/>
    </row>
    <row r="40" spans="1:7">
      <c r="A40" s="33"/>
      <c r="B40" s="33"/>
      <c r="C40" s="33"/>
      <c r="D40" s="33"/>
      <c r="E40" s="33"/>
      <c r="F40" s="33"/>
      <c r="G40" s="33"/>
    </row>
    <row r="41" spans="1:7">
      <c r="A41" s="33"/>
      <c r="B41" s="33"/>
      <c r="C41" s="33"/>
      <c r="D41" s="33"/>
      <c r="E41" s="33"/>
      <c r="F41" s="33"/>
      <c r="G41" s="33"/>
    </row>
    <row r="42" spans="1:7">
      <c r="A42" s="33"/>
      <c r="B42" s="33"/>
      <c r="C42" s="33"/>
      <c r="D42" s="33"/>
      <c r="E42" s="33"/>
      <c r="F42" s="33"/>
      <c r="G42" s="33"/>
    </row>
    <row r="43" spans="1:7">
      <c r="A43" s="33"/>
      <c r="B43" s="33"/>
      <c r="C43" s="33"/>
      <c r="D43" s="33"/>
      <c r="E43" s="33"/>
      <c r="F43" s="33"/>
      <c r="G43" s="33"/>
    </row>
    <row r="44" spans="1:7">
      <c r="A44" s="33"/>
      <c r="B44" s="33"/>
      <c r="C44" s="33"/>
      <c r="D44" s="33"/>
      <c r="E44" s="33"/>
      <c r="F44" s="33"/>
      <c r="G44" s="33"/>
    </row>
    <row r="45" spans="1:7">
      <c r="A45" s="33"/>
      <c r="B45" s="33"/>
      <c r="C45" s="33"/>
      <c r="D45" s="33"/>
      <c r="E45" s="33"/>
      <c r="F45" s="33"/>
      <c r="G45" s="33"/>
    </row>
    <row r="46" spans="1:7">
      <c r="A46" s="33"/>
      <c r="B46" s="33"/>
      <c r="C46" s="33"/>
      <c r="D46" s="33"/>
      <c r="E46" s="33"/>
      <c r="F46" s="33"/>
      <c r="G46" s="33"/>
    </row>
    <row r="47" spans="1:7">
      <c r="A47" s="33"/>
      <c r="B47" s="33"/>
      <c r="C47" s="33"/>
      <c r="D47" s="33"/>
      <c r="E47" s="33"/>
      <c r="F47" s="33"/>
      <c r="G47" s="33"/>
    </row>
    <row r="48" spans="1:7">
      <c r="A48" s="33"/>
      <c r="B48" s="33"/>
      <c r="C48" s="33"/>
      <c r="D48" s="33"/>
      <c r="E48" s="33"/>
      <c r="F48" s="33"/>
      <c r="G48" s="33"/>
    </row>
    <row r="49" spans="1:7">
      <c r="A49" s="33"/>
      <c r="B49" s="33"/>
      <c r="C49" s="33"/>
      <c r="D49" s="33"/>
      <c r="E49" s="33"/>
      <c r="F49" s="33"/>
      <c r="G49" s="33"/>
    </row>
    <row r="50" spans="1:7">
      <c r="A50" s="33"/>
      <c r="B50" s="33"/>
      <c r="C50" s="33"/>
      <c r="D50" s="33"/>
      <c r="E50" s="33"/>
      <c r="F50" s="33"/>
      <c r="G50" s="33"/>
    </row>
    <row r="51" spans="1:7">
      <c r="A51" s="33"/>
      <c r="B51" s="33"/>
      <c r="C51" s="33"/>
      <c r="D51" s="33"/>
      <c r="E51" s="33"/>
      <c r="F51" s="33"/>
      <c r="G51" s="33"/>
    </row>
    <row r="52" spans="1:7">
      <c r="A52" s="33"/>
      <c r="B52" s="33"/>
      <c r="C52" s="33"/>
      <c r="D52" s="33"/>
      <c r="E52" s="33"/>
      <c r="F52" s="33"/>
      <c r="G52" s="33"/>
    </row>
    <row r="53" spans="1:7">
      <c r="A53" s="33"/>
      <c r="B53" s="33"/>
      <c r="C53" s="33"/>
      <c r="D53" s="33"/>
      <c r="E53" s="33"/>
      <c r="F53" s="33"/>
      <c r="G53" s="33"/>
    </row>
    <row r="54" spans="1:7">
      <c r="A54" s="33"/>
      <c r="B54" s="33"/>
      <c r="C54" s="33"/>
      <c r="D54" s="33"/>
      <c r="E54" s="33"/>
      <c r="F54" s="33"/>
      <c r="G54" s="33"/>
    </row>
    <row r="55" spans="1:7">
      <c r="A55" s="33"/>
      <c r="B55" s="33"/>
      <c r="C55" s="33"/>
      <c r="D55" s="33"/>
      <c r="E55" s="33"/>
      <c r="F55" s="33"/>
      <c r="G55" s="33"/>
    </row>
    <row r="56" spans="1:7">
      <c r="A56" s="33"/>
      <c r="B56" s="33"/>
      <c r="C56" s="33"/>
      <c r="D56" s="33"/>
      <c r="E56" s="33"/>
      <c r="F56" s="33"/>
      <c r="G56" s="33"/>
    </row>
    <row r="57" spans="1:7">
      <c r="A57" s="33"/>
      <c r="B57" s="33"/>
      <c r="C57" s="33"/>
      <c r="D57" s="33"/>
      <c r="E57" s="33"/>
      <c r="F57" s="33"/>
      <c r="G57" s="33"/>
    </row>
    <row r="58" spans="1:7">
      <c r="A58" s="33"/>
      <c r="B58" s="33"/>
      <c r="C58" s="33"/>
      <c r="D58" s="33"/>
      <c r="E58" s="33"/>
      <c r="F58" s="33"/>
      <c r="G58" s="33"/>
    </row>
    <row r="59" spans="1:7">
      <c r="A59" s="33"/>
      <c r="B59" s="33"/>
      <c r="C59" s="33"/>
      <c r="D59" s="33"/>
      <c r="E59" s="33"/>
      <c r="F59" s="33"/>
      <c r="G59" s="33"/>
    </row>
    <row r="60" spans="1:7">
      <c r="A60" s="33"/>
      <c r="B60" s="33"/>
      <c r="C60" s="33"/>
      <c r="D60" s="33"/>
      <c r="E60" s="33"/>
      <c r="F60" s="33"/>
      <c r="G60" s="33"/>
    </row>
    <row r="61" spans="1:7">
      <c r="A61" s="33"/>
      <c r="B61" s="33"/>
      <c r="C61" s="33"/>
      <c r="D61" s="33"/>
      <c r="E61" s="33"/>
      <c r="F61" s="33"/>
      <c r="G61" s="33"/>
    </row>
    <row r="62" spans="1:7">
      <c r="A62" s="33"/>
      <c r="B62" s="33"/>
      <c r="C62" s="33"/>
      <c r="D62" s="33"/>
      <c r="E62" s="33"/>
      <c r="F62" s="33"/>
      <c r="G62" s="33"/>
    </row>
    <row r="63" spans="1:7">
      <c r="A63" s="33"/>
      <c r="B63" s="33"/>
      <c r="C63" s="33"/>
      <c r="D63" s="33"/>
      <c r="E63" s="33"/>
      <c r="F63" s="33"/>
      <c r="G63" s="33"/>
    </row>
    <row r="64" spans="1:7">
      <c r="A64" s="33"/>
      <c r="B64" s="33"/>
      <c r="C64" s="33"/>
      <c r="D64" s="33"/>
      <c r="E64" s="33"/>
      <c r="F64" s="33"/>
      <c r="G64" s="33"/>
    </row>
    <row r="65" spans="1:7">
      <c r="A65" s="33"/>
      <c r="B65" s="33"/>
      <c r="C65" s="33"/>
      <c r="D65" s="33"/>
      <c r="E65" s="33"/>
      <c r="F65" s="33"/>
      <c r="G65" s="33"/>
    </row>
    <row r="66" spans="1:7">
      <c r="A66" s="33"/>
      <c r="B66" s="33"/>
      <c r="C66" s="33"/>
      <c r="D66" s="33"/>
      <c r="E66" s="33"/>
      <c r="F66" s="33"/>
      <c r="G66" s="33"/>
    </row>
    <row r="67" spans="1:7">
      <c r="A67" s="33"/>
      <c r="B67" s="33"/>
      <c r="C67" s="33"/>
      <c r="D67" s="33"/>
      <c r="E67" s="33"/>
      <c r="F67" s="33"/>
      <c r="G67" s="33"/>
    </row>
    <row r="68" spans="1:7">
      <c r="A68" s="33"/>
      <c r="B68" s="33"/>
      <c r="C68" s="33"/>
      <c r="D68" s="33"/>
      <c r="E68" s="33"/>
      <c r="F68" s="33"/>
      <c r="G68" s="33"/>
    </row>
    <row r="69" spans="1:7">
      <c r="A69" s="33"/>
      <c r="B69" s="33"/>
      <c r="C69" s="33"/>
      <c r="D69" s="33"/>
      <c r="E69" s="33"/>
      <c r="F69" s="33"/>
      <c r="G69" s="33"/>
    </row>
    <row r="70" spans="1:7">
      <c r="A70" s="33"/>
      <c r="B70" s="33"/>
      <c r="C70" s="33"/>
      <c r="D70" s="33"/>
      <c r="E70" s="33"/>
      <c r="F70" s="33"/>
      <c r="G70" s="33"/>
    </row>
    <row r="71" spans="1:7">
      <c r="A71" s="33"/>
      <c r="B71" s="33"/>
      <c r="C71" s="33"/>
      <c r="D71" s="33"/>
      <c r="E71" s="33"/>
      <c r="F71" s="33"/>
      <c r="G71" s="33"/>
    </row>
    <row r="72" spans="1:7">
      <c r="A72" s="33"/>
      <c r="B72" s="33"/>
      <c r="C72" s="33"/>
      <c r="D72" s="33"/>
      <c r="E72" s="33"/>
      <c r="F72" s="33"/>
      <c r="G72" s="33"/>
    </row>
    <row r="73" spans="1:7">
      <c r="A73" s="33"/>
      <c r="B73" s="33"/>
      <c r="C73" s="33"/>
      <c r="D73" s="33"/>
      <c r="E73" s="33"/>
      <c r="F73" s="33"/>
      <c r="G73" s="33"/>
    </row>
    <row r="74" spans="1:7">
      <c r="A74" s="33"/>
      <c r="B74" s="33"/>
      <c r="C74" s="33"/>
      <c r="D74" s="33"/>
      <c r="E74" s="33"/>
      <c r="F74" s="33"/>
      <c r="G74" s="33"/>
    </row>
    <row r="75" spans="1:7">
      <c r="A75" s="33"/>
      <c r="B75" s="33"/>
      <c r="C75" s="33"/>
      <c r="D75" s="33"/>
      <c r="E75" s="33"/>
      <c r="F75" s="33"/>
      <c r="G75" s="33"/>
    </row>
    <row r="76" spans="1:7">
      <c r="A76" s="33"/>
      <c r="B76" s="33"/>
      <c r="C76" s="33"/>
      <c r="D76" s="33"/>
      <c r="E76" s="33"/>
      <c r="F76" s="33"/>
      <c r="G76" s="33"/>
    </row>
    <row r="77" spans="1:7">
      <c r="A77" s="33"/>
      <c r="B77" s="33"/>
      <c r="C77" s="33"/>
      <c r="D77" s="33"/>
      <c r="E77" s="33"/>
      <c r="F77" s="33"/>
      <c r="G77" s="33"/>
    </row>
    <row r="78" spans="1:7">
      <c r="A78" s="33"/>
      <c r="B78" s="33"/>
      <c r="C78" s="33"/>
      <c r="D78" s="33"/>
      <c r="E78" s="33"/>
      <c r="F78" s="33"/>
      <c r="G78" s="33"/>
    </row>
    <row r="79" spans="1:7">
      <c r="A79" s="33"/>
      <c r="B79" s="33"/>
      <c r="C79" s="33"/>
      <c r="D79" s="33"/>
      <c r="E79" s="33"/>
      <c r="F79" s="33"/>
      <c r="G79" s="33"/>
    </row>
    <row r="80" spans="1:7">
      <c r="A80" s="33"/>
      <c r="B80" s="33"/>
      <c r="C80" s="33"/>
      <c r="D80" s="33"/>
      <c r="E80" s="33"/>
      <c r="F80" s="33"/>
      <c r="G80" s="33"/>
    </row>
    <row r="81" spans="1:7">
      <c r="A81" s="33"/>
      <c r="B81" s="33"/>
      <c r="C81" s="33"/>
      <c r="D81" s="33"/>
      <c r="E81" s="33"/>
      <c r="F81" s="33"/>
      <c r="G81" s="33"/>
    </row>
    <row r="82" spans="1:7">
      <c r="A82" s="33"/>
      <c r="B82" s="33"/>
      <c r="C82" s="33"/>
      <c r="D82" s="33"/>
      <c r="E82" s="33"/>
      <c r="F82" s="33"/>
      <c r="G82" s="33"/>
    </row>
    <row r="83" spans="1:7">
      <c r="A83" s="33"/>
      <c r="B83" s="33"/>
      <c r="C83" s="33"/>
      <c r="D83" s="33"/>
      <c r="E83" s="33"/>
      <c r="F83" s="33"/>
      <c r="G83" s="33"/>
    </row>
    <row r="84" spans="1:7">
      <c r="A84" s="33"/>
      <c r="B84" s="33"/>
      <c r="C84" s="33"/>
      <c r="D84" s="33"/>
      <c r="E84" s="33"/>
      <c r="F84" s="33"/>
      <c r="G84" s="33"/>
    </row>
    <row r="85" spans="1:7">
      <c r="A85" s="33"/>
      <c r="B85" s="33"/>
      <c r="C85" s="33"/>
      <c r="D85" s="33"/>
      <c r="E85" s="33"/>
      <c r="F85" s="33"/>
      <c r="G85" s="33"/>
    </row>
    <row r="86" spans="1:7">
      <c r="A86" s="33"/>
      <c r="B86" s="33"/>
      <c r="C86" s="33"/>
      <c r="D86" s="33"/>
      <c r="E86" s="33"/>
      <c r="F86" s="33"/>
      <c r="G86" s="33"/>
    </row>
    <row r="87" spans="1:7">
      <c r="A87" s="33"/>
      <c r="B87" s="33"/>
      <c r="C87" s="33"/>
      <c r="D87" s="33"/>
      <c r="E87" s="33"/>
      <c r="F87" s="33"/>
      <c r="G87" s="33"/>
    </row>
    <row r="88" spans="1:7">
      <c r="A88" s="33"/>
      <c r="B88" s="33"/>
      <c r="C88" s="33"/>
      <c r="D88" s="33"/>
      <c r="E88" s="33"/>
      <c r="F88" s="33"/>
      <c r="G88" s="33"/>
    </row>
    <row r="89" spans="1:7">
      <c r="A89" s="33"/>
      <c r="B89" s="33"/>
      <c r="C89" s="33"/>
      <c r="D89" s="33"/>
      <c r="E89" s="33"/>
      <c r="F89" s="33"/>
      <c r="G89" s="33"/>
    </row>
    <row r="90" spans="1:7">
      <c r="A90" s="33"/>
      <c r="B90" s="33"/>
      <c r="C90" s="33"/>
      <c r="D90" s="33"/>
      <c r="E90" s="33"/>
      <c r="F90" s="33"/>
      <c r="G90" s="33"/>
    </row>
    <row r="91" spans="1:7">
      <c r="A91" s="33"/>
      <c r="B91" s="33"/>
      <c r="C91" s="33"/>
      <c r="D91" s="33"/>
      <c r="E91" s="33"/>
      <c r="F91" s="33"/>
      <c r="G91" s="33"/>
    </row>
    <row r="92" spans="1:7">
      <c r="A92" s="33"/>
      <c r="B92" s="33"/>
      <c r="C92" s="33"/>
      <c r="D92" s="33"/>
      <c r="E92" s="33"/>
      <c r="F92" s="33"/>
      <c r="G92" s="33"/>
    </row>
    <row r="93" spans="1:7">
      <c r="A93" s="33"/>
      <c r="B93" s="33"/>
      <c r="C93" s="33"/>
      <c r="D93" s="33"/>
      <c r="E93" s="33"/>
      <c r="F93" s="33"/>
      <c r="G93" s="33"/>
    </row>
    <row r="94" spans="1:7">
      <c r="A94" s="33"/>
      <c r="B94" s="33"/>
      <c r="C94" s="33"/>
      <c r="D94" s="33"/>
      <c r="E94" s="33"/>
      <c r="F94" s="33"/>
      <c r="G94" s="33"/>
    </row>
    <row r="95" spans="1:7">
      <c r="A95" s="33"/>
      <c r="B95" s="33"/>
      <c r="C95" s="33"/>
      <c r="D95" s="33"/>
      <c r="E95" s="33"/>
      <c r="F95" s="33"/>
      <c r="G95" s="33"/>
    </row>
    <row r="96" spans="1:7">
      <c r="A96" s="33"/>
      <c r="B96" s="33"/>
      <c r="C96" s="33"/>
      <c r="D96" s="33"/>
      <c r="E96" s="33"/>
      <c r="F96" s="33"/>
      <c r="G96" s="33"/>
    </row>
    <row r="97" spans="1:7">
      <c r="A97" s="33"/>
      <c r="B97" s="33"/>
      <c r="C97" s="33"/>
      <c r="D97" s="33"/>
      <c r="E97" s="33"/>
      <c r="F97" s="33"/>
      <c r="G97" s="33"/>
    </row>
    <row r="98" spans="1:7">
      <c r="A98" s="33"/>
      <c r="B98" s="33"/>
      <c r="C98" s="33"/>
      <c r="D98" s="33"/>
      <c r="E98" s="33"/>
      <c r="F98" s="33"/>
      <c r="G98" s="33"/>
    </row>
    <row r="99" spans="1:7">
      <c r="A99" s="33"/>
      <c r="B99" s="33"/>
      <c r="C99" s="33"/>
      <c r="D99" s="33"/>
      <c r="E99" s="33"/>
      <c r="F99" s="33"/>
      <c r="G99" s="33"/>
    </row>
    <row r="100" spans="1:7">
      <c r="A100" s="33"/>
      <c r="B100" s="33"/>
      <c r="C100" s="33"/>
      <c r="D100" s="33"/>
      <c r="E100" s="33"/>
      <c r="F100" s="33"/>
      <c r="G100" s="33"/>
    </row>
    <row r="101" spans="1:7">
      <c r="A101" s="33"/>
      <c r="B101" s="33"/>
      <c r="C101" s="33"/>
      <c r="D101" s="33"/>
      <c r="E101" s="33"/>
      <c r="F101" s="33"/>
      <c r="G101" s="33"/>
    </row>
    <row r="102" spans="1:7">
      <c r="A102" s="33"/>
      <c r="B102" s="33"/>
      <c r="C102" s="33"/>
      <c r="D102" s="33"/>
      <c r="E102" s="33"/>
      <c r="F102" s="33"/>
      <c r="G102" s="33"/>
    </row>
    <row r="103" spans="1:7">
      <c r="A103" s="33"/>
      <c r="B103" s="33"/>
      <c r="C103" s="33"/>
      <c r="D103" s="33"/>
      <c r="E103" s="33"/>
      <c r="F103" s="33"/>
      <c r="G103" s="33"/>
    </row>
    <row r="104" spans="1:7">
      <c r="A104" s="33"/>
      <c r="B104" s="33"/>
      <c r="C104" s="33"/>
      <c r="D104" s="33"/>
      <c r="E104" s="33"/>
      <c r="F104" s="33"/>
      <c r="G104" s="33"/>
    </row>
    <row r="105" spans="1:7">
      <c r="A105" s="33"/>
      <c r="B105" s="33"/>
      <c r="C105" s="33"/>
      <c r="D105" s="33"/>
      <c r="E105" s="33"/>
      <c r="F105" s="33"/>
      <c r="G105" s="33"/>
    </row>
    <row r="106" spans="1:7">
      <c r="A106" s="33"/>
      <c r="B106" s="33"/>
      <c r="C106" s="33"/>
      <c r="D106" s="33"/>
      <c r="E106" s="33"/>
      <c r="F106" s="33"/>
      <c r="G106" s="33"/>
    </row>
    <row r="107" spans="1:7">
      <c r="A107" s="33"/>
      <c r="B107" s="33"/>
      <c r="C107" s="33"/>
      <c r="D107" s="33"/>
      <c r="E107" s="33"/>
      <c r="F107" s="33"/>
      <c r="G107" s="33"/>
    </row>
    <row r="108" spans="1:7">
      <c r="A108" s="33"/>
      <c r="B108" s="33"/>
      <c r="C108" s="33"/>
      <c r="D108" s="33"/>
      <c r="E108" s="33"/>
      <c r="F108" s="33"/>
      <c r="G108" s="33"/>
    </row>
    <row r="109" spans="1:7">
      <c r="A109" s="33"/>
      <c r="B109" s="33"/>
      <c r="C109" s="33"/>
      <c r="D109" s="33"/>
      <c r="E109" s="33"/>
      <c r="F109" s="33"/>
      <c r="G109" s="33"/>
    </row>
    <row r="110" spans="1:7">
      <c r="A110" s="33"/>
      <c r="B110" s="33"/>
      <c r="C110" s="33"/>
      <c r="D110" s="33"/>
      <c r="E110" s="33"/>
      <c r="F110" s="33"/>
      <c r="G110" s="33"/>
    </row>
    <row r="111" spans="1:7">
      <c r="A111" s="33"/>
      <c r="B111" s="33"/>
      <c r="C111" s="33"/>
      <c r="D111" s="33"/>
      <c r="E111" s="33"/>
      <c r="F111" s="33"/>
      <c r="G111" s="33"/>
    </row>
    <row r="112" spans="1:7">
      <c r="A112" s="33"/>
      <c r="B112" s="33"/>
      <c r="C112" s="33"/>
      <c r="D112" s="33"/>
      <c r="E112" s="33"/>
      <c r="F112" s="33"/>
      <c r="G112" s="33"/>
    </row>
    <row r="113" spans="1:7">
      <c r="A113" s="33"/>
      <c r="B113" s="33"/>
      <c r="C113" s="33"/>
      <c r="D113" s="33"/>
      <c r="E113" s="33"/>
      <c r="F113" s="33"/>
      <c r="G113" s="33"/>
    </row>
    <row r="114" spans="1:7">
      <c r="A114" s="33"/>
      <c r="B114" s="33"/>
      <c r="C114" s="33"/>
      <c r="D114" s="33"/>
      <c r="E114" s="33"/>
      <c r="F114" s="33"/>
      <c r="G114" s="33"/>
    </row>
    <row r="115" spans="1:7">
      <c r="A115" s="33"/>
      <c r="B115" s="33"/>
      <c r="C115" s="33"/>
      <c r="D115" s="33"/>
      <c r="E115" s="33"/>
      <c r="F115" s="33"/>
      <c r="G115" s="33"/>
    </row>
    <row r="116" spans="1:7">
      <c r="A116" s="33"/>
      <c r="B116" s="33"/>
      <c r="C116" s="33"/>
      <c r="D116" s="33"/>
      <c r="E116" s="33"/>
      <c r="F116" s="33"/>
      <c r="G116" s="33"/>
    </row>
    <row r="117" spans="1:7">
      <c r="A117" s="33"/>
      <c r="B117" s="33"/>
      <c r="C117" s="33"/>
      <c r="D117" s="33"/>
      <c r="E117" s="33"/>
      <c r="F117" s="33"/>
      <c r="G117" s="33"/>
    </row>
    <row r="118" spans="1:7">
      <c r="A118" s="33"/>
      <c r="B118" s="33"/>
      <c r="C118" s="33"/>
      <c r="D118" s="33"/>
      <c r="E118" s="33"/>
      <c r="F118" s="33"/>
      <c r="G118" s="33"/>
    </row>
    <row r="119" spans="1:7">
      <c r="A119" s="33"/>
      <c r="B119" s="33"/>
      <c r="C119" s="33"/>
      <c r="D119" s="33"/>
      <c r="E119" s="33"/>
      <c r="F119" s="33"/>
      <c r="G119" s="33"/>
    </row>
    <row r="120" spans="1:7">
      <c r="A120" s="33"/>
      <c r="B120" s="33"/>
      <c r="C120" s="33"/>
      <c r="D120" s="33"/>
      <c r="E120" s="33"/>
      <c r="F120" s="33"/>
      <c r="G120" s="33"/>
    </row>
    <row r="121" spans="1:7">
      <c r="A121" s="33"/>
      <c r="B121" s="33"/>
      <c r="C121" s="33"/>
      <c r="D121" s="33"/>
      <c r="E121" s="33"/>
      <c r="F121" s="33"/>
      <c r="G121" s="33"/>
    </row>
    <row r="122" spans="1:7">
      <c r="A122" s="33"/>
      <c r="B122" s="33"/>
      <c r="C122" s="33"/>
      <c r="D122" s="33"/>
      <c r="E122" s="33"/>
      <c r="F122" s="33"/>
      <c r="G122" s="33"/>
    </row>
    <row r="123" spans="1:7">
      <c r="A123" s="33"/>
      <c r="B123" s="33"/>
      <c r="C123" s="33"/>
      <c r="D123" s="33"/>
      <c r="E123" s="33"/>
      <c r="F123" s="33"/>
      <c r="G123" s="33"/>
    </row>
    <row r="124" spans="1:7">
      <c r="A124" s="33"/>
      <c r="B124" s="33"/>
      <c r="C124" s="33"/>
      <c r="D124" s="33"/>
      <c r="E124" s="33"/>
      <c r="F124" s="33"/>
      <c r="G124" s="33"/>
    </row>
    <row r="125" spans="1:7">
      <c r="A125" s="33"/>
      <c r="B125" s="33"/>
      <c r="C125" s="33"/>
      <c r="D125" s="33"/>
      <c r="E125" s="33"/>
      <c r="F125" s="33"/>
      <c r="G125" s="33"/>
    </row>
    <row r="126" spans="1:7">
      <c r="A126" s="33"/>
      <c r="B126" s="33"/>
      <c r="C126" s="33"/>
      <c r="D126" s="33"/>
      <c r="E126" s="33"/>
      <c r="F126" s="33"/>
      <c r="G126" s="33"/>
    </row>
    <row r="127" spans="1:7">
      <c r="A127" s="33"/>
      <c r="B127" s="33"/>
      <c r="C127" s="33"/>
      <c r="D127" s="33"/>
      <c r="E127" s="33"/>
      <c r="F127" s="33"/>
      <c r="G127" s="33"/>
    </row>
    <row r="128" spans="1:7">
      <c r="A128" s="33"/>
      <c r="B128" s="33"/>
      <c r="C128" s="33"/>
      <c r="D128" s="33"/>
      <c r="E128" s="33"/>
      <c r="F128" s="33"/>
      <c r="G128" s="33"/>
    </row>
    <row r="129" spans="1:7">
      <c r="A129" s="33"/>
      <c r="B129" s="33"/>
      <c r="C129" s="33"/>
      <c r="D129" s="33"/>
      <c r="E129" s="33"/>
      <c r="F129" s="33"/>
      <c r="G129" s="33"/>
    </row>
    <row r="130" spans="1:7">
      <c r="A130" s="33"/>
      <c r="B130" s="33"/>
      <c r="C130" s="33"/>
      <c r="D130" s="33"/>
      <c r="E130" s="33"/>
      <c r="F130" s="33"/>
      <c r="G130" s="33"/>
    </row>
    <row r="131" spans="1:7">
      <c r="A131" s="33"/>
      <c r="B131" s="33"/>
      <c r="C131" s="33"/>
      <c r="D131" s="33"/>
      <c r="E131" s="33"/>
      <c r="F131" s="33"/>
      <c r="G131" s="33"/>
    </row>
    <row r="132" spans="1:7">
      <c r="A132" s="33"/>
      <c r="B132" s="33"/>
      <c r="C132" s="33"/>
      <c r="D132" s="33"/>
      <c r="E132" s="33"/>
      <c r="F132" s="33"/>
      <c r="G132" s="33"/>
    </row>
    <row r="133" spans="1:7">
      <c r="A133" s="33"/>
      <c r="B133" s="33"/>
      <c r="C133" s="33"/>
      <c r="D133" s="33"/>
      <c r="E133" s="33"/>
      <c r="F133" s="33"/>
      <c r="G133" s="33"/>
    </row>
    <row r="134" spans="1:7">
      <c r="A134" s="33"/>
      <c r="B134" s="33"/>
      <c r="C134" s="33"/>
      <c r="D134" s="33"/>
      <c r="E134" s="33"/>
      <c r="F134" s="33"/>
      <c r="G134" s="33"/>
    </row>
    <row r="135" spans="1:7">
      <c r="A135" s="33"/>
      <c r="B135" s="33"/>
      <c r="C135" s="33"/>
      <c r="D135" s="33"/>
      <c r="E135" s="33"/>
      <c r="F135" s="33"/>
      <c r="G135" s="33"/>
    </row>
    <row r="136" spans="1:7">
      <c r="A136" s="33"/>
      <c r="B136" s="33"/>
      <c r="C136" s="33"/>
      <c r="D136" s="33"/>
      <c r="E136" s="33"/>
      <c r="F136" s="33"/>
      <c r="G136" s="33"/>
    </row>
    <row r="137" spans="1:7">
      <c r="A137" s="33"/>
      <c r="B137" s="33"/>
      <c r="C137" s="33"/>
      <c r="D137" s="33"/>
      <c r="E137" s="33"/>
      <c r="F137" s="33"/>
      <c r="G137" s="33"/>
    </row>
    <row r="138" spans="1:7">
      <c r="A138" s="33"/>
      <c r="B138" s="33"/>
      <c r="C138" s="33"/>
      <c r="D138" s="33"/>
      <c r="E138" s="33"/>
      <c r="F138" s="33"/>
      <c r="G138" s="33"/>
    </row>
    <row r="139" spans="1:7">
      <c r="A139" s="33"/>
      <c r="B139" s="33"/>
      <c r="C139" s="33"/>
      <c r="D139" s="33"/>
      <c r="E139" s="33"/>
      <c r="F139" s="33"/>
      <c r="G139" s="33"/>
    </row>
    <row r="140" spans="1:7">
      <c r="A140" s="33"/>
      <c r="B140" s="33"/>
      <c r="C140" s="33"/>
      <c r="D140" s="33"/>
      <c r="E140" s="33"/>
      <c r="F140" s="33"/>
      <c r="G140" s="33"/>
    </row>
    <row r="141" spans="1:7">
      <c r="A141" s="33"/>
      <c r="B141" s="33"/>
      <c r="C141" s="33"/>
      <c r="D141" s="33"/>
      <c r="E141" s="33"/>
      <c r="F141" s="33"/>
      <c r="G141" s="33"/>
    </row>
    <row r="142" spans="1:7">
      <c r="A142" s="33"/>
      <c r="B142" s="33"/>
      <c r="C142" s="33"/>
      <c r="D142" s="33"/>
      <c r="E142" s="33"/>
      <c r="F142" s="33"/>
      <c r="G142" s="33"/>
    </row>
    <row r="143" spans="1:7">
      <c r="A143" s="33"/>
      <c r="B143" s="33"/>
      <c r="C143" s="33"/>
      <c r="D143" s="33"/>
      <c r="E143" s="33"/>
      <c r="F143" s="33"/>
      <c r="G143" s="33"/>
    </row>
    <row r="144" spans="1:7">
      <c r="A144" s="33"/>
      <c r="B144" s="33"/>
      <c r="C144" s="33"/>
      <c r="D144" s="33"/>
      <c r="E144" s="33"/>
      <c r="F144" s="33"/>
      <c r="G144" s="33"/>
    </row>
    <row r="145" spans="1:7">
      <c r="A145" s="33"/>
      <c r="B145" s="33"/>
      <c r="C145" s="33"/>
      <c r="D145" s="33"/>
      <c r="E145" s="33"/>
      <c r="F145" s="33"/>
      <c r="G145" s="33"/>
    </row>
    <row r="146" spans="1:7">
      <c r="A146" s="33"/>
      <c r="B146" s="33"/>
      <c r="C146" s="33"/>
      <c r="D146" s="33"/>
      <c r="E146" s="33"/>
      <c r="F146" s="33"/>
      <c r="G146" s="33"/>
    </row>
    <row r="147" spans="1:7">
      <c r="A147" s="33"/>
      <c r="B147" s="33"/>
      <c r="C147" s="33"/>
      <c r="D147" s="33"/>
      <c r="E147" s="33"/>
      <c r="F147" s="33"/>
      <c r="G147" s="33"/>
    </row>
    <row r="148" spans="1:7">
      <c r="A148" s="33"/>
      <c r="B148" s="33"/>
      <c r="C148" s="33"/>
      <c r="D148" s="33"/>
      <c r="E148" s="33"/>
      <c r="F148" s="33"/>
      <c r="G148" s="33"/>
    </row>
    <row r="149" spans="1:7">
      <c r="A149" s="33"/>
      <c r="B149" s="33"/>
      <c r="C149" s="33"/>
      <c r="D149" s="33"/>
      <c r="E149" s="33"/>
      <c r="F149" s="33"/>
      <c r="G149" s="33"/>
    </row>
    <row r="150" spans="1:7">
      <c r="A150" s="33"/>
      <c r="B150" s="33"/>
      <c r="C150" s="33"/>
      <c r="D150" s="33"/>
      <c r="E150" s="33"/>
      <c r="F150" s="33"/>
      <c r="G150" s="33"/>
    </row>
    <row r="151" spans="1:7">
      <c r="A151" s="33"/>
      <c r="B151" s="33"/>
      <c r="C151" s="33"/>
      <c r="D151" s="33"/>
      <c r="E151" s="33"/>
      <c r="F151" s="33"/>
      <c r="G151" s="33"/>
    </row>
    <row r="152" spans="1:7">
      <c r="A152" s="33"/>
      <c r="B152" s="33"/>
      <c r="C152" s="33"/>
      <c r="D152" s="33"/>
      <c r="E152" s="33"/>
      <c r="F152" s="33"/>
      <c r="G152" s="33"/>
    </row>
    <row r="153" spans="1:7">
      <c r="A153" s="33"/>
      <c r="B153" s="33"/>
      <c r="C153" s="33"/>
      <c r="D153" s="33"/>
      <c r="E153" s="33"/>
      <c r="F153" s="33"/>
      <c r="G153" s="33"/>
    </row>
    <row r="154" spans="1:7">
      <c r="A154" s="33"/>
      <c r="B154" s="33"/>
      <c r="C154" s="33"/>
      <c r="D154" s="33"/>
      <c r="E154" s="33"/>
      <c r="F154" s="33"/>
      <c r="G154" s="33"/>
    </row>
    <row r="155" spans="1:7">
      <c r="A155" s="33"/>
      <c r="B155" s="33"/>
      <c r="C155" s="33"/>
      <c r="D155" s="33"/>
      <c r="E155" s="33"/>
      <c r="F155" s="33"/>
      <c r="G155" s="33"/>
    </row>
    <row r="156" spans="1:7">
      <c r="A156" s="33"/>
      <c r="B156" s="33"/>
      <c r="C156" s="33"/>
      <c r="D156" s="33"/>
      <c r="E156" s="33"/>
      <c r="F156" s="33"/>
      <c r="G156" s="33"/>
    </row>
    <row r="157" spans="1:7">
      <c r="A157" s="33"/>
      <c r="B157" s="33"/>
      <c r="C157" s="33"/>
      <c r="D157" s="33"/>
      <c r="E157" s="33"/>
      <c r="F157" s="33"/>
      <c r="G157" s="33"/>
    </row>
    <row r="158" spans="1:7">
      <c r="A158" s="33"/>
      <c r="B158" s="33"/>
      <c r="C158" s="33"/>
      <c r="D158" s="33"/>
      <c r="E158" s="33"/>
      <c r="F158" s="33"/>
      <c r="G158" s="33"/>
    </row>
    <row r="159" spans="1:7">
      <c r="A159" s="33"/>
      <c r="B159" s="33"/>
      <c r="C159" s="33"/>
      <c r="D159" s="33"/>
      <c r="E159" s="33"/>
      <c r="F159" s="33"/>
      <c r="G159" s="33"/>
    </row>
    <row r="160" spans="1:7">
      <c r="A160" s="33"/>
      <c r="B160" s="33"/>
      <c r="C160" s="33"/>
      <c r="D160" s="33"/>
      <c r="E160" s="33"/>
      <c r="F160" s="33"/>
      <c r="G160" s="33"/>
    </row>
    <row r="161" spans="1:7">
      <c r="A161" s="33"/>
      <c r="B161" s="33"/>
      <c r="C161" s="33"/>
      <c r="D161" s="33"/>
      <c r="E161" s="33"/>
      <c r="F161" s="33"/>
      <c r="G161" s="33"/>
    </row>
    <row r="162" spans="1:7">
      <c r="A162" s="33"/>
      <c r="B162" s="33"/>
      <c r="C162" s="33"/>
      <c r="D162" s="33"/>
      <c r="E162" s="33"/>
      <c r="F162" s="33"/>
      <c r="G162" s="33"/>
    </row>
    <row r="163" spans="1:7">
      <c r="A163" s="33"/>
      <c r="B163" s="33"/>
      <c r="C163" s="33"/>
      <c r="D163" s="33"/>
      <c r="E163" s="33"/>
      <c r="F163" s="33"/>
      <c r="G163" s="33"/>
    </row>
    <row r="164" spans="1:7">
      <c r="A164" s="33"/>
      <c r="B164" s="33"/>
      <c r="C164" s="33"/>
      <c r="D164" s="33"/>
      <c r="E164" s="33"/>
      <c r="F164" s="33"/>
      <c r="G164" s="33"/>
    </row>
    <row r="165" spans="1:7">
      <c r="A165" s="33"/>
      <c r="B165" s="33"/>
      <c r="C165" s="33"/>
      <c r="D165" s="33"/>
      <c r="E165" s="33"/>
      <c r="F165" s="33"/>
      <c r="G165" s="33"/>
    </row>
    <row r="166" spans="1:7">
      <c r="A166" s="33"/>
      <c r="B166" s="33"/>
      <c r="C166" s="33"/>
      <c r="D166" s="33"/>
      <c r="E166" s="33"/>
      <c r="F166" s="33"/>
      <c r="G166" s="33"/>
    </row>
    <row r="167" spans="1:7">
      <c r="A167" s="33"/>
      <c r="B167" s="33"/>
      <c r="C167" s="33"/>
      <c r="D167" s="33"/>
      <c r="E167" s="33"/>
      <c r="F167" s="33"/>
      <c r="G167" s="33"/>
    </row>
    <row r="168" spans="1:7">
      <c r="A168" s="33"/>
      <c r="B168" s="33"/>
      <c r="C168" s="33"/>
      <c r="D168" s="33"/>
      <c r="E168" s="33"/>
      <c r="F168" s="33"/>
      <c r="G168" s="33"/>
    </row>
    <row r="169" spans="1:7">
      <c r="A169" s="33"/>
      <c r="B169" s="33"/>
      <c r="C169" s="33"/>
      <c r="D169" s="33"/>
      <c r="E169" s="33"/>
      <c r="F169" s="33"/>
      <c r="G169" s="33"/>
    </row>
    <row r="170" spans="1:7">
      <c r="A170" s="33"/>
      <c r="B170" s="33"/>
      <c r="C170" s="33"/>
      <c r="D170" s="33"/>
      <c r="E170" s="33"/>
      <c r="F170" s="33"/>
      <c r="G170" s="33"/>
    </row>
    <row r="171" spans="1:7">
      <c r="A171" s="33"/>
      <c r="B171" s="33"/>
      <c r="C171" s="33"/>
      <c r="D171" s="33"/>
      <c r="E171" s="33"/>
      <c r="F171" s="33"/>
      <c r="G171" s="33"/>
    </row>
    <row r="172" spans="1:7">
      <c r="A172" s="33"/>
      <c r="B172" s="33"/>
      <c r="C172" s="33"/>
      <c r="D172" s="33"/>
      <c r="E172" s="33"/>
      <c r="F172" s="33"/>
      <c r="G172" s="33"/>
    </row>
    <row r="173" spans="1:7">
      <c r="A173" s="33"/>
      <c r="B173" s="33"/>
      <c r="C173" s="33"/>
      <c r="D173" s="33"/>
      <c r="E173" s="33"/>
      <c r="F173" s="33"/>
      <c r="G173" s="33"/>
    </row>
    <row r="174" spans="1:7">
      <c r="A174" s="33"/>
      <c r="B174" s="33"/>
      <c r="C174" s="33"/>
      <c r="D174" s="33"/>
      <c r="E174" s="33"/>
      <c r="F174" s="33"/>
      <c r="G174" s="33"/>
    </row>
    <row r="175" spans="1:7">
      <c r="A175" s="33"/>
      <c r="B175" s="33"/>
      <c r="C175" s="33"/>
      <c r="D175" s="33"/>
      <c r="E175" s="33"/>
      <c r="F175" s="33"/>
      <c r="G175" s="33"/>
    </row>
    <row r="176" spans="1:7">
      <c r="A176" s="33"/>
      <c r="B176" s="33"/>
      <c r="C176" s="33"/>
      <c r="D176" s="33"/>
      <c r="E176" s="33"/>
      <c r="F176" s="33"/>
      <c r="G176" s="33"/>
    </row>
    <row r="177" spans="1:7">
      <c r="A177" s="33"/>
      <c r="B177" s="33"/>
      <c r="C177" s="33"/>
      <c r="D177" s="33"/>
      <c r="E177" s="33"/>
      <c r="F177" s="33"/>
      <c r="G177" s="33"/>
    </row>
    <row r="178" spans="1:7">
      <c r="A178" s="33"/>
      <c r="B178" s="33"/>
      <c r="C178" s="33"/>
      <c r="D178" s="33"/>
      <c r="E178" s="33"/>
      <c r="F178" s="33"/>
      <c r="G178" s="33"/>
    </row>
    <row r="179" spans="1:7">
      <c r="A179" s="33"/>
      <c r="B179" s="33"/>
      <c r="C179" s="33"/>
      <c r="D179" s="33"/>
      <c r="E179" s="33"/>
      <c r="F179" s="33"/>
      <c r="G179" s="33"/>
    </row>
    <row r="180" spans="1:7">
      <c r="A180" s="33"/>
      <c r="B180" s="33"/>
      <c r="C180" s="33"/>
      <c r="D180" s="33"/>
      <c r="E180" s="33"/>
      <c r="F180" s="33"/>
      <c r="G180" s="33"/>
    </row>
    <row r="181" spans="1:7">
      <c r="A181" s="33"/>
      <c r="B181" s="33"/>
      <c r="C181" s="33"/>
      <c r="D181" s="33"/>
      <c r="E181" s="33"/>
      <c r="F181" s="33"/>
      <c r="G181" s="33"/>
    </row>
    <row r="182" spans="1:7">
      <c r="A182" s="33"/>
      <c r="B182" s="33"/>
      <c r="C182" s="33"/>
      <c r="D182" s="33"/>
      <c r="E182" s="33"/>
      <c r="F182" s="33"/>
      <c r="G182" s="33"/>
    </row>
    <row r="183" spans="1:7">
      <c r="A183" s="33"/>
      <c r="B183" s="33"/>
      <c r="C183" s="33"/>
      <c r="D183" s="33"/>
      <c r="E183" s="33"/>
      <c r="F183" s="33"/>
      <c r="G183" s="33"/>
    </row>
    <row r="184" spans="1:7">
      <c r="A184" s="33"/>
      <c r="B184" s="33"/>
      <c r="C184" s="33"/>
      <c r="D184" s="33"/>
      <c r="E184" s="33"/>
      <c r="F184" s="33"/>
      <c r="G184" s="33"/>
    </row>
    <row r="185" spans="1:7">
      <c r="A185" s="33"/>
      <c r="B185" s="33"/>
      <c r="C185" s="33"/>
      <c r="D185" s="33"/>
      <c r="E185" s="33"/>
      <c r="F185" s="33"/>
      <c r="G185" s="33"/>
    </row>
    <row r="186" spans="1:7">
      <c r="A186" s="33"/>
      <c r="B186" s="33"/>
      <c r="C186" s="33"/>
      <c r="D186" s="33"/>
      <c r="E186" s="33"/>
      <c r="F186" s="33"/>
      <c r="G186" s="33"/>
    </row>
    <row r="187" spans="1:7">
      <c r="A187" s="33"/>
      <c r="B187" s="33"/>
      <c r="C187" s="33"/>
      <c r="D187" s="33"/>
      <c r="E187" s="33"/>
      <c r="F187" s="33"/>
      <c r="G187" s="33"/>
    </row>
    <row r="188" spans="1:7">
      <c r="A188" s="33"/>
      <c r="B188" s="33"/>
      <c r="C188" s="33"/>
      <c r="D188" s="33"/>
      <c r="E188" s="33"/>
      <c r="F188" s="33"/>
      <c r="G188" s="33"/>
    </row>
    <row r="189" spans="1:7">
      <c r="A189" s="33"/>
      <c r="B189" s="33"/>
      <c r="C189" s="33"/>
      <c r="D189" s="33"/>
      <c r="E189" s="33"/>
      <c r="F189" s="33"/>
      <c r="G189" s="33"/>
    </row>
    <row r="190" spans="1:7">
      <c r="A190" s="33"/>
      <c r="B190" s="33"/>
      <c r="C190" s="33"/>
      <c r="D190" s="33"/>
      <c r="E190" s="33"/>
      <c r="F190" s="33"/>
      <c r="G190" s="33"/>
    </row>
    <row r="191" spans="1:7">
      <c r="A191" s="33"/>
      <c r="B191" s="33"/>
      <c r="C191" s="33"/>
      <c r="D191" s="33"/>
      <c r="E191" s="33"/>
      <c r="F191" s="33"/>
      <c r="G191" s="33"/>
    </row>
    <row r="192" spans="1:7">
      <c r="A192" s="33"/>
      <c r="B192" s="33"/>
      <c r="C192" s="33"/>
      <c r="D192" s="33"/>
      <c r="E192" s="33"/>
      <c r="F192" s="33"/>
      <c r="G192" s="33"/>
    </row>
    <row r="193" spans="1:7">
      <c r="A193" s="33"/>
      <c r="B193" s="33"/>
      <c r="C193" s="33"/>
      <c r="D193" s="33"/>
      <c r="E193" s="33"/>
      <c r="F193" s="33"/>
      <c r="G193" s="33"/>
    </row>
    <row r="194" spans="1:7">
      <c r="A194" s="33"/>
      <c r="B194" s="33"/>
      <c r="C194" s="33"/>
      <c r="D194" s="33"/>
      <c r="E194" s="33"/>
      <c r="F194" s="33"/>
      <c r="G194" s="33"/>
    </row>
    <row r="195" spans="1:7">
      <c r="A195" s="33"/>
      <c r="B195" s="33"/>
      <c r="C195" s="33"/>
      <c r="D195" s="33"/>
      <c r="E195" s="33"/>
      <c r="F195" s="33"/>
      <c r="G195" s="33"/>
    </row>
    <row r="196" spans="1:7">
      <c r="A196" s="33"/>
      <c r="B196" s="33"/>
      <c r="C196" s="33"/>
      <c r="D196" s="33"/>
      <c r="E196" s="33"/>
      <c r="F196" s="33"/>
      <c r="G196" s="33"/>
    </row>
    <row r="197" spans="1:7">
      <c r="A197" s="33"/>
      <c r="B197" s="33"/>
      <c r="C197" s="33"/>
      <c r="D197" s="33"/>
      <c r="E197" s="33"/>
      <c r="F197" s="33"/>
      <c r="G197" s="33"/>
    </row>
    <row r="198" spans="1:7">
      <c r="A198" s="33"/>
      <c r="B198" s="33"/>
      <c r="C198" s="33"/>
      <c r="D198" s="33"/>
      <c r="E198" s="33"/>
      <c r="F198" s="33"/>
      <c r="G198" s="33"/>
    </row>
    <row r="199" spans="1:7">
      <c r="A199" s="33"/>
      <c r="B199" s="33"/>
      <c r="C199" s="33"/>
      <c r="D199" s="33"/>
      <c r="E199" s="33"/>
      <c r="F199" s="33"/>
      <c r="G199" s="33"/>
    </row>
    <row r="200" spans="1:7">
      <c r="A200" s="33"/>
      <c r="B200" s="33"/>
      <c r="C200" s="33"/>
      <c r="D200" s="33"/>
      <c r="E200" s="33"/>
      <c r="F200" s="33"/>
      <c r="G200" s="33"/>
    </row>
    <row r="201" spans="1:7">
      <c r="A201" s="33"/>
      <c r="B201" s="33"/>
      <c r="C201" s="33"/>
      <c r="D201" s="33"/>
      <c r="E201" s="33"/>
      <c r="F201" s="33"/>
      <c r="G201" s="33"/>
    </row>
    <row r="202" spans="1:7">
      <c r="A202" s="33"/>
      <c r="B202" s="33"/>
      <c r="C202" s="33"/>
      <c r="D202" s="33"/>
      <c r="E202" s="33"/>
      <c r="F202" s="33"/>
      <c r="G202" s="33"/>
    </row>
    <row r="203" spans="1:7">
      <c r="A203" s="33"/>
      <c r="B203" s="33"/>
      <c r="C203" s="33"/>
      <c r="D203" s="33"/>
      <c r="E203" s="33"/>
      <c r="F203" s="33"/>
      <c r="G203" s="33"/>
    </row>
    <row r="204" spans="1:7">
      <c r="A204" s="33"/>
      <c r="B204" s="33"/>
      <c r="C204" s="33"/>
      <c r="D204" s="33"/>
      <c r="E204" s="33"/>
      <c r="F204" s="33"/>
      <c r="G204" s="33"/>
    </row>
    <row r="205" spans="1:7">
      <c r="A205" s="33"/>
      <c r="B205" s="33"/>
      <c r="C205" s="33"/>
      <c r="D205" s="33"/>
      <c r="E205" s="33"/>
      <c r="F205" s="33"/>
      <c r="G205" s="33"/>
    </row>
    <row r="206" spans="1:7">
      <c r="A206" s="33"/>
      <c r="B206" s="33"/>
      <c r="C206" s="33"/>
      <c r="D206" s="33"/>
      <c r="E206" s="33"/>
      <c r="F206" s="33"/>
      <c r="G206" s="33"/>
    </row>
    <row r="207" spans="1:7">
      <c r="A207" s="33"/>
      <c r="B207" s="33"/>
      <c r="C207" s="33"/>
      <c r="D207" s="33"/>
      <c r="E207" s="33"/>
      <c r="F207" s="33"/>
      <c r="G207" s="33"/>
    </row>
    <row r="208" spans="1:7">
      <c r="A208" s="33"/>
      <c r="B208" s="33"/>
      <c r="C208" s="33"/>
      <c r="D208" s="33"/>
      <c r="E208" s="33"/>
      <c r="F208" s="33"/>
      <c r="G208" s="33"/>
    </row>
    <row r="209" spans="1:7">
      <c r="A209" s="33"/>
      <c r="B209" s="33"/>
      <c r="C209" s="33"/>
      <c r="D209" s="33"/>
      <c r="E209" s="33"/>
      <c r="F209" s="33"/>
      <c r="G209" s="33"/>
    </row>
    <row r="210" spans="1:7">
      <c r="A210" s="33"/>
      <c r="B210" s="33"/>
      <c r="C210" s="33"/>
      <c r="D210" s="33"/>
      <c r="E210" s="33"/>
      <c r="F210" s="33"/>
      <c r="G210" s="33"/>
    </row>
    <row r="211" spans="1:7">
      <c r="A211" s="33"/>
      <c r="B211" s="33"/>
      <c r="C211" s="33"/>
      <c r="D211" s="33"/>
      <c r="E211" s="33"/>
      <c r="F211" s="33"/>
      <c r="G211" s="33"/>
    </row>
    <row r="212" spans="1:7">
      <c r="A212" s="33"/>
      <c r="B212" s="33"/>
      <c r="C212" s="33"/>
      <c r="D212" s="33"/>
      <c r="E212" s="33"/>
      <c r="F212" s="33"/>
      <c r="G212" s="33"/>
    </row>
    <row r="213" spans="1:7">
      <c r="A213" s="33"/>
      <c r="B213" s="33"/>
      <c r="C213" s="33"/>
      <c r="D213" s="33"/>
      <c r="E213" s="33"/>
      <c r="F213" s="33"/>
      <c r="G213" s="33"/>
    </row>
    <row r="214" spans="1:7">
      <c r="A214" s="33"/>
      <c r="B214" s="33"/>
      <c r="C214" s="33"/>
      <c r="D214" s="33"/>
      <c r="E214" s="33"/>
      <c r="F214" s="33"/>
      <c r="G214" s="33"/>
    </row>
    <row r="215" spans="1:7">
      <c r="A215" s="33"/>
      <c r="B215" s="33"/>
      <c r="C215" s="33"/>
      <c r="D215" s="33"/>
      <c r="E215" s="33"/>
      <c r="F215" s="33"/>
      <c r="G215" s="33"/>
    </row>
    <row r="216" spans="1:7">
      <c r="A216" s="33"/>
      <c r="B216" s="33"/>
      <c r="C216" s="33"/>
      <c r="D216" s="33"/>
      <c r="E216" s="33"/>
      <c r="F216" s="33"/>
      <c r="G216" s="33"/>
    </row>
    <row r="217" spans="1:7">
      <c r="A217" s="33"/>
      <c r="B217" s="33"/>
      <c r="C217" s="33"/>
      <c r="D217" s="33"/>
      <c r="E217" s="33"/>
      <c r="F217" s="33"/>
      <c r="G217" s="33"/>
    </row>
    <row r="218" spans="1:7">
      <c r="A218" s="33"/>
      <c r="B218" s="33"/>
      <c r="C218" s="33"/>
      <c r="D218" s="33"/>
      <c r="E218" s="33"/>
      <c r="F218" s="33"/>
      <c r="G218" s="33"/>
    </row>
    <row r="219" spans="1:7">
      <c r="A219" s="33"/>
      <c r="B219" s="33"/>
      <c r="C219" s="33"/>
      <c r="D219" s="33"/>
      <c r="E219" s="33"/>
      <c r="F219" s="33"/>
      <c r="G219" s="33"/>
    </row>
    <row r="220" spans="1:7">
      <c r="A220" s="33"/>
      <c r="B220" s="33"/>
      <c r="C220" s="33"/>
      <c r="D220" s="33"/>
      <c r="E220" s="33"/>
      <c r="F220" s="33"/>
      <c r="G220" s="33"/>
    </row>
    <row r="221" spans="1:7">
      <c r="A221" s="33"/>
      <c r="B221" s="33"/>
      <c r="C221" s="33"/>
      <c r="D221" s="33"/>
      <c r="E221" s="33"/>
      <c r="F221" s="33"/>
      <c r="G221" s="33"/>
    </row>
    <row r="222" spans="1:7">
      <c r="A222" s="33"/>
      <c r="B222" s="33"/>
      <c r="C222" s="33"/>
      <c r="D222" s="33"/>
      <c r="E222" s="33"/>
      <c r="F222" s="33"/>
      <c r="G222" s="33"/>
    </row>
    <row r="223" spans="1:7">
      <c r="A223" s="33"/>
      <c r="B223" s="33"/>
      <c r="C223" s="33"/>
      <c r="D223" s="33"/>
      <c r="E223" s="33"/>
      <c r="F223" s="33"/>
      <c r="G223" s="33"/>
    </row>
    <row r="224" spans="1:7">
      <c r="A224" s="33"/>
      <c r="B224" s="33"/>
      <c r="C224" s="33"/>
      <c r="D224" s="33"/>
      <c r="E224" s="33"/>
      <c r="F224" s="33"/>
      <c r="G224" s="33"/>
    </row>
    <row r="225" spans="1:7">
      <c r="A225" s="33"/>
      <c r="B225" s="33"/>
      <c r="C225" s="33"/>
      <c r="D225" s="33"/>
      <c r="E225" s="33"/>
      <c r="F225" s="33"/>
      <c r="G225" s="33"/>
    </row>
    <row r="226" spans="1:7">
      <c r="A226" s="33"/>
      <c r="B226" s="33"/>
      <c r="C226" s="33"/>
      <c r="D226" s="33"/>
      <c r="E226" s="33"/>
      <c r="F226" s="33"/>
      <c r="G226" s="33"/>
    </row>
    <row r="227" spans="1:7">
      <c r="A227" s="33"/>
      <c r="B227" s="33"/>
      <c r="C227" s="33"/>
      <c r="D227" s="33"/>
      <c r="E227" s="33"/>
      <c r="F227" s="33"/>
      <c r="G227" s="33"/>
    </row>
    <row r="228" spans="1:7">
      <c r="A228" s="33"/>
      <c r="B228" s="33"/>
      <c r="C228" s="33"/>
      <c r="D228" s="33"/>
      <c r="E228" s="33"/>
      <c r="F228" s="33"/>
      <c r="G228" s="33"/>
    </row>
    <row r="229" spans="1:7">
      <c r="A229" s="33"/>
      <c r="B229" s="33"/>
      <c r="C229" s="33"/>
      <c r="D229" s="33"/>
      <c r="E229" s="33"/>
      <c r="F229" s="33"/>
      <c r="G229" s="33"/>
    </row>
    <row r="230" spans="1:7">
      <c r="A230" s="33"/>
      <c r="B230" s="33"/>
      <c r="C230" s="33"/>
      <c r="D230" s="33"/>
      <c r="E230" s="33"/>
      <c r="F230" s="33"/>
      <c r="G230" s="33"/>
    </row>
    <row r="231" spans="1:7">
      <c r="A231" s="33"/>
      <c r="B231" s="33"/>
      <c r="C231" s="33"/>
      <c r="D231" s="33"/>
      <c r="E231" s="33"/>
      <c r="F231" s="33"/>
      <c r="G231" s="33"/>
    </row>
    <row r="232" spans="1:7">
      <c r="A232" s="33"/>
      <c r="B232" s="33"/>
      <c r="C232" s="33"/>
      <c r="D232" s="33"/>
      <c r="E232" s="33"/>
      <c r="F232" s="33"/>
      <c r="G232" s="33"/>
    </row>
    <row r="233" spans="1:7">
      <c r="A233" s="33"/>
      <c r="B233" s="33"/>
      <c r="C233" s="33"/>
      <c r="D233" s="33"/>
      <c r="E233" s="33"/>
      <c r="F233" s="33"/>
      <c r="G233" s="33"/>
    </row>
    <row r="234" spans="1:7">
      <c r="A234" s="33"/>
      <c r="B234" s="33"/>
      <c r="C234" s="33"/>
      <c r="D234" s="33"/>
      <c r="E234" s="33"/>
      <c r="F234" s="33"/>
      <c r="G234" s="33"/>
    </row>
    <row r="235" spans="1:7">
      <c r="A235" s="33"/>
      <c r="B235" s="33"/>
      <c r="C235" s="33"/>
      <c r="D235" s="33"/>
      <c r="E235" s="33"/>
      <c r="F235" s="33"/>
      <c r="G235" s="33"/>
    </row>
    <row r="236" spans="1:7">
      <c r="A236" s="33"/>
      <c r="B236" s="33"/>
      <c r="C236" s="33"/>
      <c r="D236" s="33"/>
      <c r="E236" s="33"/>
      <c r="F236" s="33"/>
      <c r="G236" s="33"/>
    </row>
    <row r="237" spans="1:7">
      <c r="A237" s="33"/>
      <c r="B237" s="33"/>
      <c r="C237" s="33"/>
      <c r="D237" s="33"/>
      <c r="E237" s="33"/>
      <c r="F237" s="33"/>
      <c r="G237" s="33"/>
    </row>
    <row r="238" spans="1:7">
      <c r="A238" s="33"/>
      <c r="B238" s="33"/>
      <c r="C238" s="33"/>
      <c r="D238" s="33"/>
      <c r="E238" s="33"/>
      <c r="F238" s="33"/>
      <c r="G238" s="33"/>
    </row>
    <row r="239" spans="1:7">
      <c r="A239" s="33"/>
      <c r="B239" s="33"/>
      <c r="C239" s="33"/>
      <c r="D239" s="33"/>
      <c r="E239" s="33"/>
      <c r="F239" s="33"/>
      <c r="G239" s="33"/>
    </row>
    <row r="240" spans="1:7">
      <c r="A240" s="33"/>
      <c r="B240" s="33"/>
      <c r="C240" s="33"/>
      <c r="D240" s="33"/>
      <c r="E240" s="33"/>
      <c r="F240" s="33"/>
      <c r="G240" s="33"/>
    </row>
    <row r="241" spans="1:7">
      <c r="A241" s="33"/>
      <c r="B241" s="33"/>
      <c r="C241" s="33"/>
      <c r="D241" s="33"/>
      <c r="E241" s="33"/>
      <c r="F241" s="33"/>
      <c r="G241" s="33"/>
    </row>
    <row r="242" spans="1:7">
      <c r="A242" s="33"/>
      <c r="B242" s="33"/>
      <c r="C242" s="33"/>
      <c r="D242" s="33"/>
      <c r="E242" s="33"/>
      <c r="F242" s="33"/>
      <c r="G242" s="33"/>
    </row>
    <row r="243" spans="1:7">
      <c r="A243" s="33"/>
      <c r="B243" s="33"/>
      <c r="C243" s="33"/>
      <c r="D243" s="33"/>
      <c r="E243" s="33"/>
      <c r="F243" s="33"/>
      <c r="G243" s="33"/>
    </row>
    <row r="244" spans="1:7">
      <c r="A244" s="33"/>
      <c r="B244" s="33"/>
      <c r="C244" s="33"/>
      <c r="D244" s="33"/>
      <c r="E244" s="33"/>
      <c r="F244" s="33"/>
      <c r="G244" s="33"/>
    </row>
    <row r="245" spans="1:7">
      <c r="A245" s="33"/>
      <c r="B245" s="33"/>
      <c r="C245" s="33"/>
      <c r="D245" s="33"/>
      <c r="E245" s="33"/>
      <c r="F245" s="33"/>
      <c r="G245" s="33"/>
    </row>
    <row r="246" spans="1:7">
      <c r="A246" s="33"/>
      <c r="B246" s="33"/>
      <c r="C246" s="33"/>
      <c r="D246" s="33"/>
      <c r="E246" s="33"/>
      <c r="F246" s="33"/>
      <c r="G246" s="33"/>
    </row>
    <row r="247" spans="1:7">
      <c r="A247" s="33"/>
      <c r="B247" s="33"/>
      <c r="C247" s="33"/>
      <c r="D247" s="33"/>
      <c r="E247" s="33"/>
      <c r="F247" s="33"/>
      <c r="G247" s="33"/>
    </row>
    <row r="248" spans="1:7">
      <c r="A248" s="33"/>
      <c r="B248" s="33"/>
      <c r="C248" s="33"/>
      <c r="D248" s="33"/>
      <c r="E248" s="33"/>
      <c r="F248" s="33"/>
      <c r="G248" s="33"/>
    </row>
    <row r="249" spans="1:7">
      <c r="A249" s="33"/>
      <c r="B249" s="33"/>
      <c r="C249" s="33"/>
      <c r="D249" s="33"/>
      <c r="E249" s="33"/>
      <c r="F249" s="33"/>
      <c r="G249" s="33"/>
    </row>
    <row r="250" spans="1:7">
      <c r="A250" s="33"/>
      <c r="B250" s="33"/>
      <c r="C250" s="33"/>
      <c r="D250" s="33"/>
      <c r="E250" s="33"/>
      <c r="F250" s="33"/>
      <c r="G250" s="33"/>
    </row>
    <row r="251" spans="1:7">
      <c r="A251" s="33"/>
      <c r="B251" s="33"/>
      <c r="C251" s="33"/>
      <c r="D251" s="33"/>
      <c r="E251" s="33"/>
      <c r="F251" s="33"/>
      <c r="G251" s="33"/>
    </row>
    <row r="252" spans="1:7">
      <c r="A252" s="33"/>
      <c r="B252" s="33"/>
      <c r="C252" s="33"/>
      <c r="D252" s="33"/>
      <c r="E252" s="33"/>
      <c r="F252" s="33"/>
      <c r="G252" s="33"/>
    </row>
    <row r="253" spans="1:7">
      <c r="A253" s="33"/>
      <c r="B253" s="33"/>
      <c r="C253" s="33"/>
      <c r="D253" s="33"/>
      <c r="E253" s="33"/>
      <c r="F253" s="33"/>
      <c r="G253" s="33"/>
    </row>
    <row r="254" spans="1:7">
      <c r="A254" s="33"/>
      <c r="B254" s="33"/>
      <c r="C254" s="33"/>
      <c r="D254" s="33"/>
      <c r="E254" s="33"/>
      <c r="F254" s="33"/>
      <c r="G254" s="33"/>
    </row>
    <row r="255" spans="1:7">
      <c r="A255" s="33"/>
      <c r="B255" s="33"/>
      <c r="C255" s="33"/>
      <c r="D255" s="33"/>
      <c r="E255" s="33"/>
      <c r="F255" s="33"/>
      <c r="G255" s="33"/>
    </row>
    <row r="256" spans="1:7">
      <c r="A256" s="33"/>
      <c r="B256" s="33"/>
      <c r="C256" s="33"/>
      <c r="D256" s="33"/>
      <c r="E256" s="33"/>
      <c r="F256" s="33"/>
      <c r="G256" s="33"/>
    </row>
    <row r="257" spans="1:7">
      <c r="A257" s="33"/>
      <c r="B257" s="33"/>
      <c r="C257" s="33"/>
      <c r="D257" s="33"/>
      <c r="E257" s="33"/>
      <c r="F257" s="33"/>
      <c r="G257" s="33"/>
    </row>
    <row r="258" spans="1:7">
      <c r="A258" s="33"/>
      <c r="B258" s="33"/>
      <c r="C258" s="33"/>
      <c r="D258" s="33"/>
      <c r="E258" s="33"/>
      <c r="F258" s="33"/>
      <c r="G258" s="33"/>
    </row>
    <row r="259" spans="1:7">
      <c r="A259" s="33"/>
      <c r="B259" s="33"/>
      <c r="C259" s="33"/>
      <c r="D259" s="33"/>
      <c r="E259" s="33"/>
      <c r="F259" s="33"/>
      <c r="G259" s="33"/>
    </row>
    <row r="260" spans="1:7">
      <c r="A260" s="33"/>
      <c r="B260" s="33"/>
      <c r="C260" s="33"/>
      <c r="D260" s="33"/>
      <c r="E260" s="33"/>
      <c r="F260" s="33"/>
      <c r="G260" s="33"/>
    </row>
    <row r="261" spans="1:7">
      <c r="A261" s="33"/>
      <c r="B261" s="33"/>
      <c r="C261" s="33"/>
      <c r="D261" s="33"/>
      <c r="E261" s="33"/>
      <c r="F261" s="33"/>
      <c r="G261" s="33"/>
    </row>
    <row r="262" spans="1:7">
      <c r="A262" s="33"/>
      <c r="B262" s="33"/>
      <c r="C262" s="33"/>
      <c r="D262" s="33"/>
      <c r="E262" s="33"/>
      <c r="F262" s="33"/>
      <c r="G262" s="33"/>
    </row>
    <row r="263" spans="1:7">
      <c r="A263" s="33"/>
      <c r="B263" s="33"/>
      <c r="C263" s="33"/>
      <c r="D263" s="33"/>
      <c r="E263" s="33"/>
      <c r="F263" s="33"/>
      <c r="G263" s="33"/>
    </row>
    <row r="264" spans="1:7">
      <c r="A264" s="33"/>
      <c r="B264" s="33"/>
      <c r="C264" s="33"/>
      <c r="D264" s="33"/>
      <c r="E264" s="33"/>
      <c r="F264" s="33"/>
      <c r="G264" s="33"/>
    </row>
    <row r="265" spans="1:7">
      <c r="A265" s="33"/>
      <c r="B265" s="33"/>
      <c r="C265" s="33"/>
      <c r="D265" s="33"/>
      <c r="E265" s="33"/>
      <c r="F265" s="33"/>
      <c r="G265" s="33"/>
    </row>
    <row r="266" spans="1:7">
      <c r="A266" s="33"/>
      <c r="B266" s="33"/>
      <c r="C266" s="33"/>
      <c r="D266" s="33"/>
      <c r="E266" s="33"/>
      <c r="F266" s="33"/>
      <c r="G266" s="33"/>
    </row>
    <row r="267" spans="1:7">
      <c r="A267" s="33"/>
      <c r="B267" s="33"/>
      <c r="C267" s="33"/>
      <c r="D267" s="33"/>
      <c r="E267" s="33"/>
      <c r="F267" s="33"/>
      <c r="G267" s="33"/>
    </row>
    <row r="268" spans="1:7">
      <c r="A268" s="33"/>
      <c r="B268" s="33"/>
      <c r="C268" s="33"/>
      <c r="D268" s="33"/>
      <c r="E268" s="33"/>
      <c r="F268" s="33"/>
      <c r="G268" s="33"/>
    </row>
    <row r="269" spans="1:7">
      <c r="A269" s="33"/>
      <c r="B269" s="33"/>
      <c r="C269" s="33"/>
      <c r="D269" s="33"/>
      <c r="E269" s="33"/>
      <c r="F269" s="33"/>
      <c r="G269" s="33"/>
    </row>
    <row r="270" spans="1:7">
      <c r="A270" s="33"/>
      <c r="B270" s="33"/>
      <c r="C270" s="33"/>
      <c r="D270" s="33"/>
      <c r="E270" s="33"/>
      <c r="F270" s="33"/>
      <c r="G270" s="33"/>
    </row>
    <row r="271" spans="1:7">
      <c r="A271" s="33"/>
      <c r="B271" s="33"/>
      <c r="C271" s="33"/>
      <c r="D271" s="33"/>
      <c r="E271" s="33"/>
      <c r="F271" s="33"/>
      <c r="G271" s="33"/>
    </row>
    <row r="272" spans="1:7">
      <c r="A272" s="33"/>
      <c r="B272" s="33"/>
      <c r="C272" s="33"/>
      <c r="D272" s="33"/>
      <c r="E272" s="33"/>
      <c r="F272" s="33"/>
      <c r="G272" s="33"/>
    </row>
    <row r="273" spans="1:7">
      <c r="A273" s="33"/>
      <c r="B273" s="33"/>
      <c r="C273" s="33"/>
      <c r="D273" s="33"/>
      <c r="E273" s="33"/>
      <c r="F273" s="33"/>
      <c r="G273" s="33"/>
    </row>
    <row r="274" spans="1:7">
      <c r="A274" s="33"/>
      <c r="B274" s="33"/>
      <c r="C274" s="33"/>
      <c r="D274" s="33"/>
      <c r="E274" s="33"/>
      <c r="F274" s="33"/>
      <c r="G274" s="33"/>
    </row>
    <row r="275" spans="1:7">
      <c r="A275" s="33"/>
      <c r="B275" s="33"/>
      <c r="C275" s="33"/>
      <c r="D275" s="33"/>
      <c r="E275" s="33"/>
      <c r="F275" s="33"/>
      <c r="G275" s="33"/>
    </row>
    <row r="276" spans="1:7">
      <c r="A276" s="33"/>
      <c r="B276" s="33"/>
      <c r="C276" s="33"/>
      <c r="D276" s="33"/>
      <c r="E276" s="33"/>
      <c r="F276" s="33"/>
      <c r="G276" s="33"/>
    </row>
    <row r="277" spans="1:7">
      <c r="A277" s="33"/>
      <c r="B277" s="33"/>
      <c r="C277" s="33"/>
      <c r="D277" s="33"/>
      <c r="E277" s="33"/>
      <c r="F277" s="33"/>
      <c r="G277" s="33"/>
    </row>
    <row r="278" spans="1:7">
      <c r="A278" s="33"/>
      <c r="B278" s="33"/>
      <c r="C278" s="33"/>
      <c r="D278" s="33"/>
      <c r="E278" s="33"/>
      <c r="F278" s="33"/>
      <c r="G278" s="33"/>
    </row>
    <row r="279" spans="1:7">
      <c r="A279" s="33"/>
      <c r="B279" s="33"/>
      <c r="C279" s="33"/>
      <c r="D279" s="33"/>
      <c r="E279" s="33"/>
      <c r="F279" s="33"/>
      <c r="G279" s="33"/>
    </row>
    <row r="280" spans="1:7">
      <c r="A280" s="33"/>
      <c r="B280" s="33"/>
      <c r="C280" s="33"/>
      <c r="D280" s="33"/>
      <c r="E280" s="33"/>
      <c r="F280" s="33"/>
      <c r="G280" s="33"/>
    </row>
    <row r="281" spans="1:7">
      <c r="A281" s="33"/>
      <c r="B281" s="33"/>
      <c r="C281" s="33"/>
      <c r="D281" s="33"/>
      <c r="E281" s="33"/>
      <c r="F281" s="33"/>
      <c r="G281" s="33"/>
    </row>
    <row r="282" spans="1:7">
      <c r="A282" s="33"/>
      <c r="B282" s="33"/>
      <c r="C282" s="33"/>
      <c r="D282" s="33"/>
      <c r="E282" s="33"/>
      <c r="F282" s="33"/>
      <c r="G282" s="33"/>
    </row>
    <row r="283" spans="1:7">
      <c r="A283" s="33"/>
      <c r="B283" s="33"/>
      <c r="C283" s="33"/>
      <c r="D283" s="33"/>
      <c r="E283" s="33"/>
      <c r="F283" s="33"/>
      <c r="G283" s="33"/>
    </row>
    <row r="284" spans="1:7">
      <c r="A284" s="33"/>
      <c r="B284" s="33"/>
      <c r="C284" s="33"/>
      <c r="D284" s="33"/>
      <c r="E284" s="33"/>
      <c r="F284" s="33"/>
      <c r="G284" s="33"/>
    </row>
    <row r="285" spans="1:7">
      <c r="A285" s="33"/>
      <c r="B285" s="33"/>
      <c r="C285" s="33"/>
      <c r="D285" s="33"/>
      <c r="E285" s="33"/>
      <c r="F285" s="33"/>
      <c r="G285" s="33"/>
    </row>
    <row r="286" spans="1:7">
      <c r="A286" s="33"/>
      <c r="B286" s="33"/>
      <c r="C286" s="33"/>
      <c r="D286" s="33"/>
      <c r="E286" s="33"/>
      <c r="F286" s="33"/>
      <c r="G286" s="33"/>
    </row>
    <row r="287" spans="1:7">
      <c r="A287" s="33"/>
      <c r="B287" s="33"/>
      <c r="C287" s="33"/>
      <c r="D287" s="33"/>
      <c r="E287" s="33"/>
      <c r="F287" s="33"/>
      <c r="G287" s="33"/>
    </row>
    <row r="288" spans="1:7">
      <c r="A288" s="33"/>
      <c r="B288" s="33"/>
      <c r="C288" s="33"/>
      <c r="D288" s="33"/>
      <c r="E288" s="33"/>
      <c r="F288" s="33"/>
      <c r="G288" s="33"/>
    </row>
    <row r="289" spans="1:7">
      <c r="A289" s="33"/>
      <c r="B289" s="33"/>
      <c r="C289" s="33"/>
      <c r="D289" s="33"/>
      <c r="E289" s="33"/>
      <c r="F289" s="33"/>
      <c r="G289" s="33"/>
    </row>
    <row r="290" spans="1:7">
      <c r="A290" s="33"/>
      <c r="B290" s="33"/>
      <c r="C290" s="33"/>
      <c r="D290" s="33"/>
      <c r="E290" s="33"/>
      <c r="F290" s="33"/>
      <c r="G290" s="33"/>
    </row>
    <row r="291" spans="1:7">
      <c r="A291" s="33"/>
      <c r="B291" s="33"/>
      <c r="C291" s="33"/>
      <c r="D291" s="33"/>
      <c r="E291" s="33"/>
      <c r="F291" s="33"/>
      <c r="G291" s="33"/>
    </row>
    <row r="292" spans="1:7">
      <c r="A292" s="33"/>
      <c r="B292" s="33"/>
      <c r="C292" s="33"/>
      <c r="D292" s="33"/>
      <c r="E292" s="33"/>
      <c r="F292" s="33"/>
      <c r="G292" s="33"/>
    </row>
    <row r="293" spans="1:7">
      <c r="A293" s="33"/>
      <c r="B293" s="33"/>
      <c r="C293" s="33"/>
      <c r="D293" s="33"/>
      <c r="E293" s="33"/>
      <c r="F293" s="33"/>
      <c r="G293" s="33"/>
    </row>
    <row r="294" spans="1:7">
      <c r="A294" s="33"/>
      <c r="B294" s="33"/>
      <c r="C294" s="33"/>
      <c r="D294" s="33"/>
      <c r="E294" s="33"/>
      <c r="F294" s="33"/>
      <c r="G294" s="33"/>
    </row>
    <row r="295" spans="1:7">
      <c r="A295" s="33"/>
      <c r="B295" s="33"/>
      <c r="C295" s="33"/>
      <c r="D295" s="33"/>
      <c r="E295" s="33"/>
      <c r="F295" s="33"/>
      <c r="G295" s="33"/>
    </row>
    <row r="296" spans="1:7">
      <c r="A296" s="33"/>
      <c r="B296" s="33"/>
      <c r="C296" s="33"/>
      <c r="D296" s="33"/>
      <c r="E296" s="33"/>
      <c r="F296" s="33"/>
      <c r="G296" s="33"/>
    </row>
    <row r="297" spans="1:7">
      <c r="A297" s="33"/>
      <c r="B297" s="33"/>
      <c r="C297" s="33"/>
      <c r="D297" s="33"/>
      <c r="E297" s="33"/>
      <c r="F297" s="33"/>
      <c r="G297" s="33"/>
    </row>
    <row r="298" spans="1:7">
      <c r="A298" s="33"/>
      <c r="B298" s="33"/>
      <c r="C298" s="33"/>
      <c r="D298" s="33"/>
      <c r="E298" s="33"/>
      <c r="F298" s="33"/>
      <c r="G298" s="33"/>
    </row>
    <row r="299" spans="1:7">
      <c r="A299" s="33"/>
      <c r="B299" s="33"/>
      <c r="C299" s="33"/>
      <c r="D299" s="33"/>
      <c r="E299" s="33"/>
      <c r="F299" s="33"/>
      <c r="G299" s="33"/>
    </row>
    <row r="300" spans="1:7">
      <c r="A300" s="33"/>
      <c r="B300" s="33"/>
      <c r="C300" s="33"/>
      <c r="D300" s="33"/>
      <c r="E300" s="33"/>
      <c r="F300" s="33"/>
      <c r="G300" s="33"/>
    </row>
    <row r="301" spans="1:7">
      <c r="A301" s="33"/>
      <c r="B301" s="33"/>
      <c r="C301" s="33"/>
      <c r="D301" s="33"/>
      <c r="E301" s="33"/>
      <c r="F301" s="33"/>
      <c r="G301" s="33"/>
    </row>
    <row r="302" spans="1:7">
      <c r="A302" s="33"/>
      <c r="B302" s="33"/>
      <c r="C302" s="33"/>
      <c r="D302" s="33"/>
      <c r="E302" s="33"/>
      <c r="F302" s="33"/>
      <c r="G302" s="33"/>
    </row>
    <row r="303" spans="1:7">
      <c r="A303" s="33"/>
      <c r="B303" s="33"/>
      <c r="C303" s="33"/>
      <c r="D303" s="33"/>
      <c r="E303" s="33"/>
      <c r="F303" s="33"/>
      <c r="G303" s="33"/>
    </row>
    <row r="304" spans="1:7">
      <c r="A304" s="33"/>
      <c r="B304" s="33"/>
      <c r="C304" s="33"/>
      <c r="D304" s="33"/>
      <c r="E304" s="33"/>
      <c r="F304" s="33"/>
      <c r="G304" s="33"/>
    </row>
    <row r="305" spans="1:7">
      <c r="A305" s="33"/>
      <c r="B305" s="33"/>
      <c r="C305" s="33"/>
      <c r="D305" s="33"/>
      <c r="E305" s="33"/>
      <c r="F305" s="33"/>
      <c r="G305" s="33"/>
    </row>
    <row r="306" spans="1:7">
      <c r="A306" s="33"/>
      <c r="B306" s="33"/>
      <c r="C306" s="33"/>
      <c r="D306" s="33"/>
      <c r="E306" s="33"/>
      <c r="F306" s="33"/>
      <c r="G306" s="33"/>
    </row>
    <row r="307" spans="1:7">
      <c r="A307" s="33"/>
      <c r="B307" s="33"/>
      <c r="C307" s="33"/>
      <c r="D307" s="33"/>
      <c r="E307" s="33"/>
      <c r="F307" s="33"/>
      <c r="G307" s="33"/>
    </row>
    <row r="308" spans="1:7">
      <c r="A308" s="33"/>
      <c r="B308" s="33"/>
      <c r="C308" s="33"/>
      <c r="D308" s="33"/>
      <c r="E308" s="33"/>
      <c r="F308" s="33"/>
      <c r="G308" s="33"/>
    </row>
    <row r="309" spans="1:7">
      <c r="A309" s="33"/>
      <c r="B309" s="33"/>
      <c r="C309" s="33"/>
      <c r="D309" s="33"/>
      <c r="E309" s="33"/>
      <c r="F309" s="33"/>
      <c r="G309" s="33"/>
    </row>
    <row r="310" spans="1:7">
      <c r="A310" s="33"/>
      <c r="B310" s="33"/>
      <c r="C310" s="33"/>
      <c r="D310" s="33"/>
      <c r="E310" s="33"/>
      <c r="F310" s="33"/>
      <c r="G310" s="33"/>
    </row>
    <row r="311" spans="1:7">
      <c r="A311" s="33"/>
      <c r="B311" s="33"/>
      <c r="C311" s="33"/>
      <c r="D311" s="33"/>
      <c r="E311" s="33"/>
      <c r="F311" s="33"/>
      <c r="G311" s="33"/>
    </row>
    <row r="312" spans="1:7">
      <c r="A312" s="33"/>
      <c r="B312" s="33"/>
      <c r="C312" s="33"/>
      <c r="D312" s="33"/>
      <c r="E312" s="33"/>
      <c r="F312" s="33"/>
      <c r="G312" s="33"/>
    </row>
    <row r="313" spans="1:7">
      <c r="A313" s="33"/>
      <c r="B313" s="33"/>
      <c r="C313" s="33"/>
      <c r="D313" s="33"/>
      <c r="E313" s="33"/>
      <c r="F313" s="33"/>
      <c r="G313" s="33"/>
    </row>
    <row r="314" spans="1:7">
      <c r="A314" s="33"/>
      <c r="B314" s="33"/>
      <c r="C314" s="33"/>
      <c r="D314" s="33"/>
      <c r="E314" s="33"/>
      <c r="F314" s="33"/>
      <c r="G314" s="33"/>
    </row>
    <row r="315" spans="1:7">
      <c r="A315" s="33"/>
      <c r="B315" s="33"/>
      <c r="C315" s="33"/>
      <c r="D315" s="33"/>
      <c r="E315" s="33"/>
      <c r="F315" s="33"/>
      <c r="G315" s="33"/>
    </row>
    <row r="316" spans="1:7">
      <c r="A316" s="33"/>
      <c r="B316" s="33"/>
      <c r="C316" s="33"/>
      <c r="D316" s="33"/>
      <c r="E316" s="33"/>
      <c r="F316" s="33"/>
      <c r="G316" s="33"/>
    </row>
    <row r="317" spans="1:7">
      <c r="A317" s="33"/>
      <c r="B317" s="33"/>
      <c r="C317" s="33"/>
      <c r="D317" s="33"/>
      <c r="E317" s="33"/>
      <c r="F317" s="33"/>
      <c r="G317" s="33"/>
    </row>
    <row r="318" spans="1:7">
      <c r="A318" s="33"/>
      <c r="B318" s="33"/>
      <c r="C318" s="33"/>
      <c r="D318" s="33"/>
      <c r="E318" s="33"/>
      <c r="F318" s="33"/>
      <c r="G318" s="33"/>
    </row>
    <row r="319" spans="1:7">
      <c r="A319" s="33"/>
      <c r="B319" s="33"/>
      <c r="C319" s="33"/>
      <c r="D319" s="33"/>
      <c r="E319" s="33"/>
      <c r="F319" s="33"/>
      <c r="G319" s="33"/>
    </row>
    <row r="320" spans="1:7">
      <c r="A320" s="33"/>
      <c r="B320" s="33"/>
      <c r="C320" s="33"/>
      <c r="D320" s="33"/>
      <c r="E320" s="33"/>
      <c r="F320" s="33"/>
      <c r="G320" s="33"/>
    </row>
    <row r="321" spans="1:7">
      <c r="A321" s="33"/>
      <c r="B321" s="33"/>
      <c r="C321" s="33"/>
      <c r="D321" s="33"/>
      <c r="E321" s="33"/>
      <c r="F321" s="33"/>
      <c r="G321" s="33"/>
    </row>
    <row r="322" spans="1:7">
      <c r="A322" s="33"/>
      <c r="B322" s="33"/>
      <c r="C322" s="33"/>
      <c r="D322" s="33"/>
      <c r="E322" s="33"/>
      <c r="F322" s="33"/>
      <c r="G322" s="33"/>
    </row>
    <row r="323" spans="1:7">
      <c r="A323" s="33"/>
      <c r="B323" s="33"/>
      <c r="C323" s="33"/>
      <c r="D323" s="33"/>
      <c r="E323" s="33"/>
      <c r="F323" s="33"/>
      <c r="G323" s="33"/>
    </row>
    <row r="324" spans="1:7">
      <c r="A324" s="33"/>
      <c r="B324" s="33"/>
      <c r="C324" s="33"/>
      <c r="D324" s="33"/>
      <c r="E324" s="33"/>
      <c r="F324" s="33"/>
      <c r="G324" s="33"/>
    </row>
    <row r="325" spans="1:7">
      <c r="A325" s="33"/>
      <c r="B325" s="33"/>
      <c r="C325" s="33"/>
      <c r="D325" s="33"/>
      <c r="E325" s="33"/>
      <c r="F325" s="33"/>
      <c r="G325" s="33"/>
    </row>
    <row r="326" spans="1:7">
      <c r="A326" s="33"/>
      <c r="B326" s="33"/>
      <c r="C326" s="33"/>
      <c r="D326" s="33"/>
      <c r="E326" s="33"/>
      <c r="F326" s="33"/>
      <c r="G326" s="33"/>
    </row>
    <row r="327" spans="1:7">
      <c r="A327" s="33"/>
      <c r="B327" s="33"/>
      <c r="C327" s="33"/>
      <c r="D327" s="33"/>
      <c r="E327" s="33"/>
      <c r="F327" s="33"/>
      <c r="G327" s="33"/>
    </row>
    <row r="328" spans="1:7">
      <c r="A328" s="33"/>
      <c r="B328" s="33"/>
      <c r="C328" s="33"/>
      <c r="D328" s="33"/>
      <c r="E328" s="33"/>
      <c r="F328" s="33"/>
      <c r="G328" s="33"/>
    </row>
    <row r="329" spans="1:7">
      <c r="A329" s="33"/>
      <c r="B329" s="33"/>
      <c r="C329" s="33"/>
      <c r="D329" s="33"/>
      <c r="E329" s="33"/>
      <c r="F329" s="33"/>
      <c r="G329" s="33"/>
    </row>
    <row r="330" spans="1:7">
      <c r="A330" s="33"/>
      <c r="B330" s="33"/>
      <c r="C330" s="33"/>
      <c r="D330" s="33"/>
      <c r="E330" s="33"/>
      <c r="F330" s="33"/>
      <c r="G330" s="33"/>
    </row>
    <row r="331" spans="1:7">
      <c r="A331" s="33"/>
      <c r="B331" s="33"/>
      <c r="C331" s="33"/>
      <c r="D331" s="33"/>
      <c r="E331" s="33"/>
      <c r="F331" s="33"/>
      <c r="G331" s="33"/>
    </row>
    <row r="332" spans="1:7">
      <c r="A332" s="33"/>
      <c r="B332" s="33"/>
      <c r="C332" s="33"/>
      <c r="D332" s="33"/>
      <c r="E332" s="33"/>
      <c r="F332" s="33"/>
      <c r="G332" s="33"/>
    </row>
    <row r="333" spans="1:7">
      <c r="A333" s="33"/>
      <c r="B333" s="33"/>
      <c r="C333" s="33"/>
      <c r="D333" s="33"/>
      <c r="E333" s="33"/>
      <c r="F333" s="33"/>
      <c r="G333" s="33"/>
    </row>
    <row r="334" spans="1:7">
      <c r="A334" s="33"/>
      <c r="B334" s="33"/>
      <c r="C334" s="33"/>
      <c r="D334" s="33"/>
      <c r="E334" s="33"/>
      <c r="F334" s="33"/>
      <c r="G334" s="33"/>
    </row>
    <row r="335" spans="1:7">
      <c r="A335" s="33"/>
      <c r="B335" s="33"/>
      <c r="C335" s="33"/>
      <c r="D335" s="33"/>
      <c r="E335" s="33"/>
      <c r="F335" s="33"/>
      <c r="G335" s="33"/>
    </row>
    <row r="336" spans="1:7">
      <c r="A336" s="33"/>
      <c r="B336" s="33"/>
      <c r="C336" s="33"/>
      <c r="D336" s="33"/>
      <c r="E336" s="33"/>
      <c r="F336" s="33"/>
      <c r="G336" s="33"/>
    </row>
    <row r="337" spans="1:7">
      <c r="A337" s="33"/>
      <c r="B337" s="33"/>
      <c r="C337" s="33"/>
      <c r="D337" s="33"/>
      <c r="E337" s="33"/>
      <c r="F337" s="33"/>
      <c r="G337" s="33"/>
    </row>
    <row r="338" spans="1:7">
      <c r="A338" s="33"/>
      <c r="B338" s="33"/>
      <c r="C338" s="33"/>
      <c r="D338" s="33"/>
      <c r="E338" s="33"/>
      <c r="F338" s="33"/>
      <c r="G338" s="33"/>
    </row>
    <row r="339" spans="1:7">
      <c r="A339" s="33"/>
      <c r="B339" s="33"/>
      <c r="C339" s="33"/>
      <c r="D339" s="33"/>
      <c r="E339" s="33"/>
      <c r="F339" s="33"/>
      <c r="G339" s="33"/>
    </row>
    <row r="340" spans="1:7">
      <c r="A340" s="33"/>
      <c r="B340" s="33"/>
      <c r="C340" s="33"/>
      <c r="D340" s="33"/>
      <c r="E340" s="33"/>
      <c r="F340" s="33"/>
      <c r="G340" s="33"/>
    </row>
    <row r="341" spans="1:7">
      <c r="A341" s="33"/>
      <c r="B341" s="33"/>
      <c r="C341" s="33"/>
      <c r="D341" s="33"/>
      <c r="E341" s="33"/>
      <c r="F341" s="33"/>
      <c r="G341" s="33"/>
    </row>
    <row r="342" spans="1:7">
      <c r="A342" s="33"/>
      <c r="B342" s="33"/>
      <c r="C342" s="33"/>
      <c r="D342" s="33"/>
      <c r="E342" s="33"/>
      <c r="F342" s="33"/>
      <c r="G342" s="33"/>
    </row>
    <row r="343" spans="1:7">
      <c r="A343" s="33"/>
      <c r="B343" s="33"/>
      <c r="C343" s="33"/>
      <c r="D343" s="33"/>
      <c r="E343" s="33"/>
      <c r="F343" s="33"/>
      <c r="G343" s="33"/>
    </row>
    <row r="344" spans="1:7">
      <c r="A344" s="33"/>
      <c r="B344" s="33"/>
      <c r="C344" s="33"/>
      <c r="D344" s="33"/>
      <c r="E344" s="33"/>
      <c r="F344" s="33"/>
      <c r="G344" s="33"/>
    </row>
    <row r="345" spans="1:7">
      <c r="A345" s="33"/>
      <c r="B345" s="33"/>
      <c r="C345" s="33"/>
      <c r="D345" s="33"/>
      <c r="E345" s="33"/>
      <c r="F345" s="33"/>
      <c r="G345" s="33"/>
    </row>
    <row r="346" spans="1:7">
      <c r="A346" s="33"/>
      <c r="B346" s="33"/>
      <c r="C346" s="33"/>
      <c r="D346" s="33"/>
      <c r="E346" s="33"/>
      <c r="F346" s="33"/>
      <c r="G346" s="33"/>
    </row>
    <row r="347" spans="1:7">
      <c r="A347" s="33"/>
      <c r="B347" s="33"/>
      <c r="C347" s="33"/>
      <c r="D347" s="33"/>
      <c r="E347" s="33"/>
      <c r="F347" s="33"/>
      <c r="G347" s="33"/>
    </row>
    <row r="348" spans="1:7">
      <c r="A348" s="33"/>
      <c r="B348" s="33"/>
      <c r="C348" s="33"/>
      <c r="D348" s="33"/>
      <c r="E348" s="33"/>
      <c r="F348" s="33"/>
      <c r="G348" s="33"/>
    </row>
    <row r="349" spans="1:7">
      <c r="A349" s="33"/>
      <c r="B349" s="33"/>
      <c r="C349" s="33"/>
      <c r="D349" s="33"/>
      <c r="E349" s="33"/>
      <c r="F349" s="33"/>
      <c r="G349" s="33"/>
    </row>
    <row r="350" spans="1:7">
      <c r="A350" s="33"/>
      <c r="B350" s="33"/>
      <c r="C350" s="33"/>
      <c r="D350" s="33"/>
      <c r="E350" s="33"/>
      <c r="F350" s="33"/>
      <c r="G350" s="33"/>
    </row>
    <row r="351" spans="1:7">
      <c r="A351" s="33"/>
      <c r="B351" s="33"/>
      <c r="C351" s="33"/>
      <c r="D351" s="33"/>
      <c r="E351" s="33"/>
      <c r="F351" s="33"/>
      <c r="G351" s="33"/>
    </row>
    <row r="352" spans="1:7">
      <c r="A352" s="33"/>
      <c r="B352" s="33"/>
      <c r="C352" s="33"/>
      <c r="D352" s="33"/>
      <c r="E352" s="33"/>
      <c r="F352" s="33"/>
      <c r="G352" s="33"/>
    </row>
    <row r="353" spans="1:7">
      <c r="A353" s="33"/>
      <c r="B353" s="33"/>
      <c r="C353" s="33"/>
      <c r="D353" s="33"/>
      <c r="E353" s="33"/>
      <c r="F353" s="33"/>
      <c r="G353" s="33"/>
    </row>
    <row r="354" spans="1:7">
      <c r="A354" s="33"/>
      <c r="B354" s="33"/>
      <c r="C354" s="33"/>
      <c r="D354" s="33"/>
      <c r="E354" s="33"/>
      <c r="F354" s="33"/>
      <c r="G354" s="33"/>
    </row>
    <row r="355" spans="1:7">
      <c r="A355" s="33"/>
      <c r="B355" s="33"/>
      <c r="C355" s="33"/>
      <c r="D355" s="33"/>
      <c r="E355" s="33"/>
      <c r="F355" s="33"/>
      <c r="G355" s="33"/>
    </row>
    <row r="356" spans="1:7">
      <c r="A356" s="33"/>
      <c r="B356" s="33"/>
      <c r="C356" s="33"/>
      <c r="D356" s="33"/>
      <c r="E356" s="33"/>
      <c r="F356" s="33"/>
      <c r="G356" s="33"/>
    </row>
    <row r="357" spans="1:7">
      <c r="A357" s="33"/>
      <c r="B357" s="33"/>
      <c r="C357" s="33"/>
      <c r="D357" s="33"/>
      <c r="E357" s="33"/>
      <c r="F357" s="33"/>
      <c r="G357" s="33"/>
    </row>
    <row r="358" spans="1:7">
      <c r="A358" s="33"/>
      <c r="B358" s="33"/>
      <c r="C358" s="33"/>
      <c r="D358" s="33"/>
      <c r="E358" s="33"/>
      <c r="F358" s="33"/>
      <c r="G358" s="33"/>
    </row>
    <row r="359" spans="1:7">
      <c r="A359" s="33"/>
      <c r="B359" s="33"/>
      <c r="C359" s="33"/>
      <c r="D359" s="33"/>
      <c r="E359" s="33"/>
      <c r="F359" s="33"/>
      <c r="G359" s="33"/>
    </row>
    <row r="360" spans="1:7">
      <c r="A360" s="33"/>
      <c r="B360" s="33"/>
      <c r="C360" s="33"/>
      <c r="D360" s="33"/>
      <c r="E360" s="33"/>
      <c r="F360" s="33"/>
      <c r="G360" s="33"/>
    </row>
    <row r="361" spans="1:7">
      <c r="A361" s="33"/>
      <c r="B361" s="33"/>
      <c r="C361" s="33"/>
      <c r="D361" s="33"/>
      <c r="E361" s="33"/>
      <c r="F361" s="33"/>
      <c r="G361" s="33"/>
    </row>
    <row r="362" spans="1:7">
      <c r="A362" s="33"/>
      <c r="B362" s="33"/>
      <c r="C362" s="33"/>
      <c r="D362" s="33"/>
      <c r="E362" s="33"/>
      <c r="F362" s="33"/>
      <c r="G362" s="33"/>
    </row>
    <row r="363" spans="1:7">
      <c r="A363" s="33"/>
      <c r="B363" s="33"/>
      <c r="C363" s="33"/>
      <c r="D363" s="33"/>
      <c r="E363" s="33"/>
      <c r="F363" s="33"/>
      <c r="G363" s="33"/>
    </row>
    <row r="364" spans="1:7">
      <c r="A364" s="33"/>
      <c r="B364" s="33"/>
      <c r="C364" s="33"/>
      <c r="D364" s="33"/>
      <c r="E364" s="33"/>
      <c r="F364" s="33"/>
      <c r="G364" s="33"/>
    </row>
    <row r="365" spans="1:7">
      <c r="A365" s="33"/>
      <c r="B365" s="33"/>
      <c r="C365" s="33"/>
      <c r="D365" s="33"/>
      <c r="E365" s="33"/>
      <c r="F365" s="33"/>
      <c r="G365" s="33"/>
    </row>
    <row r="366" spans="1:7">
      <c r="A366" s="33"/>
      <c r="B366" s="33"/>
      <c r="C366" s="33"/>
      <c r="D366" s="33"/>
      <c r="E366" s="33"/>
      <c r="F366" s="33"/>
      <c r="G366" s="33"/>
    </row>
    <row r="367" spans="1:7">
      <c r="A367" s="33"/>
      <c r="B367" s="33"/>
      <c r="C367" s="33"/>
      <c r="D367" s="33"/>
      <c r="E367" s="33"/>
      <c r="F367" s="33"/>
      <c r="G367" s="33"/>
    </row>
    <row r="368" spans="1:7">
      <c r="A368" s="33"/>
      <c r="B368" s="33"/>
      <c r="C368" s="33"/>
      <c r="D368" s="33"/>
      <c r="E368" s="33"/>
      <c r="F368" s="33"/>
      <c r="G368" s="33"/>
    </row>
    <row r="369" spans="1:7">
      <c r="A369" s="33"/>
      <c r="B369" s="33"/>
      <c r="C369" s="33"/>
      <c r="D369" s="33"/>
      <c r="E369" s="33"/>
      <c r="F369" s="33"/>
      <c r="G369" s="33"/>
    </row>
    <row r="370" spans="1:7">
      <c r="A370" s="33"/>
      <c r="B370" s="33"/>
      <c r="C370" s="33"/>
      <c r="D370" s="33"/>
      <c r="E370" s="33"/>
      <c r="F370" s="33"/>
      <c r="G370" s="33"/>
    </row>
    <row r="371" spans="1:7">
      <c r="A371" s="33"/>
      <c r="B371" s="33"/>
      <c r="C371" s="33"/>
      <c r="D371" s="33"/>
      <c r="E371" s="33"/>
      <c r="F371" s="33"/>
      <c r="G371" s="33"/>
    </row>
    <row r="372" spans="1:7">
      <c r="A372" s="33"/>
      <c r="B372" s="33"/>
      <c r="C372" s="33"/>
      <c r="D372" s="33"/>
      <c r="E372" s="33"/>
      <c r="F372" s="33"/>
      <c r="G372" s="33"/>
    </row>
    <row r="373" spans="1:7">
      <c r="A373" s="33"/>
      <c r="B373" s="33"/>
      <c r="C373" s="33"/>
      <c r="D373" s="33"/>
      <c r="E373" s="33"/>
      <c r="F373" s="33"/>
      <c r="G373" s="33"/>
    </row>
    <row r="374" spans="1:7">
      <c r="A374" s="33"/>
      <c r="B374" s="33"/>
      <c r="C374" s="33"/>
      <c r="D374" s="33"/>
      <c r="E374" s="33"/>
      <c r="F374" s="33"/>
      <c r="G374" s="33"/>
    </row>
    <row r="375" spans="1:7">
      <c r="A375" s="33"/>
      <c r="B375" s="33"/>
      <c r="C375" s="33"/>
      <c r="D375" s="33"/>
      <c r="E375" s="33"/>
      <c r="F375" s="33"/>
      <c r="G375" s="33"/>
    </row>
    <row r="376" spans="1:7">
      <c r="A376" s="33"/>
      <c r="B376" s="33"/>
      <c r="C376" s="33"/>
      <c r="D376" s="33"/>
      <c r="E376" s="33"/>
      <c r="F376" s="33"/>
      <c r="G376" s="33"/>
    </row>
    <row r="377" spans="1:7">
      <c r="A377" s="33"/>
      <c r="B377" s="33"/>
      <c r="C377" s="33"/>
      <c r="D377" s="33"/>
      <c r="E377" s="33"/>
      <c r="F377" s="33"/>
      <c r="G377" s="33"/>
    </row>
    <row r="378" spans="1:7">
      <c r="A378" s="33"/>
      <c r="B378" s="33"/>
      <c r="C378" s="33"/>
      <c r="D378" s="33"/>
      <c r="E378" s="33"/>
      <c r="F378" s="33"/>
      <c r="G378" s="33"/>
    </row>
    <row r="379" spans="1:7">
      <c r="A379" s="33"/>
      <c r="B379" s="33"/>
      <c r="C379" s="33"/>
      <c r="D379" s="33"/>
      <c r="E379" s="33"/>
      <c r="F379" s="33"/>
      <c r="G379" s="33"/>
    </row>
    <row r="380" spans="1:7">
      <c r="A380" s="33"/>
      <c r="B380" s="33"/>
      <c r="C380" s="33"/>
      <c r="D380" s="33"/>
      <c r="E380" s="33"/>
      <c r="F380" s="33"/>
      <c r="G380" s="33"/>
    </row>
    <row r="381" spans="1:7">
      <c r="A381" s="33"/>
      <c r="B381" s="33"/>
      <c r="C381" s="33"/>
      <c r="D381" s="33"/>
      <c r="E381" s="33"/>
      <c r="F381" s="33"/>
      <c r="G381" s="33"/>
    </row>
    <row r="382" spans="1:7">
      <c r="A382" s="33"/>
      <c r="B382" s="33"/>
      <c r="C382" s="33"/>
      <c r="D382" s="33"/>
      <c r="E382" s="33"/>
      <c r="F382" s="33"/>
      <c r="G382" s="33"/>
    </row>
    <row r="383" spans="1:7">
      <c r="A383" s="33"/>
      <c r="B383" s="33"/>
      <c r="C383" s="33"/>
      <c r="D383" s="33"/>
      <c r="E383" s="33"/>
      <c r="F383" s="33"/>
      <c r="G383" s="33"/>
    </row>
    <row r="384" spans="1:7">
      <c r="A384" s="33"/>
      <c r="B384" s="33"/>
      <c r="C384" s="33"/>
      <c r="D384" s="33"/>
      <c r="E384" s="33"/>
      <c r="F384" s="33"/>
      <c r="G384" s="33"/>
    </row>
    <row r="385" spans="1:7">
      <c r="A385" s="33"/>
      <c r="B385" s="33"/>
      <c r="C385" s="33"/>
      <c r="D385" s="33"/>
      <c r="E385" s="33"/>
      <c r="F385" s="33"/>
      <c r="G385" s="33"/>
    </row>
    <row r="386" spans="1:7">
      <c r="A386" s="33"/>
      <c r="B386" s="33"/>
      <c r="C386" s="33"/>
      <c r="D386" s="33"/>
      <c r="E386" s="33"/>
      <c r="F386" s="33"/>
      <c r="G386" s="33"/>
    </row>
    <row r="387" spans="1:7">
      <c r="A387" s="33"/>
      <c r="B387" s="33"/>
      <c r="C387" s="33"/>
      <c r="D387" s="33"/>
      <c r="E387" s="33"/>
      <c r="F387" s="33"/>
      <c r="G387" s="33"/>
    </row>
    <row r="388" spans="1:7">
      <c r="A388" s="33"/>
      <c r="B388" s="33"/>
      <c r="C388" s="33"/>
      <c r="D388" s="33"/>
      <c r="E388" s="33"/>
      <c r="F388" s="33"/>
      <c r="G388" s="33"/>
    </row>
    <row r="389" spans="1:7">
      <c r="A389" s="33"/>
      <c r="B389" s="33"/>
      <c r="C389" s="33"/>
      <c r="D389" s="33"/>
      <c r="E389" s="33"/>
      <c r="F389" s="33"/>
      <c r="G389" s="33"/>
    </row>
    <row r="390" spans="1:7">
      <c r="A390" s="33"/>
      <c r="B390" s="33"/>
      <c r="C390" s="33"/>
      <c r="D390" s="33"/>
      <c r="E390" s="33"/>
      <c r="F390" s="33"/>
      <c r="G390" s="33"/>
    </row>
    <row r="391" spans="1:7">
      <c r="A391" s="33"/>
      <c r="B391" s="33"/>
      <c r="C391" s="33"/>
      <c r="D391" s="33"/>
      <c r="E391" s="33"/>
      <c r="F391" s="33"/>
      <c r="G391" s="33"/>
    </row>
    <row r="392" spans="1:7">
      <c r="A392" s="33"/>
      <c r="B392" s="33"/>
      <c r="C392" s="33"/>
      <c r="D392" s="33"/>
      <c r="E392" s="33"/>
      <c r="F392" s="33"/>
      <c r="G392" s="33"/>
    </row>
    <row r="393" spans="1:7">
      <c r="A393" s="33"/>
      <c r="B393" s="33"/>
      <c r="C393" s="33"/>
      <c r="D393" s="33"/>
      <c r="E393" s="33"/>
      <c r="F393" s="33"/>
      <c r="G393" s="33"/>
    </row>
    <row r="394" spans="1:7">
      <c r="A394" s="33"/>
      <c r="B394" s="33"/>
      <c r="C394" s="33"/>
      <c r="D394" s="33"/>
      <c r="E394" s="33"/>
      <c r="F394" s="33"/>
      <c r="G394" s="33"/>
    </row>
    <row r="395" spans="1:7">
      <c r="A395" s="33"/>
      <c r="B395" s="33"/>
      <c r="C395" s="33"/>
      <c r="D395" s="33"/>
      <c r="E395" s="33"/>
      <c r="F395" s="33"/>
      <c r="G395" s="33"/>
    </row>
    <row r="396" spans="1:7">
      <c r="A396" s="33"/>
      <c r="B396" s="33"/>
      <c r="C396" s="33"/>
      <c r="D396" s="33"/>
      <c r="E396" s="33"/>
      <c r="F396" s="33"/>
      <c r="G396" s="33"/>
    </row>
    <row r="397" spans="1:7">
      <c r="A397" s="33"/>
      <c r="B397" s="33"/>
      <c r="C397" s="33"/>
      <c r="D397" s="33"/>
      <c r="E397" s="33"/>
      <c r="F397" s="33"/>
      <c r="G397" s="33"/>
    </row>
    <row r="398" spans="1:7">
      <c r="A398" s="33"/>
      <c r="B398" s="33"/>
      <c r="C398" s="33"/>
      <c r="D398" s="33"/>
      <c r="E398" s="33"/>
      <c r="F398" s="33"/>
      <c r="G398" s="33"/>
    </row>
    <row r="399" spans="1:7">
      <c r="A399" s="33"/>
      <c r="B399" s="33"/>
      <c r="C399" s="33"/>
      <c r="D399" s="33"/>
      <c r="E399" s="33"/>
      <c r="F399" s="33"/>
      <c r="G399" s="33"/>
    </row>
    <row r="400" spans="1:7">
      <c r="A400" s="33"/>
      <c r="B400" s="33"/>
      <c r="C400" s="33"/>
      <c r="D400" s="33"/>
      <c r="E400" s="33"/>
      <c r="F400" s="33"/>
      <c r="G400" s="33"/>
    </row>
    <row r="401" spans="1:7">
      <c r="A401" s="33"/>
      <c r="B401" s="33"/>
      <c r="C401" s="33"/>
      <c r="D401" s="33"/>
      <c r="E401" s="33"/>
      <c r="F401" s="33"/>
      <c r="G401" s="33"/>
    </row>
    <row r="402" spans="1:7">
      <c r="A402" s="33"/>
      <c r="B402" s="33"/>
      <c r="C402" s="33"/>
      <c r="D402" s="33"/>
      <c r="E402" s="33"/>
      <c r="F402" s="33"/>
      <c r="G402" s="33"/>
    </row>
    <row r="403" spans="1:7">
      <c r="A403" s="33"/>
      <c r="B403" s="33"/>
      <c r="C403" s="33"/>
      <c r="D403" s="33"/>
      <c r="E403" s="33"/>
      <c r="F403" s="33"/>
      <c r="G403" s="33"/>
    </row>
    <row r="404" spans="1:7">
      <c r="A404" s="33"/>
      <c r="B404" s="33"/>
      <c r="C404" s="33"/>
      <c r="D404" s="33"/>
      <c r="E404" s="33"/>
      <c r="F404" s="33"/>
      <c r="G404" s="33"/>
    </row>
    <row r="405" spans="1:7">
      <c r="A405" s="33"/>
      <c r="B405" s="33"/>
      <c r="C405" s="33"/>
      <c r="D405" s="33"/>
      <c r="E405" s="33"/>
      <c r="F405" s="33"/>
      <c r="G405" s="33"/>
    </row>
    <row r="406" spans="1:7">
      <c r="A406" s="33"/>
      <c r="B406" s="33"/>
      <c r="C406" s="33"/>
      <c r="D406" s="33"/>
      <c r="E406" s="33"/>
      <c r="F406" s="33"/>
      <c r="G406" s="33"/>
    </row>
    <row r="407" spans="1:7">
      <c r="A407" s="33"/>
      <c r="B407" s="33"/>
      <c r="C407" s="33"/>
      <c r="D407" s="33"/>
      <c r="E407" s="33"/>
      <c r="F407" s="33"/>
      <c r="G407" s="33"/>
    </row>
    <row r="408" spans="1:7">
      <c r="A408" s="33"/>
      <c r="B408" s="33"/>
      <c r="C408" s="33"/>
      <c r="D408" s="33"/>
      <c r="E408" s="33"/>
      <c r="F408" s="33"/>
      <c r="G408" s="33"/>
    </row>
    <row r="409" spans="1:7">
      <c r="A409" s="33"/>
      <c r="B409" s="33"/>
      <c r="C409" s="33"/>
      <c r="D409" s="33"/>
      <c r="E409" s="33"/>
      <c r="F409" s="33"/>
      <c r="G409" s="33"/>
    </row>
    <row r="410" spans="1:7">
      <c r="A410" s="33"/>
      <c r="B410" s="33"/>
      <c r="C410" s="33"/>
      <c r="D410" s="33"/>
      <c r="E410" s="33"/>
      <c r="F410" s="33"/>
      <c r="G410" s="33"/>
    </row>
    <row r="411" spans="1:7">
      <c r="A411" s="33"/>
      <c r="B411" s="33"/>
      <c r="C411" s="33"/>
      <c r="D411" s="33"/>
      <c r="E411" s="33"/>
      <c r="F411" s="33"/>
      <c r="G411" s="33"/>
    </row>
    <row r="412" spans="1:7">
      <c r="A412" s="33"/>
      <c r="B412" s="33"/>
      <c r="C412" s="33"/>
      <c r="D412" s="33"/>
      <c r="E412" s="33"/>
      <c r="F412" s="33"/>
      <c r="G412" s="33"/>
    </row>
    <row r="413" spans="1:7">
      <c r="A413" s="33"/>
      <c r="B413" s="33"/>
      <c r="C413" s="33"/>
      <c r="D413" s="33"/>
      <c r="E413" s="33"/>
      <c r="F413" s="33"/>
      <c r="G413" s="33"/>
    </row>
    <row r="414" spans="1:7">
      <c r="A414" s="33"/>
      <c r="B414" s="33"/>
      <c r="C414" s="33"/>
      <c r="D414" s="33"/>
      <c r="E414" s="33"/>
      <c r="F414" s="33"/>
      <c r="G414" s="33"/>
    </row>
    <row r="415" spans="1:7">
      <c r="A415" s="33"/>
      <c r="B415" s="33"/>
      <c r="C415" s="33"/>
      <c r="D415" s="33"/>
      <c r="E415" s="33"/>
      <c r="F415" s="33"/>
      <c r="G415" s="33"/>
    </row>
    <row r="416" spans="1:7">
      <c r="A416" s="33"/>
      <c r="B416" s="33"/>
      <c r="C416" s="33"/>
      <c r="D416" s="33"/>
      <c r="E416" s="33"/>
      <c r="F416" s="33"/>
      <c r="G416" s="33"/>
    </row>
    <row r="417" spans="1:7">
      <c r="A417" s="33"/>
      <c r="B417" s="33"/>
      <c r="C417" s="33"/>
      <c r="D417" s="33"/>
      <c r="E417" s="33"/>
      <c r="F417" s="33"/>
      <c r="G417" s="33"/>
    </row>
    <row r="418" spans="1:7">
      <c r="A418" s="33"/>
      <c r="B418" s="33"/>
      <c r="C418" s="33"/>
      <c r="D418" s="33"/>
      <c r="E418" s="33"/>
      <c r="F418" s="33"/>
      <c r="G418" s="33"/>
    </row>
    <row r="419" spans="1:7">
      <c r="A419" s="33"/>
      <c r="B419" s="33"/>
      <c r="C419" s="33"/>
      <c r="D419" s="33"/>
      <c r="E419" s="33"/>
      <c r="F419" s="33"/>
      <c r="G419" s="33"/>
    </row>
    <row r="420" spans="1:7">
      <c r="A420" s="33"/>
      <c r="B420" s="33"/>
      <c r="C420" s="33"/>
      <c r="D420" s="33"/>
      <c r="E420" s="33"/>
      <c r="F420" s="33"/>
      <c r="G420" s="33"/>
    </row>
    <row r="421" spans="1:7">
      <c r="A421" s="33"/>
      <c r="B421" s="33"/>
      <c r="C421" s="33"/>
      <c r="D421" s="33"/>
      <c r="E421" s="33"/>
      <c r="F421" s="33"/>
      <c r="G421" s="33"/>
    </row>
    <row r="422" spans="1:7">
      <c r="A422" s="33"/>
      <c r="B422" s="33"/>
      <c r="C422" s="33"/>
      <c r="D422" s="33"/>
      <c r="E422" s="33"/>
      <c r="F422" s="33"/>
      <c r="G422" s="33"/>
    </row>
    <row r="423" spans="1:7">
      <c r="A423" s="33"/>
      <c r="B423" s="33"/>
      <c r="C423" s="33"/>
      <c r="D423" s="33"/>
      <c r="E423" s="33"/>
      <c r="F423" s="33"/>
      <c r="G423" s="33"/>
    </row>
    <row r="424" spans="1:7">
      <c r="A424" s="33"/>
      <c r="B424" s="33"/>
      <c r="C424" s="33"/>
      <c r="D424" s="33"/>
      <c r="E424" s="33"/>
      <c r="F424" s="33"/>
      <c r="G424" s="33"/>
    </row>
    <row r="425" spans="1:7">
      <c r="A425" s="33"/>
      <c r="B425" s="33"/>
      <c r="C425" s="33"/>
      <c r="D425" s="33"/>
      <c r="E425" s="33"/>
      <c r="F425" s="33"/>
      <c r="G425" s="33"/>
    </row>
    <row r="426" spans="1:7">
      <c r="A426" s="33"/>
      <c r="B426" s="33"/>
      <c r="C426" s="33"/>
      <c r="D426" s="33"/>
      <c r="E426" s="33"/>
      <c r="F426" s="33"/>
      <c r="G426" s="33"/>
    </row>
    <row r="427" spans="1:7">
      <c r="A427" s="33"/>
      <c r="B427" s="33"/>
      <c r="C427" s="33"/>
      <c r="D427" s="33"/>
      <c r="E427" s="33"/>
      <c r="F427" s="33"/>
      <c r="G427" s="33"/>
    </row>
    <row r="428" spans="1:7">
      <c r="A428" s="33"/>
      <c r="B428" s="33"/>
      <c r="C428" s="33"/>
      <c r="D428" s="33"/>
      <c r="E428" s="33"/>
      <c r="F428" s="33"/>
      <c r="G428" s="33"/>
    </row>
    <row r="429" spans="1:7">
      <c r="A429" s="33"/>
      <c r="B429" s="33"/>
      <c r="C429" s="33"/>
      <c r="D429" s="33"/>
      <c r="E429" s="33"/>
      <c r="F429" s="33"/>
      <c r="G429" s="33"/>
    </row>
    <row r="430" spans="1:7">
      <c r="A430" s="33"/>
      <c r="B430" s="33"/>
      <c r="C430" s="33"/>
      <c r="D430" s="33"/>
      <c r="E430" s="33"/>
      <c r="F430" s="33"/>
      <c r="G430" s="33"/>
    </row>
    <row r="431" spans="1:7">
      <c r="A431" s="33"/>
      <c r="B431" s="33"/>
      <c r="C431" s="33"/>
      <c r="D431" s="33"/>
      <c r="E431" s="33"/>
      <c r="F431" s="33"/>
      <c r="G431" s="33"/>
    </row>
    <row r="432" spans="1:7">
      <c r="A432" s="33"/>
      <c r="B432" s="33"/>
      <c r="C432" s="33"/>
      <c r="D432" s="33"/>
      <c r="E432" s="33"/>
      <c r="F432" s="33"/>
      <c r="G432" s="33"/>
    </row>
    <row r="433" spans="1:7">
      <c r="A433" s="33"/>
      <c r="B433" s="33"/>
      <c r="C433" s="33"/>
      <c r="D433" s="33"/>
      <c r="E433" s="33"/>
      <c r="F433" s="33"/>
      <c r="G433" s="33"/>
    </row>
    <row r="434" spans="1:7">
      <c r="A434" s="33"/>
      <c r="B434" s="33"/>
      <c r="C434" s="33"/>
      <c r="D434" s="33"/>
      <c r="E434" s="33"/>
      <c r="F434" s="33"/>
      <c r="G434" s="33"/>
    </row>
    <row r="435" spans="1:7">
      <c r="A435" s="33"/>
      <c r="B435" s="33"/>
      <c r="C435" s="33"/>
      <c r="D435" s="33"/>
      <c r="E435" s="33"/>
      <c r="F435" s="33"/>
      <c r="G435" s="33"/>
    </row>
    <row r="436" spans="1:7">
      <c r="A436" s="33"/>
      <c r="B436" s="33"/>
      <c r="C436" s="33"/>
      <c r="D436" s="33"/>
      <c r="E436" s="33"/>
      <c r="F436" s="33"/>
      <c r="G436" s="33"/>
    </row>
    <row r="437" spans="1:7">
      <c r="A437" s="33"/>
      <c r="B437" s="33"/>
      <c r="C437" s="33"/>
      <c r="D437" s="33"/>
      <c r="E437" s="33"/>
      <c r="F437" s="33"/>
      <c r="G437" s="33"/>
    </row>
    <row r="438" spans="1:7">
      <c r="A438" s="33"/>
      <c r="B438" s="33"/>
      <c r="C438" s="33"/>
      <c r="D438" s="33"/>
      <c r="E438" s="33"/>
      <c r="F438" s="33"/>
      <c r="G438" s="33"/>
    </row>
    <row r="439" spans="1:7">
      <c r="A439" s="33"/>
      <c r="B439" s="33"/>
      <c r="C439" s="33"/>
      <c r="D439" s="33"/>
      <c r="E439" s="33"/>
      <c r="F439" s="33"/>
      <c r="G439" s="33"/>
    </row>
    <row r="440" spans="1:7">
      <c r="A440" s="33"/>
      <c r="B440" s="33"/>
      <c r="C440" s="33"/>
      <c r="D440" s="33"/>
      <c r="E440" s="33"/>
      <c r="F440" s="33"/>
      <c r="G440" s="33"/>
    </row>
    <row r="441" spans="1:7">
      <c r="A441" s="33"/>
      <c r="B441" s="33"/>
      <c r="C441" s="33"/>
      <c r="D441" s="33"/>
      <c r="E441" s="33"/>
      <c r="F441" s="33"/>
      <c r="G441" s="33"/>
    </row>
    <row r="442" spans="1:7">
      <c r="A442" s="33"/>
      <c r="B442" s="33"/>
      <c r="C442" s="33"/>
      <c r="D442" s="33"/>
      <c r="E442" s="33"/>
      <c r="F442" s="33"/>
      <c r="G442" s="33"/>
    </row>
    <row r="443" spans="1:7">
      <c r="A443" s="33"/>
      <c r="B443" s="33"/>
      <c r="C443" s="33"/>
      <c r="D443" s="33"/>
      <c r="E443" s="33"/>
      <c r="F443" s="33"/>
      <c r="G443" s="33"/>
    </row>
    <row r="444" spans="1:7">
      <c r="A444" s="33"/>
      <c r="B444" s="33"/>
      <c r="C444" s="33"/>
      <c r="D444" s="33"/>
      <c r="E444" s="33"/>
      <c r="F444" s="33"/>
      <c r="G444" s="33"/>
    </row>
    <row r="445" spans="1:7">
      <c r="A445" s="33"/>
      <c r="B445" s="33"/>
      <c r="C445" s="33"/>
      <c r="D445" s="33"/>
      <c r="E445" s="33"/>
      <c r="F445" s="33"/>
      <c r="G445" s="33"/>
    </row>
    <row r="446" spans="1:7">
      <c r="A446" s="33"/>
      <c r="B446" s="33"/>
      <c r="C446" s="33"/>
      <c r="D446" s="33"/>
      <c r="E446" s="33"/>
      <c r="F446" s="33"/>
      <c r="G446" s="33"/>
    </row>
    <row r="447" spans="1:7">
      <c r="A447" s="33"/>
      <c r="B447" s="33"/>
      <c r="C447" s="33"/>
      <c r="D447" s="33"/>
      <c r="E447" s="33"/>
      <c r="F447" s="33"/>
      <c r="G447" s="33"/>
    </row>
    <row r="448" spans="1:7">
      <c r="A448" s="33"/>
      <c r="B448" s="33"/>
      <c r="C448" s="33"/>
      <c r="D448" s="33"/>
      <c r="E448" s="33"/>
      <c r="F448" s="33"/>
      <c r="G448" s="33"/>
    </row>
    <row r="449" spans="1:7">
      <c r="A449" s="33"/>
      <c r="B449" s="33"/>
      <c r="C449" s="33"/>
      <c r="D449" s="33"/>
      <c r="E449" s="33"/>
      <c r="F449" s="33"/>
      <c r="G449" s="33"/>
    </row>
    <row r="450" spans="1:7">
      <c r="A450" s="33"/>
      <c r="B450" s="33"/>
      <c r="C450" s="33"/>
      <c r="D450" s="33"/>
      <c r="E450" s="33"/>
      <c r="F450" s="33"/>
      <c r="G450" s="33"/>
    </row>
    <row r="451" spans="1:7">
      <c r="A451" s="33"/>
      <c r="B451" s="33"/>
      <c r="C451" s="33"/>
      <c r="D451" s="33"/>
      <c r="E451" s="33"/>
      <c r="F451" s="33"/>
      <c r="G451" s="33"/>
    </row>
    <row r="452" spans="1:7">
      <c r="A452" s="33"/>
      <c r="B452" s="33"/>
      <c r="C452" s="33"/>
      <c r="D452" s="33"/>
      <c r="E452" s="33"/>
      <c r="F452" s="33"/>
      <c r="G452" s="33"/>
    </row>
    <row r="453" spans="1:7">
      <c r="A453" s="33"/>
      <c r="B453" s="33"/>
      <c r="C453" s="33"/>
      <c r="D453" s="33"/>
      <c r="E453" s="33"/>
      <c r="F453" s="33"/>
      <c r="G453" s="33"/>
    </row>
    <row r="454" spans="1:7">
      <c r="A454" s="33"/>
      <c r="B454" s="33"/>
      <c r="C454" s="33"/>
      <c r="D454" s="33"/>
      <c r="E454" s="33"/>
      <c r="F454" s="33"/>
      <c r="G454" s="33"/>
    </row>
    <row r="455" spans="1:7">
      <c r="A455" s="33"/>
      <c r="B455" s="33"/>
      <c r="C455" s="33"/>
      <c r="D455" s="33"/>
      <c r="E455" s="33"/>
      <c r="F455" s="33"/>
      <c r="G455" s="33"/>
    </row>
    <row r="456" spans="1:7">
      <c r="A456" s="33"/>
      <c r="B456" s="33"/>
      <c r="C456" s="33"/>
      <c r="D456" s="33"/>
      <c r="E456" s="33"/>
      <c r="F456" s="33"/>
      <c r="G456" s="33"/>
    </row>
    <row r="457" spans="1:7">
      <c r="A457" s="33"/>
      <c r="B457" s="33"/>
      <c r="C457" s="33"/>
      <c r="D457" s="33"/>
      <c r="E457" s="33"/>
      <c r="F457" s="33"/>
      <c r="G457" s="33"/>
    </row>
    <row r="458" spans="1:7">
      <c r="A458" s="33"/>
      <c r="B458" s="33"/>
      <c r="C458" s="33"/>
      <c r="D458" s="33"/>
      <c r="E458" s="33"/>
      <c r="F458" s="33"/>
      <c r="G458" s="33"/>
    </row>
    <row r="459" spans="1:7">
      <c r="A459" s="33"/>
      <c r="B459" s="33"/>
      <c r="C459" s="33"/>
      <c r="D459" s="33"/>
      <c r="E459" s="33"/>
      <c r="F459" s="33"/>
      <c r="G459" s="33"/>
    </row>
    <row r="460" spans="1:7">
      <c r="A460" s="33"/>
      <c r="B460" s="33"/>
      <c r="C460" s="33"/>
      <c r="D460" s="33"/>
      <c r="E460" s="33"/>
      <c r="F460" s="33"/>
      <c r="G460" s="33"/>
    </row>
    <row r="461" spans="1:7">
      <c r="A461" s="33"/>
      <c r="B461" s="33"/>
      <c r="C461" s="33"/>
      <c r="D461" s="33"/>
      <c r="E461" s="33"/>
      <c r="F461" s="33"/>
      <c r="G461" s="33"/>
    </row>
    <row r="462" spans="1:7">
      <c r="A462" s="33"/>
      <c r="B462" s="33"/>
      <c r="C462" s="33"/>
      <c r="D462" s="33"/>
      <c r="E462" s="33"/>
      <c r="F462" s="33"/>
      <c r="G462" s="33"/>
    </row>
    <row r="463" spans="1:7">
      <c r="A463" s="33"/>
      <c r="B463" s="33"/>
      <c r="C463" s="33"/>
      <c r="D463" s="33"/>
      <c r="E463" s="33"/>
      <c r="F463" s="33"/>
      <c r="G463" s="33"/>
    </row>
    <row r="464" spans="1:7">
      <c r="A464" s="33"/>
      <c r="B464" s="33"/>
      <c r="C464" s="33"/>
      <c r="D464" s="33"/>
      <c r="E464" s="33"/>
      <c r="F464" s="33"/>
      <c r="G464" s="33"/>
    </row>
    <row r="465" spans="1:7">
      <c r="A465" s="33"/>
      <c r="B465" s="33"/>
      <c r="C465" s="33"/>
      <c r="D465" s="33"/>
      <c r="E465" s="33"/>
      <c r="F465" s="33"/>
      <c r="G465" s="33"/>
    </row>
    <row r="466" spans="1:7">
      <c r="A466" s="33"/>
      <c r="B466" s="33"/>
      <c r="C466" s="33"/>
      <c r="D466" s="33"/>
      <c r="E466" s="33"/>
      <c r="F466" s="33"/>
      <c r="G466" s="33"/>
    </row>
    <row r="467" spans="1:7">
      <c r="A467" s="33"/>
      <c r="B467" s="33"/>
      <c r="C467" s="33"/>
      <c r="D467" s="33"/>
      <c r="E467" s="33"/>
      <c r="F467" s="33"/>
      <c r="G467" s="33"/>
    </row>
    <row r="468" spans="1:7">
      <c r="A468" s="33"/>
      <c r="B468" s="33"/>
      <c r="C468" s="33"/>
      <c r="D468" s="33"/>
      <c r="E468" s="33"/>
      <c r="F468" s="33"/>
      <c r="G468" s="33"/>
    </row>
    <row r="469" spans="1:7">
      <c r="A469" s="33"/>
      <c r="B469" s="33"/>
      <c r="C469" s="33"/>
      <c r="D469" s="33"/>
      <c r="E469" s="33"/>
      <c r="F469" s="33"/>
      <c r="G469" s="33"/>
    </row>
    <row r="470" spans="1:7">
      <c r="A470" s="33"/>
      <c r="B470" s="33"/>
      <c r="C470" s="33"/>
      <c r="D470" s="33"/>
      <c r="E470" s="33"/>
      <c r="F470" s="33"/>
      <c r="G470" s="33"/>
    </row>
    <row r="471" spans="1:7">
      <c r="A471" s="33"/>
      <c r="B471" s="33"/>
      <c r="C471" s="33"/>
      <c r="D471" s="33"/>
      <c r="E471" s="33"/>
      <c r="F471" s="33"/>
      <c r="G471" s="33"/>
    </row>
    <row r="472" spans="1:7">
      <c r="A472" s="33"/>
      <c r="B472" s="33"/>
      <c r="C472" s="33"/>
      <c r="D472" s="33"/>
      <c r="E472" s="33"/>
      <c r="F472" s="33"/>
      <c r="G472" s="33"/>
    </row>
    <row r="473" spans="1:7">
      <c r="A473" s="33"/>
      <c r="B473" s="33"/>
      <c r="C473" s="33"/>
      <c r="D473" s="33"/>
      <c r="E473" s="33"/>
      <c r="F473" s="33"/>
      <c r="G473" s="33"/>
    </row>
    <row r="474" spans="1:7">
      <c r="A474" s="33"/>
      <c r="B474" s="33"/>
      <c r="C474" s="33"/>
      <c r="D474" s="33"/>
      <c r="E474" s="33"/>
      <c r="F474" s="33"/>
      <c r="G474" s="33"/>
    </row>
    <row r="475" spans="1:7">
      <c r="A475" s="33"/>
      <c r="B475" s="33"/>
      <c r="C475" s="33"/>
      <c r="D475" s="33"/>
      <c r="E475" s="33"/>
      <c r="F475" s="33"/>
      <c r="G475" s="33"/>
    </row>
    <row r="476" spans="1:7">
      <c r="A476" s="33"/>
      <c r="B476" s="33"/>
      <c r="C476" s="33"/>
      <c r="D476" s="33"/>
      <c r="E476" s="33"/>
      <c r="F476" s="33"/>
      <c r="G476" s="33"/>
    </row>
    <row r="477" spans="1:7">
      <c r="A477" s="33"/>
      <c r="B477" s="33"/>
      <c r="C477" s="33"/>
      <c r="D477" s="33"/>
      <c r="E477" s="33"/>
      <c r="F477" s="33"/>
      <c r="G477" s="33"/>
    </row>
    <row r="478" spans="1:7">
      <c r="A478" s="33"/>
      <c r="B478" s="33"/>
      <c r="C478" s="33"/>
      <c r="D478" s="33"/>
      <c r="E478" s="33"/>
      <c r="F478" s="33"/>
      <c r="G478" s="33"/>
    </row>
    <row r="479" spans="1:7">
      <c r="A479" s="33"/>
      <c r="B479" s="33"/>
      <c r="C479" s="33"/>
      <c r="D479" s="33"/>
      <c r="E479" s="33"/>
      <c r="F479" s="33"/>
      <c r="G479" s="33"/>
    </row>
    <row r="480" spans="1:7">
      <c r="A480" s="33"/>
      <c r="B480" s="33"/>
      <c r="C480" s="33"/>
      <c r="D480" s="33"/>
      <c r="E480" s="33"/>
      <c r="F480" s="33"/>
      <c r="G480" s="33"/>
    </row>
    <row r="481" spans="1:7">
      <c r="A481" s="33"/>
      <c r="B481" s="33"/>
      <c r="C481" s="33"/>
      <c r="D481" s="33"/>
      <c r="E481" s="33"/>
      <c r="F481" s="33"/>
      <c r="G481" s="33"/>
    </row>
    <row r="482" spans="1:7">
      <c r="A482" s="33"/>
      <c r="B482" s="33"/>
      <c r="C482" s="33"/>
      <c r="D482" s="33"/>
      <c r="E482" s="33"/>
      <c r="F482" s="33"/>
      <c r="G482" s="33"/>
    </row>
    <row r="483" spans="1:7">
      <c r="A483" s="33"/>
      <c r="B483" s="33"/>
      <c r="C483" s="33"/>
      <c r="D483" s="33"/>
      <c r="E483" s="33"/>
      <c r="F483" s="33"/>
      <c r="G483" s="33"/>
    </row>
    <row r="484" spans="1:7">
      <c r="A484" s="33"/>
      <c r="B484" s="33"/>
      <c r="C484" s="33"/>
      <c r="D484" s="33"/>
      <c r="E484" s="33"/>
      <c r="F484" s="33"/>
      <c r="G484" s="33"/>
    </row>
    <row r="485" spans="1:7">
      <c r="A485" s="33"/>
      <c r="B485" s="33"/>
      <c r="C485" s="33"/>
      <c r="D485" s="33"/>
      <c r="E485" s="33"/>
      <c r="F485" s="33"/>
      <c r="G485" s="33"/>
    </row>
    <row r="486" spans="1:7">
      <c r="A486" s="33"/>
      <c r="B486" s="33"/>
      <c r="C486" s="33"/>
      <c r="D486" s="33"/>
      <c r="E486" s="33"/>
      <c r="F486" s="33"/>
      <c r="G486" s="33"/>
    </row>
    <row r="487" spans="1:7">
      <c r="A487" s="33"/>
      <c r="B487" s="33"/>
      <c r="C487" s="33"/>
      <c r="D487" s="33"/>
      <c r="E487" s="33"/>
      <c r="F487" s="33"/>
      <c r="G487" s="33"/>
    </row>
    <row r="488" spans="1:7">
      <c r="A488" s="33"/>
      <c r="B488" s="33"/>
      <c r="C488" s="33"/>
      <c r="D488" s="33"/>
      <c r="E488" s="33"/>
      <c r="F488" s="33"/>
      <c r="G488" s="33"/>
    </row>
    <row r="489" spans="1:7">
      <c r="A489" s="33"/>
      <c r="B489" s="33"/>
      <c r="C489" s="33"/>
      <c r="D489" s="33"/>
      <c r="E489" s="33"/>
      <c r="F489" s="33"/>
      <c r="G489" s="33"/>
    </row>
    <row r="490" spans="1:7">
      <c r="A490" s="33"/>
      <c r="B490" s="33"/>
      <c r="C490" s="33"/>
      <c r="D490" s="33"/>
      <c r="E490" s="33"/>
      <c r="F490" s="33"/>
      <c r="G490" s="33"/>
    </row>
    <row r="491" spans="1:7">
      <c r="A491" s="33"/>
      <c r="B491" s="33"/>
      <c r="C491" s="33"/>
      <c r="D491" s="33"/>
      <c r="E491" s="33"/>
      <c r="F491" s="33"/>
      <c r="G491" s="33"/>
    </row>
    <row r="492" spans="1:7">
      <c r="A492" s="33"/>
      <c r="B492" s="33"/>
      <c r="C492" s="33"/>
      <c r="D492" s="33"/>
      <c r="E492" s="33"/>
      <c r="F492" s="33"/>
      <c r="G492" s="33"/>
    </row>
    <row r="493" spans="1:7">
      <c r="A493" s="33"/>
      <c r="B493" s="33"/>
      <c r="C493" s="33"/>
      <c r="D493" s="33"/>
      <c r="E493" s="33"/>
      <c r="F493" s="33"/>
      <c r="G493" s="33"/>
    </row>
    <row r="494" spans="1:7">
      <c r="A494" s="33"/>
      <c r="B494" s="33"/>
      <c r="C494" s="33"/>
      <c r="D494" s="33"/>
      <c r="E494" s="33"/>
      <c r="F494" s="33"/>
      <c r="G494" s="33"/>
    </row>
    <row r="495" spans="1:7">
      <c r="A495" s="33"/>
      <c r="B495" s="33"/>
      <c r="C495" s="33"/>
      <c r="D495" s="33"/>
      <c r="E495" s="33"/>
      <c r="F495" s="33"/>
      <c r="G495" s="33"/>
    </row>
    <row r="496" spans="1:7">
      <c r="A496" s="33"/>
      <c r="B496" s="33"/>
      <c r="C496" s="33"/>
      <c r="D496" s="33"/>
      <c r="E496" s="33"/>
      <c r="F496" s="33"/>
      <c r="G496" s="33"/>
    </row>
    <row r="497" spans="1:7">
      <c r="A497" s="33"/>
      <c r="B497" s="33"/>
      <c r="C497" s="33"/>
      <c r="D497" s="33"/>
      <c r="E497" s="33"/>
      <c r="F497" s="33"/>
      <c r="G497" s="33"/>
    </row>
    <row r="498" spans="1:7">
      <c r="A498" s="33"/>
      <c r="B498" s="33"/>
      <c r="C498" s="33"/>
      <c r="D498" s="33"/>
      <c r="E498" s="33"/>
      <c r="F498" s="33"/>
      <c r="G498" s="33"/>
    </row>
    <row r="499" spans="1:7">
      <c r="A499" s="33"/>
      <c r="B499" s="33"/>
      <c r="C499" s="33"/>
      <c r="D499" s="33"/>
      <c r="E499" s="33"/>
      <c r="F499" s="33"/>
      <c r="G499" s="33"/>
    </row>
    <row r="500" spans="1:7">
      <c r="A500" s="33"/>
      <c r="B500" s="33"/>
      <c r="C500" s="33"/>
      <c r="D500" s="33"/>
      <c r="E500" s="33"/>
      <c r="F500" s="33"/>
      <c r="G500" s="33"/>
    </row>
    <row r="501" spans="1:7">
      <c r="A501" s="33"/>
      <c r="B501" s="33"/>
      <c r="C501" s="33"/>
      <c r="D501" s="33"/>
      <c r="E501" s="33"/>
      <c r="F501" s="33"/>
      <c r="G501" s="33"/>
    </row>
    <row r="502" spans="1:7">
      <c r="A502" s="33"/>
      <c r="B502" s="33"/>
      <c r="C502" s="33"/>
      <c r="D502" s="33"/>
      <c r="E502" s="33"/>
      <c r="F502" s="33"/>
      <c r="G502" s="33"/>
    </row>
    <row r="503" spans="1:7">
      <c r="A503" s="33"/>
      <c r="B503" s="33"/>
      <c r="C503" s="33"/>
      <c r="D503" s="33"/>
      <c r="E503" s="33"/>
      <c r="F503" s="33"/>
      <c r="G503" s="33"/>
    </row>
    <row r="504" spans="1:7">
      <c r="A504" s="33"/>
      <c r="B504" s="33"/>
      <c r="C504" s="33"/>
      <c r="D504" s="33"/>
      <c r="E504" s="33"/>
      <c r="F504" s="33"/>
      <c r="G504" s="33"/>
    </row>
    <row r="505" spans="1:7">
      <c r="A505" s="33"/>
      <c r="B505" s="33"/>
      <c r="C505" s="33"/>
      <c r="D505" s="33"/>
      <c r="E505" s="33"/>
      <c r="F505" s="33"/>
      <c r="G505" s="33"/>
    </row>
    <row r="506" spans="1:7">
      <c r="A506" s="33"/>
      <c r="B506" s="33"/>
      <c r="C506" s="33"/>
      <c r="D506" s="33"/>
      <c r="E506" s="33"/>
      <c r="F506" s="33"/>
      <c r="G506" s="33"/>
    </row>
    <row r="507" spans="1:7">
      <c r="A507" s="33"/>
      <c r="B507" s="33"/>
      <c r="C507" s="33"/>
      <c r="D507" s="33"/>
      <c r="E507" s="33"/>
      <c r="F507" s="33"/>
      <c r="G507" s="33"/>
    </row>
    <row r="508" spans="1:7">
      <c r="A508" s="33"/>
      <c r="B508" s="33"/>
      <c r="C508" s="33"/>
      <c r="D508" s="33"/>
      <c r="E508" s="33"/>
      <c r="F508" s="33"/>
      <c r="G508" s="33"/>
    </row>
    <row r="509" spans="1:7">
      <c r="A509" s="33"/>
      <c r="B509" s="33"/>
      <c r="C509" s="33"/>
      <c r="D509" s="33"/>
      <c r="E509" s="33"/>
      <c r="F509" s="33"/>
      <c r="G509" s="33"/>
    </row>
    <row r="510" spans="1:7">
      <c r="A510" s="33"/>
      <c r="B510" s="33"/>
      <c r="C510" s="33"/>
      <c r="D510" s="33"/>
      <c r="E510" s="33"/>
      <c r="F510" s="33"/>
      <c r="G510" s="33"/>
    </row>
    <row r="511" spans="1:7">
      <c r="A511" s="33"/>
      <c r="B511" s="33"/>
      <c r="C511" s="33"/>
      <c r="D511" s="33"/>
      <c r="E511" s="33"/>
      <c r="F511" s="33"/>
      <c r="G511" s="33"/>
    </row>
    <row r="512" spans="1:7">
      <c r="A512" s="33"/>
      <c r="B512" s="33"/>
      <c r="C512" s="33"/>
      <c r="D512" s="33"/>
      <c r="E512" s="33"/>
      <c r="F512" s="33"/>
      <c r="G512" s="33"/>
    </row>
    <row r="513" spans="1:7">
      <c r="A513" s="33"/>
      <c r="B513" s="33"/>
      <c r="C513" s="33"/>
      <c r="D513" s="33"/>
      <c r="E513" s="33"/>
      <c r="F513" s="33"/>
      <c r="G513" s="33"/>
    </row>
    <row r="514" spans="1:7">
      <c r="A514" s="33"/>
      <c r="B514" s="33"/>
      <c r="C514" s="33"/>
      <c r="D514" s="33"/>
      <c r="E514" s="33"/>
      <c r="F514" s="33"/>
      <c r="G514" s="33"/>
    </row>
    <row r="515" spans="1:7">
      <c r="A515" s="33"/>
      <c r="B515" s="33"/>
      <c r="C515" s="33"/>
      <c r="D515" s="33"/>
      <c r="E515" s="33"/>
      <c r="F515" s="33"/>
      <c r="G515" s="33"/>
    </row>
    <row r="516" spans="1:7">
      <c r="A516" s="33"/>
      <c r="B516" s="33"/>
      <c r="C516" s="33"/>
      <c r="D516" s="33"/>
      <c r="E516" s="33"/>
      <c r="F516" s="33"/>
      <c r="G516" s="33"/>
    </row>
    <row r="517" spans="1:7">
      <c r="A517" s="33"/>
      <c r="B517" s="33"/>
      <c r="C517" s="33"/>
      <c r="D517" s="33"/>
      <c r="E517" s="33"/>
      <c r="F517" s="33"/>
      <c r="G517" s="33"/>
    </row>
    <row r="518" spans="1:7">
      <c r="A518" s="33"/>
      <c r="B518" s="33"/>
      <c r="C518" s="33"/>
      <c r="D518" s="33"/>
      <c r="E518" s="33"/>
      <c r="F518" s="33"/>
      <c r="G518" s="33"/>
    </row>
    <row r="519" spans="1:7">
      <c r="A519" s="33"/>
      <c r="B519" s="33"/>
      <c r="C519" s="33"/>
      <c r="D519" s="33"/>
      <c r="E519" s="33"/>
      <c r="F519" s="33"/>
      <c r="G519" s="33"/>
    </row>
    <row r="520" spans="1:7">
      <c r="A520" s="33"/>
      <c r="B520" s="33"/>
      <c r="C520" s="33"/>
      <c r="D520" s="33"/>
      <c r="E520" s="33"/>
      <c r="F520" s="33"/>
      <c r="G520" s="33"/>
    </row>
    <row r="521" spans="1:7">
      <c r="A521" s="33"/>
      <c r="B521" s="33"/>
      <c r="C521" s="33"/>
      <c r="D521" s="33"/>
      <c r="E521" s="33"/>
      <c r="F521" s="33"/>
      <c r="G521" s="33"/>
    </row>
    <row r="522" spans="1:7">
      <c r="A522" s="33"/>
      <c r="B522" s="33"/>
      <c r="C522" s="33"/>
      <c r="D522" s="33"/>
      <c r="E522" s="33"/>
      <c r="F522" s="33"/>
      <c r="G522" s="33"/>
    </row>
    <row r="523" spans="1:7">
      <c r="A523" s="33"/>
      <c r="B523" s="33"/>
      <c r="C523" s="33"/>
      <c r="D523" s="33"/>
      <c r="E523" s="33"/>
      <c r="F523" s="33"/>
      <c r="G523" s="33"/>
    </row>
    <row r="524" spans="1:7">
      <c r="A524" s="33"/>
      <c r="B524" s="33"/>
      <c r="C524" s="33"/>
      <c r="D524" s="33"/>
      <c r="E524" s="33"/>
      <c r="F524" s="33"/>
      <c r="G524" s="33"/>
    </row>
    <row r="525" spans="1:7">
      <c r="A525" s="33"/>
      <c r="B525" s="33"/>
      <c r="C525" s="33"/>
      <c r="D525" s="33"/>
      <c r="E525" s="33"/>
      <c r="F525" s="33"/>
      <c r="G525" s="33"/>
    </row>
    <row r="526" spans="1:7">
      <c r="A526" s="33"/>
      <c r="B526" s="33"/>
      <c r="C526" s="33"/>
      <c r="D526" s="33"/>
      <c r="E526" s="33"/>
      <c r="F526" s="33"/>
      <c r="G526" s="33"/>
    </row>
    <row r="527" spans="1:7">
      <c r="A527" s="33"/>
      <c r="B527" s="33"/>
      <c r="C527" s="33"/>
      <c r="D527" s="33"/>
      <c r="E527" s="33"/>
      <c r="F527" s="33"/>
      <c r="G527" s="33"/>
    </row>
    <row r="528" spans="1:7">
      <c r="A528" s="33"/>
      <c r="B528" s="33"/>
      <c r="C528" s="33"/>
      <c r="D528" s="33"/>
      <c r="E528" s="33"/>
      <c r="F528" s="33"/>
      <c r="G528" s="33"/>
    </row>
    <row r="529" spans="1:7">
      <c r="A529" s="33"/>
      <c r="B529" s="33"/>
      <c r="C529" s="33"/>
      <c r="D529" s="33"/>
      <c r="E529" s="33"/>
      <c r="F529" s="33"/>
      <c r="G529" s="33"/>
    </row>
    <row r="530" spans="1:7">
      <c r="A530" s="33"/>
      <c r="B530" s="33"/>
      <c r="C530" s="33"/>
      <c r="D530" s="33"/>
      <c r="E530" s="33"/>
      <c r="F530" s="33"/>
      <c r="G530" s="33"/>
    </row>
    <row r="531" spans="1:7">
      <c r="A531" s="33"/>
      <c r="B531" s="33"/>
      <c r="C531" s="33"/>
      <c r="D531" s="33"/>
      <c r="E531" s="33"/>
      <c r="F531" s="33"/>
      <c r="G531" s="33"/>
    </row>
    <row r="532" spans="1:7">
      <c r="A532" s="33"/>
      <c r="B532" s="33"/>
      <c r="C532" s="33"/>
      <c r="D532" s="33"/>
      <c r="E532" s="33"/>
      <c r="F532" s="33"/>
      <c r="G532" s="33"/>
    </row>
    <row r="533" spans="1:7">
      <c r="A533" s="33"/>
      <c r="B533" s="33"/>
      <c r="C533" s="33"/>
      <c r="D533" s="33"/>
      <c r="E533" s="33"/>
      <c r="F533" s="33"/>
      <c r="G533" s="33"/>
    </row>
    <row r="534" spans="1:7">
      <c r="A534" s="33"/>
      <c r="B534" s="33"/>
      <c r="C534" s="33"/>
      <c r="D534" s="33"/>
      <c r="E534" s="33"/>
      <c r="F534" s="33"/>
      <c r="G534" s="33"/>
    </row>
    <row r="535" spans="1:7">
      <c r="A535" s="33"/>
      <c r="B535" s="33"/>
      <c r="C535" s="33"/>
      <c r="D535" s="33"/>
      <c r="E535" s="33"/>
      <c r="F535" s="33"/>
      <c r="G535" s="33"/>
    </row>
    <row r="536" spans="1:7">
      <c r="A536" s="33"/>
      <c r="B536" s="33"/>
      <c r="C536" s="33"/>
      <c r="D536" s="33"/>
      <c r="E536" s="33"/>
      <c r="F536" s="33"/>
      <c r="G536" s="33"/>
    </row>
    <row r="537" spans="1:7">
      <c r="A537" s="33"/>
      <c r="B537" s="33"/>
      <c r="C537" s="33"/>
      <c r="D537" s="33"/>
      <c r="E537" s="33"/>
      <c r="F537" s="33"/>
      <c r="G537" s="33"/>
    </row>
    <row r="538" spans="1:7">
      <c r="A538" s="33"/>
      <c r="B538" s="33"/>
      <c r="C538" s="33"/>
      <c r="D538" s="33"/>
      <c r="E538" s="33"/>
      <c r="F538" s="33"/>
      <c r="G538" s="33"/>
    </row>
    <row r="539" spans="1:7">
      <c r="A539" s="33"/>
      <c r="B539" s="33"/>
      <c r="C539" s="33"/>
      <c r="D539" s="33"/>
      <c r="E539" s="33"/>
      <c r="F539" s="33"/>
      <c r="G539" s="33"/>
    </row>
    <row r="540" spans="1:7">
      <c r="A540" s="33"/>
      <c r="B540" s="33"/>
      <c r="C540" s="33"/>
      <c r="D540" s="33"/>
      <c r="E540" s="33"/>
      <c r="F540" s="33"/>
      <c r="G540" s="33"/>
    </row>
    <row r="541" spans="1:7">
      <c r="A541" s="33"/>
      <c r="B541" s="33"/>
      <c r="C541" s="33"/>
      <c r="D541" s="33"/>
      <c r="E541" s="33"/>
      <c r="F541" s="33"/>
      <c r="G541" s="33"/>
    </row>
    <row r="542" spans="1:7">
      <c r="A542" s="33"/>
      <c r="B542" s="33"/>
      <c r="C542" s="33"/>
      <c r="D542" s="33"/>
      <c r="E542" s="33"/>
      <c r="F542" s="33"/>
      <c r="G542" s="33"/>
    </row>
    <row r="543" spans="1:7">
      <c r="A543" s="33"/>
      <c r="B543" s="33"/>
      <c r="C543" s="33"/>
      <c r="D543" s="33"/>
      <c r="E543" s="33"/>
      <c r="F543" s="33"/>
      <c r="G543" s="33"/>
    </row>
    <row r="544" spans="1:7">
      <c r="A544" s="33"/>
      <c r="B544" s="33"/>
      <c r="C544" s="33"/>
      <c r="D544" s="33"/>
      <c r="E544" s="33"/>
      <c r="F544" s="33"/>
      <c r="G544" s="33"/>
    </row>
    <row r="545" spans="1:7">
      <c r="A545" s="33"/>
      <c r="B545" s="33"/>
      <c r="C545" s="33"/>
      <c r="D545" s="33"/>
      <c r="E545" s="33"/>
      <c r="F545" s="33"/>
      <c r="G545" s="33"/>
    </row>
    <row r="546" spans="1:7">
      <c r="A546" s="33"/>
      <c r="B546" s="33"/>
      <c r="C546" s="33"/>
      <c r="D546" s="33"/>
      <c r="E546" s="33"/>
      <c r="F546" s="33"/>
      <c r="G546" s="33"/>
    </row>
    <row r="547" spans="1:7">
      <c r="A547" s="33"/>
      <c r="B547" s="33"/>
      <c r="C547" s="33"/>
      <c r="D547" s="33"/>
      <c r="E547" s="33"/>
      <c r="F547" s="33"/>
      <c r="G547" s="33"/>
    </row>
    <row r="548" spans="1:7">
      <c r="A548" s="33"/>
      <c r="B548" s="33"/>
      <c r="C548" s="33"/>
      <c r="D548" s="33"/>
      <c r="E548" s="33"/>
      <c r="F548" s="33"/>
      <c r="G548" s="33"/>
    </row>
    <row r="549" spans="1:7">
      <c r="A549" s="33"/>
      <c r="B549" s="33"/>
      <c r="C549" s="33"/>
      <c r="D549" s="33"/>
      <c r="E549" s="33"/>
      <c r="F549" s="33"/>
      <c r="G549" s="33"/>
    </row>
    <row r="550" spans="1:7">
      <c r="A550" s="33"/>
      <c r="B550" s="33"/>
      <c r="C550" s="33"/>
      <c r="D550" s="33"/>
      <c r="E550" s="33"/>
      <c r="F550" s="33"/>
      <c r="G550" s="33"/>
    </row>
    <row r="551" spans="1:7">
      <c r="A551" s="33"/>
      <c r="B551" s="33"/>
      <c r="C551" s="33"/>
      <c r="D551" s="33"/>
      <c r="E551" s="33"/>
      <c r="F551" s="33"/>
      <c r="G551" s="33"/>
    </row>
    <row r="552" spans="1:7">
      <c r="A552" s="33"/>
      <c r="B552" s="33"/>
      <c r="C552" s="33"/>
      <c r="D552" s="33"/>
      <c r="E552" s="33"/>
      <c r="F552" s="33"/>
      <c r="G552" s="33"/>
    </row>
    <row r="553" spans="1:7">
      <c r="A553" s="33"/>
      <c r="B553" s="33"/>
      <c r="C553" s="33"/>
      <c r="D553" s="33"/>
      <c r="E553" s="33"/>
      <c r="F553" s="33"/>
      <c r="G553" s="33"/>
    </row>
    <row r="554" spans="1:7">
      <c r="A554" s="33"/>
      <c r="B554" s="33"/>
      <c r="C554" s="33"/>
      <c r="D554" s="33"/>
      <c r="E554" s="33"/>
      <c r="F554" s="33"/>
      <c r="G554" s="33"/>
    </row>
    <row r="555" spans="1:7">
      <c r="A555" s="33"/>
      <c r="B555" s="33"/>
      <c r="C555" s="33"/>
      <c r="D555" s="33"/>
      <c r="E555" s="33"/>
      <c r="F555" s="33"/>
      <c r="G555" s="33"/>
    </row>
    <row r="556" spans="1:7">
      <c r="A556" s="33"/>
      <c r="B556" s="33"/>
      <c r="C556" s="33"/>
      <c r="D556" s="33"/>
      <c r="E556" s="33"/>
      <c r="F556" s="33"/>
      <c r="G556" s="33"/>
    </row>
    <row r="557" spans="1:7">
      <c r="A557" s="33"/>
      <c r="B557" s="33"/>
      <c r="C557" s="33"/>
      <c r="D557" s="33"/>
      <c r="E557" s="33"/>
      <c r="F557" s="33"/>
      <c r="G557" s="33"/>
    </row>
    <row r="558" spans="1:7">
      <c r="A558" s="33"/>
      <c r="B558" s="33"/>
      <c r="C558" s="33"/>
      <c r="D558" s="33"/>
      <c r="E558" s="33"/>
      <c r="F558" s="33"/>
      <c r="G558" s="33"/>
    </row>
    <row r="559" spans="1:7">
      <c r="A559" s="33"/>
      <c r="B559" s="33"/>
      <c r="C559" s="33"/>
      <c r="D559" s="33"/>
      <c r="E559" s="33"/>
      <c r="F559" s="33"/>
      <c r="G559" s="33"/>
    </row>
    <row r="560" spans="1:7">
      <c r="A560" s="33"/>
      <c r="B560" s="33"/>
      <c r="C560" s="33"/>
      <c r="D560" s="33"/>
      <c r="E560" s="33"/>
      <c r="F560" s="33"/>
      <c r="G560" s="33"/>
    </row>
    <row r="561" spans="1:7">
      <c r="A561" s="33"/>
      <c r="B561" s="33"/>
      <c r="C561" s="33"/>
      <c r="D561" s="33"/>
      <c r="E561" s="33"/>
      <c r="F561" s="33"/>
      <c r="G561" s="33"/>
    </row>
    <row r="562" spans="1:7">
      <c r="A562" s="33"/>
      <c r="B562" s="33"/>
      <c r="C562" s="33"/>
      <c r="D562" s="33"/>
      <c r="E562" s="33"/>
      <c r="F562" s="33"/>
      <c r="G562" s="33"/>
    </row>
    <row r="563" spans="1:7">
      <c r="A563" s="33"/>
      <c r="B563" s="33"/>
      <c r="C563" s="33"/>
      <c r="D563" s="33"/>
      <c r="E563" s="33"/>
      <c r="F563" s="33"/>
      <c r="G563" s="33"/>
    </row>
    <row r="564" spans="1:7">
      <c r="A564" s="33"/>
      <c r="B564" s="33"/>
      <c r="C564" s="33"/>
      <c r="D564" s="33"/>
      <c r="E564" s="33"/>
      <c r="F564" s="33"/>
      <c r="G564" s="33"/>
    </row>
    <row r="565" spans="1:7">
      <c r="A565" s="33"/>
      <c r="B565" s="33"/>
      <c r="C565" s="33"/>
      <c r="D565" s="33"/>
      <c r="E565" s="33"/>
      <c r="F565" s="33"/>
      <c r="G565" s="33"/>
    </row>
    <row r="566" spans="1:7">
      <c r="A566" s="33"/>
      <c r="B566" s="33"/>
      <c r="C566" s="33"/>
      <c r="D566" s="33"/>
      <c r="E566" s="33"/>
      <c r="F566" s="33"/>
      <c r="G566" s="33"/>
    </row>
    <row r="567" spans="1:7">
      <c r="A567" s="33"/>
      <c r="B567" s="33"/>
      <c r="C567" s="33"/>
      <c r="D567" s="33"/>
      <c r="E567" s="33"/>
      <c r="F567" s="33"/>
      <c r="G567" s="33"/>
    </row>
    <row r="568" spans="1:7">
      <c r="A568" s="33"/>
      <c r="B568" s="33"/>
      <c r="C568" s="33"/>
      <c r="D568" s="33"/>
      <c r="E568" s="33"/>
      <c r="F568" s="33"/>
      <c r="G568" s="33"/>
    </row>
    <row r="569" spans="1:7">
      <c r="A569" s="33"/>
      <c r="B569" s="33"/>
      <c r="C569" s="33"/>
      <c r="D569" s="33"/>
      <c r="E569" s="33"/>
      <c r="F569" s="33"/>
      <c r="G569" s="33"/>
    </row>
    <row r="570" spans="1:7">
      <c r="A570" s="33"/>
      <c r="B570" s="33"/>
      <c r="C570" s="33"/>
      <c r="D570" s="33"/>
      <c r="E570" s="33"/>
      <c r="F570" s="33"/>
      <c r="G570" s="33"/>
    </row>
    <row r="571" spans="1:7">
      <c r="A571" s="33"/>
      <c r="B571" s="33"/>
      <c r="C571" s="33"/>
      <c r="D571" s="33"/>
      <c r="E571" s="33"/>
      <c r="F571" s="33"/>
      <c r="G571" s="33"/>
    </row>
    <row r="572" spans="1:7">
      <c r="A572" s="33"/>
      <c r="B572" s="33"/>
      <c r="C572" s="33"/>
      <c r="D572" s="33"/>
      <c r="E572" s="33"/>
      <c r="F572" s="33"/>
      <c r="G572" s="33"/>
    </row>
    <row r="573" spans="1:7">
      <c r="A573" s="33"/>
      <c r="B573" s="33"/>
      <c r="C573" s="33"/>
      <c r="D573" s="33"/>
      <c r="E573" s="33"/>
      <c r="F573" s="33"/>
      <c r="G573" s="33"/>
    </row>
    <row r="574" spans="1:7">
      <c r="A574" s="33"/>
      <c r="B574" s="33"/>
      <c r="C574" s="33"/>
      <c r="D574" s="33"/>
      <c r="E574" s="33"/>
      <c r="F574" s="33"/>
      <c r="G574" s="33"/>
    </row>
    <row r="575" spans="1:7">
      <c r="A575" s="33"/>
      <c r="B575" s="33"/>
      <c r="C575" s="33"/>
      <c r="D575" s="33"/>
      <c r="E575" s="33"/>
      <c r="F575" s="33"/>
      <c r="G575" s="33"/>
    </row>
    <row r="576" spans="1:7">
      <c r="A576" s="33"/>
      <c r="B576" s="33"/>
      <c r="C576" s="33"/>
      <c r="D576" s="33"/>
      <c r="E576" s="33"/>
      <c r="F576" s="33"/>
      <c r="G576" s="33"/>
    </row>
    <row r="577" spans="1:7">
      <c r="A577" s="33"/>
      <c r="B577" s="33"/>
      <c r="C577" s="33"/>
      <c r="D577" s="33"/>
      <c r="E577" s="33"/>
      <c r="F577" s="33"/>
      <c r="G577" s="33"/>
    </row>
    <row r="578" spans="1:7">
      <c r="A578" s="33"/>
      <c r="B578" s="33"/>
      <c r="C578" s="33"/>
      <c r="D578" s="33"/>
      <c r="E578" s="33"/>
      <c r="F578" s="33"/>
      <c r="G578" s="33"/>
    </row>
    <row r="579" spans="1:7">
      <c r="A579" s="33"/>
      <c r="B579" s="33"/>
      <c r="C579" s="33"/>
      <c r="D579" s="33"/>
      <c r="E579" s="33"/>
      <c r="F579" s="33"/>
      <c r="G579" s="33"/>
    </row>
    <row r="580" spans="1:7">
      <c r="A580" s="33"/>
      <c r="B580" s="33"/>
      <c r="C580" s="33"/>
      <c r="D580" s="33"/>
      <c r="E580" s="33"/>
      <c r="F580" s="33"/>
      <c r="G580" s="33"/>
    </row>
    <row r="581" spans="1:7">
      <c r="A581" s="33"/>
      <c r="B581" s="33"/>
      <c r="C581" s="33"/>
      <c r="D581" s="33"/>
      <c r="E581" s="33"/>
      <c r="F581" s="33"/>
      <c r="G581" s="33"/>
    </row>
    <row r="582" spans="1:7">
      <c r="A582" s="33"/>
      <c r="B582" s="33"/>
      <c r="C582" s="33"/>
      <c r="D582" s="33"/>
      <c r="E582" s="33"/>
      <c r="F582" s="33"/>
      <c r="G582" s="33"/>
    </row>
    <row r="583" spans="1:7">
      <c r="A583" s="33"/>
      <c r="B583" s="33"/>
      <c r="C583" s="33"/>
      <c r="D583" s="33"/>
      <c r="E583" s="33"/>
      <c r="F583" s="33"/>
      <c r="G583" s="33"/>
    </row>
    <row r="584" spans="1:7">
      <c r="A584" s="33"/>
      <c r="B584" s="33"/>
      <c r="C584" s="33"/>
      <c r="D584" s="33"/>
      <c r="E584" s="33"/>
      <c r="F584" s="33"/>
      <c r="G584" s="33"/>
    </row>
    <row r="585" spans="1:7">
      <c r="A585" s="33"/>
      <c r="B585" s="33"/>
      <c r="C585" s="33"/>
      <c r="D585" s="33"/>
      <c r="E585" s="33"/>
      <c r="F585" s="33"/>
      <c r="G585" s="33"/>
    </row>
    <row r="586" spans="1:7">
      <c r="A586" s="33"/>
      <c r="B586" s="33"/>
      <c r="C586" s="33"/>
      <c r="D586" s="33"/>
      <c r="E586" s="33"/>
      <c r="F586" s="33"/>
      <c r="G586" s="33"/>
    </row>
    <row r="587" spans="1:7">
      <c r="A587" s="33"/>
      <c r="B587" s="33"/>
      <c r="C587" s="33"/>
      <c r="D587" s="33"/>
      <c r="E587" s="33"/>
      <c r="F587" s="33"/>
      <c r="G587" s="33"/>
    </row>
    <row r="588" spans="1:7">
      <c r="A588" s="33"/>
      <c r="B588" s="33"/>
      <c r="C588" s="33"/>
      <c r="D588" s="33"/>
      <c r="E588" s="33"/>
      <c r="F588" s="33"/>
      <c r="G588" s="33"/>
    </row>
    <row r="589" spans="1:7">
      <c r="A589" s="33"/>
      <c r="B589" s="33"/>
      <c r="C589" s="33"/>
      <c r="D589" s="33"/>
      <c r="E589" s="33"/>
      <c r="F589" s="33"/>
      <c r="G589" s="33"/>
    </row>
    <row r="590" spans="1:7">
      <c r="A590" s="33"/>
      <c r="B590" s="33"/>
      <c r="C590" s="33"/>
      <c r="D590" s="33"/>
      <c r="E590" s="33"/>
      <c r="F590" s="33"/>
      <c r="G590" s="33"/>
    </row>
    <row r="591" spans="1:7">
      <c r="A591" s="33"/>
      <c r="B591" s="33"/>
      <c r="C591" s="33"/>
      <c r="D591" s="33"/>
      <c r="E591" s="33"/>
      <c r="F591" s="33"/>
      <c r="G591" s="33"/>
    </row>
    <row r="592" spans="1:7">
      <c r="A592" s="33"/>
      <c r="B592" s="33"/>
      <c r="C592" s="33"/>
      <c r="D592" s="33"/>
      <c r="E592" s="33"/>
      <c r="F592" s="33"/>
      <c r="G592" s="33"/>
    </row>
    <row r="593" spans="1:7">
      <c r="A593" s="33"/>
      <c r="B593" s="33"/>
      <c r="C593" s="33"/>
      <c r="D593" s="33"/>
      <c r="E593" s="33"/>
      <c r="F593" s="33"/>
      <c r="G593" s="33"/>
    </row>
    <row r="594" spans="1:7">
      <c r="A594" s="33"/>
      <c r="B594" s="33"/>
      <c r="C594" s="33"/>
      <c r="D594" s="33"/>
      <c r="E594" s="33"/>
      <c r="F594" s="33"/>
      <c r="G594" s="33"/>
    </row>
    <row r="595" spans="1:7">
      <c r="A595" s="33"/>
      <c r="B595" s="33"/>
      <c r="C595" s="33"/>
      <c r="D595" s="33"/>
      <c r="E595" s="33"/>
      <c r="F595" s="33"/>
      <c r="G595" s="33"/>
    </row>
    <row r="596" spans="1:7">
      <c r="A596" s="33"/>
      <c r="B596" s="33"/>
      <c r="C596" s="33"/>
      <c r="D596" s="33"/>
      <c r="E596" s="33"/>
      <c r="F596" s="33"/>
      <c r="G596" s="33"/>
    </row>
    <row r="597" spans="1:7">
      <c r="A597" s="33"/>
      <c r="B597" s="33"/>
      <c r="C597" s="33"/>
      <c r="D597" s="33"/>
      <c r="E597" s="33"/>
      <c r="F597" s="33"/>
      <c r="G597" s="33"/>
    </row>
    <row r="598" spans="1:7">
      <c r="A598" s="33"/>
      <c r="B598" s="33"/>
      <c r="C598" s="33"/>
      <c r="D598" s="33"/>
      <c r="E598" s="33"/>
      <c r="F598" s="33"/>
      <c r="G598" s="33"/>
    </row>
    <row r="599" spans="1:7">
      <c r="A599" s="33"/>
      <c r="B599" s="33"/>
      <c r="C599" s="33"/>
      <c r="D599" s="33"/>
      <c r="E599" s="33"/>
      <c r="F599" s="33"/>
      <c r="G599" s="33"/>
    </row>
    <row r="600" spans="1:7">
      <c r="A600" s="33"/>
      <c r="B600" s="33"/>
      <c r="C600" s="33"/>
      <c r="D600" s="33"/>
      <c r="E600" s="33"/>
      <c r="F600" s="33"/>
      <c r="G600" s="33"/>
    </row>
    <row r="601" spans="1:7">
      <c r="A601" s="33"/>
      <c r="B601" s="33"/>
      <c r="C601" s="33"/>
      <c r="D601" s="33"/>
      <c r="E601" s="33"/>
      <c r="F601" s="33"/>
      <c r="G601" s="33"/>
    </row>
    <row r="602" spans="1:7">
      <c r="A602" s="33"/>
      <c r="B602" s="33"/>
      <c r="C602" s="33"/>
      <c r="D602" s="33"/>
      <c r="E602" s="33"/>
      <c r="F602" s="33"/>
      <c r="G602" s="33"/>
    </row>
    <row r="603" spans="1:7">
      <c r="A603" s="33"/>
      <c r="B603" s="33"/>
      <c r="C603" s="33"/>
      <c r="D603" s="33"/>
      <c r="E603" s="33"/>
      <c r="F603" s="33"/>
      <c r="G603" s="33"/>
    </row>
    <row r="604" spans="1:7">
      <c r="A604" s="33"/>
      <c r="B604" s="33"/>
      <c r="C604" s="33"/>
      <c r="D604" s="33"/>
      <c r="E604" s="33"/>
      <c r="F604" s="33"/>
      <c r="G604" s="33"/>
    </row>
    <row r="605" spans="1:7">
      <c r="A605" s="33"/>
      <c r="B605" s="33"/>
      <c r="C605" s="33"/>
      <c r="D605" s="33"/>
      <c r="E605" s="33"/>
      <c r="F605" s="33"/>
      <c r="G605" s="33"/>
    </row>
    <row r="606" spans="1:7">
      <c r="A606" s="33"/>
      <c r="B606" s="33"/>
      <c r="C606" s="33"/>
      <c r="D606" s="33"/>
      <c r="E606" s="33"/>
      <c r="F606" s="33"/>
      <c r="G606" s="33"/>
    </row>
    <row r="607" spans="1:7">
      <c r="A607" s="33"/>
      <c r="B607" s="33"/>
      <c r="C607" s="33"/>
      <c r="D607" s="33"/>
      <c r="E607" s="33"/>
      <c r="F607" s="33"/>
      <c r="G607" s="33"/>
    </row>
    <row r="608" spans="1:7">
      <c r="A608" s="33"/>
      <c r="B608" s="33"/>
      <c r="C608" s="33"/>
      <c r="D608" s="33"/>
      <c r="E608" s="33"/>
      <c r="F608" s="33"/>
      <c r="G608" s="33"/>
    </row>
    <row r="609" spans="1:7">
      <c r="A609" s="33"/>
      <c r="B609" s="33"/>
      <c r="C609" s="33"/>
      <c r="D609" s="33"/>
      <c r="E609" s="33"/>
      <c r="F609" s="33"/>
      <c r="G609" s="33"/>
    </row>
    <row r="610" spans="1:7">
      <c r="A610" s="33"/>
      <c r="B610" s="33"/>
      <c r="C610" s="33"/>
      <c r="D610" s="33"/>
      <c r="E610" s="33"/>
      <c r="F610" s="33"/>
      <c r="G610" s="33"/>
    </row>
    <row r="611" spans="1:7">
      <c r="A611" s="33"/>
      <c r="B611" s="33"/>
      <c r="C611" s="33"/>
      <c r="D611" s="33"/>
      <c r="E611" s="33"/>
      <c r="F611" s="33"/>
      <c r="G611" s="33"/>
    </row>
    <row r="612" spans="1:7">
      <c r="A612" s="33"/>
      <c r="B612" s="33"/>
      <c r="C612" s="33"/>
      <c r="D612" s="33"/>
      <c r="E612" s="33"/>
      <c r="F612" s="33"/>
      <c r="G612" s="33"/>
    </row>
    <row r="613" spans="1:7">
      <c r="A613" s="33"/>
      <c r="B613" s="33"/>
      <c r="C613" s="33"/>
      <c r="D613" s="33"/>
      <c r="E613" s="33"/>
      <c r="F613" s="33"/>
      <c r="G613" s="33"/>
    </row>
    <row r="614" spans="1:7">
      <c r="A614" s="33"/>
      <c r="B614" s="33"/>
      <c r="C614" s="33"/>
      <c r="D614" s="33"/>
      <c r="E614" s="33"/>
      <c r="F614" s="33"/>
      <c r="G614" s="33"/>
    </row>
    <row r="615" spans="1:7">
      <c r="A615" s="33"/>
      <c r="B615" s="33"/>
      <c r="C615" s="33"/>
      <c r="D615" s="33"/>
      <c r="E615" s="33"/>
      <c r="F615" s="33"/>
      <c r="G615" s="33"/>
    </row>
    <row r="616" spans="1:7">
      <c r="A616" s="33"/>
      <c r="B616" s="33"/>
      <c r="C616" s="33"/>
      <c r="D616" s="33"/>
      <c r="E616" s="33"/>
      <c r="F616" s="33"/>
      <c r="G616" s="33"/>
    </row>
    <row r="617" spans="1:7">
      <c r="A617" s="33"/>
      <c r="B617" s="33"/>
      <c r="C617" s="33"/>
      <c r="D617" s="33"/>
      <c r="E617" s="33"/>
      <c r="F617" s="33"/>
      <c r="G617" s="33"/>
    </row>
    <row r="618" spans="1:7">
      <c r="A618" s="33"/>
      <c r="B618" s="33"/>
      <c r="C618" s="33"/>
      <c r="D618" s="33"/>
      <c r="E618" s="33"/>
      <c r="F618" s="33"/>
      <c r="G618" s="33"/>
    </row>
    <row r="619" spans="1:7">
      <c r="A619" s="33"/>
      <c r="B619" s="33"/>
      <c r="C619" s="33"/>
      <c r="D619" s="33"/>
      <c r="E619" s="33"/>
      <c r="F619" s="33"/>
      <c r="G619" s="33"/>
    </row>
    <row r="620" spans="1:7">
      <c r="A620" s="33"/>
      <c r="B620" s="33"/>
      <c r="C620" s="33"/>
      <c r="D620" s="33"/>
      <c r="E620" s="33"/>
      <c r="F620" s="33"/>
      <c r="G620" s="33"/>
    </row>
    <row r="621" spans="1:7">
      <c r="A621" s="33"/>
      <c r="B621" s="33"/>
      <c r="C621" s="33"/>
      <c r="D621" s="33"/>
      <c r="E621" s="33"/>
      <c r="F621" s="33"/>
      <c r="G621" s="33"/>
    </row>
    <row r="622" spans="1:7">
      <c r="A622" s="33"/>
      <c r="B622" s="33"/>
      <c r="C622" s="33"/>
      <c r="D622" s="33"/>
      <c r="E622" s="33"/>
      <c r="F622" s="33"/>
      <c r="G622" s="33"/>
    </row>
    <row r="623" spans="1:7">
      <c r="A623" s="33"/>
      <c r="B623" s="33"/>
      <c r="C623" s="33"/>
      <c r="D623" s="33"/>
      <c r="E623" s="33"/>
      <c r="F623" s="33"/>
      <c r="G623" s="33"/>
    </row>
    <row r="624" spans="1:7">
      <c r="A624" s="33"/>
      <c r="B624" s="33"/>
      <c r="C624" s="33"/>
      <c r="D624" s="33"/>
      <c r="E624" s="33"/>
      <c r="F624" s="33"/>
      <c r="G624" s="33"/>
    </row>
    <row r="625" spans="1:7">
      <c r="A625" s="33"/>
      <c r="B625" s="33"/>
      <c r="C625" s="33"/>
      <c r="D625" s="33"/>
      <c r="E625" s="33"/>
      <c r="F625" s="33"/>
      <c r="G625" s="33"/>
    </row>
    <row r="626" spans="1:7">
      <c r="A626" s="33"/>
      <c r="B626" s="33"/>
      <c r="C626" s="33"/>
      <c r="D626" s="33"/>
      <c r="E626" s="33"/>
      <c r="F626" s="33"/>
      <c r="G626" s="33"/>
    </row>
    <row r="627" spans="1:7">
      <c r="A627" s="33"/>
      <c r="B627" s="33"/>
      <c r="C627" s="33"/>
      <c r="D627" s="33"/>
      <c r="E627" s="33"/>
      <c r="F627" s="33"/>
      <c r="G627" s="33"/>
    </row>
    <row r="628" spans="1:7">
      <c r="A628" s="33"/>
      <c r="B628" s="33"/>
      <c r="C628" s="33"/>
      <c r="D628" s="33"/>
      <c r="E628" s="33"/>
      <c r="F628" s="33"/>
      <c r="G628" s="33"/>
    </row>
    <row r="629" spans="1:7">
      <c r="A629" s="33"/>
      <c r="B629" s="33"/>
      <c r="C629" s="33"/>
      <c r="D629" s="33"/>
      <c r="E629" s="33"/>
      <c r="F629" s="33"/>
      <c r="G629" s="33"/>
    </row>
    <row r="630" spans="1:7">
      <c r="A630" s="33"/>
      <c r="B630" s="33"/>
      <c r="C630" s="33"/>
      <c r="D630" s="33"/>
      <c r="E630" s="33"/>
      <c r="F630" s="33"/>
      <c r="G630" s="33"/>
    </row>
    <row r="631" spans="1:7">
      <c r="A631" s="33"/>
      <c r="B631" s="33"/>
      <c r="C631" s="33"/>
      <c r="D631" s="33"/>
      <c r="E631" s="33"/>
      <c r="F631" s="33"/>
      <c r="G631" s="33"/>
    </row>
    <row r="632" spans="1:7">
      <c r="A632" s="33"/>
      <c r="B632" s="33"/>
      <c r="C632" s="33"/>
      <c r="D632" s="33"/>
      <c r="E632" s="33"/>
      <c r="F632" s="33"/>
      <c r="G632" s="33"/>
    </row>
    <row r="633" spans="1:7">
      <c r="A633" s="33"/>
      <c r="B633" s="33"/>
      <c r="C633" s="33"/>
      <c r="D633" s="33"/>
      <c r="E633" s="33"/>
      <c r="F633" s="33"/>
      <c r="G633" s="33"/>
    </row>
    <row r="634" spans="1:7">
      <c r="A634" s="33"/>
      <c r="B634" s="33"/>
      <c r="C634" s="33"/>
      <c r="D634" s="33"/>
      <c r="E634" s="33"/>
      <c r="F634" s="33"/>
      <c r="G634" s="33"/>
    </row>
    <row r="635" spans="1:7">
      <c r="A635" s="33"/>
      <c r="B635" s="33"/>
      <c r="C635" s="33"/>
      <c r="D635" s="33"/>
      <c r="E635" s="33"/>
      <c r="F635" s="33"/>
      <c r="G635" s="33"/>
    </row>
    <row r="636" spans="1:7">
      <c r="A636" s="33"/>
      <c r="B636" s="33"/>
      <c r="C636" s="33"/>
      <c r="D636" s="33"/>
      <c r="E636" s="33"/>
      <c r="F636" s="33"/>
      <c r="G636" s="33"/>
    </row>
    <row r="637" spans="1:7">
      <c r="A637" s="33"/>
      <c r="B637" s="33"/>
      <c r="C637" s="33"/>
      <c r="D637" s="33"/>
      <c r="E637" s="33"/>
      <c r="F637" s="33"/>
      <c r="G637" s="33"/>
    </row>
    <row r="638" spans="1:7">
      <c r="A638" s="33"/>
      <c r="B638" s="33"/>
      <c r="C638" s="33"/>
      <c r="D638" s="33"/>
      <c r="E638" s="33"/>
      <c r="F638" s="33"/>
      <c r="G638" s="33"/>
    </row>
    <row r="639" spans="1:7">
      <c r="A639" s="33"/>
      <c r="B639" s="33"/>
      <c r="C639" s="33"/>
      <c r="D639" s="33"/>
      <c r="E639" s="33"/>
      <c r="F639" s="33"/>
      <c r="G639" s="33"/>
    </row>
    <row r="640" spans="1:7">
      <c r="A640" s="33"/>
      <c r="B640" s="33"/>
      <c r="C640" s="33"/>
      <c r="D640" s="33"/>
      <c r="E640" s="33"/>
      <c r="F640" s="33"/>
      <c r="G640" s="33"/>
    </row>
    <row r="641" spans="1:7">
      <c r="A641" s="33"/>
      <c r="B641" s="33"/>
      <c r="C641" s="33"/>
      <c r="D641" s="33"/>
      <c r="E641" s="33"/>
      <c r="F641" s="33"/>
      <c r="G641" s="33"/>
    </row>
    <row r="642" spans="1:7">
      <c r="A642" s="33"/>
      <c r="B642" s="33"/>
      <c r="C642" s="33"/>
      <c r="D642" s="33"/>
      <c r="E642" s="33"/>
      <c r="F642" s="33"/>
      <c r="G642" s="33"/>
    </row>
    <row r="643" spans="1:7">
      <c r="A643" s="33"/>
      <c r="B643" s="33"/>
      <c r="C643" s="33"/>
      <c r="D643" s="33"/>
      <c r="E643" s="33"/>
      <c r="F643" s="33"/>
      <c r="G643" s="33"/>
    </row>
    <row r="644" spans="1:7">
      <c r="A644" s="33"/>
      <c r="B644" s="33"/>
      <c r="C644" s="33"/>
      <c r="D644" s="33"/>
      <c r="E644" s="33"/>
      <c r="F644" s="33"/>
      <c r="G644" s="33"/>
    </row>
    <row r="645" spans="1:7">
      <c r="A645" s="33"/>
      <c r="B645" s="33"/>
      <c r="C645" s="33"/>
      <c r="D645" s="33"/>
      <c r="E645" s="33"/>
      <c r="F645" s="33"/>
      <c r="G645" s="33"/>
    </row>
    <row r="646" spans="1:7">
      <c r="A646" s="33"/>
      <c r="B646" s="33"/>
      <c r="C646" s="33"/>
      <c r="D646" s="33"/>
      <c r="E646" s="33"/>
      <c r="F646" s="33"/>
      <c r="G646" s="33"/>
    </row>
    <row r="647" spans="1:7">
      <c r="A647" s="33"/>
      <c r="B647" s="33"/>
      <c r="C647" s="33"/>
      <c r="D647" s="33"/>
      <c r="E647" s="33"/>
      <c r="F647" s="33"/>
      <c r="G647" s="33"/>
    </row>
    <row r="648" spans="1:7">
      <c r="A648" s="33"/>
      <c r="B648" s="33"/>
      <c r="C648" s="33"/>
      <c r="D648" s="33"/>
      <c r="E648" s="33"/>
      <c r="F648" s="33"/>
      <c r="G648" s="33"/>
    </row>
    <row r="649" spans="1:7">
      <c r="A649" s="33"/>
      <c r="B649" s="33"/>
      <c r="C649" s="33"/>
      <c r="D649" s="33"/>
      <c r="E649" s="33"/>
      <c r="F649" s="33"/>
      <c r="G649" s="33"/>
    </row>
    <row r="650" spans="1:7">
      <c r="A650" s="33"/>
      <c r="B650" s="33"/>
      <c r="C650" s="33"/>
      <c r="D650" s="33"/>
      <c r="E650" s="33"/>
      <c r="F650" s="33"/>
      <c r="G650" s="33"/>
    </row>
    <row r="651" spans="1:7">
      <c r="A651" s="33"/>
      <c r="B651" s="33"/>
      <c r="C651" s="33"/>
      <c r="D651" s="33"/>
      <c r="E651" s="33"/>
      <c r="F651" s="33"/>
      <c r="G651" s="33"/>
    </row>
    <row r="652" spans="1:7">
      <c r="A652" s="33"/>
      <c r="B652" s="33"/>
      <c r="C652" s="33"/>
      <c r="D652" s="33"/>
      <c r="E652" s="33"/>
      <c r="F652" s="33"/>
      <c r="G652" s="33"/>
    </row>
    <row r="653" spans="1:7">
      <c r="A653" s="33"/>
      <c r="B653" s="33"/>
      <c r="C653" s="33"/>
      <c r="D653" s="33"/>
      <c r="E653" s="33"/>
      <c r="F653" s="33"/>
      <c r="G653" s="33"/>
    </row>
    <row r="654" spans="1:7">
      <c r="A654" s="33"/>
      <c r="B654" s="33"/>
      <c r="C654" s="33"/>
      <c r="D654" s="33"/>
      <c r="E654" s="33"/>
      <c r="F654" s="33"/>
      <c r="G654" s="33"/>
    </row>
    <row r="655" spans="1:7">
      <c r="A655" s="33"/>
      <c r="B655" s="33"/>
      <c r="C655" s="33"/>
      <c r="D655" s="33"/>
      <c r="E655" s="33"/>
      <c r="F655" s="33"/>
      <c r="G655" s="33"/>
    </row>
    <row r="656" spans="1:7">
      <c r="A656" s="33"/>
      <c r="B656" s="33"/>
      <c r="C656" s="33"/>
      <c r="D656" s="33"/>
      <c r="E656" s="33"/>
      <c r="F656" s="33"/>
      <c r="G656" s="33"/>
    </row>
    <row r="657" spans="1:7">
      <c r="A657" s="33"/>
      <c r="B657" s="33"/>
      <c r="C657" s="33"/>
      <c r="D657" s="33"/>
      <c r="E657" s="33"/>
      <c r="F657" s="33"/>
      <c r="G657" s="33"/>
    </row>
    <row r="658" spans="1:7">
      <c r="A658" s="33"/>
      <c r="B658" s="33"/>
      <c r="C658" s="33"/>
      <c r="D658" s="33"/>
      <c r="E658" s="33"/>
      <c r="F658" s="33"/>
      <c r="G658" s="33"/>
    </row>
    <row r="659" spans="1:7">
      <c r="A659" s="33"/>
      <c r="B659" s="33"/>
      <c r="C659" s="33"/>
      <c r="D659" s="33"/>
      <c r="E659" s="33"/>
      <c r="F659" s="33"/>
      <c r="G659" s="33"/>
    </row>
    <row r="660" spans="1:7">
      <c r="A660" s="33"/>
      <c r="B660" s="33"/>
      <c r="C660" s="33"/>
      <c r="D660" s="33"/>
      <c r="E660" s="33"/>
      <c r="F660" s="33"/>
      <c r="G660" s="33"/>
    </row>
    <row r="661" spans="1:7">
      <c r="A661" s="33"/>
      <c r="B661" s="33"/>
      <c r="C661" s="33"/>
      <c r="D661" s="33"/>
      <c r="E661" s="33"/>
      <c r="F661" s="33"/>
      <c r="G661" s="33"/>
    </row>
    <row r="662" spans="1:7">
      <c r="A662" s="33"/>
      <c r="B662" s="33"/>
      <c r="C662" s="33"/>
      <c r="D662" s="33"/>
      <c r="E662" s="33"/>
      <c r="F662" s="33"/>
      <c r="G662" s="33"/>
    </row>
    <row r="663" spans="1:7">
      <c r="A663" s="33"/>
      <c r="B663" s="33"/>
      <c r="C663" s="33"/>
      <c r="D663" s="33"/>
      <c r="E663" s="33"/>
      <c r="F663" s="33"/>
      <c r="G663" s="33"/>
    </row>
    <row r="664" spans="1:7">
      <c r="A664" s="33"/>
      <c r="B664" s="33"/>
      <c r="C664" s="33"/>
      <c r="D664" s="33"/>
      <c r="E664" s="33"/>
      <c r="F664" s="33"/>
      <c r="G664" s="33"/>
    </row>
    <row r="665" spans="1:7">
      <c r="A665" s="33"/>
      <c r="B665" s="33"/>
      <c r="C665" s="33"/>
      <c r="D665" s="33"/>
      <c r="E665" s="33"/>
      <c r="F665" s="33"/>
      <c r="G665" s="33"/>
    </row>
    <row r="666" spans="1:7">
      <c r="A666" s="33"/>
      <c r="B666" s="33"/>
      <c r="C666" s="33"/>
      <c r="D666" s="33"/>
      <c r="E666" s="33"/>
      <c r="F666" s="33"/>
      <c r="G666" s="33"/>
    </row>
    <row r="667" spans="1:7">
      <c r="A667" s="33"/>
      <c r="B667" s="33"/>
      <c r="C667" s="33"/>
      <c r="D667" s="33"/>
      <c r="E667" s="33"/>
      <c r="F667" s="33"/>
      <c r="G667" s="33"/>
    </row>
    <row r="668" spans="1:7">
      <c r="A668" s="33"/>
      <c r="B668" s="33"/>
      <c r="C668" s="33"/>
      <c r="D668" s="33"/>
      <c r="E668" s="33"/>
      <c r="F668" s="33"/>
      <c r="G668" s="33"/>
    </row>
    <row r="669" spans="1:7">
      <c r="A669" s="33"/>
      <c r="B669" s="33"/>
      <c r="C669" s="33"/>
      <c r="D669" s="33"/>
      <c r="E669" s="33"/>
      <c r="F669" s="33"/>
      <c r="G669" s="33"/>
    </row>
    <row r="670" spans="1:7">
      <c r="A670" s="33"/>
      <c r="B670" s="33"/>
      <c r="C670" s="33"/>
      <c r="D670" s="33"/>
      <c r="E670" s="33"/>
      <c r="F670" s="33"/>
      <c r="G670" s="33"/>
    </row>
    <row r="671" spans="1:7">
      <c r="A671" s="33"/>
      <c r="B671" s="33"/>
      <c r="C671" s="33"/>
      <c r="D671" s="33"/>
      <c r="E671" s="33"/>
      <c r="F671" s="33"/>
      <c r="G671" s="33"/>
    </row>
    <row r="672" spans="1:7">
      <c r="A672" s="33"/>
      <c r="B672" s="33"/>
      <c r="C672" s="33"/>
      <c r="D672" s="33"/>
      <c r="E672" s="33"/>
      <c r="F672" s="33"/>
      <c r="G672" s="33"/>
    </row>
    <row r="673" spans="1:7">
      <c r="A673" s="33"/>
      <c r="B673" s="33"/>
      <c r="C673" s="33"/>
      <c r="D673" s="33"/>
      <c r="E673" s="33"/>
      <c r="F673" s="33"/>
      <c r="G673" s="33"/>
    </row>
    <row r="674" spans="1:7">
      <c r="A674" s="33"/>
      <c r="B674" s="33"/>
      <c r="C674" s="33"/>
      <c r="D674" s="33"/>
      <c r="E674" s="33"/>
      <c r="F674" s="33"/>
      <c r="G674" s="33"/>
    </row>
    <row r="675" spans="1:7">
      <c r="A675" s="33"/>
      <c r="B675" s="33"/>
      <c r="C675" s="33"/>
      <c r="D675" s="33"/>
      <c r="E675" s="33"/>
      <c r="F675" s="33"/>
      <c r="G675" s="33"/>
    </row>
    <row r="676" spans="1:7">
      <c r="A676" s="33"/>
      <c r="B676" s="33"/>
      <c r="C676" s="33"/>
      <c r="D676" s="33"/>
      <c r="E676" s="33"/>
      <c r="F676" s="33"/>
      <c r="G676" s="33"/>
    </row>
    <row r="677" spans="1:7">
      <c r="A677" s="33"/>
      <c r="B677" s="33"/>
      <c r="C677" s="33"/>
      <c r="D677" s="33"/>
      <c r="E677" s="33"/>
      <c r="F677" s="33"/>
      <c r="G677" s="33"/>
    </row>
    <row r="678" spans="1:7">
      <c r="A678" s="33"/>
      <c r="B678" s="33"/>
      <c r="C678" s="33"/>
      <c r="D678" s="33"/>
      <c r="E678" s="33"/>
      <c r="F678" s="33"/>
      <c r="G678" s="33"/>
    </row>
    <row r="679" spans="1:7">
      <c r="A679" s="33"/>
      <c r="B679" s="33"/>
      <c r="C679" s="33"/>
      <c r="D679" s="33"/>
      <c r="E679" s="33"/>
      <c r="F679" s="33"/>
      <c r="G679" s="33"/>
    </row>
    <row r="680" spans="1:7">
      <c r="A680" s="33"/>
      <c r="B680" s="33"/>
      <c r="C680" s="33"/>
      <c r="D680" s="33"/>
      <c r="E680" s="33"/>
      <c r="F680" s="33"/>
      <c r="G680" s="33"/>
    </row>
    <row r="681" spans="1:7">
      <c r="A681" s="33"/>
      <c r="B681" s="33"/>
      <c r="C681" s="33"/>
      <c r="D681" s="33"/>
      <c r="E681" s="33"/>
      <c r="F681" s="33"/>
      <c r="G681" s="33"/>
    </row>
    <row r="682" spans="1:7">
      <c r="A682" s="33"/>
      <c r="B682" s="33"/>
      <c r="C682" s="33"/>
      <c r="D682" s="33"/>
      <c r="E682" s="33"/>
      <c r="F682" s="33"/>
      <c r="G682" s="33"/>
    </row>
    <row r="683" spans="1:7">
      <c r="A683" s="33"/>
      <c r="B683" s="33"/>
      <c r="C683" s="33"/>
      <c r="D683" s="33"/>
      <c r="E683" s="33"/>
      <c r="F683" s="33"/>
      <c r="G683" s="33"/>
    </row>
    <row r="684" spans="1:7">
      <c r="A684" s="33"/>
      <c r="B684" s="33"/>
      <c r="C684" s="33"/>
      <c r="D684" s="33"/>
      <c r="E684" s="33"/>
      <c r="F684" s="33"/>
      <c r="G684" s="33"/>
    </row>
    <row r="685" spans="1:7">
      <c r="A685" s="33"/>
      <c r="B685" s="33"/>
      <c r="C685" s="33"/>
      <c r="D685" s="33"/>
      <c r="E685" s="33"/>
      <c r="F685" s="33"/>
      <c r="G685" s="33"/>
    </row>
    <row r="686" spans="1:7">
      <c r="A686" s="33"/>
      <c r="B686" s="33"/>
      <c r="C686" s="33"/>
      <c r="D686" s="33"/>
      <c r="E686" s="33"/>
      <c r="F686" s="33"/>
      <c r="G686" s="33"/>
    </row>
    <row r="687" spans="1:7">
      <c r="A687" s="33"/>
      <c r="B687" s="33"/>
      <c r="C687" s="33"/>
      <c r="D687" s="33"/>
      <c r="E687" s="33"/>
      <c r="F687" s="33"/>
      <c r="G687" s="33"/>
    </row>
    <row r="688" spans="1:7">
      <c r="A688" s="33"/>
      <c r="B688" s="33"/>
      <c r="C688" s="33"/>
      <c r="D688" s="33"/>
      <c r="E688" s="33"/>
      <c r="F688" s="33"/>
      <c r="G688" s="33"/>
    </row>
    <row r="689" spans="1:7">
      <c r="A689" s="33"/>
      <c r="B689" s="33"/>
      <c r="C689" s="33"/>
      <c r="D689" s="33"/>
      <c r="E689" s="33"/>
      <c r="F689" s="33"/>
      <c r="G689" s="33"/>
    </row>
    <row r="690" spans="1:7">
      <c r="A690" s="33"/>
      <c r="B690" s="33"/>
      <c r="C690" s="33"/>
      <c r="D690" s="33"/>
      <c r="E690" s="33"/>
      <c r="F690" s="33"/>
      <c r="G690" s="33"/>
    </row>
    <row r="691" spans="1:7">
      <c r="A691" s="33"/>
      <c r="B691" s="33"/>
      <c r="C691" s="33"/>
      <c r="D691" s="33"/>
      <c r="E691" s="33"/>
      <c r="F691" s="33"/>
      <c r="G691" s="33"/>
    </row>
    <row r="692" spans="1:7">
      <c r="A692" s="33"/>
      <c r="B692" s="33"/>
      <c r="C692" s="33"/>
      <c r="D692" s="33"/>
      <c r="E692" s="33"/>
      <c r="F692" s="33"/>
      <c r="G692" s="33"/>
    </row>
    <row r="693" spans="1:7">
      <c r="A693" s="33"/>
      <c r="B693" s="33"/>
      <c r="C693" s="33"/>
      <c r="D693" s="33"/>
      <c r="E693" s="33"/>
      <c r="F693" s="33"/>
      <c r="G693" s="33"/>
    </row>
    <row r="694" spans="1:7">
      <c r="A694" s="33"/>
      <c r="B694" s="33"/>
      <c r="C694" s="33"/>
      <c r="D694" s="33"/>
      <c r="E694" s="33"/>
      <c r="F694" s="33"/>
      <c r="G694" s="33"/>
    </row>
    <row r="695" spans="1:7">
      <c r="A695" s="33"/>
      <c r="B695" s="33"/>
      <c r="C695" s="33"/>
      <c r="D695" s="33"/>
      <c r="E695" s="33"/>
      <c r="F695" s="33"/>
      <c r="G695" s="33"/>
    </row>
    <row r="696" spans="1:7">
      <c r="A696" s="33"/>
      <c r="B696" s="33"/>
      <c r="C696" s="33"/>
      <c r="D696" s="33"/>
      <c r="E696" s="33"/>
      <c r="F696" s="33"/>
      <c r="G696" s="33"/>
    </row>
    <row r="697" spans="1:7">
      <c r="A697" s="33"/>
      <c r="B697" s="33"/>
      <c r="C697" s="33"/>
      <c r="D697" s="33"/>
      <c r="E697" s="33"/>
      <c r="F697" s="33"/>
      <c r="G697" s="33"/>
    </row>
    <row r="698" spans="1:7">
      <c r="A698" s="33"/>
      <c r="B698" s="33"/>
      <c r="C698" s="33"/>
      <c r="D698" s="33"/>
      <c r="E698" s="33"/>
      <c r="F698" s="33"/>
      <c r="G698" s="33"/>
    </row>
    <row r="699" spans="1:7">
      <c r="A699" s="33"/>
      <c r="B699" s="33"/>
      <c r="C699" s="33"/>
      <c r="D699" s="33"/>
      <c r="E699" s="33"/>
      <c r="F699" s="33"/>
      <c r="G699" s="33"/>
    </row>
    <row r="700" spans="1:7">
      <c r="A700" s="33"/>
      <c r="B700" s="33"/>
      <c r="C700" s="33"/>
      <c r="D700" s="33"/>
      <c r="E700" s="33"/>
      <c r="F700" s="33"/>
      <c r="G700" s="33"/>
    </row>
    <row r="701" spans="1:7">
      <c r="A701" s="33"/>
      <c r="B701" s="33"/>
      <c r="C701" s="33"/>
      <c r="D701" s="33"/>
      <c r="E701" s="33"/>
      <c r="F701" s="33"/>
      <c r="G701" s="33"/>
    </row>
    <row r="702" spans="1:7">
      <c r="A702" s="33"/>
      <c r="B702" s="33"/>
      <c r="C702" s="33"/>
      <c r="D702" s="33"/>
      <c r="E702" s="33"/>
      <c r="F702" s="33"/>
      <c r="G702" s="33"/>
    </row>
    <row r="703" spans="1:7">
      <c r="A703" s="33"/>
      <c r="B703" s="33"/>
      <c r="C703" s="33"/>
      <c r="D703" s="33"/>
      <c r="E703" s="33"/>
      <c r="F703" s="33"/>
      <c r="G703" s="33"/>
    </row>
    <row r="704" spans="1:7">
      <c r="A704" s="33"/>
      <c r="B704" s="33"/>
      <c r="C704" s="33"/>
      <c r="D704" s="33"/>
      <c r="E704" s="33"/>
      <c r="F704" s="33"/>
      <c r="G704" s="33"/>
    </row>
    <row r="705" spans="1:7">
      <c r="A705" s="33"/>
      <c r="B705" s="33"/>
      <c r="C705" s="33"/>
      <c r="D705" s="33"/>
      <c r="E705" s="33"/>
      <c r="F705" s="33"/>
      <c r="G705" s="33"/>
    </row>
    <row r="706" spans="1:7">
      <c r="A706" s="33"/>
      <c r="B706" s="33"/>
      <c r="C706" s="33"/>
      <c r="D706" s="33"/>
      <c r="E706" s="33"/>
      <c r="F706" s="33"/>
      <c r="G706" s="33"/>
    </row>
    <row r="707" spans="1:7">
      <c r="A707" s="33"/>
      <c r="B707" s="33"/>
      <c r="C707" s="33"/>
      <c r="D707" s="33"/>
      <c r="E707" s="33"/>
      <c r="F707" s="33"/>
      <c r="G707" s="33"/>
    </row>
    <row r="708" spans="1:7">
      <c r="A708" s="33"/>
      <c r="B708" s="33"/>
      <c r="C708" s="33"/>
      <c r="D708" s="33"/>
      <c r="E708" s="33"/>
      <c r="F708" s="33"/>
      <c r="G708" s="33"/>
    </row>
    <row r="709" spans="1:7">
      <c r="A709" s="33"/>
      <c r="B709" s="33"/>
      <c r="C709" s="33"/>
      <c r="D709" s="33"/>
      <c r="E709" s="33"/>
      <c r="F709" s="33"/>
      <c r="G709" s="33"/>
    </row>
    <row r="710" spans="1:7">
      <c r="A710" s="33"/>
      <c r="B710" s="33"/>
      <c r="C710" s="33"/>
      <c r="D710" s="33"/>
      <c r="E710" s="33"/>
      <c r="F710" s="33"/>
      <c r="G710" s="33"/>
    </row>
    <row r="711" spans="1:7">
      <c r="A711" s="33"/>
      <c r="B711" s="33"/>
      <c r="C711" s="33"/>
      <c r="D711" s="33"/>
      <c r="E711" s="33"/>
      <c r="F711" s="33"/>
      <c r="G711" s="33"/>
    </row>
    <row r="712" spans="1:7">
      <c r="A712" s="33"/>
      <c r="B712" s="33"/>
      <c r="C712" s="33"/>
      <c r="D712" s="33"/>
      <c r="E712" s="33"/>
      <c r="F712" s="33"/>
      <c r="G712" s="33"/>
    </row>
    <row r="713" spans="1:7">
      <c r="A713" s="33"/>
      <c r="B713" s="33"/>
      <c r="C713" s="33"/>
      <c r="D713" s="33"/>
      <c r="E713" s="33"/>
      <c r="F713" s="33"/>
      <c r="G713" s="33"/>
    </row>
    <row r="714" spans="1:7">
      <c r="A714" s="33"/>
      <c r="B714" s="33"/>
      <c r="C714" s="33"/>
      <c r="D714" s="33"/>
      <c r="E714" s="33"/>
      <c r="F714" s="33"/>
      <c r="G714" s="33"/>
    </row>
    <row r="715" spans="1:7">
      <c r="A715" s="33"/>
      <c r="B715" s="33"/>
      <c r="C715" s="33"/>
      <c r="D715" s="33"/>
      <c r="E715" s="33"/>
      <c r="F715" s="33"/>
      <c r="G715" s="33"/>
    </row>
    <row r="716" spans="1:7">
      <c r="A716" s="33"/>
      <c r="B716" s="33"/>
      <c r="C716" s="33"/>
      <c r="D716" s="33"/>
      <c r="E716" s="33"/>
      <c r="F716" s="33"/>
      <c r="G716" s="33"/>
    </row>
    <row r="717" spans="1:7">
      <c r="A717" s="33"/>
      <c r="B717" s="33"/>
      <c r="C717" s="33"/>
      <c r="D717" s="33"/>
      <c r="E717" s="33"/>
      <c r="F717" s="33"/>
      <c r="G717" s="33"/>
    </row>
    <row r="718" spans="1:7">
      <c r="A718" s="33"/>
      <c r="B718" s="33"/>
      <c r="C718" s="33"/>
      <c r="D718" s="33"/>
      <c r="E718" s="33"/>
      <c r="F718" s="33"/>
      <c r="G718" s="33"/>
    </row>
    <row r="719" spans="1:7">
      <c r="A719" s="33"/>
      <c r="B719" s="33"/>
      <c r="C719" s="33"/>
      <c r="D719" s="33"/>
      <c r="E719" s="33"/>
      <c r="F719" s="33"/>
      <c r="G719" s="33"/>
    </row>
    <row r="720" spans="1:7">
      <c r="A720" s="33"/>
      <c r="B720" s="33"/>
      <c r="C720" s="33"/>
      <c r="D720" s="33"/>
      <c r="E720" s="33"/>
      <c r="F720" s="33"/>
      <c r="G720" s="33"/>
    </row>
    <row r="721" spans="1:7">
      <c r="A721" s="33"/>
      <c r="B721" s="33"/>
      <c r="C721" s="33"/>
      <c r="D721" s="33"/>
      <c r="E721" s="33"/>
      <c r="F721" s="33"/>
      <c r="G721" s="33"/>
    </row>
    <row r="722" spans="1:7">
      <c r="A722" s="33"/>
      <c r="B722" s="33"/>
      <c r="C722" s="33"/>
      <c r="D722" s="33"/>
      <c r="E722" s="33"/>
      <c r="F722" s="33"/>
      <c r="G722" s="33"/>
    </row>
    <row r="723" spans="1:7">
      <c r="A723" s="33"/>
      <c r="B723" s="33"/>
      <c r="C723" s="33"/>
      <c r="D723" s="33"/>
      <c r="E723" s="33"/>
      <c r="F723" s="33"/>
      <c r="G723" s="33"/>
    </row>
    <row r="724" spans="1:7">
      <c r="A724" s="33"/>
      <c r="B724" s="33"/>
      <c r="C724" s="33"/>
      <c r="D724" s="33"/>
      <c r="E724" s="33"/>
      <c r="F724" s="33"/>
      <c r="G724" s="33"/>
    </row>
    <row r="725" spans="1:7">
      <c r="A725" s="33"/>
      <c r="B725" s="33"/>
      <c r="C725" s="33"/>
      <c r="D725" s="33"/>
      <c r="E725" s="33"/>
      <c r="F725" s="33"/>
      <c r="G725" s="33"/>
    </row>
    <row r="726" spans="1:7">
      <c r="A726" s="33"/>
      <c r="B726" s="33"/>
      <c r="C726" s="33"/>
      <c r="D726" s="33"/>
      <c r="E726" s="33"/>
      <c r="F726" s="33"/>
      <c r="G726" s="33"/>
    </row>
    <row r="727" spans="1:7">
      <c r="A727" s="33"/>
      <c r="B727" s="33"/>
      <c r="C727" s="33"/>
      <c r="D727" s="33"/>
      <c r="E727" s="33"/>
      <c r="F727" s="33"/>
      <c r="G727" s="33"/>
    </row>
    <row r="728" spans="1:7">
      <c r="A728" s="33"/>
      <c r="B728" s="33"/>
      <c r="C728" s="33"/>
      <c r="D728" s="33"/>
      <c r="E728" s="33"/>
      <c r="F728" s="33"/>
      <c r="G728" s="33"/>
    </row>
    <row r="729" spans="1:7">
      <c r="A729" s="33"/>
      <c r="B729" s="33"/>
      <c r="C729" s="33"/>
      <c r="D729" s="33"/>
      <c r="E729" s="33"/>
      <c r="F729" s="33"/>
      <c r="G729" s="33"/>
    </row>
    <row r="730" spans="1:7">
      <c r="A730" s="33"/>
      <c r="B730" s="33"/>
      <c r="C730" s="33"/>
      <c r="D730" s="33"/>
      <c r="E730" s="33"/>
      <c r="F730" s="33"/>
      <c r="G730" s="33"/>
    </row>
    <row r="731" spans="1:7">
      <c r="A731" s="33"/>
      <c r="B731" s="33"/>
      <c r="C731" s="33"/>
      <c r="D731" s="33"/>
      <c r="E731" s="33"/>
      <c r="F731" s="33"/>
      <c r="G731" s="33"/>
    </row>
    <row r="732" spans="1:7">
      <c r="A732" s="33"/>
      <c r="B732" s="33"/>
      <c r="C732" s="33"/>
      <c r="D732" s="33"/>
      <c r="E732" s="33"/>
      <c r="F732" s="33"/>
      <c r="G732" s="33"/>
    </row>
    <row r="733" spans="1:7">
      <c r="A733" s="33"/>
      <c r="B733" s="33"/>
      <c r="C733" s="33"/>
      <c r="D733" s="33"/>
      <c r="E733" s="33"/>
      <c r="F733" s="33"/>
      <c r="G733" s="33"/>
    </row>
    <row r="734" spans="1:7">
      <c r="A734" s="33"/>
      <c r="B734" s="33"/>
      <c r="C734" s="33"/>
      <c r="D734" s="33"/>
      <c r="E734" s="33"/>
      <c r="F734" s="33"/>
      <c r="G734" s="33"/>
    </row>
    <row r="735" spans="1:7">
      <c r="A735" s="33"/>
      <c r="B735" s="33"/>
      <c r="C735" s="33"/>
      <c r="D735" s="33"/>
      <c r="E735" s="33"/>
      <c r="F735" s="33"/>
      <c r="G735" s="33"/>
    </row>
    <row r="736" spans="1:7">
      <c r="A736" s="33"/>
      <c r="B736" s="33"/>
      <c r="C736" s="33"/>
      <c r="D736" s="33"/>
      <c r="E736" s="33"/>
      <c r="F736" s="33"/>
      <c r="G736" s="33"/>
    </row>
    <row r="737" spans="1:7">
      <c r="A737" s="33"/>
      <c r="B737" s="33"/>
      <c r="C737" s="33"/>
      <c r="D737" s="33"/>
      <c r="E737" s="33"/>
      <c r="F737" s="33"/>
      <c r="G737" s="33"/>
    </row>
    <row r="738" spans="1:7">
      <c r="A738" s="33"/>
      <c r="B738" s="33"/>
      <c r="C738" s="33"/>
      <c r="D738" s="33"/>
      <c r="E738" s="33"/>
      <c r="F738" s="33"/>
      <c r="G738" s="33"/>
    </row>
    <row r="739" spans="1:7">
      <c r="A739" s="33"/>
      <c r="B739" s="33"/>
      <c r="C739" s="33"/>
      <c r="D739" s="33"/>
      <c r="E739" s="33"/>
      <c r="F739" s="33"/>
      <c r="G739" s="33"/>
    </row>
    <row r="740" spans="1:7">
      <c r="A740" s="33"/>
      <c r="B740" s="33"/>
      <c r="C740" s="33"/>
      <c r="D740" s="33"/>
      <c r="E740" s="33"/>
      <c r="F740" s="33"/>
      <c r="G740" s="33"/>
    </row>
    <row r="741" spans="1:7">
      <c r="A741" s="33"/>
      <c r="B741" s="33"/>
      <c r="C741" s="33"/>
      <c r="D741" s="33"/>
      <c r="E741" s="33"/>
      <c r="F741" s="33"/>
      <c r="G741" s="33"/>
    </row>
    <row r="742" spans="1:7">
      <c r="A742" s="33"/>
      <c r="B742" s="33"/>
      <c r="C742" s="33"/>
      <c r="D742" s="33"/>
      <c r="E742" s="33"/>
      <c r="F742" s="33"/>
      <c r="G742" s="33"/>
    </row>
    <row r="743" spans="1:7">
      <c r="A743" s="33"/>
      <c r="B743" s="33"/>
      <c r="C743" s="33"/>
      <c r="D743" s="33"/>
      <c r="E743" s="33"/>
      <c r="F743" s="33"/>
      <c r="G743" s="33"/>
    </row>
    <row r="744" spans="1:7">
      <c r="A744" s="33"/>
      <c r="B744" s="33"/>
      <c r="C744" s="33"/>
      <c r="D744" s="33"/>
      <c r="E744" s="33"/>
      <c r="F744" s="33"/>
      <c r="G744" s="33"/>
    </row>
    <row r="745" spans="1:7">
      <c r="A745" s="33"/>
      <c r="B745" s="33"/>
      <c r="C745" s="33"/>
      <c r="D745" s="33"/>
      <c r="E745" s="33"/>
      <c r="F745" s="33"/>
      <c r="G745" s="33"/>
    </row>
    <row r="746" spans="1:7">
      <c r="A746" s="33"/>
      <c r="B746" s="33"/>
      <c r="C746" s="33"/>
      <c r="D746" s="33"/>
      <c r="E746" s="33"/>
      <c r="F746" s="33"/>
      <c r="G746" s="33"/>
    </row>
    <row r="747" spans="1:7">
      <c r="A747" s="33"/>
      <c r="B747" s="33"/>
      <c r="C747" s="33"/>
      <c r="D747" s="33"/>
      <c r="E747" s="33"/>
      <c r="F747" s="33"/>
      <c r="G747" s="33"/>
    </row>
    <row r="748" spans="1:7">
      <c r="A748" s="33"/>
      <c r="B748" s="33"/>
      <c r="C748" s="33"/>
      <c r="D748" s="33"/>
      <c r="E748" s="33"/>
      <c r="F748" s="33"/>
      <c r="G748" s="33"/>
    </row>
    <row r="749" spans="1:7">
      <c r="A749" s="33"/>
      <c r="B749" s="33"/>
      <c r="C749" s="33"/>
      <c r="D749" s="33"/>
      <c r="E749" s="33"/>
      <c r="F749" s="33"/>
      <c r="G749" s="33"/>
    </row>
    <row r="750" spans="1:7">
      <c r="A750" s="33"/>
      <c r="B750" s="33"/>
      <c r="C750" s="33"/>
      <c r="D750" s="33"/>
      <c r="E750" s="33"/>
      <c r="F750" s="33"/>
      <c r="G750" s="33"/>
    </row>
    <row r="751" spans="1:7">
      <c r="A751" s="33"/>
      <c r="B751" s="33"/>
      <c r="C751" s="33"/>
      <c r="D751" s="33"/>
      <c r="E751" s="33"/>
      <c r="F751" s="33"/>
      <c r="G751" s="33"/>
    </row>
    <row r="752" spans="1:7">
      <c r="A752" s="33"/>
      <c r="B752" s="33"/>
      <c r="C752" s="33"/>
      <c r="D752" s="33"/>
      <c r="E752" s="33"/>
      <c r="F752" s="33"/>
      <c r="G752" s="33"/>
    </row>
    <row r="753" spans="1:7">
      <c r="A753" s="33"/>
      <c r="B753" s="33"/>
      <c r="C753" s="33"/>
      <c r="D753" s="33"/>
      <c r="E753" s="33"/>
      <c r="F753" s="33"/>
      <c r="G753" s="33"/>
    </row>
    <row r="754" spans="1:7">
      <c r="A754" s="33"/>
      <c r="B754" s="33"/>
      <c r="C754" s="33"/>
      <c r="D754" s="33"/>
      <c r="E754" s="33"/>
      <c r="F754" s="33"/>
      <c r="G754" s="33"/>
    </row>
    <row r="755" spans="1:7">
      <c r="A755" s="33"/>
      <c r="B755" s="33"/>
      <c r="C755" s="33"/>
      <c r="D755" s="33"/>
      <c r="E755" s="33"/>
      <c r="F755" s="33"/>
      <c r="G755" s="33"/>
    </row>
    <row r="756" spans="1:7">
      <c r="A756" s="33"/>
      <c r="B756" s="33"/>
      <c r="C756" s="33"/>
      <c r="D756" s="33"/>
      <c r="E756" s="33"/>
      <c r="F756" s="33"/>
      <c r="G756" s="33"/>
    </row>
    <row r="757" spans="1:7">
      <c r="A757" s="33"/>
      <c r="B757" s="33"/>
      <c r="C757" s="33"/>
      <c r="D757" s="33"/>
      <c r="E757" s="33"/>
      <c r="F757" s="33"/>
      <c r="G757" s="33"/>
    </row>
    <row r="758" spans="1:7">
      <c r="A758" s="33"/>
      <c r="B758" s="33"/>
      <c r="C758" s="33"/>
      <c r="D758" s="33"/>
      <c r="E758" s="33"/>
      <c r="F758" s="33"/>
      <c r="G758" s="33"/>
    </row>
    <row r="759" spans="1:7">
      <c r="A759" s="33"/>
      <c r="B759" s="33"/>
      <c r="C759" s="33"/>
      <c r="D759" s="33"/>
      <c r="E759" s="33"/>
      <c r="F759" s="33"/>
      <c r="G759" s="33"/>
    </row>
    <row r="760" spans="1:7">
      <c r="A760" s="33"/>
      <c r="B760" s="33"/>
      <c r="C760" s="33"/>
      <c r="D760" s="33"/>
      <c r="E760" s="33"/>
      <c r="F760" s="33"/>
      <c r="G760" s="33"/>
    </row>
    <row r="761" spans="1:7">
      <c r="A761" s="33"/>
      <c r="B761" s="33"/>
      <c r="C761" s="33"/>
      <c r="D761" s="33"/>
      <c r="E761" s="33"/>
      <c r="F761" s="33"/>
      <c r="G761" s="33"/>
    </row>
    <row r="762" spans="1:7">
      <c r="A762" s="33"/>
      <c r="B762" s="33"/>
      <c r="C762" s="33"/>
      <c r="D762" s="33"/>
      <c r="E762" s="33"/>
      <c r="F762" s="33"/>
      <c r="G762" s="33"/>
    </row>
    <row r="763" spans="1:7">
      <c r="A763" s="33"/>
      <c r="B763" s="33"/>
      <c r="C763" s="33"/>
      <c r="D763" s="33"/>
      <c r="E763" s="33"/>
      <c r="F763" s="33"/>
      <c r="G763" s="33"/>
    </row>
    <row r="764" spans="1:7">
      <c r="A764" s="33"/>
      <c r="B764" s="33"/>
      <c r="C764" s="33"/>
      <c r="D764" s="33"/>
      <c r="E764" s="33"/>
      <c r="F764" s="33"/>
      <c r="G764" s="33"/>
    </row>
    <row r="765" spans="1:7">
      <c r="A765" s="33"/>
      <c r="B765" s="33"/>
      <c r="C765" s="33"/>
      <c r="D765" s="33"/>
      <c r="E765" s="33"/>
      <c r="F765" s="33"/>
      <c r="G765" s="33"/>
    </row>
    <row r="766" spans="1:7">
      <c r="A766" s="33"/>
      <c r="B766" s="33"/>
      <c r="C766" s="33"/>
      <c r="D766" s="33"/>
      <c r="E766" s="33"/>
      <c r="F766" s="33"/>
      <c r="G766" s="33"/>
    </row>
    <row r="767" spans="1:7">
      <c r="A767" s="33"/>
      <c r="B767" s="33"/>
      <c r="C767" s="33"/>
      <c r="D767" s="33"/>
      <c r="E767" s="33"/>
      <c r="F767" s="33"/>
      <c r="G767" s="33"/>
    </row>
    <row r="768" spans="1:7">
      <c r="A768" s="33"/>
      <c r="B768" s="33"/>
      <c r="C768" s="33"/>
      <c r="D768" s="33"/>
      <c r="E768" s="33"/>
      <c r="F768" s="33"/>
      <c r="G768" s="33"/>
    </row>
    <row r="769" spans="1:7">
      <c r="A769" s="33"/>
      <c r="B769" s="33"/>
      <c r="C769" s="33"/>
      <c r="D769" s="33"/>
      <c r="E769" s="33"/>
      <c r="F769" s="33"/>
      <c r="G769" s="33"/>
    </row>
    <row r="770" spans="1:7">
      <c r="A770" s="33"/>
      <c r="B770" s="33"/>
      <c r="C770" s="33"/>
      <c r="D770" s="33"/>
      <c r="E770" s="33"/>
      <c r="F770" s="33"/>
      <c r="G770" s="33"/>
    </row>
    <row r="771" spans="1:7">
      <c r="A771" s="33"/>
      <c r="B771" s="33"/>
      <c r="C771" s="33"/>
      <c r="D771" s="33"/>
      <c r="E771" s="33"/>
      <c r="F771" s="33"/>
      <c r="G771" s="33"/>
    </row>
    <row r="772" spans="1:7">
      <c r="A772" s="33"/>
      <c r="B772" s="33"/>
      <c r="C772" s="33"/>
      <c r="D772" s="33"/>
      <c r="E772" s="33"/>
      <c r="F772" s="33"/>
      <c r="G772" s="33"/>
    </row>
    <row r="773" spans="1:7">
      <c r="A773" s="33"/>
      <c r="B773" s="33"/>
      <c r="C773" s="33"/>
      <c r="D773" s="33"/>
      <c r="E773" s="33"/>
      <c r="F773" s="33"/>
      <c r="G773" s="33"/>
    </row>
    <row r="774" spans="1:7">
      <c r="A774" s="33"/>
      <c r="B774" s="33"/>
      <c r="C774" s="33"/>
      <c r="D774" s="33"/>
      <c r="E774" s="33"/>
      <c r="F774" s="33"/>
      <c r="G774" s="33"/>
    </row>
    <row r="775" spans="1:7">
      <c r="A775" s="33"/>
      <c r="B775" s="33"/>
      <c r="C775" s="33"/>
      <c r="D775" s="33"/>
      <c r="E775" s="33"/>
      <c r="F775" s="33"/>
      <c r="G775" s="33"/>
    </row>
    <row r="776" spans="1:7">
      <c r="A776" s="33"/>
      <c r="B776" s="33"/>
      <c r="C776" s="33"/>
      <c r="D776" s="33"/>
      <c r="E776" s="33"/>
      <c r="F776" s="33"/>
      <c r="G776" s="33"/>
    </row>
    <row r="777" spans="1:7">
      <c r="A777" s="33"/>
      <c r="B777" s="33"/>
      <c r="C777" s="33"/>
      <c r="D777" s="33"/>
      <c r="E777" s="33"/>
      <c r="F777" s="33"/>
      <c r="G777" s="33"/>
    </row>
    <row r="778" spans="1:7">
      <c r="A778" s="33"/>
      <c r="B778" s="33"/>
      <c r="C778" s="33"/>
      <c r="D778" s="33"/>
      <c r="E778" s="33"/>
      <c r="F778" s="33"/>
      <c r="G778" s="33"/>
    </row>
    <row r="779" spans="1:7">
      <c r="A779" s="33"/>
      <c r="B779" s="33"/>
      <c r="C779" s="33"/>
      <c r="D779" s="33"/>
      <c r="E779" s="33"/>
      <c r="F779" s="33"/>
      <c r="G779" s="33"/>
    </row>
    <row r="780" spans="1:7">
      <c r="A780" s="33"/>
      <c r="B780" s="33"/>
      <c r="C780" s="33"/>
      <c r="D780" s="33"/>
      <c r="E780" s="33"/>
      <c r="F780" s="33"/>
      <c r="G780" s="33"/>
    </row>
    <row r="781" spans="1:7">
      <c r="A781" s="33"/>
      <c r="B781" s="33"/>
      <c r="C781" s="33"/>
      <c r="D781" s="33"/>
      <c r="E781" s="33"/>
      <c r="F781" s="33"/>
      <c r="G781" s="33"/>
    </row>
    <row r="782" spans="1:7">
      <c r="A782" s="33"/>
      <c r="B782" s="33"/>
      <c r="C782" s="33"/>
      <c r="D782" s="33"/>
      <c r="E782" s="33"/>
      <c r="F782" s="33"/>
      <c r="G782" s="33"/>
    </row>
    <row r="783" spans="1:7">
      <c r="A783" s="33"/>
      <c r="B783" s="33"/>
      <c r="C783" s="33"/>
      <c r="D783" s="33"/>
      <c r="E783" s="33"/>
      <c r="F783" s="33"/>
      <c r="G783" s="33"/>
    </row>
    <row r="784" spans="1:7">
      <c r="A784" s="33"/>
      <c r="B784" s="33"/>
      <c r="C784" s="33"/>
      <c r="D784" s="33"/>
      <c r="E784" s="33"/>
      <c r="F784" s="33"/>
      <c r="G784" s="33"/>
    </row>
    <row r="785" spans="1:7">
      <c r="A785" s="33"/>
      <c r="B785" s="33"/>
      <c r="C785" s="33"/>
      <c r="D785" s="33"/>
      <c r="E785" s="33"/>
      <c r="F785" s="33"/>
      <c r="G785" s="33"/>
    </row>
    <row r="786" spans="1:7">
      <c r="A786" s="33"/>
      <c r="B786" s="33"/>
      <c r="C786" s="33"/>
      <c r="D786" s="33"/>
      <c r="E786" s="33"/>
      <c r="F786" s="33"/>
      <c r="G786" s="33"/>
    </row>
    <row r="787" spans="1:7">
      <c r="A787" s="33"/>
      <c r="B787" s="33"/>
      <c r="C787" s="33"/>
      <c r="D787" s="33"/>
      <c r="E787" s="33"/>
      <c r="F787" s="33"/>
      <c r="G787" s="33"/>
    </row>
    <row r="788" spans="1:7">
      <c r="A788" s="33"/>
      <c r="B788" s="33"/>
      <c r="C788" s="33"/>
      <c r="D788" s="33"/>
      <c r="E788" s="33"/>
      <c r="F788" s="33"/>
      <c r="G788" s="33"/>
    </row>
    <row r="789" spans="1:7">
      <c r="A789" s="33"/>
      <c r="B789" s="33"/>
      <c r="C789" s="33"/>
      <c r="D789" s="33"/>
      <c r="E789" s="33"/>
      <c r="F789" s="33"/>
      <c r="G789" s="33"/>
    </row>
    <row r="790" spans="1:7">
      <c r="A790" s="33"/>
      <c r="B790" s="33"/>
      <c r="C790" s="33"/>
      <c r="D790" s="33"/>
      <c r="E790" s="33"/>
      <c r="F790" s="33"/>
      <c r="G790" s="33"/>
    </row>
    <row r="791" spans="1:7">
      <c r="A791" s="33"/>
      <c r="B791" s="33"/>
      <c r="C791" s="33"/>
      <c r="D791" s="33"/>
      <c r="E791" s="33"/>
      <c r="F791" s="33"/>
      <c r="G791" s="33"/>
    </row>
    <row r="792" spans="1:7">
      <c r="A792" s="33"/>
      <c r="B792" s="33"/>
      <c r="C792" s="33"/>
      <c r="D792" s="33"/>
      <c r="E792" s="33"/>
      <c r="F792" s="33"/>
      <c r="G792" s="33"/>
    </row>
    <row r="793" spans="1:7">
      <c r="A793" s="33"/>
      <c r="B793" s="33"/>
      <c r="C793" s="33"/>
      <c r="D793" s="33"/>
      <c r="E793" s="33"/>
      <c r="F793" s="33"/>
      <c r="G793" s="33"/>
    </row>
    <row r="794" spans="1:7">
      <c r="A794" s="33"/>
      <c r="B794" s="33"/>
      <c r="C794" s="33"/>
      <c r="D794" s="33"/>
      <c r="E794" s="33"/>
      <c r="F794" s="33"/>
      <c r="G794" s="33"/>
    </row>
    <row r="795" spans="1:7">
      <c r="A795" s="33"/>
      <c r="B795" s="33"/>
      <c r="C795" s="33"/>
      <c r="D795" s="33"/>
      <c r="E795" s="33"/>
      <c r="F795" s="33"/>
      <c r="G795" s="33"/>
    </row>
    <row r="796" spans="1:7">
      <c r="A796" s="33"/>
      <c r="B796" s="33"/>
      <c r="C796" s="33"/>
      <c r="D796" s="33"/>
      <c r="E796" s="33"/>
      <c r="F796" s="33"/>
      <c r="G796" s="33"/>
    </row>
    <row r="797" spans="1:7">
      <c r="A797" s="33"/>
      <c r="B797" s="33"/>
      <c r="C797" s="33"/>
      <c r="D797" s="33"/>
      <c r="E797" s="33"/>
      <c r="F797" s="33"/>
      <c r="G797" s="33"/>
    </row>
    <row r="798" spans="1:7">
      <c r="A798" s="33"/>
      <c r="B798" s="33"/>
      <c r="C798" s="33"/>
      <c r="D798" s="33"/>
      <c r="E798" s="33"/>
      <c r="F798" s="33"/>
      <c r="G798" s="33"/>
    </row>
    <row r="799" spans="1:7">
      <c r="A799" s="33"/>
      <c r="B799" s="33"/>
      <c r="C799" s="33"/>
      <c r="D799" s="33"/>
      <c r="E799" s="33"/>
      <c r="F799" s="33"/>
      <c r="G799" s="33"/>
    </row>
    <row r="800" spans="1:7">
      <c r="A800" s="33"/>
      <c r="B800" s="33"/>
      <c r="C800" s="33"/>
      <c r="D800" s="33"/>
      <c r="E800" s="33"/>
      <c r="F800" s="33"/>
      <c r="G800" s="33"/>
    </row>
    <row r="801" spans="1:7">
      <c r="A801" s="33"/>
      <c r="B801" s="33"/>
      <c r="C801" s="33"/>
      <c r="D801" s="33"/>
      <c r="E801" s="33"/>
      <c r="F801" s="33"/>
      <c r="G801" s="33"/>
    </row>
    <row r="802" spans="1:7">
      <c r="A802" s="33"/>
      <c r="B802" s="33"/>
      <c r="C802" s="33"/>
      <c r="D802" s="33"/>
      <c r="E802" s="33"/>
      <c r="F802" s="33"/>
      <c r="G802" s="33"/>
    </row>
    <row r="803" spans="1:7">
      <c r="A803" s="33"/>
      <c r="B803" s="33"/>
      <c r="C803" s="33"/>
      <c r="D803" s="33"/>
      <c r="E803" s="33"/>
      <c r="F803" s="33"/>
      <c r="G803" s="33"/>
    </row>
    <row r="804" spans="1:7">
      <c r="A804" s="33"/>
      <c r="B804" s="33"/>
      <c r="C804" s="33"/>
      <c r="D804" s="33"/>
      <c r="E804" s="33"/>
      <c r="F804" s="33"/>
      <c r="G804" s="33"/>
    </row>
    <row r="805" spans="1:7">
      <c r="A805" s="33"/>
      <c r="B805" s="33"/>
      <c r="C805" s="33"/>
      <c r="D805" s="33"/>
      <c r="E805" s="33"/>
      <c r="F805" s="33"/>
      <c r="G805" s="33"/>
    </row>
    <row r="806" spans="1:7">
      <c r="A806" s="33"/>
      <c r="B806" s="33"/>
      <c r="C806" s="33"/>
      <c r="D806" s="33"/>
      <c r="E806" s="33"/>
      <c r="F806" s="33"/>
      <c r="G806" s="33"/>
    </row>
    <row r="807" spans="1:7">
      <c r="A807" s="33"/>
      <c r="B807" s="33"/>
      <c r="C807" s="33"/>
      <c r="D807" s="33"/>
      <c r="E807" s="33"/>
      <c r="F807" s="33"/>
      <c r="G807" s="33"/>
    </row>
    <row r="808" spans="1:7">
      <c r="A808" s="33"/>
      <c r="B808" s="33"/>
      <c r="C808" s="33"/>
      <c r="D808" s="33"/>
      <c r="E808" s="33"/>
      <c r="F808" s="33"/>
      <c r="G808" s="33"/>
    </row>
    <row r="809" spans="1:7">
      <c r="A809" s="33"/>
      <c r="B809" s="33"/>
      <c r="C809" s="33"/>
      <c r="D809" s="33"/>
      <c r="E809" s="33"/>
      <c r="F809" s="33"/>
      <c r="G809" s="33"/>
    </row>
    <row r="810" spans="1:7">
      <c r="A810" s="33"/>
      <c r="B810" s="33"/>
      <c r="C810" s="33"/>
      <c r="D810" s="33"/>
      <c r="E810" s="33"/>
      <c r="F810" s="33"/>
      <c r="G810" s="33"/>
    </row>
    <row r="811" spans="1:7">
      <c r="A811" s="33"/>
      <c r="B811" s="33"/>
      <c r="C811" s="33"/>
      <c r="D811" s="33"/>
      <c r="E811" s="33"/>
      <c r="F811" s="33"/>
      <c r="G811" s="33"/>
    </row>
    <row r="812" spans="1:7">
      <c r="A812" s="33"/>
      <c r="B812" s="33"/>
      <c r="C812" s="33"/>
      <c r="D812" s="33"/>
      <c r="E812" s="33"/>
      <c r="F812" s="33"/>
      <c r="G812" s="33"/>
    </row>
    <row r="813" spans="1:7">
      <c r="A813" s="33"/>
      <c r="B813" s="33"/>
      <c r="C813" s="33"/>
      <c r="D813" s="33"/>
      <c r="E813" s="33"/>
      <c r="F813" s="33"/>
      <c r="G813" s="33"/>
    </row>
    <row r="814" spans="1:7">
      <c r="A814" s="33"/>
      <c r="B814" s="33"/>
      <c r="C814" s="33"/>
      <c r="D814" s="33"/>
      <c r="E814" s="33"/>
      <c r="F814" s="33"/>
      <c r="G814" s="33"/>
    </row>
    <row r="815" spans="1:7">
      <c r="A815" s="33"/>
      <c r="B815" s="33"/>
      <c r="C815" s="33"/>
      <c r="D815" s="33"/>
      <c r="E815" s="33"/>
      <c r="F815" s="33"/>
      <c r="G815" s="33"/>
    </row>
    <row r="816" spans="1:7">
      <c r="A816" s="33"/>
      <c r="B816" s="33"/>
      <c r="C816" s="33"/>
      <c r="D816" s="33"/>
      <c r="E816" s="33"/>
      <c r="F816" s="33"/>
      <c r="G816" s="33"/>
    </row>
    <row r="817" spans="1:7">
      <c r="A817" s="33"/>
      <c r="B817" s="33"/>
      <c r="C817" s="33"/>
      <c r="D817" s="33"/>
      <c r="E817" s="33"/>
      <c r="F817" s="33"/>
      <c r="G817" s="33"/>
    </row>
    <row r="818" spans="1:7">
      <c r="A818" s="33"/>
      <c r="B818" s="33"/>
      <c r="C818" s="33"/>
      <c r="D818" s="33"/>
      <c r="E818" s="33"/>
      <c r="F818" s="33"/>
      <c r="G818" s="33"/>
    </row>
    <row r="819" spans="1:7">
      <c r="A819" s="33"/>
      <c r="B819" s="33"/>
      <c r="C819" s="33"/>
      <c r="D819" s="33"/>
      <c r="E819" s="33"/>
      <c r="F819" s="33"/>
      <c r="G819" s="33"/>
    </row>
    <row r="820" spans="1:7">
      <c r="A820" s="33"/>
      <c r="B820" s="33"/>
      <c r="C820" s="33"/>
      <c r="D820" s="33"/>
      <c r="E820" s="33"/>
      <c r="F820" s="33"/>
      <c r="G820" s="33"/>
    </row>
    <row r="821" spans="1:7">
      <c r="A821" s="33"/>
      <c r="B821" s="33"/>
      <c r="C821" s="33"/>
      <c r="D821" s="33"/>
      <c r="E821" s="33"/>
      <c r="F821" s="33"/>
      <c r="G821" s="33"/>
    </row>
    <row r="822" spans="1:7">
      <c r="A822" s="33"/>
      <c r="B822" s="33"/>
      <c r="C822" s="33"/>
      <c r="D822" s="33"/>
      <c r="E822" s="33"/>
      <c r="F822" s="33"/>
      <c r="G822" s="33"/>
    </row>
    <row r="823" spans="1:7">
      <c r="A823" s="33"/>
      <c r="B823" s="33"/>
      <c r="C823" s="33"/>
      <c r="D823" s="33"/>
      <c r="E823" s="33"/>
      <c r="F823" s="33"/>
      <c r="G823" s="33"/>
    </row>
    <row r="824" spans="1:7">
      <c r="A824" s="33"/>
      <c r="B824" s="33"/>
      <c r="C824" s="33"/>
      <c r="D824" s="33"/>
      <c r="E824" s="33"/>
      <c r="F824" s="33"/>
      <c r="G824" s="33"/>
    </row>
    <row r="825" spans="1:7">
      <c r="A825" s="33"/>
      <c r="B825" s="33"/>
      <c r="C825" s="33"/>
      <c r="D825" s="33"/>
      <c r="E825" s="33"/>
      <c r="F825" s="33"/>
      <c r="G825" s="33"/>
    </row>
    <row r="826" spans="1:7">
      <c r="A826" s="33"/>
      <c r="B826" s="33"/>
      <c r="C826" s="33"/>
      <c r="D826" s="33"/>
      <c r="E826" s="33"/>
      <c r="F826" s="33"/>
      <c r="G826" s="33"/>
    </row>
    <row r="827" spans="1:7">
      <c r="A827" s="33"/>
      <c r="B827" s="33"/>
      <c r="C827" s="33"/>
      <c r="D827" s="33"/>
      <c r="E827" s="33"/>
      <c r="F827" s="33"/>
      <c r="G827" s="33"/>
    </row>
    <row r="828" spans="1:7">
      <c r="A828" s="33"/>
      <c r="B828" s="33"/>
      <c r="C828" s="33"/>
      <c r="D828" s="33"/>
      <c r="E828" s="33"/>
      <c r="F828" s="33"/>
      <c r="G828" s="33"/>
    </row>
    <row r="829" spans="1:7">
      <c r="A829" s="33"/>
      <c r="B829" s="33"/>
      <c r="C829" s="33"/>
      <c r="D829" s="33"/>
      <c r="E829" s="33"/>
      <c r="F829" s="33"/>
      <c r="G829" s="33"/>
    </row>
    <row r="830" spans="1:7">
      <c r="A830" s="33"/>
      <c r="B830" s="33"/>
      <c r="C830" s="33"/>
      <c r="D830" s="33"/>
      <c r="E830" s="33"/>
      <c r="F830" s="33"/>
      <c r="G830" s="33"/>
    </row>
    <row r="831" spans="1:7">
      <c r="A831" s="33"/>
      <c r="B831" s="33"/>
      <c r="C831" s="33"/>
      <c r="D831" s="33"/>
      <c r="E831" s="33"/>
      <c r="F831" s="33"/>
      <c r="G831" s="33"/>
    </row>
    <row r="832" spans="1:7">
      <c r="A832" s="33"/>
      <c r="B832" s="33"/>
      <c r="C832" s="33"/>
      <c r="D832" s="33"/>
      <c r="E832" s="33"/>
      <c r="F832" s="33"/>
      <c r="G832" s="33"/>
    </row>
    <row r="833" spans="1:7">
      <c r="A833" s="33"/>
      <c r="B833" s="33"/>
      <c r="C833" s="33"/>
      <c r="D833" s="33"/>
      <c r="E833" s="33"/>
      <c r="F833" s="33"/>
      <c r="G833" s="33"/>
    </row>
    <row r="834" spans="1:7">
      <c r="A834" s="33"/>
      <c r="B834" s="33"/>
      <c r="C834" s="33"/>
      <c r="D834" s="33"/>
      <c r="E834" s="33"/>
      <c r="F834" s="33"/>
      <c r="G834" s="33"/>
    </row>
    <row r="835" spans="1:7">
      <c r="A835" s="33"/>
      <c r="B835" s="33"/>
      <c r="C835" s="33"/>
      <c r="D835" s="33"/>
      <c r="E835" s="33"/>
      <c r="F835" s="33"/>
      <c r="G835" s="33"/>
    </row>
    <row r="836" spans="1:7">
      <c r="A836" s="33"/>
      <c r="B836" s="33"/>
      <c r="C836" s="33"/>
      <c r="D836" s="33"/>
      <c r="E836" s="33"/>
      <c r="F836" s="33"/>
      <c r="G836" s="33"/>
    </row>
    <row r="837" spans="1:7">
      <c r="A837" s="33"/>
      <c r="B837" s="33"/>
      <c r="C837" s="33"/>
      <c r="D837" s="33"/>
      <c r="E837" s="33"/>
      <c r="F837" s="33"/>
      <c r="G837" s="33"/>
    </row>
    <row r="838" spans="1:7">
      <c r="A838" s="33"/>
      <c r="B838" s="33"/>
      <c r="C838" s="33"/>
      <c r="D838" s="33"/>
      <c r="E838" s="33"/>
      <c r="F838" s="33"/>
      <c r="G838" s="33"/>
    </row>
    <row r="839" spans="1:7">
      <c r="A839" s="33"/>
      <c r="B839" s="33"/>
      <c r="C839" s="33"/>
      <c r="D839" s="33"/>
      <c r="E839" s="33"/>
      <c r="F839" s="33"/>
      <c r="G839" s="33"/>
    </row>
    <row r="840" spans="1:7">
      <c r="A840" s="33"/>
      <c r="B840" s="33"/>
      <c r="C840" s="33"/>
      <c r="D840" s="33"/>
      <c r="E840" s="33"/>
      <c r="F840" s="33"/>
      <c r="G840" s="33"/>
    </row>
    <row r="841" spans="1:7">
      <c r="A841" s="33"/>
      <c r="B841" s="33"/>
      <c r="C841" s="33"/>
      <c r="D841" s="33"/>
      <c r="E841" s="33"/>
      <c r="F841" s="33"/>
      <c r="G841" s="33"/>
    </row>
    <row r="842" spans="1:7">
      <c r="A842" s="33"/>
      <c r="B842" s="33"/>
      <c r="C842" s="33"/>
      <c r="D842" s="33"/>
      <c r="E842" s="33"/>
      <c r="F842" s="33"/>
      <c r="G842" s="33"/>
    </row>
    <row r="843" spans="1:7">
      <c r="A843" s="33"/>
      <c r="B843" s="33"/>
      <c r="C843" s="33"/>
      <c r="D843" s="33"/>
      <c r="E843" s="33"/>
      <c r="F843" s="33"/>
      <c r="G843" s="33"/>
    </row>
    <row r="844" spans="1:7">
      <c r="A844" s="33"/>
      <c r="B844" s="33"/>
      <c r="C844" s="33"/>
      <c r="D844" s="33"/>
      <c r="E844" s="33"/>
      <c r="F844" s="33"/>
      <c r="G844" s="33"/>
    </row>
    <row r="845" spans="1:7">
      <c r="A845" s="33"/>
      <c r="B845" s="33"/>
      <c r="C845" s="33"/>
      <c r="D845" s="33"/>
      <c r="E845" s="33"/>
      <c r="F845" s="33"/>
      <c r="G845" s="33"/>
    </row>
    <row r="846" spans="1:7">
      <c r="A846" s="33"/>
      <c r="B846" s="33"/>
      <c r="C846" s="33"/>
      <c r="D846" s="33"/>
      <c r="E846" s="33"/>
      <c r="F846" s="33"/>
      <c r="G846" s="33"/>
    </row>
    <row r="847" spans="1:7">
      <c r="A847" s="33"/>
      <c r="B847" s="33"/>
      <c r="C847" s="33"/>
      <c r="D847" s="33"/>
      <c r="E847" s="33"/>
      <c r="F847" s="33"/>
      <c r="G847" s="33"/>
    </row>
    <row r="848" spans="1:7">
      <c r="A848" s="33"/>
      <c r="B848" s="33"/>
      <c r="C848" s="33"/>
      <c r="D848" s="33"/>
      <c r="E848" s="33"/>
      <c r="F848" s="33"/>
      <c r="G848" s="33"/>
    </row>
    <row r="849" spans="1:7">
      <c r="A849" s="33"/>
      <c r="B849" s="33"/>
      <c r="C849" s="33"/>
      <c r="D849" s="33"/>
      <c r="E849" s="33"/>
      <c r="F849" s="33"/>
      <c r="G849" s="33"/>
    </row>
    <row r="850" spans="1:7">
      <c r="A850" s="33"/>
      <c r="B850" s="33"/>
      <c r="C850" s="33"/>
      <c r="D850" s="33"/>
      <c r="E850" s="33"/>
      <c r="F850" s="33"/>
      <c r="G850" s="33"/>
    </row>
    <row r="851" spans="1:7">
      <c r="A851" s="33"/>
      <c r="B851" s="33"/>
      <c r="C851" s="33"/>
      <c r="D851" s="33"/>
      <c r="E851" s="33"/>
      <c r="F851" s="33"/>
      <c r="G851" s="33"/>
    </row>
    <row r="852" spans="1:7">
      <c r="A852" s="33"/>
      <c r="B852" s="33"/>
      <c r="C852" s="33"/>
      <c r="D852" s="33"/>
      <c r="E852" s="33"/>
      <c r="F852" s="33"/>
      <c r="G852" s="33"/>
    </row>
    <row r="853" spans="1:7">
      <c r="A853" s="33"/>
      <c r="B853" s="33"/>
      <c r="C853" s="33"/>
      <c r="D853" s="33"/>
      <c r="E853" s="33"/>
      <c r="F853" s="33"/>
      <c r="G853" s="33"/>
    </row>
    <row r="854" spans="1:7">
      <c r="A854" s="33"/>
      <c r="B854" s="33"/>
      <c r="C854" s="33"/>
      <c r="D854" s="33"/>
      <c r="E854" s="33"/>
      <c r="F854" s="33"/>
      <c r="G854" s="33"/>
    </row>
    <row r="855" spans="1:7">
      <c r="A855" s="33"/>
      <c r="B855" s="33"/>
      <c r="C855" s="33"/>
      <c r="D855" s="33"/>
      <c r="E855" s="33"/>
      <c r="F855" s="33"/>
      <c r="G855" s="33"/>
    </row>
    <row r="856" spans="1:7">
      <c r="A856" s="33"/>
      <c r="B856" s="33"/>
      <c r="C856" s="33"/>
      <c r="D856" s="33"/>
      <c r="E856" s="33"/>
      <c r="F856" s="33"/>
      <c r="G856" s="33"/>
    </row>
    <row r="857" spans="1:7">
      <c r="A857" s="33"/>
      <c r="B857" s="33"/>
      <c r="C857" s="33"/>
      <c r="D857" s="33"/>
      <c r="E857" s="33"/>
      <c r="F857" s="33"/>
      <c r="G857" s="33"/>
    </row>
    <row r="858" spans="1:7">
      <c r="A858" s="33"/>
      <c r="B858" s="33"/>
      <c r="C858" s="33"/>
      <c r="D858" s="33"/>
      <c r="E858" s="33"/>
      <c r="F858" s="33"/>
      <c r="G858" s="33"/>
    </row>
    <row r="859" spans="1:7">
      <c r="A859" s="33"/>
      <c r="B859" s="33"/>
      <c r="C859" s="33"/>
      <c r="D859" s="33"/>
      <c r="E859" s="33"/>
      <c r="F859" s="33"/>
      <c r="G859" s="33"/>
    </row>
    <row r="860" spans="1:7">
      <c r="A860" s="33"/>
      <c r="B860" s="33"/>
      <c r="C860" s="33"/>
      <c r="D860" s="33"/>
      <c r="E860" s="33"/>
      <c r="F860" s="33"/>
      <c r="G860" s="33"/>
    </row>
    <row r="861" spans="1:7">
      <c r="A861" s="33"/>
      <c r="B861" s="33"/>
      <c r="C861" s="33"/>
      <c r="D861" s="33"/>
      <c r="E861" s="33"/>
      <c r="F861" s="33"/>
      <c r="G861" s="33"/>
    </row>
    <row r="862" spans="1:7">
      <c r="A862" s="33"/>
      <c r="B862" s="33"/>
      <c r="C862" s="33"/>
      <c r="D862" s="33"/>
      <c r="E862" s="33"/>
      <c r="F862" s="33"/>
      <c r="G862" s="33"/>
    </row>
    <row r="863" spans="1:7">
      <c r="A863" s="33"/>
      <c r="B863" s="33"/>
      <c r="C863" s="33"/>
      <c r="D863" s="33"/>
      <c r="E863" s="33"/>
      <c r="F863" s="33"/>
      <c r="G863" s="33"/>
    </row>
    <row r="864" spans="1:7">
      <c r="A864" s="33"/>
      <c r="B864" s="33"/>
      <c r="C864" s="33"/>
      <c r="D864" s="33"/>
      <c r="E864" s="33"/>
      <c r="F864" s="33"/>
      <c r="G864" s="33"/>
    </row>
    <row r="865" spans="1:7">
      <c r="A865" s="33"/>
      <c r="B865" s="33"/>
      <c r="C865" s="33"/>
      <c r="D865" s="33"/>
      <c r="E865" s="33"/>
      <c r="F865" s="33"/>
      <c r="G865" s="33"/>
    </row>
    <row r="866" spans="1:7">
      <c r="A866" s="33"/>
      <c r="B866" s="33"/>
      <c r="C866" s="33"/>
      <c r="D866" s="33"/>
      <c r="E866" s="33"/>
      <c r="F866" s="33"/>
      <c r="G866" s="33"/>
    </row>
    <row r="867" spans="1:7">
      <c r="A867" s="33"/>
      <c r="B867" s="33"/>
      <c r="C867" s="33"/>
      <c r="D867" s="33"/>
      <c r="E867" s="33"/>
      <c r="F867" s="33"/>
      <c r="G867" s="33"/>
    </row>
    <row r="868" spans="1:7">
      <c r="A868" s="33"/>
      <c r="B868" s="33"/>
      <c r="C868" s="33"/>
      <c r="D868" s="33"/>
      <c r="E868" s="33"/>
      <c r="F868" s="33"/>
      <c r="G868" s="33"/>
    </row>
    <row r="869" spans="1:7">
      <c r="A869" s="33"/>
      <c r="B869" s="33"/>
      <c r="C869" s="33"/>
      <c r="D869" s="33"/>
      <c r="E869" s="33"/>
      <c r="F869" s="33"/>
      <c r="G869" s="33"/>
    </row>
    <row r="870" spans="1:7">
      <c r="A870" s="33"/>
      <c r="B870" s="33"/>
      <c r="C870" s="33"/>
      <c r="D870" s="33"/>
      <c r="E870" s="33"/>
      <c r="F870" s="33"/>
      <c r="G870" s="33"/>
    </row>
    <row r="871" spans="1:7">
      <c r="A871" s="33"/>
      <c r="B871" s="33"/>
      <c r="C871" s="33"/>
      <c r="D871" s="33"/>
      <c r="E871" s="33"/>
      <c r="F871" s="33"/>
      <c r="G871" s="33"/>
    </row>
    <row r="872" spans="1:7">
      <c r="A872" s="33"/>
      <c r="B872" s="33"/>
      <c r="C872" s="33"/>
      <c r="D872" s="33"/>
      <c r="E872" s="33"/>
      <c r="F872" s="33"/>
      <c r="G872" s="33"/>
    </row>
    <row r="873" spans="1:7">
      <c r="A873" s="33"/>
      <c r="B873" s="33"/>
      <c r="C873" s="33"/>
      <c r="D873" s="33"/>
      <c r="E873" s="33"/>
      <c r="F873" s="33"/>
      <c r="G873" s="33"/>
    </row>
    <row r="874" spans="1:7">
      <c r="A874" s="33"/>
      <c r="B874" s="33"/>
      <c r="C874" s="33"/>
      <c r="D874" s="33"/>
      <c r="E874" s="33"/>
      <c r="F874" s="33"/>
      <c r="G874" s="33"/>
    </row>
    <row r="875" spans="1:7">
      <c r="A875" s="33"/>
      <c r="B875" s="33"/>
      <c r="C875" s="33"/>
      <c r="D875" s="33"/>
      <c r="E875" s="33"/>
      <c r="F875" s="33"/>
      <c r="G875" s="33"/>
    </row>
    <row r="876" spans="1:7">
      <c r="A876" s="33"/>
      <c r="B876" s="33"/>
      <c r="C876" s="33"/>
      <c r="D876" s="33"/>
      <c r="E876" s="33"/>
      <c r="F876" s="33"/>
      <c r="G876" s="33"/>
    </row>
    <row r="877" spans="1:7">
      <c r="A877" s="33"/>
      <c r="B877" s="33"/>
      <c r="C877" s="33"/>
      <c r="D877" s="33"/>
      <c r="E877" s="33"/>
      <c r="F877" s="33"/>
      <c r="G877" s="33"/>
    </row>
    <row r="878" spans="1:7">
      <c r="A878" s="33"/>
      <c r="B878" s="33"/>
      <c r="C878" s="33"/>
      <c r="D878" s="33"/>
      <c r="E878" s="33"/>
      <c r="F878" s="33"/>
      <c r="G878" s="33"/>
    </row>
    <row r="879" spans="1:7">
      <c r="A879" s="33"/>
      <c r="B879" s="33"/>
      <c r="C879" s="33"/>
      <c r="D879" s="33"/>
      <c r="E879" s="33"/>
      <c r="F879" s="33"/>
      <c r="G879" s="33"/>
    </row>
    <row r="880" spans="1:7">
      <c r="A880" s="33"/>
      <c r="B880" s="33"/>
      <c r="C880" s="33"/>
      <c r="D880" s="33"/>
      <c r="E880" s="33"/>
      <c r="F880" s="33"/>
      <c r="G880" s="33"/>
    </row>
    <row r="881" spans="1:7">
      <c r="A881" s="33"/>
      <c r="B881" s="33"/>
      <c r="C881" s="33"/>
      <c r="D881" s="33"/>
      <c r="E881" s="33"/>
      <c r="F881" s="33"/>
      <c r="G881" s="33"/>
    </row>
    <row r="882" spans="1:7">
      <c r="A882" s="33"/>
      <c r="B882" s="33"/>
      <c r="C882" s="33"/>
      <c r="D882" s="33"/>
      <c r="E882" s="33"/>
      <c r="F882" s="33"/>
      <c r="G882" s="33"/>
    </row>
    <row r="883" spans="1:7">
      <c r="A883" s="33"/>
      <c r="B883" s="33"/>
      <c r="C883" s="33"/>
      <c r="D883" s="33"/>
      <c r="E883" s="33"/>
      <c r="F883" s="33"/>
      <c r="G883" s="33"/>
    </row>
    <row r="884" spans="1:7">
      <c r="A884" s="33"/>
      <c r="B884" s="33"/>
      <c r="C884" s="33"/>
      <c r="D884" s="33"/>
      <c r="E884" s="33"/>
      <c r="F884" s="33"/>
      <c r="G884" s="33"/>
    </row>
    <row r="885" spans="1:7">
      <c r="A885" s="33"/>
      <c r="B885" s="33"/>
      <c r="C885" s="33"/>
      <c r="D885" s="33"/>
      <c r="E885" s="33"/>
      <c r="F885" s="33"/>
      <c r="G885" s="33"/>
    </row>
    <row r="886" spans="1:7">
      <c r="A886" s="33"/>
      <c r="B886" s="33"/>
      <c r="C886" s="33"/>
      <c r="D886" s="33"/>
      <c r="E886" s="33"/>
      <c r="F886" s="33"/>
      <c r="G886" s="33"/>
    </row>
    <row r="887" spans="1:7">
      <c r="A887" s="33"/>
      <c r="B887" s="33"/>
      <c r="C887" s="33"/>
      <c r="D887" s="33"/>
      <c r="E887" s="33"/>
      <c r="F887" s="33"/>
      <c r="G887" s="33"/>
    </row>
    <row r="888" spans="1:7">
      <c r="A888" s="33"/>
      <c r="B888" s="33"/>
      <c r="C888" s="33"/>
      <c r="D888" s="33"/>
      <c r="E888" s="33"/>
      <c r="F888" s="33"/>
      <c r="G888" s="33"/>
    </row>
    <row r="889" spans="1:7">
      <c r="A889" s="33"/>
      <c r="B889" s="33"/>
      <c r="C889" s="33"/>
      <c r="D889" s="33"/>
      <c r="E889" s="33"/>
      <c r="F889" s="33"/>
      <c r="G889" s="33"/>
    </row>
    <row r="890" spans="1:7">
      <c r="A890" s="33"/>
      <c r="B890" s="33"/>
      <c r="C890" s="33"/>
      <c r="D890" s="33"/>
      <c r="E890" s="33"/>
      <c r="F890" s="33"/>
      <c r="G890" s="33"/>
    </row>
    <row r="891" spans="1:7">
      <c r="A891" s="33"/>
      <c r="B891" s="33"/>
      <c r="C891" s="33"/>
      <c r="D891" s="33"/>
      <c r="E891" s="33"/>
      <c r="F891" s="33"/>
      <c r="G891" s="33"/>
    </row>
    <row r="892" spans="1:7">
      <c r="A892" s="33"/>
      <c r="B892" s="33"/>
      <c r="C892" s="33"/>
      <c r="D892" s="33"/>
      <c r="E892" s="33"/>
      <c r="F892" s="33"/>
      <c r="G892" s="33"/>
    </row>
    <row r="893" spans="1:7">
      <c r="A893" s="33"/>
      <c r="B893" s="33"/>
      <c r="C893" s="33"/>
      <c r="D893" s="33"/>
      <c r="E893" s="33"/>
      <c r="F893" s="33"/>
      <c r="G893" s="33"/>
    </row>
    <row r="894" spans="1:7">
      <c r="A894" s="33"/>
      <c r="B894" s="33"/>
      <c r="C894" s="33"/>
      <c r="D894" s="33"/>
      <c r="E894" s="33"/>
      <c r="F894" s="33"/>
      <c r="G894" s="33"/>
    </row>
    <row r="895" spans="1:7">
      <c r="A895" s="33"/>
      <c r="B895" s="33"/>
      <c r="C895" s="33"/>
      <c r="D895" s="33"/>
      <c r="E895" s="33"/>
      <c r="F895" s="33"/>
      <c r="G895" s="33"/>
    </row>
    <row r="896" spans="1:7">
      <c r="A896" s="33"/>
      <c r="B896" s="33"/>
      <c r="C896" s="33"/>
      <c r="D896" s="33"/>
      <c r="E896" s="33"/>
      <c r="F896" s="33"/>
      <c r="G896" s="33"/>
    </row>
    <row r="897" spans="1:7">
      <c r="A897" s="33"/>
      <c r="B897" s="33"/>
      <c r="C897" s="33"/>
      <c r="D897" s="33"/>
      <c r="E897" s="33"/>
      <c r="F897" s="33"/>
      <c r="G897" s="33"/>
    </row>
    <row r="898" spans="1:7">
      <c r="A898" s="33"/>
      <c r="B898" s="33"/>
      <c r="C898" s="33"/>
      <c r="D898" s="33"/>
      <c r="E898" s="33"/>
      <c r="F898" s="33"/>
      <c r="G898" s="33"/>
    </row>
    <row r="899" spans="1:7">
      <c r="A899" s="33"/>
      <c r="B899" s="33"/>
      <c r="C899" s="33"/>
      <c r="D899" s="33"/>
      <c r="E899" s="33"/>
      <c r="F899" s="33"/>
      <c r="G899" s="33"/>
    </row>
    <row r="900" spans="1:7">
      <c r="A900" s="33"/>
      <c r="B900" s="33"/>
      <c r="C900" s="33"/>
      <c r="D900" s="33"/>
      <c r="E900" s="33"/>
      <c r="F900" s="33"/>
      <c r="G900" s="33"/>
    </row>
    <row r="901" spans="1:7">
      <c r="A901" s="33"/>
      <c r="B901" s="33"/>
      <c r="C901" s="33"/>
      <c r="D901" s="33"/>
      <c r="E901" s="33"/>
      <c r="F901" s="33"/>
      <c r="G901" s="33"/>
    </row>
    <row r="902" spans="1:7">
      <c r="A902" s="33"/>
      <c r="B902" s="33"/>
      <c r="C902" s="33"/>
      <c r="D902" s="33"/>
      <c r="E902" s="33"/>
      <c r="F902" s="33"/>
      <c r="G902" s="33"/>
    </row>
    <row r="903" spans="1:7">
      <c r="A903" s="33"/>
      <c r="B903" s="33"/>
      <c r="C903" s="33"/>
      <c r="D903" s="33"/>
      <c r="E903" s="33"/>
      <c r="F903" s="33"/>
      <c r="G903" s="33"/>
    </row>
    <row r="904" spans="1:7">
      <c r="A904" s="33"/>
      <c r="B904" s="33"/>
      <c r="C904" s="33"/>
      <c r="D904" s="33"/>
      <c r="E904" s="33"/>
      <c r="F904" s="33"/>
      <c r="G904" s="33"/>
    </row>
    <row r="905" spans="1:7">
      <c r="A905" s="33"/>
      <c r="B905" s="33"/>
      <c r="C905" s="33"/>
      <c r="D905" s="33"/>
      <c r="E905" s="33"/>
      <c r="F905" s="33"/>
      <c r="G905" s="33"/>
    </row>
    <row r="906" spans="1:7">
      <c r="A906" s="33"/>
      <c r="B906" s="33"/>
      <c r="C906" s="33"/>
      <c r="D906" s="33"/>
      <c r="E906" s="33"/>
      <c r="F906" s="33"/>
      <c r="G906" s="33"/>
    </row>
    <row r="907" spans="1:7">
      <c r="A907" s="33"/>
      <c r="B907" s="33"/>
      <c r="C907" s="33"/>
      <c r="D907" s="33"/>
      <c r="E907" s="33"/>
      <c r="F907" s="33"/>
      <c r="G907" s="33"/>
    </row>
    <row r="908" spans="1:7">
      <c r="A908" s="33"/>
      <c r="B908" s="33"/>
      <c r="C908" s="33"/>
      <c r="D908" s="33"/>
      <c r="E908" s="33"/>
      <c r="F908" s="33"/>
      <c r="G908" s="33"/>
    </row>
    <row r="909" spans="1:7">
      <c r="A909" s="33"/>
      <c r="B909" s="33"/>
      <c r="C909" s="33"/>
      <c r="D909" s="33"/>
      <c r="E909" s="33"/>
      <c r="F909" s="33"/>
      <c r="G909" s="33"/>
    </row>
    <row r="910" spans="1:7">
      <c r="A910" s="33"/>
      <c r="B910" s="33"/>
      <c r="C910" s="33"/>
      <c r="D910" s="33"/>
      <c r="E910" s="33"/>
      <c r="F910" s="33"/>
      <c r="G910" s="33"/>
    </row>
    <row r="911" spans="1:7">
      <c r="A911" s="33"/>
      <c r="B911" s="33"/>
      <c r="C911" s="33"/>
      <c r="D911" s="33"/>
      <c r="E911" s="33"/>
      <c r="F911" s="33"/>
      <c r="G911" s="33"/>
    </row>
    <row r="912" spans="1:7">
      <c r="A912" s="33"/>
      <c r="B912" s="33"/>
      <c r="C912" s="33"/>
      <c r="D912" s="33"/>
      <c r="E912" s="33"/>
      <c r="F912" s="33"/>
      <c r="G912" s="33"/>
    </row>
    <row r="913" spans="1:7">
      <c r="A913" s="33"/>
      <c r="B913" s="33"/>
      <c r="C913" s="33"/>
      <c r="D913" s="33"/>
      <c r="E913" s="33"/>
      <c r="F913" s="33"/>
      <c r="G913" s="33"/>
    </row>
    <row r="914" spans="1:7">
      <c r="A914" s="33"/>
      <c r="B914" s="33"/>
      <c r="C914" s="33"/>
      <c r="D914" s="33"/>
      <c r="E914" s="33"/>
      <c r="F914" s="33"/>
      <c r="G914" s="33"/>
    </row>
    <row r="915" spans="1:7">
      <c r="A915" s="33"/>
      <c r="B915" s="33"/>
      <c r="C915" s="33"/>
      <c r="D915" s="33"/>
      <c r="E915" s="33"/>
      <c r="F915" s="33"/>
      <c r="G915" s="33"/>
    </row>
    <row r="916" spans="1:7">
      <c r="A916" s="33"/>
      <c r="B916" s="33"/>
      <c r="C916" s="33"/>
      <c r="D916" s="33"/>
      <c r="E916" s="33"/>
      <c r="F916" s="33"/>
      <c r="G916" s="33"/>
    </row>
    <row r="917" spans="1:7">
      <c r="A917" s="33"/>
      <c r="B917" s="33"/>
      <c r="C917" s="33"/>
      <c r="D917" s="33"/>
      <c r="E917" s="33"/>
      <c r="F917" s="33"/>
      <c r="G917" s="33"/>
    </row>
    <row r="918" spans="1:7">
      <c r="A918" s="33"/>
      <c r="B918" s="33"/>
      <c r="C918" s="33"/>
      <c r="D918" s="33"/>
      <c r="E918" s="33"/>
      <c r="F918" s="33"/>
      <c r="G918" s="33"/>
    </row>
    <row r="919" spans="1:7">
      <c r="A919" s="33"/>
      <c r="B919" s="33"/>
      <c r="C919" s="33"/>
      <c r="D919" s="33"/>
      <c r="E919" s="33"/>
      <c r="F919" s="33"/>
      <c r="G919" s="33"/>
    </row>
    <row r="920" spans="1:7">
      <c r="A920" s="33"/>
      <c r="B920" s="33"/>
      <c r="C920" s="33"/>
      <c r="D920" s="33"/>
      <c r="E920" s="33"/>
      <c r="F920" s="33"/>
      <c r="G920" s="33"/>
    </row>
    <row r="921" spans="1:7">
      <c r="A921" s="33"/>
      <c r="B921" s="33"/>
      <c r="C921" s="33"/>
      <c r="D921" s="33"/>
      <c r="E921" s="33"/>
      <c r="F921" s="33"/>
      <c r="G921" s="33"/>
    </row>
    <row r="922" spans="1:7">
      <c r="A922" s="33"/>
      <c r="B922" s="33"/>
      <c r="C922" s="33"/>
      <c r="D922" s="33"/>
      <c r="E922" s="33"/>
      <c r="F922" s="33"/>
      <c r="G922" s="33"/>
    </row>
    <row r="923" spans="1:7">
      <c r="A923" s="33"/>
      <c r="B923" s="33"/>
      <c r="C923" s="33"/>
      <c r="D923" s="33"/>
      <c r="E923" s="33"/>
      <c r="F923" s="33"/>
      <c r="G923" s="33"/>
    </row>
    <row r="924" spans="1:7">
      <c r="A924" s="33"/>
      <c r="B924" s="33"/>
      <c r="C924" s="33"/>
      <c r="D924" s="33"/>
      <c r="E924" s="33"/>
      <c r="F924" s="33"/>
      <c r="G924" s="33"/>
    </row>
    <row r="925" spans="1:7">
      <c r="A925" s="33"/>
      <c r="B925" s="33"/>
      <c r="C925" s="33"/>
      <c r="D925" s="33"/>
      <c r="E925" s="33"/>
      <c r="F925" s="33"/>
      <c r="G925" s="33"/>
    </row>
    <row r="926" spans="1:7">
      <c r="A926" s="33"/>
      <c r="B926" s="33"/>
      <c r="C926" s="33"/>
      <c r="D926" s="33"/>
      <c r="E926" s="33"/>
      <c r="F926" s="33"/>
      <c r="G926" s="33"/>
    </row>
    <row r="927" spans="1:7">
      <c r="A927" s="33"/>
      <c r="B927" s="33"/>
      <c r="C927" s="33"/>
      <c r="D927" s="33"/>
      <c r="E927" s="33"/>
      <c r="F927" s="33"/>
      <c r="G927" s="33"/>
    </row>
    <row r="928" spans="1:7">
      <c r="A928" s="33"/>
      <c r="B928" s="33"/>
      <c r="C928" s="33"/>
      <c r="D928" s="33"/>
      <c r="E928" s="33"/>
      <c r="F928" s="33"/>
      <c r="G928" s="33"/>
    </row>
    <row r="929" spans="1:7">
      <c r="A929" s="33"/>
      <c r="B929" s="33"/>
      <c r="C929" s="33"/>
      <c r="D929" s="33"/>
      <c r="E929" s="33"/>
      <c r="F929" s="33"/>
      <c r="G929" s="33"/>
    </row>
    <row r="930" spans="1:7">
      <c r="A930" s="33"/>
      <c r="B930" s="33"/>
      <c r="C930" s="33"/>
      <c r="D930" s="33"/>
      <c r="E930" s="33"/>
      <c r="F930" s="33"/>
      <c r="G930" s="33"/>
    </row>
    <row r="931" spans="1:7">
      <c r="A931" s="33"/>
      <c r="B931" s="33"/>
      <c r="C931" s="33"/>
      <c r="D931" s="33"/>
      <c r="E931" s="33"/>
      <c r="F931" s="33"/>
      <c r="G931" s="33"/>
    </row>
    <row r="932" spans="1:7">
      <c r="A932" s="33"/>
      <c r="B932" s="33"/>
      <c r="C932" s="33"/>
      <c r="D932" s="33"/>
      <c r="E932" s="33"/>
      <c r="F932" s="33"/>
      <c r="G932" s="33"/>
    </row>
    <row r="933" spans="1:7">
      <c r="A933" s="33"/>
      <c r="B933" s="33"/>
      <c r="C933" s="33"/>
      <c r="D933" s="33"/>
      <c r="E933" s="33"/>
      <c r="F933" s="33"/>
      <c r="G933" s="33"/>
    </row>
    <row r="934" spans="1:7">
      <c r="A934" s="33"/>
      <c r="B934" s="33"/>
      <c r="C934" s="33"/>
      <c r="D934" s="33"/>
      <c r="E934" s="33"/>
      <c r="F934" s="33"/>
      <c r="G934" s="33"/>
    </row>
    <row r="935" spans="1:7">
      <c r="A935" s="33"/>
      <c r="B935" s="33"/>
      <c r="C935" s="33"/>
      <c r="D935" s="33"/>
      <c r="E935" s="33"/>
      <c r="F935" s="33"/>
      <c r="G935" s="33"/>
    </row>
    <row r="936" spans="1:7">
      <c r="A936" s="33"/>
      <c r="B936" s="33"/>
      <c r="C936" s="33"/>
      <c r="D936" s="33"/>
      <c r="E936" s="33"/>
      <c r="F936" s="33"/>
      <c r="G936" s="33"/>
    </row>
    <row r="937" spans="1:7">
      <c r="A937" s="33"/>
      <c r="B937" s="33"/>
      <c r="C937" s="33"/>
      <c r="D937" s="33"/>
      <c r="E937" s="33"/>
      <c r="F937" s="33"/>
      <c r="G937" s="33"/>
    </row>
    <row r="938" spans="1:7">
      <c r="A938" s="33"/>
      <c r="B938" s="33"/>
      <c r="C938" s="33"/>
      <c r="D938" s="33"/>
      <c r="E938" s="33"/>
      <c r="F938" s="33"/>
      <c r="G938" s="33"/>
    </row>
    <row r="939" spans="1:7">
      <c r="A939" s="33"/>
      <c r="B939" s="33"/>
      <c r="C939" s="33"/>
      <c r="D939" s="33"/>
      <c r="E939" s="33"/>
      <c r="F939" s="33"/>
      <c r="G939" s="33"/>
    </row>
    <row r="940" spans="1:7">
      <c r="A940" s="33"/>
      <c r="B940" s="33"/>
      <c r="C940" s="33"/>
      <c r="D940" s="33"/>
      <c r="E940" s="33"/>
      <c r="F940" s="33"/>
      <c r="G940" s="33"/>
    </row>
    <row r="941" spans="1:7">
      <c r="A941" s="33"/>
      <c r="B941" s="33"/>
      <c r="C941" s="33"/>
      <c r="D941" s="33"/>
      <c r="E941" s="33"/>
      <c r="F941" s="33"/>
      <c r="G941" s="33"/>
    </row>
    <row r="942" spans="1:7">
      <c r="A942" s="33"/>
      <c r="B942" s="33"/>
      <c r="C942" s="33"/>
      <c r="D942" s="33"/>
      <c r="E942" s="33"/>
      <c r="F942" s="33"/>
      <c r="G942" s="33"/>
    </row>
    <row r="943" spans="1:7">
      <c r="A943" s="33"/>
      <c r="B943" s="33"/>
      <c r="C943" s="33"/>
      <c r="D943" s="33"/>
      <c r="E943" s="33"/>
      <c r="F943" s="33"/>
      <c r="G943" s="33"/>
    </row>
    <row r="944" spans="1:7">
      <c r="A944" s="33"/>
      <c r="B944" s="33"/>
      <c r="C944" s="33"/>
      <c r="D944" s="33"/>
      <c r="E944" s="33"/>
      <c r="F944" s="33"/>
      <c r="G944" s="33"/>
    </row>
    <row r="945" spans="1:7">
      <c r="A945" s="33"/>
      <c r="B945" s="33"/>
      <c r="C945" s="33"/>
      <c r="D945" s="33"/>
      <c r="E945" s="33"/>
      <c r="F945" s="33"/>
      <c r="G945" s="33"/>
    </row>
    <row r="946" spans="1:7">
      <c r="A946" s="33"/>
      <c r="B946" s="33"/>
      <c r="C946" s="33"/>
      <c r="D946" s="33"/>
      <c r="E946" s="33"/>
      <c r="F946" s="33"/>
      <c r="G946" s="33"/>
    </row>
    <row r="947" spans="1:7">
      <c r="A947" s="33"/>
      <c r="B947" s="33"/>
      <c r="C947" s="33"/>
      <c r="D947" s="33"/>
      <c r="E947" s="33"/>
      <c r="F947" s="33"/>
      <c r="G947" s="33"/>
    </row>
    <row r="948" spans="1:7">
      <c r="A948" s="33"/>
      <c r="B948" s="33"/>
      <c r="C948" s="33"/>
      <c r="D948" s="33"/>
      <c r="E948" s="33"/>
      <c r="F948" s="33"/>
      <c r="G948" s="33"/>
    </row>
    <row r="949" spans="1:7">
      <c r="A949" s="33"/>
      <c r="B949" s="33"/>
      <c r="C949" s="33"/>
      <c r="D949" s="33"/>
      <c r="E949" s="33"/>
      <c r="F949" s="33"/>
      <c r="G949" s="33"/>
    </row>
    <row r="950" spans="1:7">
      <c r="A950" s="33"/>
      <c r="B950" s="33"/>
      <c r="C950" s="33"/>
      <c r="D950" s="33"/>
      <c r="E950" s="33"/>
      <c r="F950" s="33"/>
      <c r="G950" s="33"/>
    </row>
    <row r="951" spans="1:7">
      <c r="A951" s="33"/>
      <c r="B951" s="33"/>
      <c r="C951" s="33"/>
      <c r="D951" s="33"/>
      <c r="E951" s="33"/>
      <c r="F951" s="33"/>
      <c r="G951" s="33"/>
    </row>
    <row r="952" spans="1:7">
      <c r="A952" s="33"/>
      <c r="B952" s="33"/>
      <c r="C952" s="33"/>
      <c r="D952" s="33"/>
      <c r="E952" s="33"/>
      <c r="F952" s="33"/>
      <c r="G952" s="33"/>
    </row>
    <row r="953" spans="1:7">
      <c r="A953" s="33"/>
      <c r="B953" s="33"/>
      <c r="C953" s="33"/>
      <c r="D953" s="33"/>
      <c r="E953" s="33"/>
      <c r="F953" s="33"/>
      <c r="G953" s="33"/>
    </row>
    <row r="954" spans="1:7">
      <c r="A954" s="33"/>
      <c r="B954" s="33"/>
      <c r="C954" s="33"/>
      <c r="D954" s="33"/>
      <c r="E954" s="33"/>
      <c r="F954" s="33"/>
      <c r="G954" s="33"/>
    </row>
    <row r="955" spans="1:7">
      <c r="A955" s="33"/>
      <c r="B955" s="33"/>
      <c r="C955" s="33"/>
      <c r="D955" s="33"/>
      <c r="E955" s="33"/>
      <c r="F955" s="33"/>
      <c r="G955" s="33"/>
    </row>
    <row r="956" spans="1:7">
      <c r="A956" s="33"/>
      <c r="B956" s="33"/>
      <c r="C956" s="33"/>
      <c r="D956" s="33"/>
      <c r="E956" s="33"/>
      <c r="F956" s="33"/>
      <c r="G956" s="33"/>
    </row>
    <row r="957" spans="1:7">
      <c r="A957" s="33"/>
      <c r="B957" s="33"/>
      <c r="C957" s="33"/>
      <c r="D957" s="33"/>
      <c r="E957" s="33"/>
      <c r="F957" s="33"/>
      <c r="G957" s="33"/>
    </row>
    <row r="958" spans="1:7">
      <c r="A958" s="33"/>
      <c r="B958" s="33"/>
      <c r="C958" s="33"/>
      <c r="D958" s="33"/>
      <c r="E958" s="33"/>
      <c r="F958" s="33"/>
      <c r="G958" s="33"/>
    </row>
    <row r="959" spans="1:7">
      <c r="A959" s="33"/>
      <c r="B959" s="33"/>
      <c r="C959" s="33"/>
      <c r="D959" s="33"/>
      <c r="E959" s="33"/>
      <c r="F959" s="33"/>
      <c r="G959" s="33"/>
    </row>
    <row r="960" spans="1:7">
      <c r="A960" s="33"/>
      <c r="B960" s="33"/>
      <c r="C960" s="33"/>
      <c r="D960" s="33"/>
      <c r="E960" s="33"/>
      <c r="F960" s="33"/>
      <c r="G960" s="33"/>
    </row>
    <row r="961" spans="1:7">
      <c r="A961" s="33"/>
      <c r="B961" s="33"/>
      <c r="C961" s="33"/>
      <c r="D961" s="33"/>
      <c r="E961" s="33"/>
      <c r="F961" s="33"/>
      <c r="G961" s="33"/>
    </row>
    <row r="962" spans="1:7">
      <c r="A962" s="33"/>
      <c r="B962" s="33"/>
      <c r="C962" s="33"/>
      <c r="D962" s="33"/>
      <c r="E962" s="33"/>
      <c r="F962" s="33"/>
      <c r="G962" s="33"/>
    </row>
    <row r="963" spans="1:7">
      <c r="A963" s="33"/>
      <c r="B963" s="33"/>
      <c r="C963" s="33"/>
      <c r="D963" s="33"/>
      <c r="E963" s="33"/>
      <c r="F963" s="33"/>
      <c r="G963" s="33"/>
    </row>
    <row r="964" spans="1:7">
      <c r="A964" s="33"/>
      <c r="B964" s="33"/>
      <c r="C964" s="33"/>
      <c r="D964" s="33"/>
      <c r="E964" s="33"/>
      <c r="F964" s="33"/>
      <c r="G964" s="33"/>
    </row>
    <row r="965" spans="1:7">
      <c r="A965" s="33"/>
      <c r="B965" s="33"/>
      <c r="C965" s="33"/>
      <c r="D965" s="33"/>
      <c r="E965" s="33"/>
      <c r="F965" s="33"/>
      <c r="G965" s="33"/>
    </row>
    <row r="966" spans="1:7">
      <c r="A966" s="33"/>
      <c r="B966" s="33"/>
      <c r="C966" s="33"/>
      <c r="D966" s="33"/>
      <c r="E966" s="33"/>
      <c r="F966" s="33"/>
      <c r="G966" s="33"/>
    </row>
    <row r="967" spans="1:7">
      <c r="A967" s="33"/>
      <c r="B967" s="33"/>
      <c r="C967" s="33"/>
      <c r="D967" s="33"/>
      <c r="E967" s="33"/>
      <c r="F967" s="33"/>
      <c r="G967" s="33"/>
    </row>
    <row r="968" spans="1:7">
      <c r="A968" s="33"/>
      <c r="B968" s="33"/>
      <c r="C968" s="33"/>
      <c r="D968" s="33"/>
      <c r="E968" s="33"/>
      <c r="F968" s="33"/>
      <c r="G968" s="33"/>
    </row>
    <row r="969" spans="1:7">
      <c r="A969" s="33"/>
      <c r="B969" s="33"/>
      <c r="C969" s="33"/>
      <c r="D969" s="33"/>
      <c r="E969" s="33"/>
      <c r="F969" s="33"/>
      <c r="G969" s="33"/>
    </row>
    <row r="970" spans="1:7">
      <c r="A970" s="33"/>
      <c r="B970" s="33"/>
      <c r="C970" s="33"/>
      <c r="D970" s="33"/>
      <c r="E970" s="33"/>
      <c r="F970" s="33"/>
      <c r="G970" s="33"/>
    </row>
    <row r="971" spans="1:7">
      <c r="A971" s="33"/>
      <c r="B971" s="33"/>
      <c r="C971" s="33"/>
      <c r="D971" s="33"/>
      <c r="E971" s="33"/>
      <c r="F971" s="33"/>
      <c r="G971" s="33"/>
    </row>
    <row r="972" spans="1:7">
      <c r="A972" s="33"/>
      <c r="B972" s="33"/>
      <c r="C972" s="33"/>
      <c r="D972" s="33"/>
      <c r="E972" s="33"/>
      <c r="F972" s="33"/>
      <c r="G972" s="33"/>
    </row>
    <row r="973" spans="1:7">
      <c r="A973" s="33"/>
      <c r="B973" s="33"/>
      <c r="C973" s="33"/>
      <c r="D973" s="33"/>
      <c r="E973" s="33"/>
      <c r="F973" s="33"/>
      <c r="G973" s="33"/>
    </row>
    <row r="974" spans="1:7">
      <c r="A974" s="33"/>
      <c r="B974" s="33"/>
      <c r="C974" s="33"/>
      <c r="D974" s="33"/>
      <c r="E974" s="33"/>
      <c r="F974" s="33"/>
      <c r="G974" s="33"/>
    </row>
    <row r="975" spans="1:7">
      <c r="A975" s="33"/>
      <c r="B975" s="33"/>
      <c r="C975" s="33"/>
      <c r="D975" s="33"/>
      <c r="E975" s="33"/>
      <c r="F975" s="33"/>
      <c r="G975" s="33"/>
    </row>
    <row r="976" spans="1:7">
      <c r="A976" s="33"/>
      <c r="B976" s="33"/>
      <c r="C976" s="33"/>
      <c r="D976" s="33"/>
      <c r="E976" s="33"/>
      <c r="F976" s="33"/>
      <c r="G976" s="33"/>
    </row>
    <row r="977" spans="1:7">
      <c r="A977" s="33"/>
      <c r="B977" s="33"/>
      <c r="C977" s="33"/>
      <c r="D977" s="33"/>
      <c r="E977" s="33"/>
      <c r="F977" s="33"/>
      <c r="G977" s="33"/>
    </row>
    <row r="978" spans="1:7">
      <c r="A978" s="33"/>
      <c r="B978" s="33"/>
      <c r="C978" s="33"/>
      <c r="D978" s="33"/>
      <c r="E978" s="33"/>
      <c r="F978" s="33"/>
      <c r="G978" s="33"/>
    </row>
    <row r="979" spans="1:7">
      <c r="A979" s="33"/>
      <c r="B979" s="33"/>
      <c r="C979" s="33"/>
      <c r="D979" s="33"/>
      <c r="E979" s="33"/>
      <c r="F979" s="33"/>
      <c r="G979" s="33"/>
    </row>
    <row r="980" spans="1:7">
      <c r="A980" s="33"/>
      <c r="B980" s="33"/>
      <c r="C980" s="33"/>
      <c r="D980" s="33"/>
      <c r="E980" s="33"/>
      <c r="F980" s="33"/>
      <c r="G980" s="33"/>
    </row>
    <row r="981" spans="1:7">
      <c r="A981" s="33"/>
      <c r="B981" s="33"/>
      <c r="C981" s="33"/>
      <c r="D981" s="33"/>
      <c r="E981" s="33"/>
      <c r="F981" s="33"/>
      <c r="G981" s="33"/>
    </row>
    <row r="982" spans="1:7">
      <c r="A982" s="33"/>
      <c r="B982" s="33"/>
      <c r="C982" s="33"/>
      <c r="D982" s="33"/>
      <c r="E982" s="33"/>
      <c r="F982" s="33"/>
      <c r="G982" s="33"/>
    </row>
    <row r="983" spans="1:7">
      <c r="A983" s="33"/>
      <c r="B983" s="33"/>
      <c r="C983" s="33"/>
      <c r="D983" s="33"/>
      <c r="E983" s="33"/>
      <c r="F983" s="33"/>
      <c r="G983" s="33"/>
    </row>
    <row r="984" spans="1:7">
      <c r="A984" s="33"/>
      <c r="B984" s="33"/>
      <c r="C984" s="33"/>
      <c r="D984" s="33"/>
      <c r="E984" s="33"/>
      <c r="F984" s="33"/>
      <c r="G984" s="33"/>
    </row>
    <row r="985" spans="1:7">
      <c r="A985" s="33"/>
      <c r="B985" s="33"/>
      <c r="C985" s="33"/>
      <c r="D985" s="33"/>
      <c r="E985" s="33"/>
      <c r="F985" s="33"/>
      <c r="G985" s="33"/>
    </row>
    <row r="986" spans="1:7">
      <c r="A986" s="33"/>
      <c r="B986" s="33"/>
      <c r="C986" s="33"/>
      <c r="D986" s="33"/>
      <c r="E986" s="33"/>
      <c r="F986" s="33"/>
      <c r="G986" s="33"/>
    </row>
    <row r="987" spans="1:7">
      <c r="A987" s="33"/>
      <c r="B987" s="33"/>
      <c r="C987" s="33"/>
      <c r="D987" s="33"/>
      <c r="E987" s="33"/>
      <c r="F987" s="33"/>
      <c r="G987" s="33"/>
    </row>
    <row r="988" spans="1:7">
      <c r="A988" s="33"/>
      <c r="B988" s="33"/>
      <c r="C988" s="33"/>
      <c r="D988" s="33"/>
      <c r="E988" s="33"/>
      <c r="F988" s="33"/>
      <c r="G988" s="33"/>
    </row>
    <row r="989" spans="1:7">
      <c r="A989" s="33"/>
      <c r="B989" s="33"/>
      <c r="C989" s="33"/>
      <c r="D989" s="33"/>
      <c r="E989" s="33"/>
      <c r="F989" s="33"/>
      <c r="G989" s="33"/>
    </row>
    <row r="990" spans="1:7">
      <c r="A990" s="33"/>
      <c r="B990" s="33"/>
      <c r="C990" s="33"/>
      <c r="D990" s="33"/>
      <c r="E990" s="33"/>
      <c r="F990" s="33"/>
      <c r="G990" s="33"/>
    </row>
    <row r="991" spans="1:7">
      <c r="A991" s="33"/>
      <c r="B991" s="33"/>
      <c r="C991" s="33"/>
      <c r="D991" s="33"/>
      <c r="E991" s="33"/>
      <c r="F991" s="33"/>
      <c r="G991" s="33"/>
    </row>
    <row r="992" spans="1:7">
      <c r="A992" s="33"/>
      <c r="B992" s="33"/>
      <c r="C992" s="33"/>
      <c r="D992" s="33"/>
      <c r="E992" s="33"/>
      <c r="F992" s="33"/>
      <c r="G992" s="33"/>
    </row>
    <row r="993" spans="1:7">
      <c r="A993" s="33"/>
      <c r="B993" s="33"/>
      <c r="C993" s="33"/>
      <c r="D993" s="33"/>
      <c r="E993" s="33"/>
      <c r="F993" s="33"/>
      <c r="G993" s="33"/>
    </row>
    <row r="994" spans="1:7">
      <c r="A994" s="33"/>
      <c r="B994" s="33"/>
      <c r="C994" s="33"/>
      <c r="D994" s="33"/>
      <c r="E994" s="33"/>
      <c r="F994" s="33"/>
      <c r="G994" s="33"/>
    </row>
    <row r="995" spans="1:7">
      <c r="A995" s="33"/>
      <c r="B995" s="33"/>
      <c r="C995" s="33"/>
      <c r="D995" s="33"/>
      <c r="E995" s="33"/>
      <c r="F995" s="33"/>
      <c r="G995" s="33"/>
    </row>
    <row r="996" spans="1:7">
      <c r="A996" s="33"/>
      <c r="B996" s="33"/>
      <c r="C996" s="33"/>
      <c r="D996" s="33"/>
      <c r="E996" s="33"/>
      <c r="F996" s="33"/>
      <c r="G996" s="33"/>
    </row>
    <row r="997" spans="1:7">
      <c r="A997" s="33"/>
      <c r="B997" s="33"/>
      <c r="C997" s="33"/>
      <c r="D997" s="33"/>
      <c r="E997" s="33"/>
      <c r="F997" s="33"/>
      <c r="G997" s="33"/>
    </row>
    <row r="998" spans="1:7">
      <c r="A998" s="33"/>
      <c r="B998" s="33"/>
      <c r="C998" s="33"/>
      <c r="D998" s="33"/>
      <c r="E998" s="33"/>
      <c r="F998" s="33"/>
      <c r="G998" s="33"/>
    </row>
    <row r="999" spans="1:7">
      <c r="A999" s="33"/>
      <c r="B999" s="33"/>
      <c r="C999" s="33"/>
      <c r="D999" s="33"/>
      <c r="E999" s="33"/>
      <c r="F999" s="33"/>
      <c r="G999" s="33"/>
    </row>
    <row r="1000" spans="1:7">
      <c r="A1000" s="33"/>
      <c r="B1000" s="33"/>
      <c r="C1000" s="33"/>
      <c r="D1000" s="33"/>
      <c r="E1000" s="33"/>
      <c r="F1000" s="33"/>
      <c r="G1000" s="33"/>
    </row>
    <row r="1001" spans="1:7">
      <c r="A1001" s="33"/>
      <c r="B1001" s="33"/>
      <c r="C1001" s="33"/>
      <c r="D1001" s="33"/>
      <c r="E1001" s="33"/>
      <c r="F1001" s="33"/>
      <c r="G1001" s="33"/>
    </row>
    <row r="1002" spans="1:7">
      <c r="A1002" s="33"/>
      <c r="B1002" s="33"/>
      <c r="C1002" s="33"/>
      <c r="D1002" s="33"/>
      <c r="E1002" s="33"/>
      <c r="F1002" s="33"/>
      <c r="G1002" s="33"/>
    </row>
    <row r="1003" spans="1:7">
      <c r="A1003" s="33"/>
      <c r="B1003" s="33"/>
      <c r="C1003" s="33"/>
      <c r="D1003" s="33"/>
      <c r="E1003" s="33"/>
      <c r="F1003" s="33"/>
      <c r="G1003" s="33"/>
    </row>
    <row r="1004" spans="1:7">
      <c r="A1004" s="33"/>
      <c r="B1004" s="33"/>
      <c r="C1004" s="33"/>
      <c r="D1004" s="33"/>
      <c r="E1004" s="33"/>
      <c r="F1004" s="33"/>
      <c r="G1004" s="33"/>
    </row>
    <row r="1005" spans="1:7">
      <c r="A1005" s="33"/>
      <c r="B1005" s="33"/>
      <c r="C1005" s="33"/>
      <c r="D1005" s="33"/>
      <c r="E1005" s="33"/>
      <c r="F1005" s="33"/>
      <c r="G1005" s="33"/>
    </row>
    <row r="1006" spans="1:7">
      <c r="A1006" s="33"/>
      <c r="B1006" s="33"/>
      <c r="C1006" s="33"/>
      <c r="D1006" s="33"/>
      <c r="E1006" s="33"/>
      <c r="F1006" s="33"/>
      <c r="G1006" s="33"/>
    </row>
    <row r="1007" spans="1:7">
      <c r="A1007" s="33"/>
      <c r="B1007" s="33"/>
      <c r="C1007" s="33"/>
      <c r="D1007" s="33"/>
      <c r="E1007" s="33"/>
      <c r="F1007" s="33"/>
      <c r="G1007" s="33"/>
    </row>
    <row r="1008" spans="1:7">
      <c r="A1008" s="33"/>
      <c r="B1008" s="33"/>
      <c r="C1008" s="33"/>
      <c r="D1008" s="33"/>
      <c r="E1008" s="33"/>
      <c r="F1008" s="33"/>
      <c r="G1008" s="33"/>
    </row>
    <row r="1009" spans="1:7">
      <c r="A1009" s="33"/>
      <c r="B1009" s="33"/>
      <c r="C1009" s="33"/>
      <c r="D1009" s="33"/>
      <c r="E1009" s="33"/>
      <c r="F1009" s="33"/>
      <c r="G1009" s="33"/>
    </row>
    <row r="1010" spans="1:7">
      <c r="A1010" s="33"/>
      <c r="B1010" s="33"/>
      <c r="C1010" s="33"/>
      <c r="D1010" s="33"/>
      <c r="E1010" s="33"/>
      <c r="F1010" s="33"/>
      <c r="G1010" s="33"/>
    </row>
    <row r="1011" spans="1:7">
      <c r="A1011" s="33"/>
      <c r="B1011" s="33"/>
      <c r="C1011" s="33"/>
      <c r="D1011" s="33"/>
      <c r="E1011" s="33"/>
      <c r="F1011" s="33"/>
      <c r="G1011" s="33"/>
    </row>
    <row r="1012" spans="1:7">
      <c r="A1012" s="33"/>
      <c r="B1012" s="33"/>
      <c r="C1012" s="33"/>
      <c r="D1012" s="33"/>
      <c r="E1012" s="33"/>
      <c r="F1012" s="33"/>
      <c r="G1012" s="33"/>
    </row>
    <row r="1013" spans="1:7">
      <c r="A1013" s="33"/>
      <c r="B1013" s="33"/>
      <c r="C1013" s="33"/>
      <c r="D1013" s="33"/>
      <c r="E1013" s="33"/>
      <c r="F1013" s="33"/>
      <c r="G1013" s="33"/>
    </row>
    <row r="1014" spans="1:7">
      <c r="A1014" s="33"/>
      <c r="B1014" s="33"/>
      <c r="C1014" s="33"/>
      <c r="D1014" s="33"/>
      <c r="E1014" s="33"/>
      <c r="F1014" s="33"/>
      <c r="G1014" s="33"/>
    </row>
    <row r="1015" spans="1:7">
      <c r="A1015" s="33"/>
      <c r="B1015" s="33"/>
      <c r="C1015" s="33"/>
      <c r="D1015" s="33"/>
      <c r="E1015" s="33"/>
      <c r="F1015" s="33"/>
      <c r="G1015" s="33"/>
    </row>
    <row r="1016" spans="1:7">
      <c r="A1016" s="33"/>
      <c r="B1016" s="33"/>
      <c r="C1016" s="33"/>
      <c r="D1016" s="33"/>
      <c r="E1016" s="33"/>
      <c r="F1016" s="33"/>
      <c r="G1016" s="33"/>
    </row>
    <row r="1017" spans="1:7">
      <c r="A1017" s="33"/>
      <c r="B1017" s="33"/>
      <c r="C1017" s="33"/>
      <c r="D1017" s="33"/>
      <c r="E1017" s="33"/>
      <c r="F1017" s="33"/>
      <c r="G1017" s="33"/>
    </row>
    <row r="1018" spans="1:7">
      <c r="A1018" s="33"/>
      <c r="B1018" s="33"/>
      <c r="C1018" s="33"/>
      <c r="D1018" s="33"/>
      <c r="E1018" s="33"/>
      <c r="F1018" s="33"/>
      <c r="G1018" s="33"/>
    </row>
    <row r="1019" spans="1:7">
      <c r="A1019" s="33"/>
      <c r="B1019" s="33"/>
      <c r="C1019" s="33"/>
      <c r="D1019" s="33"/>
      <c r="E1019" s="33"/>
      <c r="F1019" s="33"/>
      <c r="G1019" s="33"/>
    </row>
    <row r="1020" spans="1:7">
      <c r="A1020" s="33"/>
      <c r="B1020" s="33"/>
      <c r="C1020" s="33"/>
      <c r="D1020" s="33"/>
      <c r="E1020" s="33"/>
      <c r="F1020" s="33"/>
      <c r="G1020" s="33"/>
    </row>
    <row r="1021" spans="1:7">
      <c r="A1021" s="33"/>
      <c r="B1021" s="33"/>
      <c r="C1021" s="33"/>
      <c r="D1021" s="33"/>
      <c r="E1021" s="33"/>
      <c r="F1021" s="33"/>
      <c r="G1021" s="33"/>
    </row>
    <row r="1022" spans="1:7">
      <c r="A1022" s="33"/>
      <c r="B1022" s="33"/>
      <c r="C1022" s="33"/>
      <c r="D1022" s="33"/>
      <c r="E1022" s="33"/>
      <c r="F1022" s="33"/>
      <c r="G1022" s="33"/>
    </row>
    <row r="1023" spans="1:7">
      <c r="A1023" s="33"/>
      <c r="B1023" s="33"/>
      <c r="C1023" s="33"/>
      <c r="D1023" s="33"/>
      <c r="E1023" s="33"/>
      <c r="F1023" s="33"/>
      <c r="G1023" s="33"/>
    </row>
    <row r="1024" spans="1:7">
      <c r="A1024" s="33"/>
      <c r="B1024" s="33"/>
      <c r="C1024" s="33"/>
      <c r="D1024" s="33"/>
      <c r="E1024" s="33"/>
      <c r="F1024" s="33"/>
      <c r="G1024" s="33"/>
    </row>
    <row r="1025" spans="1:7">
      <c r="A1025" s="33"/>
      <c r="B1025" s="33"/>
      <c r="C1025" s="33"/>
      <c r="D1025" s="33"/>
      <c r="E1025" s="33"/>
      <c r="F1025" s="33"/>
      <c r="G1025" s="33"/>
    </row>
    <row r="1026" spans="1:7">
      <c r="A1026" s="33"/>
      <c r="B1026" s="33"/>
      <c r="C1026" s="33"/>
      <c r="D1026" s="33"/>
      <c r="E1026" s="33"/>
      <c r="F1026" s="33"/>
      <c r="G1026" s="33"/>
    </row>
    <row r="1027" spans="1:7">
      <c r="A1027" s="33"/>
      <c r="B1027" s="33"/>
      <c r="C1027" s="33"/>
      <c r="D1027" s="33"/>
      <c r="E1027" s="33"/>
      <c r="F1027" s="33"/>
      <c r="G1027" s="33"/>
    </row>
    <row r="1028" spans="1:7">
      <c r="A1028" s="33"/>
      <c r="B1028" s="33"/>
      <c r="C1028" s="33"/>
      <c r="D1028" s="33"/>
      <c r="E1028" s="33"/>
      <c r="F1028" s="33"/>
      <c r="G1028" s="33"/>
    </row>
    <row r="1029" spans="1:7">
      <c r="A1029" s="33"/>
      <c r="B1029" s="33"/>
      <c r="C1029" s="33"/>
      <c r="D1029" s="33"/>
      <c r="E1029" s="33"/>
      <c r="F1029" s="33"/>
      <c r="G1029" s="33"/>
    </row>
    <row r="1030" spans="1:7">
      <c r="A1030" s="33"/>
      <c r="B1030" s="33"/>
      <c r="C1030" s="33"/>
      <c r="D1030" s="33"/>
      <c r="E1030" s="33"/>
      <c r="F1030" s="33"/>
      <c r="G1030" s="33"/>
    </row>
    <row r="1031" spans="1:7">
      <c r="A1031" s="33"/>
      <c r="B1031" s="33"/>
      <c r="C1031" s="33"/>
      <c r="D1031" s="33"/>
      <c r="E1031" s="33"/>
      <c r="F1031" s="33"/>
      <c r="G1031" s="33"/>
    </row>
    <row r="1032" spans="1:7">
      <c r="A1032" s="33"/>
      <c r="B1032" s="33"/>
      <c r="C1032" s="33"/>
      <c r="D1032" s="33"/>
      <c r="E1032" s="33"/>
      <c r="F1032" s="33"/>
      <c r="G1032" s="33"/>
    </row>
    <row r="1033" spans="1:7">
      <c r="A1033" s="33"/>
      <c r="B1033" s="33"/>
      <c r="C1033" s="33"/>
      <c r="D1033" s="33"/>
      <c r="E1033" s="33"/>
      <c r="F1033" s="33"/>
      <c r="G1033" s="33"/>
    </row>
    <row r="1034" spans="1:7">
      <c r="A1034" s="33"/>
      <c r="B1034" s="33"/>
      <c r="C1034" s="33"/>
      <c r="D1034" s="33"/>
      <c r="E1034" s="33"/>
      <c r="F1034" s="33"/>
      <c r="G1034" s="33"/>
    </row>
    <row r="1035" spans="1:7">
      <c r="A1035" s="33"/>
      <c r="B1035" s="33"/>
      <c r="C1035" s="33"/>
      <c r="D1035" s="33"/>
      <c r="E1035" s="33"/>
      <c r="F1035" s="33"/>
      <c r="G1035" s="33"/>
    </row>
    <row r="1036" spans="1:7">
      <c r="A1036" s="33"/>
      <c r="B1036" s="33"/>
      <c r="C1036" s="33"/>
      <c r="D1036" s="33"/>
      <c r="E1036" s="33"/>
      <c r="F1036" s="33"/>
      <c r="G1036" s="33"/>
    </row>
    <row r="1037" spans="1:7">
      <c r="A1037" s="33"/>
      <c r="B1037" s="33"/>
      <c r="C1037" s="33"/>
      <c r="D1037" s="33"/>
      <c r="E1037" s="33"/>
      <c r="F1037" s="33"/>
      <c r="G1037" s="33"/>
    </row>
    <row r="1038" spans="1:7">
      <c r="A1038" s="33"/>
      <c r="B1038" s="33"/>
      <c r="C1038" s="33"/>
      <c r="D1038" s="33"/>
      <c r="E1038" s="33"/>
      <c r="F1038" s="33"/>
      <c r="G1038" s="33"/>
    </row>
    <row r="1039" spans="1:7">
      <c r="A1039" s="33"/>
      <c r="B1039" s="33"/>
      <c r="C1039" s="33"/>
      <c r="D1039" s="33"/>
      <c r="E1039" s="33"/>
      <c r="F1039" s="33"/>
      <c r="G1039" s="33"/>
    </row>
    <row r="1040" spans="1:7">
      <c r="A1040" s="33"/>
      <c r="B1040" s="33"/>
      <c r="C1040" s="33"/>
      <c r="D1040" s="33"/>
      <c r="E1040" s="33"/>
      <c r="F1040" s="33"/>
      <c r="G1040" s="33"/>
    </row>
    <row r="1041" spans="1:7">
      <c r="A1041" s="33"/>
      <c r="B1041" s="33"/>
      <c r="C1041" s="33"/>
      <c r="D1041" s="33"/>
      <c r="E1041" s="33"/>
      <c r="F1041" s="33"/>
      <c r="G1041" s="33"/>
    </row>
    <row r="1042" spans="1:7">
      <c r="A1042" s="33"/>
      <c r="B1042" s="33"/>
      <c r="C1042" s="33"/>
      <c r="D1042" s="33"/>
      <c r="E1042" s="33"/>
      <c r="F1042" s="33"/>
      <c r="G1042" s="33"/>
    </row>
    <row r="1043" spans="1:7">
      <c r="A1043" s="33"/>
      <c r="B1043" s="33"/>
      <c r="C1043" s="33"/>
      <c r="D1043" s="33"/>
      <c r="E1043" s="33"/>
      <c r="F1043" s="33"/>
      <c r="G1043" s="33"/>
    </row>
    <row r="1044" spans="1:7">
      <c r="A1044" s="33"/>
      <c r="B1044" s="33"/>
      <c r="C1044" s="33"/>
      <c r="D1044" s="33"/>
      <c r="E1044" s="33"/>
      <c r="F1044" s="33"/>
      <c r="G1044" s="33"/>
    </row>
    <row r="1045" spans="1:7">
      <c r="A1045" s="33"/>
      <c r="B1045" s="33"/>
      <c r="C1045" s="33"/>
      <c r="D1045" s="33"/>
      <c r="E1045" s="33"/>
      <c r="F1045" s="33"/>
      <c r="G1045" s="33"/>
    </row>
    <row r="1046" spans="1:7">
      <c r="A1046" s="33"/>
      <c r="B1046" s="33"/>
      <c r="C1046" s="33"/>
      <c r="D1046" s="33"/>
      <c r="E1046" s="33"/>
      <c r="F1046" s="33"/>
      <c r="G1046" s="33"/>
    </row>
    <row r="1047" spans="1:7">
      <c r="A1047" s="33"/>
      <c r="B1047" s="33"/>
      <c r="C1047" s="33"/>
      <c r="D1047" s="33"/>
      <c r="E1047" s="33"/>
      <c r="F1047" s="33"/>
      <c r="G1047" s="33"/>
    </row>
    <row r="1048" spans="1:7">
      <c r="A1048" s="33"/>
      <c r="B1048" s="33"/>
      <c r="C1048" s="33"/>
      <c r="D1048" s="33"/>
      <c r="E1048" s="33"/>
      <c r="F1048" s="33"/>
      <c r="G1048" s="33"/>
    </row>
    <row r="1049" spans="1:7">
      <c r="A1049" s="33"/>
      <c r="B1049" s="33"/>
      <c r="C1049" s="33"/>
      <c r="D1049" s="33"/>
      <c r="E1049" s="33"/>
      <c r="F1049" s="33"/>
      <c r="G1049" s="33"/>
    </row>
    <row r="1050" spans="1:7">
      <c r="A1050" s="33"/>
      <c r="B1050" s="33"/>
      <c r="C1050" s="33"/>
      <c r="D1050" s="33"/>
      <c r="E1050" s="33"/>
      <c r="F1050" s="33"/>
      <c r="G1050" s="33"/>
    </row>
    <row r="1051" spans="1:7">
      <c r="A1051" s="33"/>
      <c r="B1051" s="33"/>
      <c r="C1051" s="33"/>
      <c r="D1051" s="33"/>
      <c r="E1051" s="33"/>
      <c r="F1051" s="33"/>
      <c r="G1051" s="33"/>
    </row>
    <row r="1052" spans="1:7">
      <c r="A1052" s="33"/>
      <c r="B1052" s="33"/>
      <c r="C1052" s="33"/>
      <c r="D1052" s="33"/>
      <c r="E1052" s="33"/>
      <c r="F1052" s="33"/>
      <c r="G1052" s="33"/>
    </row>
    <row r="1053" spans="1:7">
      <c r="A1053" s="33"/>
      <c r="B1053" s="33"/>
      <c r="C1053" s="33"/>
      <c r="D1053" s="33"/>
      <c r="E1053" s="33"/>
      <c r="F1053" s="33"/>
      <c r="G1053" s="33"/>
    </row>
    <row r="1054" spans="1:7">
      <c r="A1054" s="33"/>
      <c r="B1054" s="33"/>
      <c r="C1054" s="33"/>
      <c r="D1054" s="33"/>
      <c r="E1054" s="33"/>
      <c r="F1054" s="33"/>
      <c r="G1054" s="33"/>
    </row>
    <row r="1055" spans="1:7">
      <c r="A1055" s="33"/>
      <c r="B1055" s="33"/>
      <c r="C1055" s="33"/>
      <c r="D1055" s="33"/>
      <c r="E1055" s="33"/>
      <c r="F1055" s="33"/>
      <c r="G1055" s="33"/>
    </row>
    <row r="1056" spans="1:7">
      <c r="A1056" s="33"/>
      <c r="B1056" s="33"/>
      <c r="C1056" s="33"/>
      <c r="D1056" s="33"/>
      <c r="E1056" s="33"/>
      <c r="F1056" s="33"/>
      <c r="G1056" s="33"/>
    </row>
    <row r="1057" spans="1:7">
      <c r="A1057" s="33"/>
      <c r="B1057" s="33"/>
      <c r="C1057" s="33"/>
      <c r="D1057" s="33"/>
      <c r="E1057" s="33"/>
      <c r="F1057" s="33"/>
      <c r="G1057" s="33"/>
    </row>
    <row r="1058" spans="1:7">
      <c r="A1058" s="33"/>
      <c r="B1058" s="33"/>
      <c r="C1058" s="33"/>
      <c r="D1058" s="33"/>
      <c r="E1058" s="33"/>
      <c r="F1058" s="33"/>
      <c r="G1058" s="33"/>
    </row>
    <row r="1059" spans="1:7">
      <c r="A1059" s="33"/>
      <c r="B1059" s="33"/>
      <c r="C1059" s="33"/>
      <c r="D1059" s="33"/>
      <c r="E1059" s="33"/>
      <c r="F1059" s="33"/>
      <c r="G1059" s="33"/>
    </row>
    <row r="1060" spans="1:7">
      <c r="A1060" s="33"/>
      <c r="B1060" s="33"/>
      <c r="C1060" s="33"/>
      <c r="D1060" s="33"/>
      <c r="E1060" s="33"/>
      <c r="F1060" s="33"/>
      <c r="G1060" s="33"/>
    </row>
    <row r="1061" spans="1:7">
      <c r="A1061" s="33"/>
      <c r="B1061" s="33"/>
      <c r="C1061" s="33"/>
      <c r="D1061" s="33"/>
      <c r="E1061" s="33"/>
      <c r="F1061" s="33"/>
      <c r="G1061" s="33"/>
    </row>
    <row r="1062" spans="1:7">
      <c r="A1062" s="33"/>
      <c r="B1062" s="33"/>
      <c r="C1062" s="33"/>
      <c r="D1062" s="33"/>
      <c r="E1062" s="33"/>
      <c r="F1062" s="33"/>
      <c r="G1062" s="33"/>
    </row>
    <row r="1063" spans="1:7">
      <c r="A1063" s="33"/>
      <c r="B1063" s="33"/>
      <c r="C1063" s="33"/>
      <c r="D1063" s="33"/>
      <c r="E1063" s="33"/>
      <c r="F1063" s="33"/>
      <c r="G1063" s="33"/>
    </row>
    <row r="1064" spans="1:7">
      <c r="A1064" s="33"/>
      <c r="B1064" s="33"/>
      <c r="C1064" s="33"/>
      <c r="D1064" s="33"/>
      <c r="E1064" s="33"/>
      <c r="F1064" s="33"/>
      <c r="G1064" s="33"/>
    </row>
    <row r="1065" spans="1:7">
      <c r="A1065" s="33"/>
      <c r="B1065" s="33"/>
      <c r="C1065" s="33"/>
      <c r="D1065" s="33"/>
      <c r="E1065" s="33"/>
      <c r="F1065" s="33"/>
      <c r="G1065" s="33"/>
    </row>
    <row r="1066" spans="1:7">
      <c r="A1066" s="33"/>
      <c r="B1066" s="33"/>
      <c r="C1066" s="33"/>
      <c r="D1066" s="33"/>
      <c r="E1066" s="33"/>
      <c r="F1066" s="33"/>
      <c r="G1066" s="33"/>
    </row>
    <row r="1067" spans="1:7">
      <c r="A1067" s="33"/>
      <c r="B1067" s="33"/>
      <c r="C1067" s="33"/>
      <c r="D1067" s="33"/>
      <c r="E1067" s="33"/>
      <c r="F1067" s="33"/>
      <c r="G1067" s="33"/>
    </row>
    <row r="1068" spans="1:7">
      <c r="A1068" s="33"/>
      <c r="B1068" s="33"/>
      <c r="C1068" s="33"/>
      <c r="D1068" s="33"/>
      <c r="E1068" s="33"/>
      <c r="F1068" s="33"/>
      <c r="G1068" s="33"/>
    </row>
    <row r="1069" spans="1:7">
      <c r="A1069" s="33"/>
      <c r="B1069" s="33"/>
      <c r="C1069" s="33"/>
      <c r="D1069" s="33"/>
      <c r="E1069" s="33"/>
      <c r="F1069" s="33"/>
      <c r="G1069" s="33"/>
    </row>
    <row r="1070" spans="1:7">
      <c r="A1070" s="33"/>
      <c r="B1070" s="33"/>
      <c r="C1070" s="33"/>
      <c r="D1070" s="33"/>
      <c r="E1070" s="33"/>
      <c r="F1070" s="33"/>
      <c r="G1070" s="33"/>
    </row>
    <row r="1071" spans="1:7">
      <c r="A1071" s="33"/>
      <c r="B1071" s="33"/>
      <c r="C1071" s="33"/>
      <c r="D1071" s="33"/>
      <c r="E1071" s="33"/>
      <c r="F1071" s="33"/>
      <c r="G1071" s="33"/>
    </row>
    <row r="1072" spans="1:7">
      <c r="A1072" s="33"/>
      <c r="B1072" s="33"/>
      <c r="C1072" s="33"/>
      <c r="D1072" s="33"/>
      <c r="E1072" s="33"/>
      <c r="F1072" s="33"/>
      <c r="G1072" s="33"/>
    </row>
    <row r="1073" spans="1:7">
      <c r="A1073" s="33"/>
      <c r="B1073" s="33"/>
      <c r="C1073" s="33"/>
      <c r="D1073" s="33"/>
      <c r="E1073" s="33"/>
      <c r="F1073" s="33"/>
      <c r="G1073" s="33"/>
    </row>
    <row r="1074" spans="1:7">
      <c r="A1074" s="33"/>
      <c r="B1074" s="33"/>
      <c r="C1074" s="33"/>
      <c r="D1074" s="33"/>
      <c r="E1074" s="33"/>
      <c r="F1074" s="33"/>
      <c r="G1074" s="33"/>
    </row>
    <row r="1075" spans="1:7">
      <c r="A1075" s="33"/>
      <c r="B1075" s="33"/>
      <c r="C1075" s="33"/>
      <c r="D1075" s="33"/>
      <c r="E1075" s="33"/>
      <c r="F1075" s="33"/>
      <c r="G1075" s="33"/>
    </row>
    <row r="1076" spans="1:7">
      <c r="A1076" s="33"/>
      <c r="B1076" s="33"/>
      <c r="C1076" s="33"/>
      <c r="D1076" s="33"/>
      <c r="E1076" s="33"/>
      <c r="F1076" s="33"/>
      <c r="G1076" s="33"/>
    </row>
    <row r="1077" spans="1:7">
      <c r="A1077" s="33"/>
      <c r="B1077" s="33"/>
      <c r="C1077" s="33"/>
      <c r="D1077" s="33"/>
      <c r="E1077" s="33"/>
      <c r="F1077" s="33"/>
      <c r="G1077" s="33"/>
    </row>
    <row r="1078" spans="1:7">
      <c r="A1078" s="33"/>
      <c r="B1078" s="33"/>
      <c r="C1078" s="33"/>
      <c r="D1078" s="33"/>
      <c r="E1078" s="33"/>
      <c r="F1078" s="33"/>
      <c r="G1078" s="33"/>
    </row>
    <row r="1079" spans="1:7">
      <c r="A1079" s="33"/>
      <c r="B1079" s="33"/>
      <c r="C1079" s="33"/>
      <c r="D1079" s="33"/>
      <c r="E1079" s="33"/>
      <c r="F1079" s="33"/>
      <c r="G1079" s="33"/>
    </row>
    <row r="1080" spans="1:7">
      <c r="A1080" s="33"/>
      <c r="B1080" s="33"/>
      <c r="C1080" s="33"/>
      <c r="D1080" s="33"/>
      <c r="E1080" s="33"/>
      <c r="F1080" s="33"/>
      <c r="G1080" s="33"/>
    </row>
    <row r="1081" spans="1:7">
      <c r="A1081" s="33"/>
      <c r="B1081" s="33"/>
      <c r="C1081" s="33"/>
      <c r="D1081" s="33"/>
      <c r="E1081" s="33"/>
      <c r="F1081" s="33"/>
      <c r="G1081" s="33"/>
    </row>
    <row r="1082" spans="1:7">
      <c r="A1082" s="33"/>
      <c r="B1082" s="33"/>
      <c r="C1082" s="33"/>
      <c r="D1082" s="33"/>
      <c r="E1082" s="33"/>
      <c r="F1082" s="33"/>
      <c r="G1082" s="33"/>
    </row>
    <row r="1083" spans="1:7">
      <c r="A1083" s="33"/>
      <c r="B1083" s="33"/>
      <c r="C1083" s="33"/>
      <c r="D1083" s="33"/>
      <c r="E1083" s="33"/>
      <c r="F1083" s="33"/>
      <c r="G1083" s="33"/>
    </row>
    <row r="1084" spans="1:7">
      <c r="A1084" s="33"/>
      <c r="B1084" s="33"/>
      <c r="C1084" s="33"/>
      <c r="D1084" s="33"/>
      <c r="E1084" s="33"/>
      <c r="F1084" s="33"/>
      <c r="G1084" s="33"/>
    </row>
    <row r="1085" spans="1:7">
      <c r="A1085" s="33"/>
      <c r="B1085" s="33"/>
      <c r="C1085" s="33"/>
      <c r="D1085" s="33"/>
      <c r="E1085" s="33"/>
      <c r="F1085" s="33"/>
      <c r="G1085" s="33"/>
    </row>
    <row r="1086" spans="1:7">
      <c r="A1086" s="33"/>
      <c r="B1086" s="33"/>
      <c r="C1086" s="33"/>
      <c r="D1086" s="33"/>
      <c r="E1086" s="33"/>
      <c r="F1086" s="33"/>
      <c r="G1086" s="33"/>
    </row>
    <row r="1087" spans="1:7">
      <c r="A1087" s="33"/>
      <c r="B1087" s="33"/>
      <c r="C1087" s="33"/>
      <c r="D1087" s="33"/>
      <c r="E1087" s="33"/>
      <c r="F1087" s="33"/>
      <c r="G1087" s="33"/>
    </row>
    <row r="1088" spans="1:7">
      <c r="A1088" s="33"/>
      <c r="B1088" s="33"/>
      <c r="C1088" s="33"/>
      <c r="D1088" s="33"/>
      <c r="E1088" s="33"/>
      <c r="F1088" s="33"/>
      <c r="G1088" s="33"/>
    </row>
    <row r="1089" spans="1:7">
      <c r="A1089" s="33"/>
      <c r="B1089" s="33"/>
      <c r="C1089" s="33"/>
      <c r="D1089" s="33"/>
      <c r="E1089" s="33"/>
      <c r="F1089" s="33"/>
      <c r="G1089" s="33"/>
    </row>
    <row r="1090" spans="1:7">
      <c r="A1090" s="33"/>
      <c r="B1090" s="33"/>
      <c r="C1090" s="33"/>
      <c r="D1090" s="33"/>
      <c r="E1090" s="33"/>
      <c r="F1090" s="33"/>
      <c r="G1090" s="33"/>
    </row>
    <row r="1091" spans="1:7">
      <c r="A1091" s="33"/>
      <c r="B1091" s="33"/>
      <c r="C1091" s="33"/>
      <c r="D1091" s="33"/>
      <c r="E1091" s="33"/>
      <c r="F1091" s="33"/>
      <c r="G1091" s="33"/>
    </row>
    <row r="1092" spans="1:7">
      <c r="A1092" s="33"/>
      <c r="B1092" s="33"/>
      <c r="C1092" s="33"/>
      <c r="D1092" s="33"/>
      <c r="E1092" s="33"/>
      <c r="F1092" s="33"/>
      <c r="G1092" s="33"/>
    </row>
    <row r="1093" spans="1:7">
      <c r="A1093" s="33"/>
      <c r="B1093" s="33"/>
      <c r="C1093" s="33"/>
      <c r="D1093" s="33"/>
      <c r="E1093" s="33"/>
      <c r="F1093" s="33"/>
      <c r="G1093" s="33"/>
    </row>
    <row r="1094" spans="1:7">
      <c r="A1094" s="33"/>
      <c r="B1094" s="33"/>
      <c r="C1094" s="33"/>
      <c r="D1094" s="33"/>
      <c r="E1094" s="33"/>
      <c r="F1094" s="33"/>
      <c r="G1094" s="33"/>
    </row>
    <row r="1095" spans="1:7">
      <c r="A1095" s="33"/>
      <c r="B1095" s="33"/>
      <c r="C1095" s="33"/>
      <c r="D1095" s="33"/>
      <c r="E1095" s="33"/>
      <c r="F1095" s="33"/>
      <c r="G1095" s="33"/>
    </row>
    <row r="1096" spans="1:7">
      <c r="A1096" s="33"/>
      <c r="B1096" s="33"/>
      <c r="C1096" s="33"/>
      <c r="D1096" s="33"/>
      <c r="E1096" s="33"/>
      <c r="F1096" s="33"/>
      <c r="G1096" s="33"/>
    </row>
    <row r="1097" spans="1:7">
      <c r="A1097" s="33"/>
      <c r="B1097" s="33"/>
      <c r="C1097" s="33"/>
      <c r="D1097" s="33"/>
      <c r="E1097" s="33"/>
      <c r="F1097" s="33"/>
      <c r="G1097" s="33"/>
    </row>
    <row r="1098" spans="1:7">
      <c r="A1098" s="33"/>
      <c r="B1098" s="33"/>
      <c r="C1098" s="33"/>
      <c r="D1098" s="33"/>
      <c r="E1098" s="33"/>
      <c r="F1098" s="33"/>
      <c r="G1098" s="33"/>
    </row>
    <row r="1099" spans="1:7">
      <c r="A1099" s="33"/>
      <c r="B1099" s="33"/>
      <c r="C1099" s="33"/>
      <c r="D1099" s="33"/>
      <c r="E1099" s="33"/>
      <c r="F1099" s="33"/>
      <c r="G1099" s="33"/>
    </row>
    <row r="1100" spans="1:7">
      <c r="A1100" s="33"/>
      <c r="B1100" s="33"/>
      <c r="C1100" s="33"/>
      <c r="D1100" s="33"/>
      <c r="E1100" s="33"/>
      <c r="F1100" s="33"/>
      <c r="G1100" s="33"/>
    </row>
    <row r="1101" spans="1:7">
      <c r="A1101" s="33"/>
      <c r="B1101" s="33"/>
      <c r="C1101" s="33"/>
      <c r="D1101" s="33"/>
      <c r="E1101" s="33"/>
      <c r="F1101" s="33"/>
      <c r="G1101" s="33"/>
    </row>
    <row r="1102" spans="1:7">
      <c r="A1102" s="33"/>
      <c r="B1102" s="33"/>
      <c r="C1102" s="33"/>
      <c r="D1102" s="33"/>
      <c r="E1102" s="33"/>
      <c r="F1102" s="33"/>
      <c r="G1102" s="33"/>
    </row>
    <row r="1103" spans="1:7">
      <c r="A1103" s="33"/>
      <c r="B1103" s="33"/>
      <c r="C1103" s="33"/>
      <c r="D1103" s="33"/>
      <c r="E1103" s="33"/>
      <c r="F1103" s="33"/>
      <c r="G1103" s="33"/>
    </row>
    <row r="1104" spans="1:7">
      <c r="A1104" s="33"/>
      <c r="B1104" s="33"/>
      <c r="C1104" s="33"/>
      <c r="D1104" s="33"/>
      <c r="E1104" s="33"/>
      <c r="F1104" s="33"/>
      <c r="G1104" s="33"/>
    </row>
    <row r="1105" spans="1:7">
      <c r="A1105" s="33"/>
      <c r="B1105" s="33"/>
      <c r="C1105" s="33"/>
      <c r="D1105" s="33"/>
      <c r="E1105" s="33"/>
      <c r="F1105" s="33"/>
      <c r="G1105" s="33"/>
    </row>
    <row r="1106" spans="1:7">
      <c r="A1106" s="33"/>
      <c r="B1106" s="33"/>
      <c r="C1106" s="33"/>
      <c r="D1106" s="33"/>
      <c r="E1106" s="33"/>
      <c r="F1106" s="33"/>
      <c r="G1106" s="33"/>
    </row>
    <row r="1107" spans="1:7">
      <c r="A1107" s="33"/>
      <c r="B1107" s="33"/>
      <c r="C1107" s="33"/>
      <c r="D1107" s="33"/>
      <c r="E1107" s="33"/>
      <c r="F1107" s="33"/>
      <c r="G1107" s="33"/>
    </row>
    <row r="1108" spans="1:7">
      <c r="A1108" s="33"/>
      <c r="B1108" s="33"/>
      <c r="C1108" s="33"/>
      <c r="D1108" s="33"/>
      <c r="E1108" s="33"/>
      <c r="F1108" s="33"/>
      <c r="G1108" s="33"/>
    </row>
    <row r="1109" spans="1:7">
      <c r="A1109" s="33"/>
      <c r="B1109" s="33"/>
      <c r="C1109" s="33"/>
      <c r="D1109" s="33"/>
      <c r="E1109" s="33"/>
      <c r="F1109" s="33"/>
      <c r="G1109" s="33"/>
    </row>
    <row r="1110" spans="1:7">
      <c r="A1110" s="33"/>
      <c r="B1110" s="33"/>
      <c r="C1110" s="33"/>
      <c r="D1110" s="33"/>
      <c r="E1110" s="33"/>
      <c r="F1110" s="33"/>
      <c r="G1110" s="33"/>
    </row>
    <row r="1111" spans="1:7">
      <c r="A1111" s="33"/>
      <c r="B1111" s="33"/>
      <c r="C1111" s="33"/>
      <c r="D1111" s="33"/>
      <c r="E1111" s="33"/>
      <c r="F1111" s="33"/>
      <c r="G1111" s="33"/>
    </row>
    <row r="1112" spans="1:7">
      <c r="A1112" s="33"/>
      <c r="B1112" s="33"/>
      <c r="C1112" s="33"/>
      <c r="D1112" s="33"/>
      <c r="E1112" s="33"/>
      <c r="F1112" s="33"/>
      <c r="G1112" s="33"/>
    </row>
    <row r="1113" spans="1:7">
      <c r="A1113" s="33"/>
      <c r="B1113" s="33"/>
      <c r="C1113" s="33"/>
      <c r="D1113" s="33"/>
      <c r="E1113" s="33"/>
      <c r="F1113" s="33"/>
      <c r="G1113" s="33"/>
    </row>
    <row r="1114" spans="1:7">
      <c r="A1114" s="33"/>
      <c r="B1114" s="33"/>
      <c r="C1114" s="33"/>
      <c r="D1114" s="33"/>
      <c r="E1114" s="33"/>
      <c r="F1114" s="33"/>
      <c r="G1114" s="33"/>
    </row>
    <row r="1115" spans="1:7">
      <c r="A1115" s="33"/>
      <c r="B1115" s="33"/>
      <c r="C1115" s="33"/>
      <c r="D1115" s="33"/>
      <c r="E1115" s="33"/>
      <c r="F1115" s="33"/>
      <c r="G1115" s="33"/>
    </row>
    <row r="1116" spans="1:7">
      <c r="A1116" s="33"/>
      <c r="B1116" s="33"/>
      <c r="C1116" s="33"/>
      <c r="D1116" s="33"/>
      <c r="E1116" s="33"/>
      <c r="F1116" s="33"/>
      <c r="G1116" s="33"/>
    </row>
    <row r="1117" spans="1:7">
      <c r="A1117" s="33"/>
      <c r="B1117" s="33"/>
      <c r="C1117" s="33"/>
      <c r="D1117" s="33"/>
      <c r="E1117" s="33"/>
      <c r="F1117" s="33"/>
      <c r="G1117" s="33"/>
    </row>
    <row r="1118" spans="1:7">
      <c r="A1118" s="33"/>
      <c r="B1118" s="33"/>
      <c r="C1118" s="33"/>
      <c r="D1118" s="33"/>
      <c r="E1118" s="33"/>
      <c r="F1118" s="33"/>
      <c r="G1118" s="33"/>
    </row>
    <row r="1119" spans="1:7">
      <c r="A1119" s="33"/>
      <c r="B1119" s="33"/>
      <c r="C1119" s="33"/>
      <c r="D1119" s="33"/>
      <c r="E1119" s="33"/>
      <c r="F1119" s="33"/>
      <c r="G1119" s="33"/>
    </row>
    <row r="1120" spans="1:7">
      <c r="A1120" s="33"/>
      <c r="B1120" s="33"/>
      <c r="C1120" s="33"/>
      <c r="D1120" s="33"/>
      <c r="E1120" s="33"/>
      <c r="F1120" s="33"/>
      <c r="G1120" s="33"/>
    </row>
    <row r="1121" spans="1:7">
      <c r="A1121" s="33"/>
      <c r="B1121" s="33"/>
      <c r="C1121" s="33"/>
      <c r="D1121" s="33"/>
      <c r="E1121" s="33"/>
      <c r="F1121" s="33"/>
      <c r="G1121" s="33"/>
    </row>
    <row r="1122" spans="1:7">
      <c r="A1122" s="33"/>
      <c r="B1122" s="33"/>
      <c r="C1122" s="33"/>
      <c r="D1122" s="33"/>
      <c r="E1122" s="33"/>
      <c r="F1122" s="33"/>
      <c r="G1122" s="33"/>
    </row>
    <row r="1123" spans="1:7">
      <c r="A1123" s="33"/>
      <c r="B1123" s="33"/>
      <c r="C1123" s="33"/>
      <c r="D1123" s="33"/>
      <c r="E1123" s="33"/>
      <c r="F1123" s="33"/>
      <c r="G1123" s="33"/>
    </row>
    <row r="1124" spans="1:7">
      <c r="A1124" s="33"/>
      <c r="B1124" s="33"/>
      <c r="C1124" s="33"/>
      <c r="D1124" s="33"/>
      <c r="E1124" s="33"/>
      <c r="F1124" s="33"/>
      <c r="G1124" s="33"/>
    </row>
    <row r="1125" spans="1:7">
      <c r="A1125" s="33"/>
      <c r="B1125" s="33"/>
      <c r="C1125" s="33"/>
      <c r="D1125" s="33"/>
      <c r="E1125" s="33"/>
      <c r="F1125" s="33"/>
      <c r="G1125" s="33"/>
    </row>
    <row r="1126" spans="1:7">
      <c r="A1126" s="33"/>
      <c r="B1126" s="33"/>
      <c r="C1126" s="33"/>
      <c r="D1126" s="33"/>
      <c r="E1126" s="33"/>
      <c r="F1126" s="33"/>
      <c r="G1126" s="33"/>
    </row>
    <row r="1127" spans="1:7">
      <c r="A1127" s="33"/>
      <c r="B1127" s="33"/>
      <c r="C1127" s="33"/>
      <c r="D1127" s="33"/>
      <c r="E1127" s="33"/>
      <c r="F1127" s="33"/>
      <c r="G1127" s="33"/>
    </row>
    <row r="1128" spans="1:7">
      <c r="A1128" s="33"/>
      <c r="B1128" s="33"/>
      <c r="C1128" s="33"/>
      <c r="D1128" s="33"/>
      <c r="E1128" s="33"/>
      <c r="F1128" s="33"/>
      <c r="G1128" s="33"/>
    </row>
    <row r="1129" spans="1:7">
      <c r="A1129" s="33"/>
      <c r="B1129" s="33"/>
      <c r="C1129" s="33"/>
      <c r="D1129" s="33"/>
      <c r="E1129" s="33"/>
      <c r="F1129" s="33"/>
      <c r="G1129" s="33"/>
    </row>
    <row r="1130" spans="1:7">
      <c r="A1130" s="33"/>
      <c r="B1130" s="33"/>
      <c r="C1130" s="33"/>
      <c r="D1130" s="33"/>
      <c r="E1130" s="33"/>
      <c r="F1130" s="33"/>
      <c r="G1130" s="33"/>
    </row>
    <row r="1131" spans="1:7">
      <c r="A1131" s="33"/>
      <c r="B1131" s="33"/>
      <c r="C1131" s="33"/>
      <c r="D1131" s="33"/>
      <c r="E1131" s="33"/>
      <c r="F1131" s="33"/>
      <c r="G1131" s="33"/>
    </row>
    <row r="1132" spans="1:7">
      <c r="A1132" s="33"/>
      <c r="B1132" s="33"/>
      <c r="C1132" s="33"/>
      <c r="D1132" s="33"/>
      <c r="E1132" s="33"/>
      <c r="F1132" s="33"/>
      <c r="G1132" s="33"/>
    </row>
    <row r="1133" spans="1:7">
      <c r="A1133" s="33"/>
      <c r="B1133" s="33"/>
      <c r="C1133" s="33"/>
      <c r="D1133" s="33"/>
      <c r="E1133" s="33"/>
      <c r="F1133" s="33"/>
      <c r="G1133" s="33"/>
    </row>
    <row r="1134" spans="1:7">
      <c r="A1134" s="33"/>
      <c r="B1134" s="33"/>
      <c r="C1134" s="33"/>
      <c r="D1134" s="33"/>
      <c r="E1134" s="33"/>
      <c r="F1134" s="33"/>
      <c r="G1134" s="33"/>
    </row>
    <row r="1135" spans="1:7">
      <c r="A1135" s="33"/>
      <c r="B1135" s="33"/>
      <c r="C1135" s="33"/>
      <c r="D1135" s="33"/>
      <c r="E1135" s="33"/>
      <c r="F1135" s="33"/>
      <c r="G1135" s="33"/>
    </row>
    <row r="1136" spans="1:7">
      <c r="A1136" s="33"/>
      <c r="B1136" s="33"/>
      <c r="C1136" s="33"/>
      <c r="D1136" s="33"/>
      <c r="E1136" s="33"/>
      <c r="F1136" s="33"/>
      <c r="G1136" s="33"/>
    </row>
    <row r="1137" spans="1:7">
      <c r="A1137" s="33"/>
      <c r="B1137" s="33"/>
      <c r="C1137" s="33"/>
      <c r="D1137" s="33"/>
      <c r="E1137" s="33"/>
      <c r="F1137" s="33"/>
      <c r="G1137" s="33"/>
    </row>
    <row r="1138" spans="1:7">
      <c r="A1138" s="33"/>
      <c r="B1138" s="33"/>
      <c r="C1138" s="33"/>
      <c r="D1138" s="33"/>
      <c r="E1138" s="33"/>
      <c r="F1138" s="33"/>
      <c r="G1138" s="33"/>
    </row>
    <row r="1139" spans="1:7">
      <c r="A1139" s="33"/>
      <c r="B1139" s="33"/>
      <c r="C1139" s="33"/>
      <c r="D1139" s="33"/>
      <c r="E1139" s="33"/>
      <c r="F1139" s="33"/>
      <c r="G1139" s="33"/>
    </row>
    <row r="1140" spans="1:7">
      <c r="A1140" s="33"/>
      <c r="B1140" s="33"/>
      <c r="C1140" s="33"/>
      <c r="D1140" s="33"/>
      <c r="E1140" s="33"/>
      <c r="F1140" s="33"/>
      <c r="G1140" s="33"/>
    </row>
    <row r="1141" spans="1:7">
      <c r="A1141" s="33"/>
      <c r="B1141" s="33"/>
      <c r="C1141" s="33"/>
      <c r="D1141" s="33"/>
      <c r="E1141" s="33"/>
      <c r="F1141" s="33"/>
      <c r="G1141" s="33"/>
    </row>
    <row r="1142" spans="1:7">
      <c r="A1142" s="33"/>
      <c r="B1142" s="33"/>
      <c r="C1142" s="33"/>
      <c r="D1142" s="33"/>
      <c r="E1142" s="33"/>
      <c r="F1142" s="33"/>
      <c r="G1142" s="33"/>
    </row>
    <row r="1143" spans="1:7">
      <c r="A1143" s="33"/>
      <c r="B1143" s="33"/>
      <c r="C1143" s="33"/>
      <c r="D1143" s="33"/>
      <c r="E1143" s="33"/>
      <c r="F1143" s="33"/>
      <c r="G1143" s="33"/>
    </row>
    <row r="1144" spans="1:7">
      <c r="A1144" s="33"/>
      <c r="B1144" s="33"/>
      <c r="C1144" s="33"/>
      <c r="D1144" s="33"/>
      <c r="E1144" s="33"/>
      <c r="F1144" s="33"/>
      <c r="G1144" s="33"/>
    </row>
    <row r="1145" spans="1:7">
      <c r="A1145" s="33"/>
      <c r="B1145" s="33"/>
      <c r="C1145" s="33"/>
      <c r="D1145" s="33"/>
      <c r="E1145" s="33"/>
      <c r="F1145" s="33"/>
      <c r="G1145" s="33"/>
    </row>
    <row r="1146" spans="1:7">
      <c r="A1146" s="33"/>
      <c r="B1146" s="33"/>
      <c r="C1146" s="33"/>
      <c r="D1146" s="33"/>
      <c r="E1146" s="33"/>
      <c r="F1146" s="33"/>
      <c r="G1146" s="33"/>
    </row>
    <row r="1147" spans="1:7">
      <c r="A1147" s="33"/>
      <c r="B1147" s="33"/>
      <c r="C1147" s="33"/>
      <c r="D1147" s="33"/>
      <c r="E1147" s="33"/>
      <c r="F1147" s="33"/>
      <c r="G1147" s="33"/>
    </row>
    <row r="1148" spans="1:7">
      <c r="A1148" s="33"/>
      <c r="B1148" s="33"/>
      <c r="C1148" s="33"/>
      <c r="D1148" s="33"/>
      <c r="E1148" s="33"/>
      <c r="F1148" s="33"/>
      <c r="G1148" s="33"/>
    </row>
    <row r="1149" spans="1:7">
      <c r="A1149" s="33"/>
      <c r="B1149" s="33"/>
      <c r="C1149" s="33"/>
      <c r="D1149" s="33"/>
      <c r="E1149" s="33"/>
      <c r="F1149" s="33"/>
      <c r="G1149" s="33"/>
    </row>
    <row r="1150" spans="1:7">
      <c r="A1150" s="33"/>
      <c r="B1150" s="33"/>
      <c r="C1150" s="33"/>
      <c r="D1150" s="33"/>
      <c r="E1150" s="33"/>
      <c r="F1150" s="33"/>
      <c r="G1150" s="33"/>
    </row>
    <row r="1151" spans="1:7">
      <c r="A1151" s="33"/>
      <c r="B1151" s="33"/>
      <c r="C1151" s="33"/>
      <c r="D1151" s="33"/>
      <c r="E1151" s="33"/>
      <c r="F1151" s="33"/>
      <c r="G1151" s="33"/>
    </row>
    <row r="1152" spans="1:7">
      <c r="A1152" s="33"/>
      <c r="B1152" s="33"/>
      <c r="C1152" s="33"/>
      <c r="D1152" s="33"/>
      <c r="E1152" s="33"/>
      <c r="F1152" s="33"/>
      <c r="G1152" s="33"/>
    </row>
    <row r="1153" spans="1:7">
      <c r="A1153" s="33"/>
      <c r="B1153" s="33"/>
      <c r="C1153" s="33"/>
      <c r="D1153" s="33"/>
      <c r="E1153" s="33"/>
      <c r="F1153" s="33"/>
      <c r="G1153" s="33"/>
    </row>
    <row r="1154" spans="1:7">
      <c r="A1154" s="33"/>
      <c r="B1154" s="33"/>
      <c r="C1154" s="33"/>
      <c r="D1154" s="33"/>
      <c r="E1154" s="33"/>
      <c r="F1154" s="33"/>
      <c r="G1154" s="33"/>
    </row>
    <row r="1155" spans="1:7">
      <c r="A1155" s="33"/>
      <c r="B1155" s="33"/>
      <c r="C1155" s="33"/>
      <c r="D1155" s="33"/>
      <c r="E1155" s="33"/>
      <c r="F1155" s="33"/>
      <c r="G1155" s="33"/>
    </row>
    <row r="1156" spans="1:7">
      <c r="A1156" s="33"/>
      <c r="B1156" s="33"/>
      <c r="C1156" s="33"/>
      <c r="D1156" s="33"/>
      <c r="E1156" s="33"/>
      <c r="F1156" s="33"/>
      <c r="G1156" s="33"/>
    </row>
    <row r="1157" spans="1:7">
      <c r="A1157" s="33"/>
      <c r="B1157" s="33"/>
      <c r="C1157" s="33"/>
      <c r="D1157" s="33"/>
      <c r="E1157" s="33"/>
      <c r="F1157" s="33"/>
      <c r="G1157" s="33"/>
    </row>
    <row r="1158" spans="1:7">
      <c r="A1158" s="33"/>
      <c r="B1158" s="33"/>
      <c r="C1158" s="33"/>
      <c r="D1158" s="33"/>
      <c r="E1158" s="33"/>
      <c r="F1158" s="33"/>
      <c r="G1158" s="33"/>
    </row>
    <row r="1159" spans="1:7">
      <c r="A1159" s="33"/>
      <c r="B1159" s="33"/>
      <c r="C1159" s="33"/>
      <c r="D1159" s="33"/>
      <c r="E1159" s="33"/>
      <c r="F1159" s="33"/>
      <c r="G1159" s="33"/>
    </row>
    <row r="1160" spans="1:7">
      <c r="A1160" s="33"/>
      <c r="B1160" s="33"/>
      <c r="C1160" s="33"/>
      <c r="D1160" s="33"/>
      <c r="E1160" s="33"/>
      <c r="F1160" s="33"/>
      <c r="G1160" s="33"/>
    </row>
    <row r="1161" spans="1:7">
      <c r="A1161" s="33"/>
      <c r="B1161" s="33"/>
      <c r="C1161" s="33"/>
      <c r="D1161" s="33"/>
      <c r="E1161" s="33"/>
      <c r="F1161" s="33"/>
      <c r="G1161" s="33"/>
    </row>
    <row r="1162" spans="1:7">
      <c r="A1162" s="33"/>
      <c r="B1162" s="33"/>
      <c r="C1162" s="33"/>
      <c r="D1162" s="33"/>
      <c r="E1162" s="33"/>
      <c r="F1162" s="33"/>
      <c r="G1162" s="33"/>
    </row>
    <row r="1163" spans="1:7">
      <c r="A1163" s="33"/>
      <c r="B1163" s="33"/>
      <c r="C1163" s="33"/>
      <c r="D1163" s="33"/>
      <c r="E1163" s="33"/>
      <c r="F1163" s="33"/>
      <c r="G1163" s="33"/>
    </row>
    <row r="1164" spans="1:7">
      <c r="A1164" s="33"/>
      <c r="B1164" s="33"/>
      <c r="C1164" s="33"/>
      <c r="D1164" s="33"/>
      <c r="E1164" s="33"/>
      <c r="F1164" s="33"/>
      <c r="G1164" s="33"/>
    </row>
    <row r="1165" spans="1:7">
      <c r="A1165" s="33"/>
      <c r="B1165" s="33"/>
      <c r="C1165" s="33"/>
      <c r="D1165" s="33"/>
      <c r="E1165" s="33"/>
      <c r="F1165" s="33"/>
      <c r="G1165" s="33"/>
    </row>
    <row r="1166" spans="1:7">
      <c r="A1166" s="33"/>
      <c r="B1166" s="33"/>
      <c r="C1166" s="33"/>
      <c r="D1166" s="33"/>
      <c r="E1166" s="33"/>
      <c r="F1166" s="33"/>
      <c r="G1166" s="33"/>
    </row>
    <row r="1167" spans="1:7">
      <c r="A1167" s="33"/>
      <c r="B1167" s="33"/>
      <c r="C1167" s="33"/>
      <c r="D1167" s="33"/>
      <c r="E1167" s="33"/>
      <c r="F1167" s="33"/>
      <c r="G1167" s="33"/>
    </row>
    <row r="1168" spans="1:7">
      <c r="A1168" s="33"/>
      <c r="B1168" s="33"/>
      <c r="C1168" s="33"/>
      <c r="D1168" s="33"/>
      <c r="E1168" s="33"/>
      <c r="F1168" s="33"/>
      <c r="G1168" s="33"/>
    </row>
    <row r="1169" spans="1:7">
      <c r="A1169" s="33"/>
      <c r="B1169" s="33"/>
      <c r="C1169" s="33"/>
      <c r="D1169" s="33"/>
      <c r="E1169" s="33"/>
      <c r="F1169" s="33"/>
      <c r="G1169" s="33"/>
    </row>
    <row r="1170" spans="1:7">
      <c r="A1170" s="33"/>
      <c r="B1170" s="33"/>
      <c r="C1170" s="33"/>
      <c r="D1170" s="33"/>
      <c r="E1170" s="33"/>
      <c r="F1170" s="33"/>
      <c r="G1170" s="33"/>
    </row>
    <row r="1171" spans="1:7">
      <c r="A1171" s="33"/>
      <c r="B1171" s="33"/>
      <c r="C1171" s="33"/>
      <c r="D1171" s="33"/>
      <c r="E1171" s="33"/>
      <c r="F1171" s="33"/>
      <c r="G1171" s="33"/>
    </row>
    <row r="1172" spans="1:7">
      <c r="A1172" s="33"/>
      <c r="B1172" s="33"/>
      <c r="C1172" s="33"/>
      <c r="D1172" s="33"/>
      <c r="E1172" s="33"/>
      <c r="F1172" s="33"/>
      <c r="G1172" s="33"/>
    </row>
    <row r="1173" spans="1:7">
      <c r="A1173" s="33"/>
      <c r="B1173" s="33"/>
      <c r="C1173" s="33"/>
      <c r="D1173" s="33"/>
      <c r="E1173" s="33"/>
      <c r="F1173" s="33"/>
      <c r="G1173" s="33"/>
    </row>
    <row r="1174" spans="1:7">
      <c r="A1174" s="33"/>
      <c r="B1174" s="33"/>
      <c r="C1174" s="33"/>
      <c r="D1174" s="33"/>
      <c r="E1174" s="33"/>
      <c r="F1174" s="33"/>
      <c r="G1174" s="33"/>
    </row>
    <row r="1175" spans="1:7">
      <c r="A1175" s="33"/>
      <c r="B1175" s="33"/>
      <c r="C1175" s="33"/>
      <c r="D1175" s="33"/>
      <c r="E1175" s="33"/>
      <c r="F1175" s="33"/>
      <c r="G1175" s="33"/>
    </row>
    <row r="1176" spans="1:7">
      <c r="A1176" s="33"/>
      <c r="B1176" s="33"/>
      <c r="C1176" s="33"/>
      <c r="D1176" s="33"/>
      <c r="E1176" s="33"/>
      <c r="F1176" s="33"/>
      <c r="G1176" s="33"/>
    </row>
    <row r="1177" spans="1:7">
      <c r="A1177" s="33"/>
      <c r="B1177" s="33"/>
      <c r="C1177" s="33"/>
      <c r="D1177" s="33"/>
      <c r="E1177" s="33"/>
      <c r="F1177" s="33"/>
      <c r="G1177" s="33"/>
    </row>
    <row r="1178" spans="1:7">
      <c r="A1178" s="33"/>
      <c r="B1178" s="33"/>
      <c r="C1178" s="33"/>
      <c r="D1178" s="33"/>
      <c r="E1178" s="33"/>
      <c r="F1178" s="33"/>
      <c r="G1178" s="33"/>
    </row>
    <row r="1179" spans="1:7">
      <c r="A1179" s="33"/>
      <c r="B1179" s="33"/>
      <c r="C1179" s="33"/>
      <c r="D1179" s="33"/>
      <c r="E1179" s="33"/>
      <c r="F1179" s="33"/>
      <c r="G1179" s="33"/>
    </row>
    <row r="1180" spans="1:7">
      <c r="A1180" s="33"/>
      <c r="B1180" s="33"/>
      <c r="C1180" s="33"/>
      <c r="D1180" s="33"/>
      <c r="E1180" s="33"/>
      <c r="F1180" s="33"/>
      <c r="G1180" s="33"/>
    </row>
    <row r="1181" spans="1:7">
      <c r="A1181" s="33"/>
      <c r="B1181" s="33"/>
      <c r="C1181" s="33"/>
      <c r="D1181" s="33"/>
      <c r="E1181" s="33"/>
      <c r="F1181" s="33"/>
      <c r="G1181" s="33"/>
    </row>
    <row r="1182" spans="1:7">
      <c r="A1182" s="33"/>
      <c r="B1182" s="33"/>
      <c r="C1182" s="33"/>
      <c r="D1182" s="33"/>
      <c r="E1182" s="33"/>
      <c r="F1182" s="33"/>
      <c r="G1182" s="33"/>
    </row>
    <row r="1183" spans="1:7">
      <c r="A1183" s="33"/>
      <c r="B1183" s="33"/>
      <c r="C1183" s="33"/>
      <c r="D1183" s="33"/>
      <c r="E1183" s="33"/>
      <c r="F1183" s="33"/>
      <c r="G1183" s="33"/>
    </row>
    <row r="1184" spans="1:7">
      <c r="A1184" s="33"/>
      <c r="B1184" s="33"/>
      <c r="C1184" s="33"/>
      <c r="D1184" s="33"/>
      <c r="E1184" s="33"/>
      <c r="F1184" s="33"/>
      <c r="G1184" s="33"/>
    </row>
    <row r="1185" spans="1:7">
      <c r="A1185" s="33"/>
      <c r="B1185" s="33"/>
      <c r="C1185" s="33"/>
      <c r="D1185" s="33"/>
      <c r="E1185" s="33"/>
      <c r="F1185" s="33"/>
      <c r="G1185" s="33"/>
    </row>
    <row r="1186" spans="1:7">
      <c r="A1186" s="33"/>
      <c r="B1186" s="33"/>
      <c r="C1186" s="33"/>
      <c r="D1186" s="33"/>
      <c r="E1186" s="33"/>
      <c r="F1186" s="33"/>
      <c r="G1186" s="33"/>
    </row>
    <row r="1187" spans="1:7">
      <c r="A1187" s="33"/>
      <c r="B1187" s="33"/>
      <c r="C1187" s="33"/>
      <c r="D1187" s="33"/>
      <c r="E1187" s="33"/>
      <c r="F1187" s="33"/>
      <c r="G1187" s="33"/>
    </row>
    <row r="1188" spans="1:7">
      <c r="A1188" s="33"/>
      <c r="B1188" s="33"/>
      <c r="C1188" s="33"/>
      <c r="D1188" s="33"/>
      <c r="E1188" s="33"/>
      <c r="F1188" s="33"/>
      <c r="G1188" s="33"/>
    </row>
    <row r="1189" spans="1:7">
      <c r="A1189" s="33"/>
      <c r="B1189" s="33"/>
      <c r="C1189" s="33"/>
      <c r="D1189" s="33"/>
      <c r="E1189" s="33"/>
      <c r="F1189" s="33"/>
      <c r="G1189" s="33"/>
    </row>
    <row r="1190" spans="1:7">
      <c r="A1190" s="33"/>
      <c r="B1190" s="33"/>
      <c r="C1190" s="33"/>
      <c r="D1190" s="33"/>
      <c r="E1190" s="33"/>
      <c r="F1190" s="33"/>
      <c r="G1190" s="33"/>
    </row>
    <row r="1191" spans="1:7">
      <c r="A1191" s="33"/>
      <c r="B1191" s="33"/>
      <c r="C1191" s="33"/>
      <c r="D1191" s="33"/>
      <c r="E1191" s="33"/>
      <c r="F1191" s="33"/>
      <c r="G1191" s="33"/>
    </row>
    <row r="1192" spans="1:7">
      <c r="A1192" s="33"/>
      <c r="B1192" s="33"/>
      <c r="C1192" s="33"/>
      <c r="D1192" s="33"/>
      <c r="E1192" s="33"/>
      <c r="F1192" s="33"/>
      <c r="G1192" s="33"/>
    </row>
    <row r="1193" spans="1:7">
      <c r="A1193" s="33"/>
      <c r="B1193" s="33"/>
      <c r="C1193" s="33"/>
      <c r="D1193" s="33"/>
      <c r="E1193" s="33"/>
      <c r="F1193" s="33"/>
      <c r="G1193" s="33"/>
    </row>
    <row r="1194" spans="1:7">
      <c r="A1194" s="33"/>
      <c r="B1194" s="33"/>
      <c r="C1194" s="33"/>
      <c r="D1194" s="33"/>
      <c r="E1194" s="33"/>
      <c r="F1194" s="33"/>
      <c r="G1194" s="33"/>
    </row>
    <row r="1195" spans="1:7">
      <c r="A1195" s="33"/>
      <c r="B1195" s="33"/>
      <c r="C1195" s="33"/>
      <c r="D1195" s="33"/>
      <c r="E1195" s="33"/>
      <c r="F1195" s="33"/>
      <c r="G1195" s="33"/>
    </row>
    <row r="1196" spans="1:7">
      <c r="A1196" s="33"/>
      <c r="B1196" s="33"/>
      <c r="C1196" s="33"/>
      <c r="D1196" s="33"/>
      <c r="E1196" s="33"/>
      <c r="F1196" s="33"/>
      <c r="G1196" s="33"/>
    </row>
    <row r="1197" spans="1:7">
      <c r="A1197" s="33"/>
      <c r="B1197" s="33"/>
      <c r="C1197" s="33"/>
      <c r="D1197" s="33"/>
      <c r="E1197" s="33"/>
      <c r="F1197" s="33"/>
      <c r="G1197" s="33"/>
    </row>
    <row r="1198" spans="1:7">
      <c r="A1198" s="33"/>
      <c r="B1198" s="33"/>
      <c r="C1198" s="33"/>
      <c r="D1198" s="33"/>
      <c r="E1198" s="33"/>
      <c r="F1198" s="33"/>
      <c r="G1198" s="33"/>
    </row>
    <row r="1199" spans="1:7">
      <c r="A1199" s="33"/>
      <c r="B1199" s="33"/>
      <c r="C1199" s="33"/>
      <c r="D1199" s="33"/>
      <c r="E1199" s="33"/>
      <c r="F1199" s="33"/>
      <c r="G1199" s="33"/>
    </row>
    <row r="1200" spans="1:7">
      <c r="A1200" s="33"/>
      <c r="B1200" s="33"/>
      <c r="C1200" s="33"/>
      <c r="D1200" s="33"/>
      <c r="E1200" s="33"/>
      <c r="F1200" s="33"/>
      <c r="G1200" s="33"/>
    </row>
    <row r="1201" spans="1:7">
      <c r="A1201" s="33"/>
      <c r="B1201" s="33"/>
      <c r="C1201" s="33"/>
      <c r="D1201" s="33"/>
      <c r="E1201" s="33"/>
      <c r="F1201" s="33"/>
      <c r="G1201" s="33"/>
    </row>
    <row r="1202" spans="1:7">
      <c r="A1202" s="33"/>
      <c r="B1202" s="33"/>
      <c r="C1202" s="33"/>
      <c r="D1202" s="33"/>
      <c r="E1202" s="33"/>
      <c r="F1202" s="33"/>
      <c r="G1202" s="33"/>
    </row>
    <row r="1203" spans="1:7">
      <c r="A1203" s="33"/>
      <c r="B1203" s="33"/>
      <c r="C1203" s="33"/>
      <c r="D1203" s="33"/>
      <c r="E1203" s="33"/>
      <c r="F1203" s="33"/>
      <c r="G1203" s="33"/>
    </row>
    <row r="1204" spans="1:7">
      <c r="A1204" s="33"/>
      <c r="B1204" s="33"/>
      <c r="C1204" s="33"/>
      <c r="D1204" s="33"/>
      <c r="E1204" s="33"/>
      <c r="F1204" s="33"/>
      <c r="G1204" s="33"/>
    </row>
    <row r="1205" spans="1:7">
      <c r="A1205" s="33"/>
      <c r="B1205" s="33"/>
      <c r="C1205" s="33"/>
      <c r="D1205" s="33"/>
      <c r="E1205" s="33"/>
      <c r="F1205" s="33"/>
      <c r="G1205" s="33"/>
    </row>
    <row r="1206" spans="1:7">
      <c r="A1206" s="33"/>
      <c r="B1206" s="33"/>
      <c r="C1206" s="33"/>
      <c r="D1206" s="33"/>
      <c r="E1206" s="33"/>
      <c r="F1206" s="33"/>
      <c r="G1206" s="33"/>
    </row>
    <row r="1207" spans="1:7">
      <c r="A1207" s="33"/>
      <c r="B1207" s="33"/>
      <c r="C1207" s="33"/>
      <c r="D1207" s="33"/>
      <c r="E1207" s="33"/>
      <c r="F1207" s="33"/>
      <c r="G1207" s="33"/>
    </row>
    <row r="1208" spans="1:7">
      <c r="A1208" s="33"/>
      <c r="B1208" s="33"/>
      <c r="C1208" s="33"/>
      <c r="D1208" s="33"/>
      <c r="E1208" s="33"/>
      <c r="F1208" s="33"/>
      <c r="G1208" s="33"/>
    </row>
    <row r="1209" spans="1:7">
      <c r="A1209" s="33"/>
      <c r="B1209" s="33"/>
      <c r="C1209" s="33"/>
      <c r="D1209" s="33"/>
      <c r="E1209" s="33"/>
      <c r="F1209" s="33"/>
      <c r="G1209" s="33"/>
    </row>
    <row r="1210" spans="1:7">
      <c r="A1210" s="33"/>
      <c r="B1210" s="33"/>
      <c r="C1210" s="33"/>
      <c r="D1210" s="33"/>
      <c r="E1210" s="33"/>
      <c r="F1210" s="33"/>
      <c r="G1210" s="33"/>
    </row>
    <row r="1211" spans="1:7">
      <c r="A1211" s="33"/>
      <c r="B1211" s="33"/>
      <c r="C1211" s="33"/>
      <c r="D1211" s="33"/>
      <c r="E1211" s="33"/>
      <c r="F1211" s="33"/>
      <c r="G1211" s="33"/>
    </row>
    <row r="1212" spans="1:7">
      <c r="A1212" s="33"/>
      <c r="B1212" s="33"/>
      <c r="C1212" s="33"/>
      <c r="D1212" s="33"/>
      <c r="E1212" s="33"/>
      <c r="F1212" s="33"/>
      <c r="G1212" s="33"/>
    </row>
    <row r="1213" spans="1:7">
      <c r="A1213" s="33"/>
      <c r="B1213" s="33"/>
      <c r="C1213" s="33"/>
      <c r="D1213" s="33"/>
      <c r="E1213" s="33"/>
      <c r="F1213" s="33"/>
      <c r="G1213" s="33"/>
    </row>
    <row r="1214" spans="1:7">
      <c r="A1214" s="33"/>
      <c r="B1214" s="33"/>
      <c r="C1214" s="33"/>
      <c r="D1214" s="33"/>
      <c r="E1214" s="33"/>
      <c r="F1214" s="33"/>
      <c r="G1214" s="33"/>
    </row>
    <row r="1215" spans="1:7">
      <c r="A1215" s="33"/>
      <c r="B1215" s="33"/>
      <c r="C1215" s="33"/>
      <c r="D1215" s="33"/>
      <c r="E1215" s="33"/>
      <c r="F1215" s="33"/>
      <c r="G1215" s="33"/>
    </row>
    <row r="1216" spans="1:7">
      <c r="A1216" s="33"/>
      <c r="B1216" s="33"/>
      <c r="C1216" s="33"/>
      <c r="D1216" s="33"/>
      <c r="E1216" s="33"/>
      <c r="F1216" s="33"/>
      <c r="G1216" s="33"/>
    </row>
    <row r="1217" spans="1:7">
      <c r="A1217" s="33"/>
      <c r="B1217" s="33"/>
      <c r="C1217" s="33"/>
      <c r="D1217" s="33"/>
      <c r="E1217" s="33"/>
      <c r="F1217" s="33"/>
      <c r="G1217" s="33"/>
    </row>
    <row r="1218" spans="1:7">
      <c r="A1218" s="33"/>
      <c r="B1218" s="33"/>
      <c r="C1218" s="33"/>
      <c r="D1218" s="33"/>
      <c r="E1218" s="33"/>
      <c r="F1218" s="33"/>
      <c r="G1218" s="33"/>
    </row>
    <row r="1219" spans="1:7">
      <c r="A1219" s="33"/>
      <c r="B1219" s="33"/>
      <c r="C1219" s="33"/>
      <c r="D1219" s="33"/>
      <c r="E1219" s="33"/>
      <c r="F1219" s="33"/>
      <c r="G1219" s="33"/>
    </row>
    <row r="1220" spans="1:7">
      <c r="A1220" s="33"/>
      <c r="B1220" s="33"/>
      <c r="C1220" s="33"/>
      <c r="D1220" s="33"/>
      <c r="E1220" s="33"/>
      <c r="F1220" s="33"/>
      <c r="G1220" s="33"/>
    </row>
    <row r="1221" spans="1:7">
      <c r="A1221" s="33"/>
      <c r="B1221" s="33"/>
      <c r="C1221" s="33"/>
      <c r="D1221" s="33"/>
      <c r="E1221" s="33"/>
      <c r="F1221" s="33"/>
      <c r="G1221" s="33"/>
    </row>
    <row r="1222" spans="1:7">
      <c r="A1222" s="33"/>
      <c r="B1222" s="33"/>
      <c r="C1222" s="33"/>
      <c r="D1222" s="33"/>
      <c r="E1222" s="33"/>
      <c r="F1222" s="33"/>
      <c r="G1222" s="33"/>
    </row>
    <row r="1223" spans="1:7">
      <c r="A1223" s="33"/>
      <c r="B1223" s="33"/>
      <c r="C1223" s="33"/>
      <c r="D1223" s="33"/>
      <c r="E1223" s="33"/>
      <c r="F1223" s="33"/>
      <c r="G1223" s="33"/>
    </row>
    <row r="1224" spans="1:7">
      <c r="A1224" s="33"/>
      <c r="B1224" s="33"/>
      <c r="C1224" s="33"/>
      <c r="D1224" s="33"/>
      <c r="E1224" s="33"/>
      <c r="F1224" s="33"/>
      <c r="G1224" s="33"/>
    </row>
    <row r="1225" spans="1:7">
      <c r="A1225" s="33"/>
      <c r="B1225" s="33"/>
      <c r="C1225" s="33"/>
      <c r="D1225" s="33"/>
      <c r="E1225" s="33"/>
      <c r="F1225" s="33"/>
      <c r="G1225" s="33"/>
    </row>
    <row r="1226" spans="1:7">
      <c r="A1226" s="33"/>
      <c r="B1226" s="33"/>
      <c r="C1226" s="33"/>
      <c r="D1226" s="33"/>
      <c r="E1226" s="33"/>
      <c r="F1226" s="33"/>
      <c r="G1226" s="33"/>
    </row>
    <row r="1227" spans="1:7">
      <c r="A1227" s="33"/>
      <c r="B1227" s="33"/>
      <c r="C1227" s="33"/>
      <c r="D1227" s="33"/>
      <c r="E1227" s="33"/>
      <c r="F1227" s="33"/>
      <c r="G1227" s="33"/>
    </row>
    <row r="1228" spans="1:7">
      <c r="A1228" s="33"/>
      <c r="B1228" s="33"/>
      <c r="C1228" s="33"/>
      <c r="D1228" s="33"/>
      <c r="E1228" s="33"/>
      <c r="F1228" s="33"/>
      <c r="G1228" s="33"/>
    </row>
    <row r="1229" spans="1:7">
      <c r="A1229" s="33"/>
      <c r="B1229" s="33"/>
      <c r="C1229" s="33"/>
      <c r="D1229" s="33"/>
      <c r="E1229" s="33"/>
      <c r="F1229" s="33"/>
      <c r="G1229" s="33"/>
    </row>
    <row r="1230" spans="1:7">
      <c r="A1230" s="33"/>
      <c r="B1230" s="33"/>
      <c r="C1230" s="33"/>
      <c r="D1230" s="33"/>
      <c r="E1230" s="33"/>
      <c r="F1230" s="33"/>
      <c r="G1230" s="33"/>
    </row>
    <row r="1231" spans="1:7">
      <c r="A1231" s="33"/>
      <c r="B1231" s="33"/>
      <c r="C1231" s="33"/>
      <c r="D1231" s="33"/>
      <c r="E1231" s="33"/>
      <c r="F1231" s="33"/>
      <c r="G1231" s="33"/>
    </row>
    <row r="1232" spans="1:7">
      <c r="A1232" s="33"/>
      <c r="B1232" s="33"/>
      <c r="C1232" s="33"/>
      <c r="D1232" s="33"/>
      <c r="E1232" s="33"/>
      <c r="F1232" s="33"/>
      <c r="G1232" s="33"/>
    </row>
    <row r="1233" spans="1:7">
      <c r="A1233" s="33"/>
      <c r="B1233" s="33"/>
      <c r="C1233" s="33"/>
      <c r="D1233" s="33"/>
      <c r="E1233" s="33"/>
      <c r="F1233" s="33"/>
      <c r="G1233" s="33"/>
    </row>
    <row r="1234" spans="1:7">
      <c r="A1234" s="33"/>
      <c r="B1234" s="33"/>
      <c r="C1234" s="33"/>
      <c r="D1234" s="33"/>
      <c r="E1234" s="33"/>
      <c r="F1234" s="33"/>
      <c r="G1234" s="33"/>
    </row>
    <row r="1235" spans="1:7">
      <c r="A1235" s="33"/>
      <c r="B1235" s="33"/>
      <c r="C1235" s="33"/>
      <c r="D1235" s="33"/>
      <c r="E1235" s="33"/>
      <c r="F1235" s="33"/>
      <c r="G1235" s="33"/>
    </row>
    <row r="1236" spans="1:7">
      <c r="A1236" s="33"/>
      <c r="B1236" s="33"/>
      <c r="C1236" s="33"/>
      <c r="D1236" s="33"/>
      <c r="E1236" s="33"/>
      <c r="F1236" s="33"/>
      <c r="G1236" s="33"/>
    </row>
    <row r="1237" spans="1:7">
      <c r="A1237" s="33"/>
      <c r="B1237" s="33"/>
      <c r="C1237" s="33"/>
      <c r="D1237" s="33"/>
      <c r="E1237" s="33"/>
      <c r="F1237" s="33"/>
      <c r="G1237" s="33"/>
    </row>
    <row r="1238" spans="1:7">
      <c r="A1238" s="33"/>
      <c r="B1238" s="33"/>
      <c r="C1238" s="33"/>
      <c r="D1238" s="33"/>
      <c r="E1238" s="33"/>
      <c r="F1238" s="33"/>
      <c r="G1238" s="33"/>
    </row>
    <row r="1239" spans="1:7">
      <c r="A1239" s="33"/>
      <c r="B1239" s="33"/>
      <c r="C1239" s="33"/>
      <c r="D1239" s="33"/>
      <c r="E1239" s="33"/>
      <c r="F1239" s="33"/>
      <c r="G1239" s="33"/>
    </row>
    <row r="1240" spans="1:7">
      <c r="A1240" s="33"/>
      <c r="B1240" s="33"/>
      <c r="C1240" s="33"/>
      <c r="D1240" s="33"/>
      <c r="E1240" s="33"/>
      <c r="F1240" s="33"/>
      <c r="G1240" s="33"/>
    </row>
    <row r="1241" spans="1:7">
      <c r="A1241" s="33"/>
      <c r="B1241" s="33"/>
      <c r="C1241" s="33"/>
      <c r="D1241" s="33"/>
      <c r="E1241" s="33"/>
      <c r="F1241" s="33"/>
      <c r="G1241" s="33"/>
    </row>
    <row r="1242" spans="1:7">
      <c r="A1242" s="33"/>
      <c r="B1242" s="33"/>
      <c r="C1242" s="33"/>
      <c r="D1242" s="33"/>
      <c r="E1242" s="33"/>
      <c r="F1242" s="33"/>
      <c r="G1242" s="33"/>
    </row>
    <row r="1243" spans="1:7">
      <c r="A1243" s="33"/>
      <c r="B1243" s="33"/>
      <c r="C1243" s="33"/>
      <c r="D1243" s="33"/>
      <c r="E1243" s="33"/>
      <c r="F1243" s="33"/>
      <c r="G1243" s="33"/>
    </row>
    <row r="1244" spans="1:7">
      <c r="A1244" s="33"/>
      <c r="B1244" s="33"/>
      <c r="C1244" s="33"/>
      <c r="D1244" s="33"/>
      <c r="E1244" s="33"/>
      <c r="F1244" s="33"/>
      <c r="G1244" s="33"/>
    </row>
    <row r="1245" spans="1:7">
      <c r="A1245" s="33"/>
      <c r="B1245" s="33"/>
      <c r="C1245" s="33"/>
      <c r="D1245" s="33"/>
      <c r="E1245" s="33"/>
      <c r="F1245" s="33"/>
      <c r="G1245" s="33"/>
    </row>
    <row r="1246" spans="1:7">
      <c r="A1246" s="33"/>
      <c r="B1246" s="33"/>
      <c r="C1246" s="33"/>
      <c r="D1246" s="33"/>
      <c r="E1246" s="33"/>
      <c r="F1246" s="33"/>
      <c r="G1246" s="33"/>
    </row>
    <row r="1247" spans="1:7">
      <c r="A1247" s="33"/>
      <c r="B1247" s="33"/>
      <c r="C1247" s="33"/>
      <c r="D1247" s="33"/>
      <c r="E1247" s="33"/>
      <c r="F1247" s="33"/>
      <c r="G1247" s="33"/>
    </row>
    <row r="1248" spans="1:7">
      <c r="A1248" s="33"/>
      <c r="B1248" s="33"/>
      <c r="C1248" s="33"/>
      <c r="D1248" s="33"/>
      <c r="E1248" s="33"/>
      <c r="F1248" s="33"/>
      <c r="G1248" s="33"/>
    </row>
    <row r="1249" spans="1:7">
      <c r="A1249" s="33"/>
      <c r="B1249" s="33"/>
      <c r="C1249" s="33"/>
      <c r="D1249" s="33"/>
      <c r="E1249" s="33"/>
      <c r="F1249" s="33"/>
      <c r="G1249" s="33"/>
    </row>
    <row r="1250" spans="1:7">
      <c r="A1250" s="33"/>
      <c r="B1250" s="33"/>
      <c r="C1250" s="33"/>
      <c r="D1250" s="33"/>
      <c r="E1250" s="33"/>
      <c r="F1250" s="33"/>
      <c r="G1250" s="33"/>
    </row>
    <row r="1251" spans="1:7">
      <c r="A1251" s="33"/>
      <c r="B1251" s="33"/>
      <c r="C1251" s="33"/>
      <c r="D1251" s="33"/>
      <c r="E1251" s="33"/>
      <c r="F1251" s="33"/>
      <c r="G1251" s="33"/>
    </row>
    <row r="1252" spans="1:7">
      <c r="A1252" s="33"/>
      <c r="B1252" s="33"/>
      <c r="C1252" s="33"/>
      <c r="D1252" s="33"/>
      <c r="E1252" s="33"/>
      <c r="F1252" s="33"/>
      <c r="G1252" s="33"/>
    </row>
    <row r="1253" spans="1:7">
      <c r="A1253" s="33"/>
      <c r="B1253" s="33"/>
      <c r="C1253" s="33"/>
      <c r="D1253" s="33"/>
      <c r="E1253" s="33"/>
      <c r="F1253" s="33"/>
      <c r="G1253" s="33"/>
    </row>
    <row r="1254" spans="1:7">
      <c r="A1254" s="33"/>
      <c r="B1254" s="33"/>
      <c r="C1254" s="33"/>
      <c r="D1254" s="33"/>
      <c r="E1254" s="33"/>
      <c r="F1254" s="33"/>
      <c r="G1254" s="33"/>
    </row>
    <row r="1255" spans="1:7">
      <c r="A1255" s="33"/>
      <c r="B1255" s="33"/>
      <c r="C1255" s="33"/>
      <c r="D1255" s="33"/>
      <c r="E1255" s="33"/>
      <c r="F1255" s="33"/>
      <c r="G1255" s="33"/>
    </row>
    <row r="1256" spans="1:7">
      <c r="A1256" s="33"/>
      <c r="B1256" s="33"/>
      <c r="C1256" s="33"/>
      <c r="D1256" s="33"/>
      <c r="E1256" s="33"/>
      <c r="F1256" s="33"/>
      <c r="G1256" s="33"/>
    </row>
    <row r="1257" spans="1:7">
      <c r="A1257" s="33"/>
      <c r="B1257" s="33"/>
      <c r="C1257" s="33"/>
      <c r="D1257" s="33"/>
      <c r="E1257" s="33"/>
      <c r="F1257" s="33"/>
      <c r="G1257" s="33"/>
    </row>
    <row r="1258" spans="1:7">
      <c r="A1258" s="33"/>
      <c r="B1258" s="33"/>
      <c r="C1258" s="33"/>
      <c r="D1258" s="33"/>
      <c r="E1258" s="33"/>
      <c r="F1258" s="33"/>
      <c r="G1258" s="33"/>
    </row>
    <row r="1259" spans="1:7">
      <c r="A1259" s="33"/>
      <c r="B1259" s="33"/>
      <c r="C1259" s="33"/>
      <c r="D1259" s="33"/>
      <c r="E1259" s="33"/>
      <c r="F1259" s="33"/>
      <c r="G1259" s="33"/>
    </row>
    <row r="1260" spans="1:7">
      <c r="A1260" s="33"/>
      <c r="B1260" s="33"/>
      <c r="C1260" s="33"/>
      <c r="D1260" s="33"/>
      <c r="E1260" s="33"/>
      <c r="F1260" s="33"/>
      <c r="G1260" s="33"/>
    </row>
    <row r="1261" spans="1:7">
      <c r="A1261" s="33"/>
      <c r="B1261" s="33"/>
      <c r="C1261" s="33"/>
      <c r="D1261" s="33"/>
      <c r="E1261" s="33"/>
      <c r="F1261" s="33"/>
      <c r="G1261" s="33"/>
    </row>
    <row r="1262" spans="1:7">
      <c r="A1262" s="33"/>
      <c r="B1262" s="33"/>
      <c r="C1262" s="33"/>
      <c r="D1262" s="33"/>
      <c r="E1262" s="33"/>
      <c r="F1262" s="33"/>
      <c r="G1262" s="33"/>
    </row>
    <row r="1263" spans="1:7">
      <c r="A1263" s="33"/>
      <c r="B1263" s="33"/>
      <c r="C1263" s="33"/>
      <c r="D1263" s="33"/>
      <c r="E1263" s="33"/>
      <c r="F1263" s="33"/>
      <c r="G1263" s="33"/>
    </row>
    <row r="1264" spans="1:7">
      <c r="A1264" s="33"/>
      <c r="B1264" s="33"/>
      <c r="C1264" s="33"/>
      <c r="D1264" s="33"/>
      <c r="E1264" s="33"/>
      <c r="F1264" s="33"/>
      <c r="G1264" s="33"/>
    </row>
    <row r="1265" spans="1:7">
      <c r="A1265" s="33"/>
      <c r="B1265" s="33"/>
      <c r="C1265" s="33"/>
      <c r="D1265" s="33"/>
      <c r="E1265" s="33"/>
      <c r="F1265" s="33"/>
      <c r="G1265" s="33"/>
    </row>
    <row r="1266" spans="1:7">
      <c r="A1266" s="33"/>
      <c r="B1266" s="33"/>
      <c r="C1266" s="33"/>
      <c r="D1266" s="33"/>
      <c r="E1266" s="33"/>
      <c r="F1266" s="33"/>
      <c r="G1266" s="33"/>
    </row>
    <row r="1267" spans="1:7">
      <c r="A1267" s="33"/>
      <c r="B1267" s="33"/>
      <c r="C1267" s="33"/>
      <c r="D1267" s="33"/>
      <c r="E1267" s="33"/>
      <c r="F1267" s="33"/>
      <c r="G1267" s="33"/>
    </row>
    <row r="1268" spans="1:7">
      <c r="A1268" s="33"/>
      <c r="B1268" s="33"/>
      <c r="C1268" s="33"/>
      <c r="D1268" s="33"/>
      <c r="E1268" s="33"/>
      <c r="F1268" s="33"/>
      <c r="G1268" s="33"/>
    </row>
    <row r="1269" spans="1:7">
      <c r="A1269" s="33"/>
      <c r="B1269" s="33"/>
      <c r="C1269" s="33"/>
      <c r="D1269" s="33"/>
      <c r="E1269" s="33"/>
      <c r="F1269" s="33"/>
      <c r="G1269" s="33"/>
    </row>
    <row r="1270" spans="1:7">
      <c r="A1270" s="33"/>
      <c r="B1270" s="33"/>
      <c r="C1270" s="33"/>
      <c r="D1270" s="33"/>
      <c r="E1270" s="33"/>
      <c r="F1270" s="33"/>
      <c r="G1270" s="33"/>
    </row>
    <row r="1271" spans="1:7">
      <c r="A1271" s="33"/>
      <c r="B1271" s="33"/>
      <c r="C1271" s="33"/>
      <c r="D1271" s="33"/>
      <c r="E1271" s="33"/>
      <c r="F1271" s="33"/>
      <c r="G1271" s="33"/>
    </row>
    <row r="1272" spans="1:7">
      <c r="A1272" s="33"/>
      <c r="B1272" s="33"/>
      <c r="C1272" s="33"/>
      <c r="D1272" s="33"/>
      <c r="E1272" s="33"/>
      <c r="F1272" s="33"/>
      <c r="G1272" s="33"/>
    </row>
    <row r="1273" spans="1:7">
      <c r="A1273" s="33"/>
      <c r="B1273" s="33"/>
      <c r="C1273" s="33"/>
      <c r="D1273" s="33"/>
      <c r="E1273" s="33"/>
      <c r="F1273" s="33"/>
      <c r="G1273" s="33"/>
    </row>
    <row r="1274" spans="1:7">
      <c r="A1274" s="33"/>
      <c r="B1274" s="33"/>
      <c r="C1274" s="33"/>
      <c r="D1274" s="33"/>
      <c r="E1274" s="33"/>
      <c r="F1274" s="33"/>
      <c r="G1274" s="33"/>
    </row>
    <row r="1275" spans="1:7">
      <c r="A1275" s="33"/>
      <c r="B1275" s="33"/>
      <c r="C1275" s="33"/>
      <c r="D1275" s="33"/>
      <c r="E1275" s="33"/>
      <c r="F1275" s="33"/>
      <c r="G1275" s="33"/>
    </row>
    <row r="1276" spans="1:7">
      <c r="A1276" s="33"/>
      <c r="B1276" s="33"/>
      <c r="C1276" s="33"/>
      <c r="D1276" s="33"/>
      <c r="E1276" s="33"/>
      <c r="F1276" s="33"/>
      <c r="G1276" s="33"/>
    </row>
    <row r="1277" spans="1:7">
      <c r="A1277" s="33"/>
      <c r="B1277" s="33"/>
      <c r="C1277" s="33"/>
      <c r="D1277" s="33"/>
      <c r="E1277" s="33"/>
      <c r="F1277" s="33"/>
      <c r="G1277" s="33"/>
    </row>
    <row r="1278" spans="1:7">
      <c r="A1278" s="33"/>
      <c r="B1278" s="33"/>
      <c r="C1278" s="33"/>
      <c r="D1278" s="33"/>
      <c r="E1278" s="33"/>
      <c r="F1278" s="33"/>
      <c r="G1278" s="33"/>
    </row>
    <row r="1279" spans="1:7">
      <c r="A1279" s="33"/>
      <c r="B1279" s="33"/>
      <c r="C1279" s="33"/>
      <c r="D1279" s="33"/>
      <c r="E1279" s="33"/>
      <c r="F1279" s="33"/>
      <c r="G1279" s="33"/>
    </row>
    <row r="1280" spans="1:7">
      <c r="A1280" s="33"/>
      <c r="B1280" s="33"/>
      <c r="C1280" s="33"/>
      <c r="D1280" s="33"/>
      <c r="E1280" s="33"/>
      <c r="F1280" s="33"/>
      <c r="G1280" s="33"/>
    </row>
    <row r="1281" spans="1:7">
      <c r="A1281" s="33"/>
      <c r="B1281" s="33"/>
      <c r="C1281" s="33"/>
      <c r="D1281" s="33"/>
      <c r="E1281" s="33"/>
      <c r="F1281" s="33"/>
      <c r="G1281" s="33"/>
    </row>
    <row r="1282" spans="1:7">
      <c r="A1282" s="33"/>
      <c r="B1282" s="33"/>
      <c r="C1282" s="33"/>
      <c r="D1282" s="33"/>
      <c r="E1282" s="33"/>
      <c r="F1282" s="33"/>
      <c r="G1282" s="33"/>
    </row>
    <row r="1283" spans="1:7">
      <c r="A1283" s="33"/>
      <c r="B1283" s="33"/>
      <c r="C1283" s="33"/>
      <c r="D1283" s="33"/>
      <c r="E1283" s="33"/>
      <c r="F1283" s="33"/>
      <c r="G1283" s="33"/>
    </row>
    <row r="1284" spans="1:7">
      <c r="A1284" s="33"/>
      <c r="B1284" s="33"/>
      <c r="C1284" s="33"/>
      <c r="D1284" s="33"/>
      <c r="E1284" s="33"/>
      <c r="F1284" s="33"/>
      <c r="G1284" s="33"/>
    </row>
    <row r="1285" spans="1:7">
      <c r="A1285" s="33"/>
      <c r="B1285" s="33"/>
      <c r="C1285" s="33"/>
      <c r="D1285" s="33"/>
      <c r="E1285" s="33"/>
      <c r="F1285" s="33"/>
      <c r="G1285" s="33"/>
    </row>
    <row r="1286" spans="1:7">
      <c r="A1286" s="33"/>
      <c r="B1286" s="33"/>
      <c r="C1286" s="33"/>
      <c r="D1286" s="33"/>
      <c r="E1286" s="33"/>
      <c r="F1286" s="33"/>
      <c r="G1286" s="33"/>
    </row>
    <row r="1287" spans="1:7">
      <c r="A1287" s="33"/>
      <c r="B1287" s="33"/>
      <c r="C1287" s="33"/>
      <c r="D1287" s="33"/>
      <c r="E1287" s="33"/>
      <c r="F1287" s="33"/>
      <c r="G1287" s="33"/>
    </row>
    <row r="1288" spans="1:7">
      <c r="A1288" s="33"/>
      <c r="B1288" s="33"/>
      <c r="C1288" s="33"/>
      <c r="D1288" s="33"/>
      <c r="E1288" s="33"/>
      <c r="F1288" s="33"/>
      <c r="G1288" s="33"/>
    </row>
    <row r="1289" spans="1:7">
      <c r="A1289" s="33"/>
      <c r="B1289" s="33"/>
      <c r="C1289" s="33"/>
      <c r="D1289" s="33"/>
      <c r="E1289" s="33"/>
      <c r="F1289" s="33"/>
      <c r="G1289" s="33"/>
    </row>
    <row r="1290" spans="1:7">
      <c r="A1290" s="33"/>
      <c r="B1290" s="33"/>
      <c r="C1290" s="33"/>
      <c r="D1290" s="33"/>
      <c r="E1290" s="33"/>
      <c r="F1290" s="33"/>
      <c r="G1290" s="33"/>
    </row>
    <row r="1291" spans="1:7">
      <c r="A1291" s="33"/>
      <c r="B1291" s="33"/>
      <c r="C1291" s="33"/>
      <c r="D1291" s="33"/>
      <c r="E1291" s="33"/>
      <c r="F1291" s="33"/>
      <c r="G1291" s="33"/>
    </row>
    <row r="1292" spans="1:7">
      <c r="A1292" s="33"/>
      <c r="B1292" s="33"/>
      <c r="C1292" s="33"/>
      <c r="D1292" s="33"/>
      <c r="E1292" s="33"/>
      <c r="F1292" s="33"/>
      <c r="G1292" s="33"/>
    </row>
    <row r="1293" spans="1:7">
      <c r="A1293" s="33"/>
      <c r="B1293" s="33"/>
      <c r="C1293" s="33"/>
      <c r="D1293" s="33"/>
      <c r="E1293" s="33"/>
      <c r="F1293" s="33"/>
      <c r="G1293" s="33"/>
    </row>
    <row r="1294" spans="1:7">
      <c r="A1294" s="33"/>
      <c r="B1294" s="33"/>
      <c r="C1294" s="33"/>
      <c r="D1294" s="33"/>
      <c r="E1294" s="33"/>
      <c r="F1294" s="33"/>
      <c r="G1294" s="33"/>
    </row>
    <row r="1295" spans="1:7">
      <c r="A1295" s="33"/>
      <c r="B1295" s="33"/>
      <c r="C1295" s="33"/>
      <c r="D1295" s="33"/>
      <c r="E1295" s="33"/>
      <c r="F1295" s="33"/>
      <c r="G1295" s="33"/>
    </row>
    <row r="1296" spans="1:7">
      <c r="A1296" s="33"/>
      <c r="B1296" s="33"/>
      <c r="C1296" s="33"/>
      <c r="D1296" s="33"/>
      <c r="E1296" s="33"/>
      <c r="F1296" s="33"/>
      <c r="G1296" s="33"/>
    </row>
    <row r="1297" spans="1:7">
      <c r="A1297" s="33"/>
      <c r="B1297" s="33"/>
      <c r="C1297" s="33"/>
      <c r="D1297" s="33"/>
      <c r="E1297" s="33"/>
      <c r="F1297" s="33"/>
      <c r="G1297" s="33"/>
    </row>
    <row r="1298" spans="1:7">
      <c r="A1298" s="33"/>
      <c r="B1298" s="33"/>
      <c r="C1298" s="33"/>
      <c r="D1298" s="33"/>
      <c r="E1298" s="33"/>
      <c r="F1298" s="33"/>
      <c r="G1298" s="33"/>
    </row>
    <row r="1299" spans="1:7">
      <c r="A1299" s="33"/>
      <c r="B1299" s="33"/>
      <c r="C1299" s="33"/>
      <c r="D1299" s="33"/>
      <c r="E1299" s="33"/>
      <c r="F1299" s="33"/>
      <c r="G1299" s="33"/>
    </row>
    <row r="1300" spans="1:7">
      <c r="A1300" s="33"/>
      <c r="B1300" s="33"/>
      <c r="C1300" s="33"/>
      <c r="D1300" s="33"/>
      <c r="E1300" s="33"/>
      <c r="F1300" s="33"/>
      <c r="G1300" s="33"/>
    </row>
    <row r="1301" spans="1:7">
      <c r="A1301" s="33"/>
      <c r="B1301" s="33"/>
      <c r="C1301" s="33"/>
      <c r="D1301" s="33"/>
      <c r="E1301" s="33"/>
      <c r="F1301" s="33"/>
      <c r="G1301" s="33"/>
    </row>
    <row r="1302" spans="1:7">
      <c r="A1302" s="33"/>
      <c r="B1302" s="33"/>
      <c r="C1302" s="33"/>
      <c r="D1302" s="33"/>
      <c r="E1302" s="33"/>
      <c r="F1302" s="33"/>
      <c r="G1302" s="33"/>
    </row>
    <row r="1303" spans="1:7">
      <c r="A1303" s="33"/>
      <c r="B1303" s="33"/>
      <c r="C1303" s="33"/>
      <c r="D1303" s="33"/>
      <c r="E1303" s="33"/>
      <c r="F1303" s="33"/>
      <c r="G1303" s="33"/>
    </row>
    <row r="1304" spans="1:7">
      <c r="A1304" s="33"/>
      <c r="B1304" s="33"/>
      <c r="C1304" s="33"/>
      <c r="D1304" s="33"/>
      <c r="E1304" s="33"/>
      <c r="F1304" s="33"/>
      <c r="G1304" s="33"/>
    </row>
    <row r="1305" spans="1:7">
      <c r="A1305" s="33"/>
      <c r="B1305" s="33"/>
      <c r="C1305" s="33"/>
      <c r="D1305" s="33"/>
      <c r="E1305" s="33"/>
      <c r="F1305" s="33"/>
      <c r="G1305" s="33"/>
    </row>
    <row r="1306" spans="1:7">
      <c r="A1306" s="33"/>
      <c r="B1306" s="33"/>
      <c r="C1306" s="33"/>
      <c r="D1306" s="33"/>
      <c r="E1306" s="33"/>
      <c r="F1306" s="33"/>
      <c r="G1306" s="33"/>
    </row>
    <row r="1307" spans="1:7">
      <c r="A1307" s="33"/>
      <c r="B1307" s="33"/>
      <c r="C1307" s="33"/>
      <c r="D1307" s="33"/>
      <c r="E1307" s="33"/>
      <c r="F1307" s="33"/>
      <c r="G1307" s="33"/>
    </row>
    <row r="1308" spans="1:7">
      <c r="A1308" s="33"/>
      <c r="B1308" s="33"/>
      <c r="C1308" s="33"/>
      <c r="D1308" s="33"/>
      <c r="E1308" s="33"/>
      <c r="F1308" s="33"/>
      <c r="G1308" s="33"/>
    </row>
    <row r="1309" spans="1:7">
      <c r="A1309" s="33"/>
      <c r="B1309" s="33"/>
      <c r="C1309" s="33"/>
      <c r="D1309" s="33"/>
      <c r="E1309" s="33"/>
      <c r="F1309" s="33"/>
      <c r="G1309" s="33"/>
    </row>
    <row r="1310" spans="1:7">
      <c r="A1310" s="33"/>
      <c r="B1310" s="33"/>
      <c r="C1310" s="33"/>
      <c r="D1310" s="33"/>
      <c r="E1310" s="33"/>
      <c r="F1310" s="33"/>
      <c r="G1310" s="33"/>
    </row>
    <row r="1311" spans="1:7">
      <c r="A1311" s="33"/>
      <c r="B1311" s="33"/>
      <c r="C1311" s="33"/>
      <c r="D1311" s="33"/>
      <c r="E1311" s="33"/>
      <c r="F1311" s="33"/>
      <c r="G1311" s="33"/>
    </row>
    <row r="1312" spans="1:7">
      <c r="A1312" s="33"/>
      <c r="B1312" s="33"/>
      <c r="C1312" s="33"/>
      <c r="D1312" s="33"/>
      <c r="E1312" s="33"/>
      <c r="F1312" s="33"/>
      <c r="G1312" s="33"/>
    </row>
    <row r="1313" spans="1:7">
      <c r="A1313" s="33"/>
      <c r="B1313" s="33"/>
      <c r="C1313" s="33"/>
      <c r="D1313" s="33"/>
      <c r="E1313" s="33"/>
      <c r="F1313" s="33"/>
      <c r="G1313" s="33"/>
    </row>
    <row r="1314" spans="1:7">
      <c r="A1314" s="33"/>
      <c r="B1314" s="33"/>
      <c r="C1314" s="33"/>
      <c r="D1314" s="33"/>
      <c r="E1314" s="33"/>
      <c r="F1314" s="33"/>
      <c r="G1314" s="33"/>
    </row>
    <row r="1315" spans="1:7">
      <c r="A1315" s="33"/>
      <c r="B1315" s="33"/>
      <c r="C1315" s="33"/>
      <c r="D1315" s="33"/>
      <c r="E1315" s="33"/>
      <c r="F1315" s="33"/>
      <c r="G1315" s="33"/>
    </row>
    <row r="1316" spans="1:7">
      <c r="A1316" s="33"/>
      <c r="B1316" s="33"/>
      <c r="C1316" s="33"/>
      <c r="D1316" s="33"/>
      <c r="E1316" s="33"/>
      <c r="F1316" s="33"/>
      <c r="G1316" s="33"/>
    </row>
    <row r="1317" spans="1:7">
      <c r="A1317" s="33"/>
      <c r="B1317" s="33"/>
      <c r="C1317" s="33"/>
      <c r="D1317" s="33"/>
      <c r="E1317" s="33"/>
      <c r="F1317" s="33"/>
      <c r="G1317" s="33"/>
    </row>
    <row r="1318" spans="1:7">
      <c r="A1318" s="33"/>
      <c r="B1318" s="33"/>
      <c r="C1318" s="33"/>
      <c r="D1318" s="33"/>
      <c r="E1318" s="33"/>
      <c r="F1318" s="33"/>
      <c r="G1318" s="33"/>
    </row>
    <row r="1319" spans="1:7">
      <c r="A1319" s="33"/>
      <c r="B1319" s="33"/>
      <c r="C1319" s="33"/>
      <c r="D1319" s="33"/>
      <c r="E1319" s="33"/>
      <c r="F1319" s="33"/>
      <c r="G1319" s="33"/>
    </row>
    <row r="1320" spans="1:7">
      <c r="A1320" s="33"/>
      <c r="B1320" s="33"/>
      <c r="C1320" s="33"/>
      <c r="D1320" s="33"/>
      <c r="E1320" s="33"/>
      <c r="F1320" s="33"/>
      <c r="G1320" s="33"/>
    </row>
    <row r="1321" spans="1:7">
      <c r="A1321" s="33"/>
      <c r="B1321" s="33"/>
      <c r="C1321" s="33"/>
      <c r="D1321" s="33"/>
      <c r="E1321" s="33"/>
      <c r="F1321" s="33"/>
      <c r="G1321" s="33"/>
    </row>
    <row r="1322" spans="1:7">
      <c r="A1322" s="33"/>
      <c r="B1322" s="33"/>
      <c r="C1322" s="33"/>
      <c r="D1322" s="33"/>
      <c r="E1322" s="33"/>
      <c r="F1322" s="33"/>
      <c r="G1322" s="33"/>
    </row>
    <row r="1323" spans="1:7">
      <c r="A1323" s="33"/>
      <c r="B1323" s="33"/>
      <c r="C1323" s="33"/>
      <c r="D1323" s="33"/>
      <c r="E1323" s="33"/>
      <c r="F1323" s="33"/>
      <c r="G1323" s="33"/>
    </row>
    <row r="1324" spans="1:7">
      <c r="A1324" s="33"/>
      <c r="B1324" s="33"/>
      <c r="C1324" s="33"/>
      <c r="D1324" s="33"/>
      <c r="E1324" s="33"/>
      <c r="F1324" s="33"/>
      <c r="G1324" s="33"/>
    </row>
    <row r="1325" spans="1:7">
      <c r="A1325" s="33"/>
      <c r="B1325" s="33"/>
      <c r="C1325" s="33"/>
      <c r="D1325" s="33"/>
      <c r="E1325" s="33"/>
      <c r="F1325" s="33"/>
      <c r="G1325" s="33"/>
    </row>
    <row r="1326" spans="1:7">
      <c r="A1326" s="33"/>
      <c r="B1326" s="33"/>
      <c r="C1326" s="33"/>
      <c r="D1326" s="33"/>
      <c r="E1326" s="33"/>
      <c r="F1326" s="33"/>
      <c r="G1326" s="33"/>
    </row>
    <row r="1327" spans="1:7">
      <c r="A1327" s="33"/>
      <c r="B1327" s="33"/>
      <c r="C1327" s="33"/>
      <c r="D1327" s="33"/>
      <c r="E1327" s="33"/>
      <c r="F1327" s="33"/>
      <c r="G1327" s="33"/>
    </row>
    <row r="1328" spans="1:7">
      <c r="A1328" s="33"/>
      <c r="B1328" s="33"/>
      <c r="C1328" s="33"/>
      <c r="D1328" s="33"/>
      <c r="E1328" s="33"/>
      <c r="F1328" s="33"/>
      <c r="G1328" s="33"/>
    </row>
    <row r="1329" spans="1:7">
      <c r="A1329" s="33"/>
      <c r="B1329" s="33"/>
      <c r="C1329" s="33"/>
      <c r="D1329" s="33"/>
      <c r="E1329" s="33"/>
      <c r="F1329" s="33"/>
      <c r="G1329" s="33"/>
    </row>
    <row r="1330" spans="1:7">
      <c r="A1330" s="33"/>
      <c r="B1330" s="33"/>
      <c r="C1330" s="33"/>
      <c r="D1330" s="33"/>
      <c r="E1330" s="33"/>
      <c r="F1330" s="33"/>
      <c r="G1330" s="33"/>
    </row>
    <row r="1331" spans="1:7">
      <c r="A1331" s="33"/>
      <c r="B1331" s="33"/>
      <c r="C1331" s="33"/>
      <c r="D1331" s="33"/>
      <c r="E1331" s="33"/>
      <c r="F1331" s="33"/>
      <c r="G1331" s="33"/>
    </row>
    <row r="1332" spans="1:7">
      <c r="A1332" s="33"/>
      <c r="B1332" s="33"/>
      <c r="C1332" s="33"/>
      <c r="D1332" s="33"/>
      <c r="E1332" s="33"/>
      <c r="F1332" s="33"/>
      <c r="G1332" s="33"/>
    </row>
    <row r="1333" spans="1:7">
      <c r="A1333" s="33"/>
      <c r="B1333" s="33"/>
      <c r="C1333" s="33"/>
      <c r="D1333" s="33"/>
      <c r="E1333" s="33"/>
      <c r="F1333" s="33"/>
      <c r="G1333" s="33"/>
    </row>
    <row r="1334" spans="1:7">
      <c r="A1334" s="33"/>
      <c r="B1334" s="33"/>
      <c r="C1334" s="33"/>
      <c r="D1334" s="33"/>
      <c r="E1334" s="33"/>
      <c r="F1334" s="33"/>
      <c r="G1334" s="33"/>
    </row>
    <row r="1335" spans="1:7">
      <c r="A1335" s="33"/>
      <c r="B1335" s="33"/>
      <c r="C1335" s="33"/>
      <c r="D1335" s="33"/>
      <c r="E1335" s="33"/>
      <c r="F1335" s="33"/>
      <c r="G1335" s="33"/>
    </row>
    <row r="1336" spans="1:7">
      <c r="A1336" s="33"/>
      <c r="B1336" s="33"/>
      <c r="C1336" s="33"/>
      <c r="D1336" s="33"/>
      <c r="E1336" s="33"/>
      <c r="F1336" s="33"/>
      <c r="G1336" s="33"/>
    </row>
    <row r="1337" spans="1:7">
      <c r="A1337" s="33"/>
      <c r="B1337" s="33"/>
      <c r="C1337" s="33"/>
      <c r="D1337" s="33"/>
      <c r="E1337" s="33"/>
      <c r="F1337" s="33"/>
      <c r="G1337" s="33"/>
    </row>
    <row r="1338" spans="1:7">
      <c r="A1338" s="33"/>
      <c r="B1338" s="33"/>
      <c r="C1338" s="33"/>
      <c r="D1338" s="33"/>
      <c r="E1338" s="33"/>
      <c r="F1338" s="33"/>
      <c r="G1338" s="33"/>
    </row>
    <row r="1339" spans="1:7">
      <c r="A1339" s="33"/>
      <c r="B1339" s="33"/>
      <c r="C1339" s="33"/>
      <c r="D1339" s="33"/>
      <c r="E1339" s="33"/>
      <c r="F1339" s="33"/>
      <c r="G1339" s="33"/>
    </row>
    <row r="1340" spans="1:7">
      <c r="A1340" s="33"/>
      <c r="B1340" s="33"/>
      <c r="C1340" s="33"/>
      <c r="D1340" s="33"/>
      <c r="E1340" s="33"/>
      <c r="F1340" s="33"/>
      <c r="G1340" s="33"/>
    </row>
    <row r="1341" spans="1:7">
      <c r="A1341" s="33"/>
      <c r="B1341" s="33"/>
      <c r="C1341" s="33"/>
      <c r="D1341" s="33"/>
      <c r="E1341" s="33"/>
      <c r="F1341" s="33"/>
      <c r="G1341" s="33"/>
    </row>
    <row r="1342" spans="1:7">
      <c r="A1342" s="33"/>
      <c r="B1342" s="33"/>
      <c r="C1342" s="33"/>
      <c r="D1342" s="33"/>
      <c r="E1342" s="33"/>
      <c r="F1342" s="33"/>
      <c r="G1342" s="33"/>
    </row>
    <row r="1343" spans="1:7">
      <c r="A1343" s="33"/>
      <c r="B1343" s="33"/>
      <c r="C1343" s="33"/>
      <c r="D1343" s="33"/>
      <c r="E1343" s="33"/>
      <c r="F1343" s="33"/>
      <c r="G1343" s="33"/>
    </row>
    <row r="1344" spans="1:7">
      <c r="A1344" s="33"/>
      <c r="B1344" s="33"/>
      <c r="C1344" s="33"/>
      <c r="D1344" s="33"/>
      <c r="E1344" s="33"/>
      <c r="F1344" s="33"/>
      <c r="G1344" s="33"/>
    </row>
    <row r="1345" spans="1:7">
      <c r="A1345" s="33"/>
      <c r="B1345" s="33"/>
      <c r="C1345" s="33"/>
      <c r="D1345" s="33"/>
      <c r="E1345" s="33"/>
      <c r="F1345" s="33"/>
      <c r="G1345" s="33"/>
    </row>
    <row r="1346" spans="1:7">
      <c r="A1346" s="33"/>
      <c r="B1346" s="33"/>
      <c r="C1346" s="33"/>
      <c r="D1346" s="33"/>
      <c r="E1346" s="33"/>
      <c r="F1346" s="33"/>
      <c r="G1346" s="33"/>
    </row>
    <row r="1347" spans="1:7">
      <c r="A1347" s="33"/>
      <c r="B1347" s="33"/>
      <c r="C1347" s="33"/>
      <c r="D1347" s="33"/>
      <c r="E1347" s="33"/>
      <c r="F1347" s="33"/>
      <c r="G1347" s="33"/>
    </row>
    <row r="1348" spans="1:7">
      <c r="A1348" s="33"/>
      <c r="B1348" s="33"/>
      <c r="C1348" s="33"/>
      <c r="D1348" s="33"/>
      <c r="E1348" s="33"/>
      <c r="F1348" s="33"/>
      <c r="G1348" s="33"/>
    </row>
    <row r="1349" spans="1:7">
      <c r="A1349" s="33"/>
      <c r="B1349" s="33"/>
      <c r="C1349" s="33"/>
      <c r="D1349" s="33"/>
      <c r="E1349" s="33"/>
      <c r="F1349" s="33"/>
      <c r="G1349" s="33"/>
    </row>
    <row r="1350" spans="1:7">
      <c r="A1350" s="33"/>
      <c r="B1350" s="33"/>
      <c r="C1350" s="33"/>
      <c r="D1350" s="33"/>
      <c r="E1350" s="33"/>
      <c r="F1350" s="33"/>
      <c r="G1350" s="33"/>
    </row>
    <row r="1351" spans="1:7">
      <c r="A1351" s="33"/>
      <c r="B1351" s="33"/>
      <c r="C1351" s="33"/>
      <c r="D1351" s="33"/>
      <c r="E1351" s="33"/>
      <c r="F1351" s="33"/>
      <c r="G1351" s="33"/>
    </row>
    <row r="1352" spans="1:7">
      <c r="A1352" s="33"/>
      <c r="B1352" s="33"/>
      <c r="C1352" s="33"/>
      <c r="D1352" s="33"/>
      <c r="E1352" s="33"/>
      <c r="F1352" s="33"/>
      <c r="G1352" s="33"/>
    </row>
    <row r="1353" spans="1:7">
      <c r="A1353" s="33"/>
      <c r="B1353" s="33"/>
      <c r="C1353" s="33"/>
      <c r="D1353" s="33"/>
      <c r="E1353" s="33"/>
      <c r="F1353" s="33"/>
      <c r="G1353" s="33"/>
    </row>
    <row r="1354" spans="1:7">
      <c r="A1354" s="33"/>
      <c r="B1354" s="33"/>
      <c r="C1354" s="33"/>
      <c r="D1354" s="33"/>
      <c r="E1354" s="33"/>
      <c r="F1354" s="33"/>
      <c r="G1354" s="33"/>
    </row>
    <row r="1355" spans="1:7">
      <c r="A1355" s="33"/>
      <c r="B1355" s="33"/>
      <c r="C1355" s="33"/>
      <c r="D1355" s="33"/>
      <c r="E1355" s="33"/>
      <c r="F1355" s="33"/>
      <c r="G1355" s="33"/>
    </row>
    <row r="1356" spans="1:7">
      <c r="A1356" s="33"/>
      <c r="B1356" s="33"/>
      <c r="C1356" s="33"/>
      <c r="D1356" s="33"/>
      <c r="E1356" s="33"/>
      <c r="F1356" s="33"/>
      <c r="G1356" s="33"/>
    </row>
    <row r="1357" spans="1:7">
      <c r="A1357" s="33"/>
      <c r="B1357" s="33"/>
      <c r="C1357" s="33"/>
      <c r="D1357" s="33"/>
      <c r="E1357" s="33"/>
      <c r="F1357" s="33"/>
      <c r="G1357" s="33"/>
    </row>
    <row r="1358" spans="1:7">
      <c r="A1358" s="33"/>
      <c r="B1358" s="33"/>
      <c r="C1358" s="33"/>
      <c r="D1358" s="33"/>
      <c r="E1358" s="33"/>
      <c r="F1358" s="33"/>
      <c r="G1358" s="33"/>
    </row>
    <row r="1359" spans="1:7">
      <c r="A1359" s="33"/>
      <c r="B1359" s="33"/>
      <c r="C1359" s="33"/>
      <c r="D1359" s="33"/>
      <c r="E1359" s="33"/>
      <c r="F1359" s="33"/>
      <c r="G1359" s="33"/>
    </row>
    <row r="1360" spans="1:7">
      <c r="A1360" s="33"/>
      <c r="B1360" s="33"/>
      <c r="C1360" s="33"/>
      <c r="D1360" s="33"/>
      <c r="E1360" s="33"/>
      <c r="F1360" s="33"/>
      <c r="G1360" s="33"/>
    </row>
    <row r="1361" spans="1:7">
      <c r="A1361" s="33"/>
      <c r="B1361" s="33"/>
      <c r="C1361" s="33"/>
      <c r="D1361" s="33"/>
      <c r="E1361" s="33"/>
      <c r="F1361" s="33"/>
      <c r="G1361" s="33"/>
    </row>
    <row r="1362" spans="1:7">
      <c r="A1362" s="33"/>
      <c r="B1362" s="33"/>
      <c r="C1362" s="33"/>
      <c r="D1362" s="33"/>
      <c r="E1362" s="33"/>
      <c r="F1362" s="33"/>
      <c r="G1362" s="33"/>
    </row>
    <row r="1363" spans="1:7">
      <c r="A1363" s="33"/>
      <c r="B1363" s="33"/>
      <c r="C1363" s="33"/>
      <c r="D1363" s="33"/>
      <c r="E1363" s="33"/>
      <c r="F1363" s="33"/>
      <c r="G1363" s="33"/>
    </row>
    <row r="1364" spans="1:7">
      <c r="A1364" s="33"/>
      <c r="B1364" s="33"/>
      <c r="C1364" s="33"/>
      <c r="D1364" s="33"/>
      <c r="E1364" s="33"/>
      <c r="F1364" s="33"/>
      <c r="G1364" s="33"/>
    </row>
    <row r="1365" spans="1:7">
      <c r="A1365" s="33"/>
      <c r="B1365" s="33"/>
      <c r="C1365" s="33"/>
      <c r="D1365" s="33"/>
      <c r="E1365" s="33"/>
      <c r="F1365" s="33"/>
      <c r="G1365" s="33"/>
    </row>
    <row r="1366" spans="1:7">
      <c r="A1366" s="33"/>
      <c r="B1366" s="33"/>
      <c r="C1366" s="33"/>
      <c r="D1366" s="33"/>
      <c r="E1366" s="33"/>
      <c r="F1366" s="33"/>
      <c r="G1366" s="33"/>
    </row>
    <row r="1367" spans="1:7">
      <c r="A1367" s="33"/>
      <c r="B1367" s="33"/>
      <c r="C1367" s="33"/>
      <c r="D1367" s="33"/>
      <c r="E1367" s="33"/>
      <c r="F1367" s="33"/>
      <c r="G1367" s="33"/>
    </row>
    <row r="1368" spans="1:7">
      <c r="A1368" s="33"/>
      <c r="B1368" s="33"/>
      <c r="C1368" s="33"/>
      <c r="D1368" s="33"/>
      <c r="E1368" s="33"/>
      <c r="F1368" s="33"/>
      <c r="G1368" s="33"/>
    </row>
    <row r="1369" spans="1:7">
      <c r="A1369" s="33"/>
      <c r="B1369" s="33"/>
      <c r="C1369" s="33"/>
      <c r="D1369" s="33"/>
      <c r="E1369" s="33"/>
      <c r="F1369" s="33"/>
      <c r="G1369" s="33"/>
    </row>
    <row r="1370" spans="1:7">
      <c r="A1370" s="33"/>
      <c r="B1370" s="33"/>
      <c r="C1370" s="33"/>
      <c r="D1370" s="33"/>
      <c r="E1370" s="33"/>
      <c r="F1370" s="33"/>
      <c r="G1370" s="33"/>
    </row>
    <row r="1371" spans="1:7">
      <c r="A1371" s="33"/>
      <c r="B1371" s="33"/>
      <c r="C1371" s="33"/>
      <c r="D1371" s="33"/>
      <c r="E1371" s="33"/>
      <c r="F1371" s="33"/>
      <c r="G1371" s="33"/>
    </row>
    <row r="1372" spans="1:7">
      <c r="A1372" s="33"/>
      <c r="B1372" s="33"/>
      <c r="C1372" s="33"/>
      <c r="D1372" s="33"/>
      <c r="E1372" s="33"/>
      <c r="F1372" s="33"/>
      <c r="G1372" s="33"/>
    </row>
    <row r="1373" spans="1:7">
      <c r="A1373" s="33"/>
      <c r="B1373" s="33"/>
      <c r="C1373" s="33"/>
      <c r="D1373" s="33"/>
      <c r="E1373" s="33"/>
      <c r="F1373" s="33"/>
      <c r="G1373" s="33"/>
    </row>
    <row r="1374" spans="1:7">
      <c r="A1374" s="33"/>
      <c r="B1374" s="33"/>
      <c r="C1374" s="33"/>
      <c r="D1374" s="33"/>
      <c r="E1374" s="33"/>
      <c r="F1374" s="33"/>
      <c r="G1374" s="33"/>
    </row>
    <row r="1375" spans="1:7">
      <c r="A1375" s="33"/>
      <c r="B1375" s="33"/>
      <c r="C1375" s="33"/>
      <c r="D1375" s="33"/>
      <c r="E1375" s="33"/>
      <c r="F1375" s="33"/>
      <c r="G1375" s="33"/>
    </row>
    <row r="1376" spans="1:7">
      <c r="A1376" s="33"/>
      <c r="B1376" s="33"/>
      <c r="C1376" s="33"/>
      <c r="D1376" s="33"/>
      <c r="E1376" s="33"/>
      <c r="F1376" s="33"/>
      <c r="G1376" s="33"/>
    </row>
    <row r="1377" spans="1:7">
      <c r="A1377" s="33"/>
      <c r="B1377" s="33"/>
      <c r="C1377" s="33"/>
      <c r="D1377" s="33"/>
      <c r="E1377" s="33"/>
      <c r="F1377" s="33"/>
      <c r="G1377" s="33"/>
    </row>
    <row r="1378" spans="1:7">
      <c r="A1378" s="33"/>
      <c r="B1378" s="33"/>
      <c r="C1378" s="33"/>
      <c r="D1378" s="33"/>
      <c r="E1378" s="33"/>
      <c r="F1378" s="33"/>
      <c r="G1378" s="33"/>
    </row>
    <row r="1379" spans="1:7">
      <c r="A1379" s="33"/>
      <c r="B1379" s="33"/>
      <c r="C1379" s="33"/>
      <c r="D1379" s="33"/>
      <c r="E1379" s="33"/>
      <c r="F1379" s="33"/>
      <c r="G1379" s="33"/>
    </row>
    <row r="1380" spans="1:7">
      <c r="A1380" s="33"/>
      <c r="B1380" s="33"/>
      <c r="C1380" s="33"/>
      <c r="D1380" s="33"/>
      <c r="E1380" s="33"/>
      <c r="F1380" s="33"/>
      <c r="G1380" s="33"/>
    </row>
    <row r="1381" spans="1:7">
      <c r="A1381" s="33"/>
      <c r="B1381" s="33"/>
      <c r="C1381" s="33"/>
      <c r="D1381" s="33"/>
      <c r="E1381" s="33"/>
      <c r="F1381" s="33"/>
      <c r="G1381" s="33"/>
    </row>
    <row r="1382" spans="1:7">
      <c r="A1382" s="33"/>
      <c r="B1382" s="33"/>
      <c r="C1382" s="33"/>
      <c r="D1382" s="33"/>
      <c r="E1382" s="33"/>
      <c r="F1382" s="33"/>
      <c r="G1382" s="33"/>
    </row>
    <row r="1383" spans="1:7">
      <c r="A1383" s="33"/>
      <c r="B1383" s="33"/>
      <c r="C1383" s="33"/>
      <c r="D1383" s="33"/>
      <c r="E1383" s="33"/>
      <c r="F1383" s="33"/>
      <c r="G1383" s="33"/>
    </row>
    <row r="1384" spans="1:7">
      <c r="A1384" s="33"/>
      <c r="B1384" s="33"/>
      <c r="C1384" s="33"/>
      <c r="D1384" s="33"/>
      <c r="E1384" s="33"/>
      <c r="F1384" s="33"/>
      <c r="G1384" s="33"/>
    </row>
    <row r="1385" spans="1:7">
      <c r="A1385" s="33"/>
      <c r="B1385" s="33"/>
      <c r="C1385" s="33"/>
      <c r="D1385" s="33"/>
      <c r="E1385" s="33"/>
      <c r="F1385" s="33"/>
      <c r="G1385" s="33"/>
    </row>
    <row r="1386" spans="1:7">
      <c r="A1386" s="33"/>
      <c r="B1386" s="33"/>
      <c r="C1386" s="33"/>
      <c r="D1386" s="33"/>
      <c r="E1386" s="33"/>
      <c r="F1386" s="33"/>
      <c r="G1386" s="33"/>
    </row>
    <row r="1387" spans="1:7">
      <c r="A1387" s="33"/>
      <c r="B1387" s="33"/>
      <c r="C1387" s="33"/>
      <c r="D1387" s="33"/>
      <c r="E1387" s="33"/>
      <c r="F1387" s="33"/>
      <c r="G1387" s="33"/>
    </row>
    <row r="1388" spans="1:7">
      <c r="A1388" s="33"/>
      <c r="B1388" s="33"/>
      <c r="C1388" s="33"/>
      <c r="D1388" s="33"/>
      <c r="E1388" s="33"/>
      <c r="F1388" s="33"/>
      <c r="G1388" s="33"/>
    </row>
    <row r="1389" spans="1:7">
      <c r="A1389" s="33"/>
      <c r="B1389" s="33"/>
      <c r="C1389" s="33"/>
      <c r="D1389" s="33"/>
      <c r="E1389" s="33"/>
      <c r="F1389" s="33"/>
      <c r="G1389" s="33"/>
    </row>
    <row r="1390" spans="1:7">
      <c r="A1390" s="33"/>
      <c r="B1390" s="33"/>
      <c r="C1390" s="33"/>
      <c r="D1390" s="33"/>
      <c r="E1390" s="33"/>
      <c r="F1390" s="33"/>
      <c r="G1390" s="33"/>
    </row>
    <row r="1391" spans="1:7">
      <c r="A1391" s="33"/>
      <c r="B1391" s="33"/>
      <c r="C1391" s="33"/>
      <c r="D1391" s="33"/>
      <c r="E1391" s="33"/>
      <c r="F1391" s="33"/>
      <c r="G1391" s="33"/>
    </row>
    <row r="1392" spans="1:7">
      <c r="A1392" s="33"/>
      <c r="B1392" s="33"/>
      <c r="C1392" s="33"/>
      <c r="D1392" s="33"/>
      <c r="E1392" s="33"/>
      <c r="F1392" s="33"/>
      <c r="G1392" s="33"/>
    </row>
    <row r="1393" spans="1:7">
      <c r="A1393" s="33"/>
      <c r="B1393" s="33"/>
      <c r="C1393" s="33"/>
      <c r="D1393" s="33"/>
      <c r="E1393" s="33"/>
      <c r="F1393" s="33"/>
      <c r="G1393" s="33"/>
    </row>
    <row r="1394" spans="1:7">
      <c r="A1394" s="33"/>
      <c r="B1394" s="33"/>
      <c r="C1394" s="33"/>
      <c r="D1394" s="33"/>
      <c r="E1394" s="33"/>
      <c r="F1394" s="33"/>
      <c r="G1394" s="33"/>
    </row>
    <row r="1395" spans="1:7">
      <c r="A1395" s="33"/>
      <c r="B1395" s="33"/>
      <c r="C1395" s="33"/>
      <c r="D1395" s="33"/>
      <c r="E1395" s="33"/>
      <c r="F1395" s="33"/>
      <c r="G1395" s="33"/>
    </row>
    <row r="1396" spans="1:7">
      <c r="A1396" s="33"/>
      <c r="B1396" s="33"/>
      <c r="C1396" s="33"/>
      <c r="D1396" s="33"/>
      <c r="E1396" s="33"/>
      <c r="F1396" s="33"/>
      <c r="G1396" s="33"/>
    </row>
    <row r="1397" spans="1:7">
      <c r="A1397" s="33"/>
      <c r="B1397" s="33"/>
      <c r="C1397" s="33"/>
      <c r="D1397" s="33"/>
      <c r="E1397" s="33"/>
      <c r="F1397" s="33"/>
      <c r="G1397" s="33"/>
    </row>
    <row r="1398" spans="1:7">
      <c r="A1398" s="33"/>
      <c r="B1398" s="33"/>
      <c r="C1398" s="33"/>
      <c r="D1398" s="33"/>
      <c r="E1398" s="33"/>
      <c r="F1398" s="33"/>
      <c r="G1398" s="33"/>
    </row>
    <row r="1399" spans="1:7">
      <c r="A1399" s="33"/>
      <c r="B1399" s="33"/>
      <c r="C1399" s="33"/>
      <c r="D1399" s="33"/>
      <c r="E1399" s="33"/>
      <c r="F1399" s="33"/>
      <c r="G1399" s="33"/>
    </row>
    <row r="1400" spans="1:7">
      <c r="A1400" s="33"/>
      <c r="B1400" s="33"/>
      <c r="C1400" s="33"/>
      <c r="D1400" s="33"/>
      <c r="E1400" s="33"/>
      <c r="F1400" s="33"/>
      <c r="G1400" s="33"/>
    </row>
    <row r="1401" spans="1:7">
      <c r="A1401" s="33"/>
      <c r="B1401" s="33"/>
      <c r="C1401" s="33"/>
      <c r="D1401" s="33"/>
      <c r="E1401" s="33"/>
      <c r="F1401" s="33"/>
      <c r="G1401" s="33"/>
    </row>
    <row r="1402" spans="1:7">
      <c r="A1402" s="33"/>
      <c r="B1402" s="33"/>
      <c r="C1402" s="33"/>
      <c r="D1402" s="33"/>
      <c r="E1402" s="33"/>
      <c r="F1402" s="33"/>
      <c r="G1402" s="33"/>
    </row>
    <row r="1403" spans="1:7">
      <c r="A1403" s="33"/>
      <c r="B1403" s="33"/>
      <c r="C1403" s="33"/>
      <c r="D1403" s="33"/>
      <c r="E1403" s="33"/>
      <c r="F1403" s="33"/>
      <c r="G1403" s="33"/>
    </row>
    <row r="1404" spans="1:7">
      <c r="A1404" s="33"/>
      <c r="B1404" s="33"/>
      <c r="C1404" s="33"/>
      <c r="D1404" s="33"/>
      <c r="E1404" s="33"/>
      <c r="F1404" s="33"/>
      <c r="G1404" s="33"/>
    </row>
    <row r="1405" spans="1:7">
      <c r="A1405" s="33"/>
      <c r="B1405" s="33"/>
      <c r="C1405" s="33"/>
      <c r="D1405" s="33"/>
      <c r="E1405" s="33"/>
      <c r="F1405" s="33"/>
      <c r="G1405" s="33"/>
    </row>
    <row r="1406" spans="1:7">
      <c r="A1406" s="33"/>
      <c r="B1406" s="33"/>
      <c r="C1406" s="33"/>
      <c r="D1406" s="33"/>
      <c r="E1406" s="33"/>
      <c r="F1406" s="33"/>
      <c r="G1406" s="33"/>
    </row>
    <row r="1407" spans="1:7">
      <c r="A1407" s="33"/>
      <c r="B1407" s="33"/>
      <c r="C1407" s="33"/>
      <c r="D1407" s="33"/>
      <c r="E1407" s="33"/>
      <c r="F1407" s="33"/>
      <c r="G1407" s="33"/>
    </row>
    <row r="1408" spans="1:7">
      <c r="A1408" s="33"/>
      <c r="B1408" s="33"/>
      <c r="C1408" s="33"/>
      <c r="D1408" s="33"/>
      <c r="E1408" s="33"/>
      <c r="F1408" s="33"/>
      <c r="G1408" s="33"/>
    </row>
    <row r="1409" spans="1:7">
      <c r="A1409" s="33"/>
      <c r="B1409" s="33"/>
      <c r="C1409" s="33"/>
      <c r="D1409" s="33"/>
      <c r="E1409" s="33"/>
      <c r="F1409" s="33"/>
      <c r="G1409" s="33"/>
    </row>
    <row r="1410" spans="1:7">
      <c r="A1410" s="33"/>
      <c r="B1410" s="33"/>
      <c r="C1410" s="33"/>
      <c r="D1410" s="33"/>
      <c r="E1410" s="33"/>
      <c r="F1410" s="33"/>
      <c r="G1410" s="33"/>
    </row>
    <row r="1411" spans="1:7">
      <c r="A1411" s="33"/>
      <c r="B1411" s="33"/>
      <c r="C1411" s="33"/>
      <c r="D1411" s="33"/>
      <c r="E1411" s="33"/>
      <c r="F1411" s="33"/>
      <c r="G1411" s="33"/>
    </row>
    <row r="1412" spans="1:7">
      <c r="A1412" s="33"/>
      <c r="B1412" s="33"/>
      <c r="C1412" s="33"/>
      <c r="D1412" s="33"/>
      <c r="E1412" s="33"/>
      <c r="F1412" s="33"/>
      <c r="G1412" s="33"/>
    </row>
    <row r="1413" spans="1:7">
      <c r="A1413" s="33"/>
      <c r="B1413" s="33"/>
      <c r="C1413" s="33"/>
      <c r="D1413" s="33"/>
      <c r="E1413" s="33"/>
      <c r="F1413" s="33"/>
      <c r="G1413" s="33"/>
    </row>
    <row r="1414" spans="1:7">
      <c r="A1414" s="33"/>
      <c r="B1414" s="33"/>
      <c r="C1414" s="33"/>
      <c r="D1414" s="33"/>
      <c r="E1414" s="33"/>
      <c r="F1414" s="33"/>
      <c r="G1414" s="33"/>
    </row>
    <row r="1415" spans="1:7">
      <c r="A1415" s="33"/>
      <c r="B1415" s="33"/>
      <c r="C1415" s="33"/>
      <c r="D1415" s="33"/>
      <c r="E1415" s="33"/>
      <c r="F1415" s="33"/>
      <c r="G1415" s="33"/>
    </row>
    <row r="1416" spans="1:7">
      <c r="A1416" s="33"/>
      <c r="B1416" s="33"/>
      <c r="C1416" s="33"/>
      <c r="D1416" s="33"/>
      <c r="E1416" s="33"/>
      <c r="F1416" s="33"/>
      <c r="G1416" s="33"/>
    </row>
    <row r="1417" spans="1:7">
      <c r="A1417" s="33"/>
      <c r="B1417" s="33"/>
      <c r="C1417" s="33"/>
      <c r="D1417" s="33"/>
      <c r="E1417" s="33"/>
      <c r="F1417" s="33"/>
      <c r="G1417" s="33"/>
    </row>
    <row r="1418" spans="1:7">
      <c r="A1418" s="33"/>
      <c r="B1418" s="33"/>
      <c r="C1418" s="33"/>
      <c r="D1418" s="33"/>
      <c r="E1418" s="33"/>
      <c r="F1418" s="33"/>
      <c r="G1418" s="33"/>
    </row>
    <row r="1419" spans="1:7">
      <c r="A1419" s="33"/>
      <c r="B1419" s="33"/>
      <c r="C1419" s="33"/>
      <c r="D1419" s="33"/>
      <c r="E1419" s="33"/>
      <c r="F1419" s="33"/>
      <c r="G1419" s="33"/>
    </row>
    <row r="1420" spans="1:7">
      <c r="A1420" s="33"/>
      <c r="B1420" s="33"/>
      <c r="C1420" s="33"/>
      <c r="D1420" s="33"/>
      <c r="E1420" s="33"/>
      <c r="F1420" s="33"/>
      <c r="G1420" s="33"/>
    </row>
    <row r="1421" spans="1:7">
      <c r="A1421" s="33"/>
      <c r="B1421" s="33"/>
      <c r="C1421" s="33"/>
      <c r="D1421" s="33"/>
      <c r="E1421" s="33"/>
      <c r="F1421" s="33"/>
      <c r="G1421" s="33"/>
    </row>
    <row r="1422" spans="1:7">
      <c r="A1422" s="33"/>
      <c r="B1422" s="33"/>
      <c r="C1422" s="33"/>
      <c r="D1422" s="33"/>
      <c r="E1422" s="33"/>
      <c r="F1422" s="33"/>
      <c r="G1422" s="33"/>
    </row>
    <row r="1423" spans="1:7">
      <c r="A1423" s="33"/>
      <c r="B1423" s="33"/>
      <c r="C1423" s="33"/>
      <c r="D1423" s="33"/>
      <c r="E1423" s="33"/>
      <c r="F1423" s="33"/>
      <c r="G1423" s="33"/>
    </row>
    <row r="1424" spans="1:7">
      <c r="A1424" s="33"/>
      <c r="B1424" s="33"/>
      <c r="C1424" s="33"/>
      <c r="D1424" s="33"/>
      <c r="E1424" s="33"/>
      <c r="F1424" s="33"/>
      <c r="G1424" s="33"/>
    </row>
    <row r="1425" spans="1:7">
      <c r="A1425" s="33"/>
      <c r="B1425" s="33"/>
      <c r="C1425" s="33"/>
      <c r="D1425" s="33"/>
      <c r="E1425" s="33"/>
      <c r="F1425" s="33"/>
      <c r="G1425" s="33"/>
    </row>
    <row r="1426" spans="1:7">
      <c r="A1426" s="33"/>
      <c r="B1426" s="33"/>
      <c r="C1426" s="33"/>
      <c r="D1426" s="33"/>
      <c r="E1426" s="33"/>
      <c r="F1426" s="33"/>
      <c r="G1426" s="33"/>
    </row>
    <row r="1427" spans="1:7">
      <c r="A1427" s="33"/>
      <c r="B1427" s="33"/>
      <c r="C1427" s="33"/>
      <c r="D1427" s="33"/>
      <c r="E1427" s="33"/>
      <c r="F1427" s="33"/>
      <c r="G1427" s="33"/>
    </row>
    <row r="1428" spans="1:7">
      <c r="A1428" s="33"/>
      <c r="B1428" s="33"/>
      <c r="C1428" s="33"/>
      <c r="D1428" s="33"/>
      <c r="E1428" s="33"/>
      <c r="F1428" s="33"/>
      <c r="G1428" s="33"/>
    </row>
    <row r="1429" spans="1:7">
      <c r="A1429" s="33"/>
      <c r="B1429" s="33"/>
      <c r="C1429" s="33"/>
      <c r="D1429" s="33"/>
      <c r="E1429" s="33"/>
      <c r="F1429" s="33"/>
      <c r="G1429" s="33"/>
    </row>
    <row r="1430" spans="1:7">
      <c r="A1430" s="33"/>
      <c r="B1430" s="33"/>
      <c r="C1430" s="33"/>
      <c r="D1430" s="33"/>
      <c r="E1430" s="33"/>
      <c r="F1430" s="33"/>
      <c r="G1430" s="33"/>
    </row>
    <row r="1431" spans="1:7">
      <c r="A1431" s="33"/>
      <c r="B1431" s="33"/>
      <c r="C1431" s="33"/>
      <c r="D1431" s="33"/>
      <c r="E1431" s="33"/>
      <c r="F1431" s="33"/>
      <c r="G1431" s="33"/>
    </row>
    <row r="1432" spans="1:7">
      <c r="A1432" s="33"/>
      <c r="B1432" s="33"/>
      <c r="C1432" s="33"/>
      <c r="D1432" s="33"/>
      <c r="E1432" s="33"/>
      <c r="F1432" s="33"/>
      <c r="G1432" s="33"/>
    </row>
    <row r="1433" spans="1:7">
      <c r="A1433" s="33"/>
      <c r="B1433" s="33"/>
      <c r="C1433" s="33"/>
      <c r="D1433" s="33"/>
      <c r="E1433" s="33"/>
      <c r="F1433" s="33"/>
      <c r="G1433" s="33"/>
    </row>
    <row r="1434" spans="1:7">
      <c r="A1434" s="33"/>
      <c r="B1434" s="33"/>
      <c r="C1434" s="33"/>
      <c r="D1434" s="33"/>
      <c r="E1434" s="33"/>
      <c r="F1434" s="33"/>
      <c r="G1434" s="33"/>
    </row>
    <row r="1435" spans="1:7">
      <c r="A1435" s="33"/>
      <c r="B1435" s="33"/>
      <c r="C1435" s="33"/>
      <c r="D1435" s="33"/>
      <c r="E1435" s="33"/>
      <c r="F1435" s="33"/>
      <c r="G1435" s="33"/>
    </row>
    <row r="1436" spans="1:7">
      <c r="A1436" s="33"/>
      <c r="B1436" s="33"/>
      <c r="C1436" s="33"/>
      <c r="D1436" s="33"/>
      <c r="E1436" s="33"/>
      <c r="F1436" s="33"/>
      <c r="G1436" s="33"/>
    </row>
    <row r="1437" spans="1:7">
      <c r="A1437" s="33"/>
      <c r="B1437" s="33"/>
      <c r="C1437" s="33"/>
      <c r="D1437" s="33"/>
      <c r="E1437" s="33"/>
      <c r="F1437" s="33"/>
      <c r="G1437" s="33"/>
    </row>
    <row r="1438" spans="1:7">
      <c r="A1438" s="33"/>
      <c r="B1438" s="33"/>
      <c r="C1438" s="33"/>
      <c r="D1438" s="33"/>
      <c r="E1438" s="33"/>
      <c r="F1438" s="33"/>
      <c r="G1438" s="33"/>
    </row>
    <row r="1439" spans="1:7">
      <c r="A1439" s="33"/>
      <c r="B1439" s="33"/>
      <c r="C1439" s="33"/>
      <c r="D1439" s="33"/>
      <c r="E1439" s="33"/>
      <c r="F1439" s="33"/>
      <c r="G1439" s="33"/>
    </row>
    <row r="1440" spans="1:7">
      <c r="A1440" s="33"/>
      <c r="B1440" s="33"/>
      <c r="C1440" s="33"/>
      <c r="D1440" s="33"/>
      <c r="E1440" s="33"/>
      <c r="F1440" s="33"/>
      <c r="G1440" s="33"/>
    </row>
    <row r="1441" spans="1:7">
      <c r="A1441" s="33"/>
      <c r="B1441" s="33"/>
      <c r="C1441" s="33"/>
      <c r="D1441" s="33"/>
      <c r="E1441" s="33"/>
      <c r="F1441" s="33"/>
      <c r="G1441" s="33"/>
    </row>
    <row r="1442" spans="1:7">
      <c r="A1442" s="33"/>
      <c r="B1442" s="33"/>
      <c r="C1442" s="33"/>
      <c r="D1442" s="33"/>
      <c r="E1442" s="33"/>
      <c r="F1442" s="33"/>
      <c r="G1442" s="33"/>
    </row>
    <row r="1443" spans="1:7">
      <c r="A1443" s="33"/>
      <c r="B1443" s="33"/>
      <c r="C1443" s="33"/>
      <c r="D1443" s="33"/>
      <c r="E1443" s="33"/>
      <c r="F1443" s="33"/>
      <c r="G1443" s="33"/>
    </row>
    <row r="1444" spans="1:7">
      <c r="A1444" s="33"/>
      <c r="B1444" s="33"/>
      <c r="C1444" s="33"/>
      <c r="D1444" s="33"/>
      <c r="E1444" s="33"/>
      <c r="F1444" s="33"/>
      <c r="G1444" s="33"/>
    </row>
    <row r="1445" spans="1:7">
      <c r="A1445" s="33"/>
      <c r="B1445" s="33"/>
      <c r="C1445" s="33"/>
      <c r="D1445" s="33"/>
      <c r="E1445" s="33"/>
      <c r="F1445" s="33"/>
      <c r="G1445" s="33"/>
    </row>
    <row r="1446" spans="1:7">
      <c r="A1446" s="33"/>
      <c r="B1446" s="33"/>
      <c r="C1446" s="33"/>
      <c r="D1446" s="33"/>
      <c r="E1446" s="33"/>
      <c r="F1446" s="33"/>
      <c r="G1446" s="33"/>
    </row>
    <row r="1447" spans="1:7">
      <c r="A1447" s="33"/>
      <c r="B1447" s="33"/>
      <c r="C1447" s="33"/>
      <c r="D1447" s="33"/>
      <c r="E1447" s="33"/>
      <c r="F1447" s="33"/>
      <c r="G1447" s="33"/>
    </row>
    <row r="1448" spans="1:7">
      <c r="A1448" s="33"/>
      <c r="B1448" s="33"/>
      <c r="C1448" s="33"/>
      <c r="D1448" s="33"/>
      <c r="E1448" s="33"/>
      <c r="F1448" s="33"/>
      <c r="G1448" s="33"/>
    </row>
    <row r="1449" spans="1:7">
      <c r="A1449" s="33"/>
      <c r="B1449" s="33"/>
      <c r="C1449" s="33"/>
      <c r="D1449" s="33"/>
      <c r="E1449" s="33"/>
      <c r="F1449" s="33"/>
      <c r="G1449" s="33"/>
    </row>
    <row r="1450" spans="1:7">
      <c r="A1450" s="33"/>
      <c r="B1450" s="33"/>
      <c r="C1450" s="33"/>
      <c r="D1450" s="33"/>
      <c r="E1450" s="33"/>
      <c r="F1450" s="33"/>
      <c r="G1450" s="33"/>
    </row>
    <row r="1451" spans="1:7">
      <c r="A1451" s="33"/>
      <c r="B1451" s="33"/>
      <c r="C1451" s="33"/>
      <c r="D1451" s="33"/>
      <c r="E1451" s="33"/>
      <c r="F1451" s="33"/>
      <c r="G1451" s="33"/>
    </row>
    <row r="1452" spans="1:7">
      <c r="A1452" s="33"/>
      <c r="B1452" s="33"/>
      <c r="C1452" s="33"/>
      <c r="D1452" s="33"/>
      <c r="E1452" s="33"/>
      <c r="F1452" s="33"/>
      <c r="G1452" s="33"/>
    </row>
    <row r="1453" spans="1:7">
      <c r="A1453" s="33"/>
      <c r="B1453" s="33"/>
      <c r="C1453" s="33"/>
      <c r="D1453" s="33"/>
      <c r="E1453" s="33"/>
      <c r="F1453" s="33"/>
      <c r="G1453" s="33"/>
    </row>
    <row r="1454" spans="1:7">
      <c r="A1454" s="33"/>
      <c r="B1454" s="33"/>
      <c r="C1454" s="33"/>
      <c r="D1454" s="33"/>
      <c r="E1454" s="33"/>
      <c r="F1454" s="33"/>
      <c r="G1454" s="33"/>
    </row>
    <row r="1455" spans="1:7">
      <c r="A1455" s="33"/>
      <c r="B1455" s="33"/>
      <c r="C1455" s="33"/>
      <c r="D1455" s="33"/>
      <c r="E1455" s="33"/>
      <c r="F1455" s="33"/>
      <c r="G1455" s="33"/>
    </row>
    <row r="1456" spans="1:7">
      <c r="A1456" s="33"/>
      <c r="B1456" s="33"/>
      <c r="C1456" s="33"/>
      <c r="D1456" s="33"/>
      <c r="E1456" s="33"/>
      <c r="F1456" s="33"/>
      <c r="G1456" s="33"/>
    </row>
    <row r="1457" spans="1:7">
      <c r="A1457" s="33"/>
      <c r="B1457" s="33"/>
      <c r="C1457" s="33"/>
      <c r="D1457" s="33"/>
      <c r="E1457" s="33"/>
      <c r="F1457" s="33"/>
      <c r="G1457" s="33"/>
    </row>
    <row r="1458" spans="1:7">
      <c r="A1458" s="33"/>
      <c r="B1458" s="33"/>
      <c r="C1458" s="33"/>
      <c r="D1458" s="33"/>
      <c r="E1458" s="33"/>
      <c r="F1458" s="33"/>
      <c r="G1458" s="33"/>
    </row>
    <row r="1459" spans="1:7">
      <c r="A1459" s="33"/>
      <c r="B1459" s="33"/>
      <c r="C1459" s="33"/>
      <c r="D1459" s="33"/>
      <c r="E1459" s="33"/>
      <c r="F1459" s="33"/>
      <c r="G1459" s="33"/>
    </row>
    <row r="1460" spans="1:7">
      <c r="A1460" s="33"/>
      <c r="B1460" s="33"/>
      <c r="C1460" s="33"/>
      <c r="D1460" s="33"/>
      <c r="E1460" s="33"/>
      <c r="F1460" s="33"/>
      <c r="G1460" s="33"/>
    </row>
    <row r="1461" spans="1:7">
      <c r="A1461" s="33"/>
      <c r="B1461" s="33"/>
      <c r="C1461" s="33"/>
      <c r="D1461" s="33"/>
      <c r="E1461" s="33"/>
      <c r="F1461" s="33"/>
      <c r="G1461" s="33"/>
    </row>
    <row r="1462" spans="1:7">
      <c r="A1462" s="33"/>
      <c r="B1462" s="33"/>
      <c r="C1462" s="33"/>
      <c r="D1462" s="33"/>
      <c r="E1462" s="33"/>
      <c r="F1462" s="33"/>
      <c r="G1462" s="33"/>
    </row>
    <row r="1463" spans="1:7">
      <c r="A1463" s="33"/>
      <c r="B1463" s="33"/>
      <c r="C1463" s="33"/>
      <c r="D1463" s="33"/>
      <c r="E1463" s="33"/>
      <c r="F1463" s="33"/>
      <c r="G1463" s="33"/>
    </row>
    <row r="1464" spans="1:7">
      <c r="A1464" s="33"/>
      <c r="B1464" s="33"/>
      <c r="C1464" s="33"/>
      <c r="D1464" s="33"/>
      <c r="E1464" s="33"/>
      <c r="F1464" s="33"/>
      <c r="G1464" s="33"/>
    </row>
    <row r="1465" spans="1:7">
      <c r="A1465" s="33"/>
      <c r="B1465" s="33"/>
      <c r="C1465" s="33"/>
      <c r="D1465" s="33"/>
      <c r="E1465" s="33"/>
      <c r="F1465" s="33"/>
      <c r="G1465" s="33"/>
    </row>
    <row r="1466" spans="1:7">
      <c r="A1466" s="33"/>
      <c r="B1466" s="33"/>
      <c r="C1466" s="33"/>
      <c r="D1466" s="33"/>
      <c r="E1466" s="33"/>
      <c r="F1466" s="33"/>
      <c r="G1466" s="33"/>
    </row>
    <row r="1467" spans="1:7">
      <c r="A1467" s="33"/>
      <c r="B1467" s="33"/>
      <c r="C1467" s="33"/>
      <c r="D1467" s="33"/>
      <c r="E1467" s="33"/>
      <c r="F1467" s="33"/>
      <c r="G1467" s="33"/>
    </row>
    <row r="1468" spans="1:7">
      <c r="A1468" s="33"/>
      <c r="B1468" s="33"/>
      <c r="C1468" s="33"/>
      <c r="D1468" s="33"/>
      <c r="E1468" s="33"/>
      <c r="F1468" s="33"/>
      <c r="G1468" s="33"/>
    </row>
    <row r="1469" spans="1:7">
      <c r="A1469" s="33"/>
      <c r="B1469" s="33"/>
      <c r="C1469" s="33"/>
      <c r="D1469" s="33"/>
      <c r="E1469" s="33"/>
      <c r="F1469" s="33"/>
      <c r="G1469" s="33"/>
    </row>
    <row r="1470" spans="1:7">
      <c r="A1470" s="33"/>
      <c r="B1470" s="33"/>
      <c r="C1470" s="33"/>
      <c r="D1470" s="33"/>
      <c r="E1470" s="33"/>
      <c r="F1470" s="33"/>
      <c r="G1470" s="33"/>
    </row>
    <row r="1471" spans="1:7">
      <c r="A1471" s="33"/>
      <c r="B1471" s="33"/>
      <c r="C1471" s="33"/>
      <c r="D1471" s="33"/>
      <c r="E1471" s="33"/>
      <c r="F1471" s="33"/>
      <c r="G1471" s="33"/>
    </row>
    <row r="1472" spans="1:7">
      <c r="A1472" s="33"/>
      <c r="B1472" s="33"/>
      <c r="C1472" s="33"/>
      <c r="D1472" s="33"/>
      <c r="E1472" s="33"/>
      <c r="F1472" s="33"/>
      <c r="G1472" s="33"/>
    </row>
    <row r="1473" spans="1:7">
      <c r="A1473" s="33"/>
      <c r="B1473" s="33"/>
      <c r="C1473" s="33"/>
      <c r="D1473" s="33"/>
      <c r="E1473" s="33"/>
      <c r="F1473" s="33"/>
      <c r="G1473" s="33"/>
    </row>
    <row r="1474" spans="1:7">
      <c r="A1474" s="33"/>
      <c r="B1474" s="33"/>
      <c r="C1474" s="33"/>
      <c r="D1474" s="33"/>
      <c r="E1474" s="33"/>
      <c r="F1474" s="33"/>
      <c r="G1474" s="33"/>
    </row>
    <row r="1475" spans="1:7">
      <c r="A1475" s="33"/>
      <c r="B1475" s="33"/>
      <c r="C1475" s="33"/>
      <c r="D1475" s="33"/>
      <c r="E1475" s="33"/>
      <c r="F1475" s="33"/>
      <c r="G1475" s="33"/>
    </row>
    <row r="1476" spans="1:7">
      <c r="A1476" s="33"/>
      <c r="B1476" s="33"/>
      <c r="C1476" s="33"/>
      <c r="D1476" s="33"/>
      <c r="E1476" s="33"/>
      <c r="F1476" s="33"/>
      <c r="G1476" s="33"/>
    </row>
    <row r="1477" spans="1:7">
      <c r="A1477" s="33"/>
      <c r="B1477" s="33"/>
      <c r="C1477" s="33"/>
      <c r="D1477" s="33"/>
      <c r="E1477" s="33"/>
      <c r="F1477" s="33"/>
      <c r="G1477" s="33"/>
    </row>
    <row r="1478" spans="1:7">
      <c r="A1478" s="33"/>
      <c r="B1478" s="33"/>
      <c r="C1478" s="33"/>
      <c r="D1478" s="33"/>
      <c r="E1478" s="33"/>
      <c r="F1478" s="33"/>
      <c r="G1478" s="33"/>
    </row>
    <row r="1479" spans="1:7">
      <c r="A1479" s="33"/>
      <c r="B1479" s="33"/>
      <c r="C1479" s="33"/>
      <c r="D1479" s="33"/>
      <c r="E1479" s="33"/>
      <c r="F1479" s="33"/>
      <c r="G1479" s="33"/>
    </row>
    <row r="1480" spans="1:7">
      <c r="A1480" s="33"/>
      <c r="B1480" s="33"/>
      <c r="C1480" s="33"/>
      <c r="D1480" s="33"/>
      <c r="E1480" s="33"/>
      <c r="F1480" s="33"/>
      <c r="G1480" s="33"/>
    </row>
    <row r="1481" spans="1:7">
      <c r="A1481" s="33"/>
      <c r="B1481" s="33"/>
      <c r="C1481" s="33"/>
      <c r="D1481" s="33"/>
      <c r="E1481" s="33"/>
      <c r="F1481" s="33"/>
      <c r="G1481" s="33"/>
    </row>
    <row r="1482" spans="1:7">
      <c r="A1482" s="33"/>
      <c r="B1482" s="33"/>
      <c r="C1482" s="33"/>
      <c r="D1482" s="33"/>
      <c r="E1482" s="33"/>
      <c r="F1482" s="33"/>
      <c r="G1482" s="33"/>
    </row>
    <row r="1483" spans="1:7">
      <c r="A1483" s="33"/>
      <c r="B1483" s="33"/>
      <c r="C1483" s="33"/>
      <c r="D1483" s="33"/>
      <c r="E1483" s="33"/>
      <c r="F1483" s="33"/>
      <c r="G1483" s="33"/>
    </row>
    <row r="1484" spans="1:7">
      <c r="A1484" s="33"/>
      <c r="B1484" s="33"/>
      <c r="C1484" s="33"/>
      <c r="D1484" s="33"/>
      <c r="E1484" s="33"/>
      <c r="F1484" s="33"/>
      <c r="G1484" s="33"/>
    </row>
    <row r="1485" spans="1:7">
      <c r="A1485" s="33"/>
      <c r="B1485" s="33"/>
      <c r="C1485" s="33"/>
      <c r="D1485" s="33"/>
      <c r="E1485" s="33"/>
      <c r="F1485" s="33"/>
      <c r="G1485" s="33"/>
    </row>
    <row r="1486" spans="1:7">
      <c r="A1486" s="33"/>
      <c r="B1486" s="33"/>
      <c r="C1486" s="33"/>
      <c r="D1486" s="33"/>
      <c r="E1486" s="33"/>
      <c r="F1486" s="33"/>
      <c r="G1486" s="33"/>
    </row>
    <row r="1487" spans="1:7">
      <c r="A1487" s="33"/>
      <c r="B1487" s="33"/>
      <c r="C1487" s="33"/>
      <c r="D1487" s="33"/>
      <c r="E1487" s="33"/>
      <c r="F1487" s="33"/>
      <c r="G1487" s="33"/>
    </row>
    <row r="1488" spans="1:7">
      <c r="A1488" s="33"/>
      <c r="B1488" s="33"/>
      <c r="C1488" s="33"/>
      <c r="D1488" s="33"/>
      <c r="E1488" s="33"/>
      <c r="F1488" s="33"/>
      <c r="G1488" s="33"/>
    </row>
    <row r="1489" spans="1:7">
      <c r="A1489" s="33"/>
      <c r="B1489" s="33"/>
      <c r="C1489" s="33"/>
      <c r="D1489" s="33"/>
      <c r="E1489" s="33"/>
      <c r="F1489" s="33"/>
      <c r="G1489" s="33"/>
    </row>
    <row r="1490" spans="1:7">
      <c r="A1490" s="33"/>
      <c r="B1490" s="33"/>
      <c r="C1490" s="33"/>
      <c r="D1490" s="33"/>
      <c r="E1490" s="33"/>
      <c r="F1490" s="33"/>
      <c r="G1490" s="33"/>
    </row>
    <row r="1491" spans="1:7">
      <c r="A1491" s="33"/>
      <c r="B1491" s="33"/>
      <c r="C1491" s="33"/>
      <c r="D1491" s="33"/>
      <c r="E1491" s="33"/>
      <c r="F1491" s="33"/>
      <c r="G1491" s="33"/>
    </row>
    <row r="1492" spans="1:7">
      <c r="A1492" s="33"/>
      <c r="B1492" s="33"/>
      <c r="C1492" s="33"/>
      <c r="D1492" s="33"/>
      <c r="E1492" s="33"/>
      <c r="F1492" s="33"/>
      <c r="G1492" s="33"/>
    </row>
    <row r="1493" spans="1:7">
      <c r="A1493" s="33"/>
      <c r="B1493" s="33"/>
      <c r="C1493" s="33"/>
      <c r="D1493" s="33"/>
      <c r="E1493" s="33"/>
      <c r="F1493" s="33"/>
      <c r="G1493" s="33"/>
    </row>
    <row r="1494" spans="1:7">
      <c r="A1494" s="33"/>
      <c r="B1494" s="33"/>
      <c r="C1494" s="33"/>
      <c r="D1494" s="33"/>
      <c r="E1494" s="33"/>
      <c r="F1494" s="33"/>
      <c r="G1494" s="33"/>
    </row>
    <row r="1495" spans="1:7">
      <c r="A1495" s="33"/>
      <c r="B1495" s="33"/>
      <c r="C1495" s="33"/>
      <c r="D1495" s="33"/>
      <c r="E1495" s="33"/>
      <c r="F1495" s="33"/>
      <c r="G1495" s="33"/>
    </row>
    <row r="1496" spans="1:7">
      <c r="A1496" s="33"/>
      <c r="B1496" s="33"/>
      <c r="C1496" s="33"/>
      <c r="D1496" s="33"/>
      <c r="E1496" s="33"/>
      <c r="F1496" s="33"/>
      <c r="G1496" s="33"/>
    </row>
    <row r="1497" spans="1:7">
      <c r="A1497" s="33"/>
      <c r="B1497" s="33"/>
      <c r="C1497" s="33"/>
      <c r="D1497" s="33"/>
      <c r="E1497" s="33"/>
      <c r="F1497" s="33"/>
      <c r="G1497" s="33"/>
    </row>
    <row r="1498" spans="1:7">
      <c r="A1498" s="33"/>
      <c r="B1498" s="33"/>
      <c r="C1498" s="33"/>
      <c r="D1498" s="33"/>
      <c r="E1498" s="33"/>
      <c r="F1498" s="33"/>
      <c r="G1498" s="33"/>
    </row>
    <row r="1499" spans="1:7">
      <c r="A1499" s="33"/>
      <c r="B1499" s="33"/>
      <c r="C1499" s="33"/>
      <c r="D1499" s="33"/>
      <c r="E1499" s="33"/>
      <c r="F1499" s="33"/>
      <c r="G1499" s="33"/>
    </row>
    <row r="1500" spans="1:7">
      <c r="A1500" s="33"/>
      <c r="B1500" s="33"/>
      <c r="C1500" s="33"/>
      <c r="D1500" s="33"/>
      <c r="E1500" s="33"/>
      <c r="F1500" s="33"/>
      <c r="G1500" s="33"/>
    </row>
    <row r="1501" spans="1:7">
      <c r="A1501" s="33"/>
      <c r="B1501" s="33"/>
      <c r="C1501" s="33"/>
      <c r="D1501" s="33"/>
      <c r="E1501" s="33"/>
      <c r="F1501" s="33"/>
      <c r="G1501" s="33"/>
    </row>
    <row r="1502" spans="1:7">
      <c r="A1502" s="33"/>
      <c r="B1502" s="33"/>
      <c r="C1502" s="33"/>
      <c r="D1502" s="33"/>
      <c r="E1502" s="33"/>
      <c r="F1502" s="33"/>
      <c r="G1502" s="33"/>
    </row>
    <row r="1503" spans="1:7">
      <c r="A1503" s="33"/>
      <c r="B1503" s="33"/>
      <c r="C1503" s="33"/>
      <c r="D1503" s="33"/>
      <c r="E1503" s="33"/>
      <c r="F1503" s="33"/>
      <c r="G1503" s="33"/>
    </row>
    <row r="1504" spans="1:7">
      <c r="A1504" s="33"/>
      <c r="B1504" s="33"/>
      <c r="C1504" s="33"/>
      <c r="D1504" s="33"/>
      <c r="E1504" s="33"/>
      <c r="F1504" s="33"/>
      <c r="G1504" s="33"/>
    </row>
    <row r="1505" spans="1:7">
      <c r="A1505" s="33"/>
      <c r="B1505" s="33"/>
      <c r="C1505" s="33"/>
      <c r="D1505" s="33"/>
      <c r="E1505" s="33"/>
      <c r="F1505" s="33"/>
      <c r="G1505" s="33"/>
    </row>
    <row r="1506" spans="1:7">
      <c r="A1506" s="33"/>
      <c r="B1506" s="33"/>
      <c r="C1506" s="33"/>
      <c r="D1506" s="33"/>
      <c r="E1506" s="33"/>
      <c r="F1506" s="33"/>
      <c r="G1506" s="33"/>
    </row>
    <row r="1507" spans="1:7">
      <c r="A1507" s="33"/>
      <c r="B1507" s="33"/>
      <c r="C1507" s="33"/>
      <c r="D1507" s="33"/>
      <c r="E1507" s="33"/>
      <c r="F1507" s="33"/>
      <c r="G1507" s="33"/>
    </row>
    <row r="1508" spans="1:7">
      <c r="A1508" s="33"/>
      <c r="B1508" s="33"/>
      <c r="C1508" s="33"/>
      <c r="D1508" s="33"/>
      <c r="E1508" s="33"/>
      <c r="F1508" s="33"/>
      <c r="G1508" s="33"/>
    </row>
    <row r="1509" spans="1:7">
      <c r="A1509" s="33"/>
      <c r="B1509" s="33"/>
      <c r="C1509" s="33"/>
      <c r="D1509" s="33"/>
      <c r="E1509" s="33"/>
      <c r="F1509" s="33"/>
      <c r="G1509" s="33"/>
    </row>
    <row r="1510" spans="1:7">
      <c r="A1510" s="33"/>
      <c r="B1510" s="33"/>
      <c r="C1510" s="33"/>
      <c r="D1510" s="33"/>
      <c r="E1510" s="33"/>
      <c r="F1510" s="33"/>
      <c r="G1510" s="33"/>
    </row>
    <row r="1511" spans="1:7">
      <c r="A1511" s="33"/>
      <c r="B1511" s="33"/>
      <c r="C1511" s="33"/>
      <c r="D1511" s="33"/>
      <c r="E1511" s="33"/>
      <c r="F1511" s="33"/>
      <c r="G1511" s="33"/>
    </row>
    <row r="1512" spans="1:7">
      <c r="A1512" s="33"/>
      <c r="B1512" s="33"/>
      <c r="C1512" s="33"/>
      <c r="D1512" s="33"/>
      <c r="E1512" s="33"/>
      <c r="F1512" s="33"/>
      <c r="G1512" s="33"/>
    </row>
    <row r="1513" spans="1:7">
      <c r="A1513" s="33"/>
      <c r="B1513" s="33"/>
      <c r="C1513" s="33"/>
      <c r="D1513" s="33"/>
      <c r="E1513" s="33"/>
      <c r="F1513" s="33"/>
      <c r="G1513" s="33"/>
    </row>
    <row r="1514" spans="1:7">
      <c r="A1514" s="33"/>
      <c r="B1514" s="33"/>
      <c r="C1514" s="33"/>
      <c r="D1514" s="33"/>
      <c r="E1514" s="33"/>
      <c r="F1514" s="33"/>
      <c r="G1514" s="33"/>
    </row>
    <row r="1515" spans="1:7">
      <c r="A1515" s="33"/>
      <c r="B1515" s="33"/>
      <c r="C1515" s="33"/>
      <c r="D1515" s="33"/>
      <c r="E1515" s="33"/>
      <c r="F1515" s="33"/>
      <c r="G1515" s="33"/>
    </row>
    <row r="1516" spans="1:7">
      <c r="A1516" s="33"/>
      <c r="B1516" s="33"/>
      <c r="C1516" s="33"/>
      <c r="D1516" s="33"/>
      <c r="E1516" s="33"/>
      <c r="F1516" s="33"/>
      <c r="G1516" s="33"/>
    </row>
    <row r="1517" spans="1:7">
      <c r="A1517" s="33"/>
      <c r="B1517" s="33"/>
      <c r="C1517" s="33"/>
      <c r="D1517" s="33"/>
      <c r="E1517" s="33"/>
      <c r="F1517" s="33"/>
      <c r="G1517" s="33"/>
    </row>
    <row r="1518" spans="1:7">
      <c r="A1518" s="33"/>
      <c r="B1518" s="33"/>
      <c r="C1518" s="33"/>
      <c r="D1518" s="33"/>
      <c r="E1518" s="33"/>
      <c r="F1518" s="33"/>
      <c r="G1518" s="33"/>
    </row>
    <row r="1519" spans="1:7">
      <c r="A1519" s="33"/>
      <c r="B1519" s="33"/>
      <c r="C1519" s="33"/>
      <c r="D1519" s="33"/>
      <c r="E1519" s="33"/>
      <c r="F1519" s="33"/>
      <c r="G1519" s="33"/>
    </row>
    <row r="1520" spans="1:7">
      <c r="A1520" s="33"/>
      <c r="B1520" s="33"/>
      <c r="C1520" s="33"/>
      <c r="D1520" s="33"/>
      <c r="E1520" s="33"/>
      <c r="F1520" s="33"/>
      <c r="G1520" s="33"/>
    </row>
    <row r="1521" spans="1:7">
      <c r="A1521" s="33"/>
      <c r="B1521" s="33"/>
      <c r="C1521" s="33"/>
      <c r="D1521" s="33"/>
      <c r="E1521" s="33"/>
      <c r="F1521" s="33"/>
      <c r="G1521" s="33"/>
    </row>
    <row r="1522" spans="1:7">
      <c r="A1522" s="33"/>
      <c r="B1522" s="33"/>
      <c r="C1522" s="33"/>
      <c r="D1522" s="33"/>
      <c r="E1522" s="33"/>
      <c r="F1522" s="33"/>
      <c r="G1522" s="33"/>
    </row>
    <row r="1523" spans="1:7">
      <c r="A1523" s="33"/>
      <c r="B1523" s="33"/>
      <c r="C1523" s="33"/>
      <c r="D1523" s="33"/>
      <c r="E1523" s="33"/>
      <c r="F1523" s="33"/>
      <c r="G1523" s="33"/>
    </row>
    <row r="1524" spans="1:7">
      <c r="A1524" s="33"/>
      <c r="B1524" s="33"/>
      <c r="C1524" s="33"/>
      <c r="D1524" s="33"/>
      <c r="E1524" s="33"/>
      <c r="F1524" s="33"/>
      <c r="G1524" s="33"/>
    </row>
    <row r="1525" spans="1:7">
      <c r="A1525" s="33"/>
      <c r="B1525" s="33"/>
      <c r="C1525" s="33"/>
      <c r="D1525" s="33"/>
      <c r="E1525" s="33"/>
      <c r="F1525" s="33"/>
      <c r="G1525" s="33"/>
    </row>
    <row r="1526" spans="1:7">
      <c r="A1526" s="33"/>
      <c r="B1526" s="33"/>
      <c r="C1526" s="33"/>
      <c r="D1526" s="33"/>
      <c r="E1526" s="33"/>
      <c r="F1526" s="33"/>
      <c r="G1526" s="33"/>
    </row>
    <row r="1527" spans="1:7">
      <c r="A1527" s="33"/>
      <c r="B1527" s="33"/>
      <c r="C1527" s="33"/>
      <c r="D1527" s="33"/>
      <c r="E1527" s="33"/>
      <c r="F1527" s="33"/>
      <c r="G1527" s="33"/>
    </row>
    <row r="1528" spans="1:7">
      <c r="A1528" s="33"/>
      <c r="B1528" s="33"/>
      <c r="C1528" s="33"/>
      <c r="D1528" s="33"/>
      <c r="E1528" s="33"/>
      <c r="F1528" s="33"/>
      <c r="G1528" s="33"/>
    </row>
    <row r="1529" spans="1:7">
      <c r="A1529" s="33"/>
      <c r="B1529" s="33"/>
      <c r="C1529" s="33"/>
      <c r="D1529" s="33"/>
      <c r="E1529" s="33"/>
      <c r="F1529" s="33"/>
      <c r="G1529" s="33"/>
    </row>
    <row r="1530" spans="1:7">
      <c r="A1530" s="33"/>
      <c r="B1530" s="33"/>
      <c r="C1530" s="33"/>
      <c r="D1530" s="33"/>
      <c r="E1530" s="33"/>
      <c r="F1530" s="33"/>
      <c r="G1530" s="33"/>
    </row>
    <row r="1531" spans="1:7">
      <c r="A1531" s="33"/>
      <c r="B1531" s="33"/>
      <c r="C1531" s="33"/>
      <c r="D1531" s="33"/>
      <c r="E1531" s="33"/>
      <c r="F1531" s="33"/>
      <c r="G1531" s="33"/>
    </row>
    <row r="1532" spans="1:7">
      <c r="A1532" s="33"/>
      <c r="B1532" s="33"/>
      <c r="C1532" s="33"/>
      <c r="D1532" s="33"/>
      <c r="E1532" s="33"/>
      <c r="F1532" s="33"/>
      <c r="G1532" s="33"/>
    </row>
    <row r="1533" spans="1:7">
      <c r="A1533" s="33"/>
      <c r="B1533" s="33"/>
      <c r="C1533" s="33"/>
      <c r="D1533" s="33"/>
      <c r="E1533" s="33"/>
      <c r="F1533" s="33"/>
      <c r="G1533" s="33"/>
    </row>
    <row r="1534" spans="1:7">
      <c r="A1534" s="33"/>
      <c r="B1534" s="33"/>
      <c r="C1534" s="33"/>
      <c r="D1534" s="33"/>
      <c r="E1534" s="33"/>
      <c r="F1534" s="33"/>
      <c r="G1534" s="33"/>
    </row>
    <row r="1535" spans="1:7">
      <c r="A1535" s="33"/>
      <c r="B1535" s="33"/>
      <c r="C1535" s="33"/>
      <c r="D1535" s="33"/>
      <c r="E1535" s="33"/>
      <c r="F1535" s="33"/>
      <c r="G1535" s="33"/>
    </row>
    <row r="1536" spans="1:7">
      <c r="A1536" s="33"/>
      <c r="B1536" s="33"/>
      <c r="C1536" s="33"/>
      <c r="D1536" s="33"/>
      <c r="E1536" s="33"/>
      <c r="F1536" s="33"/>
      <c r="G1536" s="33"/>
    </row>
    <row r="1537" spans="1:7">
      <c r="A1537" s="33"/>
      <c r="B1537" s="33"/>
      <c r="C1537" s="33"/>
      <c r="D1537" s="33"/>
      <c r="E1537" s="33"/>
      <c r="F1537" s="33"/>
      <c r="G1537" s="33"/>
    </row>
    <row r="1538" spans="1:7">
      <c r="A1538" s="33"/>
      <c r="B1538" s="33"/>
      <c r="C1538" s="33"/>
      <c r="D1538" s="33"/>
      <c r="E1538" s="33"/>
      <c r="F1538" s="33"/>
      <c r="G1538" s="33"/>
    </row>
    <row r="1539" spans="1:7">
      <c r="A1539" s="33"/>
      <c r="B1539" s="33"/>
      <c r="C1539" s="33"/>
      <c r="D1539" s="33"/>
      <c r="E1539" s="33"/>
      <c r="F1539" s="33"/>
      <c r="G1539" s="33"/>
    </row>
    <row r="1540" spans="1:7">
      <c r="A1540" s="33"/>
      <c r="B1540" s="33"/>
      <c r="C1540" s="33"/>
      <c r="D1540" s="33"/>
      <c r="E1540" s="33"/>
      <c r="F1540" s="33"/>
      <c r="G1540" s="33"/>
    </row>
    <row r="1541" spans="1:7">
      <c r="A1541" s="33"/>
      <c r="B1541" s="33"/>
      <c r="C1541" s="33"/>
      <c r="D1541" s="33"/>
      <c r="E1541" s="33"/>
      <c r="F1541" s="33"/>
      <c r="G1541" s="33"/>
    </row>
    <row r="1542" spans="1:7">
      <c r="A1542" s="33"/>
      <c r="B1542" s="33"/>
      <c r="C1542" s="33"/>
      <c r="D1542" s="33"/>
      <c r="E1542" s="33"/>
      <c r="F1542" s="33"/>
      <c r="G1542" s="33"/>
    </row>
    <row r="1543" spans="1:7">
      <c r="A1543" s="33"/>
      <c r="B1543" s="33"/>
      <c r="C1543" s="33"/>
      <c r="D1543" s="33"/>
      <c r="E1543" s="33"/>
      <c r="F1543" s="33"/>
      <c r="G1543" s="33"/>
    </row>
    <row r="1544" spans="1:7">
      <c r="A1544" s="33"/>
      <c r="B1544" s="33"/>
      <c r="C1544" s="33"/>
      <c r="D1544" s="33"/>
      <c r="E1544" s="33"/>
      <c r="F1544" s="33"/>
      <c r="G1544" s="33"/>
    </row>
    <row r="1545" spans="1:7">
      <c r="A1545" s="33"/>
      <c r="B1545" s="33"/>
      <c r="C1545" s="33"/>
      <c r="D1545" s="33"/>
      <c r="E1545" s="33"/>
      <c r="F1545" s="33"/>
      <c r="G1545" s="33"/>
    </row>
    <row r="1546" spans="1:7">
      <c r="A1546" s="33"/>
      <c r="B1546" s="33"/>
      <c r="C1546" s="33"/>
      <c r="D1546" s="33"/>
      <c r="E1546" s="33"/>
      <c r="F1546" s="33"/>
      <c r="G1546" s="33"/>
    </row>
    <row r="1547" spans="1:7">
      <c r="A1547" s="33"/>
      <c r="B1547" s="33"/>
      <c r="C1547" s="33"/>
      <c r="D1547" s="33"/>
      <c r="E1547" s="33"/>
      <c r="F1547" s="33"/>
      <c r="G1547" s="33"/>
    </row>
    <row r="1548" spans="1:7">
      <c r="A1548" s="33"/>
      <c r="B1548" s="33"/>
      <c r="C1548" s="33"/>
      <c r="D1548" s="33"/>
      <c r="E1548" s="33"/>
      <c r="F1548" s="33"/>
      <c r="G1548" s="33"/>
    </row>
    <row r="1549" spans="1:7">
      <c r="A1549" s="33"/>
      <c r="B1549" s="33"/>
      <c r="C1549" s="33"/>
      <c r="D1549" s="33"/>
      <c r="E1549" s="33"/>
      <c r="F1549" s="33"/>
      <c r="G1549" s="33"/>
    </row>
    <row r="1550" spans="1:7">
      <c r="A1550" s="33"/>
      <c r="B1550" s="33"/>
      <c r="C1550" s="33"/>
      <c r="D1550" s="33"/>
      <c r="E1550" s="33"/>
      <c r="F1550" s="33"/>
      <c r="G1550" s="33"/>
    </row>
    <row r="1551" spans="1:7">
      <c r="A1551" s="33"/>
      <c r="B1551" s="33"/>
      <c r="C1551" s="33"/>
      <c r="D1551" s="33"/>
      <c r="E1551" s="33"/>
      <c r="F1551" s="33"/>
      <c r="G1551" s="33"/>
    </row>
    <row r="1552" spans="1:7">
      <c r="A1552" s="33"/>
      <c r="B1552" s="33"/>
      <c r="C1552" s="33"/>
      <c r="D1552" s="33"/>
      <c r="E1552" s="33"/>
      <c r="F1552" s="33"/>
      <c r="G1552" s="33"/>
    </row>
    <row r="1553" spans="1:7">
      <c r="A1553" s="33"/>
      <c r="B1553" s="33"/>
      <c r="C1553" s="33"/>
      <c r="D1553" s="33"/>
      <c r="E1553" s="33"/>
      <c r="F1553" s="33"/>
      <c r="G1553" s="33"/>
    </row>
    <row r="1554" spans="1:7">
      <c r="A1554" s="33"/>
      <c r="B1554" s="33"/>
      <c r="C1554" s="33"/>
      <c r="D1554" s="33"/>
      <c r="E1554" s="33"/>
      <c r="F1554" s="33"/>
      <c r="G1554" s="33"/>
    </row>
    <row r="1555" spans="1:7">
      <c r="A1555" s="33"/>
      <c r="B1555" s="33"/>
      <c r="C1555" s="33"/>
      <c r="D1555" s="33"/>
      <c r="E1555" s="33"/>
      <c r="F1555" s="33"/>
      <c r="G1555" s="33"/>
    </row>
    <row r="1556" spans="1:7">
      <c r="A1556" s="33"/>
      <c r="B1556" s="33"/>
      <c r="C1556" s="33"/>
      <c r="D1556" s="33"/>
      <c r="E1556" s="33"/>
      <c r="F1556" s="33"/>
      <c r="G1556" s="33"/>
    </row>
    <row r="1557" spans="1:7">
      <c r="A1557" s="33"/>
      <c r="B1557" s="33"/>
      <c r="C1557" s="33"/>
      <c r="D1557" s="33"/>
      <c r="E1557" s="33"/>
      <c r="F1557" s="33"/>
      <c r="G1557" s="33"/>
    </row>
    <row r="1558" spans="1:7">
      <c r="A1558" s="33"/>
      <c r="B1558" s="33"/>
      <c r="C1558" s="33"/>
      <c r="D1558" s="33"/>
      <c r="E1558" s="33"/>
      <c r="F1558" s="33"/>
      <c r="G1558" s="33"/>
    </row>
    <row r="1559" spans="1:7">
      <c r="A1559" s="33"/>
      <c r="B1559" s="33"/>
      <c r="C1559" s="33"/>
      <c r="D1559" s="33"/>
      <c r="E1559" s="33"/>
      <c r="F1559" s="33"/>
      <c r="G1559" s="33"/>
    </row>
    <row r="1560" spans="1:7">
      <c r="A1560" s="33"/>
      <c r="B1560" s="33"/>
      <c r="C1560" s="33"/>
      <c r="D1560" s="33"/>
      <c r="E1560" s="33"/>
      <c r="F1560" s="33"/>
      <c r="G1560" s="33"/>
    </row>
    <row r="1561" spans="1:7">
      <c r="A1561" s="33"/>
      <c r="B1561" s="33"/>
      <c r="C1561" s="33"/>
      <c r="D1561" s="33"/>
      <c r="E1561" s="33"/>
      <c r="F1561" s="33"/>
      <c r="G1561" s="33"/>
    </row>
    <row r="1562" spans="1:7">
      <c r="A1562" s="33"/>
      <c r="B1562" s="33"/>
      <c r="C1562" s="33"/>
      <c r="D1562" s="33"/>
      <c r="E1562" s="33"/>
      <c r="F1562" s="33"/>
      <c r="G1562" s="33"/>
    </row>
    <row r="1563" spans="1:7">
      <c r="A1563" s="33"/>
      <c r="B1563" s="33"/>
      <c r="C1563" s="33"/>
      <c r="D1563" s="33"/>
      <c r="E1563" s="33"/>
      <c r="F1563" s="33"/>
      <c r="G1563" s="33"/>
    </row>
    <row r="1564" spans="1:7">
      <c r="A1564" s="33"/>
      <c r="B1564" s="33"/>
      <c r="C1564" s="33"/>
      <c r="D1564" s="33"/>
      <c r="E1564" s="33"/>
      <c r="F1564" s="33"/>
      <c r="G1564" s="33"/>
    </row>
    <row r="1565" spans="1:7">
      <c r="A1565" s="33"/>
      <c r="B1565" s="33"/>
      <c r="C1565" s="33"/>
      <c r="D1565" s="33"/>
      <c r="E1565" s="33"/>
      <c r="F1565" s="33"/>
      <c r="G1565" s="33"/>
    </row>
    <row r="1566" spans="1:7">
      <c r="A1566" s="33"/>
      <c r="B1566" s="33"/>
      <c r="C1566" s="33"/>
      <c r="D1566" s="33"/>
      <c r="E1566" s="33"/>
      <c r="F1566" s="33"/>
      <c r="G1566" s="33"/>
    </row>
    <row r="1567" spans="1:7">
      <c r="A1567" s="33"/>
      <c r="B1567" s="33"/>
      <c r="C1567" s="33"/>
      <c r="D1567" s="33"/>
      <c r="E1567" s="33"/>
      <c r="F1567" s="33"/>
      <c r="G1567" s="33"/>
    </row>
    <row r="1568" spans="1:7">
      <c r="A1568" s="33"/>
      <c r="B1568" s="33"/>
      <c r="C1568" s="33"/>
      <c r="D1568" s="33"/>
      <c r="E1568" s="33"/>
      <c r="F1568" s="33"/>
      <c r="G1568" s="33"/>
    </row>
    <row r="1569" spans="1:7">
      <c r="A1569" s="33"/>
      <c r="B1569" s="33"/>
      <c r="C1569" s="33"/>
      <c r="D1569" s="33"/>
      <c r="E1569" s="33"/>
      <c r="F1569" s="33"/>
      <c r="G1569" s="33"/>
    </row>
    <row r="1570" spans="1:7">
      <c r="A1570" s="33"/>
      <c r="B1570" s="33"/>
      <c r="C1570" s="33"/>
      <c r="D1570" s="33"/>
      <c r="E1570" s="33"/>
      <c r="F1570" s="33"/>
      <c r="G1570" s="33"/>
    </row>
    <row r="1571" spans="1:7">
      <c r="A1571" s="33"/>
      <c r="B1571" s="33"/>
      <c r="C1571" s="33"/>
      <c r="D1571" s="33"/>
      <c r="E1571" s="33"/>
      <c r="F1571" s="33"/>
      <c r="G1571" s="33"/>
    </row>
    <row r="1572" spans="1:7">
      <c r="A1572" s="33"/>
      <c r="B1572" s="33"/>
      <c r="C1572" s="33"/>
      <c r="D1572" s="33"/>
      <c r="E1572" s="33"/>
      <c r="F1572" s="33"/>
      <c r="G1572" s="33"/>
    </row>
    <row r="1573" spans="1:7">
      <c r="A1573" s="33"/>
      <c r="B1573" s="33"/>
      <c r="C1573" s="33"/>
      <c r="D1573" s="33"/>
      <c r="E1573" s="33"/>
      <c r="F1573" s="33"/>
      <c r="G1573" s="33"/>
    </row>
    <row r="1574" spans="1:7">
      <c r="A1574" s="33"/>
      <c r="B1574" s="33"/>
      <c r="C1574" s="33"/>
      <c r="D1574" s="33"/>
      <c r="E1574" s="33"/>
      <c r="F1574" s="33"/>
      <c r="G1574" s="33"/>
    </row>
    <row r="1575" spans="1:7">
      <c r="A1575" s="33"/>
      <c r="B1575" s="33"/>
      <c r="C1575" s="33"/>
      <c r="D1575" s="33"/>
      <c r="E1575" s="33"/>
      <c r="F1575" s="33"/>
      <c r="G1575" s="33"/>
    </row>
    <row r="1576" spans="1:7">
      <c r="A1576" s="33"/>
      <c r="B1576" s="33"/>
      <c r="C1576" s="33"/>
      <c r="D1576" s="33"/>
      <c r="E1576" s="33"/>
      <c r="F1576" s="33"/>
      <c r="G1576" s="33"/>
    </row>
    <row r="1577" spans="1:7">
      <c r="A1577" s="33"/>
      <c r="B1577" s="33"/>
      <c r="C1577" s="33"/>
      <c r="D1577" s="33"/>
      <c r="E1577" s="33"/>
      <c r="F1577" s="33"/>
      <c r="G1577" s="33"/>
    </row>
    <row r="1578" spans="1:7">
      <c r="A1578" s="33"/>
      <c r="B1578" s="33"/>
      <c r="C1578" s="33"/>
      <c r="D1578" s="33"/>
      <c r="E1578" s="33"/>
      <c r="F1578" s="33"/>
      <c r="G1578" s="33"/>
    </row>
    <row r="1579" spans="1:7">
      <c r="A1579" s="33"/>
      <c r="B1579" s="33"/>
      <c r="C1579" s="33"/>
      <c r="D1579" s="33"/>
      <c r="E1579" s="33"/>
      <c r="F1579" s="33"/>
      <c r="G1579" s="33"/>
    </row>
    <row r="1580" spans="1:7">
      <c r="A1580" s="33"/>
      <c r="B1580" s="33"/>
      <c r="C1580" s="33"/>
      <c r="D1580" s="33"/>
      <c r="E1580" s="33"/>
      <c r="F1580" s="33"/>
      <c r="G1580" s="33"/>
    </row>
    <row r="1581" spans="1:7">
      <c r="A1581" s="33"/>
      <c r="B1581" s="33"/>
      <c r="C1581" s="33"/>
      <c r="D1581" s="33"/>
      <c r="E1581" s="33"/>
      <c r="F1581" s="33"/>
      <c r="G1581" s="33"/>
    </row>
    <row r="1582" spans="1:7">
      <c r="A1582" s="33"/>
      <c r="B1582" s="33"/>
      <c r="C1582" s="33"/>
      <c r="D1582" s="33"/>
      <c r="E1582" s="33"/>
      <c r="F1582" s="33"/>
      <c r="G1582" s="33"/>
    </row>
    <row r="1583" spans="1:7">
      <c r="A1583" s="33"/>
      <c r="B1583" s="33"/>
      <c r="C1583" s="33"/>
      <c r="D1583" s="33"/>
      <c r="E1583" s="33"/>
      <c r="F1583" s="33"/>
      <c r="G1583" s="33"/>
    </row>
    <row r="1584" spans="1:7">
      <c r="A1584" s="33"/>
      <c r="B1584" s="33"/>
      <c r="C1584" s="33"/>
      <c r="D1584" s="33"/>
      <c r="E1584" s="33"/>
      <c r="F1584" s="33"/>
      <c r="G1584" s="33"/>
    </row>
    <row r="1585" spans="1:7">
      <c r="A1585" s="33"/>
      <c r="B1585" s="33"/>
      <c r="C1585" s="33"/>
      <c r="D1585" s="33"/>
      <c r="E1585" s="33"/>
      <c r="F1585" s="33"/>
      <c r="G1585" s="33"/>
    </row>
    <row r="1586" spans="1:7">
      <c r="A1586" s="33"/>
      <c r="B1586" s="33"/>
      <c r="C1586" s="33"/>
      <c r="D1586" s="33"/>
      <c r="E1586" s="33"/>
      <c r="F1586" s="33"/>
      <c r="G1586" s="33"/>
    </row>
    <row r="1587" spans="1:7">
      <c r="A1587" s="33"/>
      <c r="B1587" s="33"/>
      <c r="C1587" s="33"/>
      <c r="D1587" s="33"/>
      <c r="E1587" s="33"/>
      <c r="F1587" s="33"/>
      <c r="G1587" s="33"/>
    </row>
    <row r="1588" spans="1:7">
      <c r="A1588" s="33"/>
      <c r="B1588" s="33"/>
      <c r="C1588" s="33"/>
      <c r="D1588" s="33"/>
      <c r="E1588" s="33"/>
      <c r="F1588" s="33"/>
      <c r="G1588" s="33"/>
    </row>
    <row r="1589" spans="1:7">
      <c r="A1589" s="33"/>
      <c r="B1589" s="33"/>
      <c r="C1589" s="33"/>
      <c r="D1589" s="33"/>
      <c r="E1589" s="33"/>
      <c r="F1589" s="33"/>
      <c r="G1589" s="33"/>
    </row>
    <row r="1590" spans="1:7">
      <c r="A1590" s="33"/>
      <c r="B1590" s="33"/>
      <c r="C1590" s="33"/>
      <c r="D1590" s="33"/>
      <c r="E1590" s="33"/>
      <c r="F1590" s="33"/>
      <c r="G1590" s="33"/>
    </row>
    <row r="1591" spans="1:7">
      <c r="A1591" s="33"/>
      <c r="B1591" s="33"/>
      <c r="C1591" s="33"/>
      <c r="D1591" s="33"/>
      <c r="E1591" s="33"/>
      <c r="F1591" s="33"/>
      <c r="G1591" s="33"/>
    </row>
    <row r="1592" spans="1:7">
      <c r="A1592" s="33"/>
      <c r="B1592" s="33"/>
      <c r="C1592" s="33"/>
      <c r="D1592" s="33"/>
      <c r="E1592" s="33"/>
      <c r="F1592" s="33"/>
      <c r="G1592" s="33"/>
    </row>
    <row r="1593" spans="1:7">
      <c r="A1593" s="33"/>
      <c r="B1593" s="33"/>
      <c r="C1593" s="33"/>
      <c r="D1593" s="33"/>
      <c r="E1593" s="33"/>
      <c r="F1593" s="33"/>
      <c r="G1593" s="33"/>
    </row>
    <row r="1594" spans="1:7">
      <c r="A1594" s="33"/>
      <c r="B1594" s="33"/>
      <c r="C1594" s="33"/>
      <c r="D1594" s="33"/>
      <c r="E1594" s="33"/>
      <c r="F1594" s="33"/>
      <c r="G1594" s="33"/>
    </row>
    <row r="1595" spans="1:7">
      <c r="A1595" s="33"/>
      <c r="B1595" s="33"/>
      <c r="C1595" s="33"/>
      <c r="D1595" s="33"/>
      <c r="E1595" s="33"/>
      <c r="F1595" s="33"/>
      <c r="G1595" s="33"/>
    </row>
    <row r="1596" spans="1:7">
      <c r="A1596" s="33"/>
      <c r="B1596" s="33"/>
      <c r="C1596" s="33"/>
      <c r="D1596" s="33"/>
      <c r="E1596" s="33"/>
      <c r="F1596" s="33"/>
      <c r="G1596" s="33"/>
    </row>
    <row r="1597" spans="1:7">
      <c r="A1597" s="33"/>
      <c r="B1597" s="33"/>
      <c r="C1597" s="33"/>
      <c r="D1597" s="33"/>
      <c r="E1597" s="33"/>
      <c r="F1597" s="33"/>
      <c r="G1597" s="33"/>
    </row>
    <row r="1598" spans="1:7">
      <c r="A1598" s="33"/>
      <c r="B1598" s="33"/>
      <c r="C1598" s="33"/>
      <c r="D1598" s="33"/>
      <c r="E1598" s="33"/>
      <c r="F1598" s="33"/>
      <c r="G1598" s="33"/>
    </row>
    <row r="1599" spans="1:7">
      <c r="A1599" s="33"/>
      <c r="B1599" s="33"/>
      <c r="C1599" s="33"/>
      <c r="D1599" s="33"/>
      <c r="E1599" s="33"/>
      <c r="F1599" s="33"/>
      <c r="G1599" s="33"/>
    </row>
    <row r="1600" spans="1:7">
      <c r="A1600" s="33"/>
      <c r="B1600" s="33"/>
      <c r="C1600" s="33"/>
      <c r="D1600" s="33"/>
      <c r="E1600" s="33"/>
      <c r="F1600" s="33"/>
      <c r="G1600" s="33"/>
    </row>
    <row r="1601" spans="1:7">
      <c r="A1601" s="33"/>
      <c r="B1601" s="33"/>
      <c r="C1601" s="33"/>
      <c r="D1601" s="33"/>
      <c r="E1601" s="33"/>
      <c r="F1601" s="33"/>
      <c r="G1601" s="33"/>
    </row>
    <row r="1602" spans="1:7">
      <c r="A1602" s="33"/>
      <c r="B1602" s="33"/>
      <c r="C1602" s="33"/>
      <c r="D1602" s="33"/>
      <c r="E1602" s="33"/>
      <c r="F1602" s="33"/>
      <c r="G1602" s="33"/>
    </row>
    <row r="1603" spans="1:7">
      <c r="A1603" s="33"/>
      <c r="B1603" s="33"/>
      <c r="C1603" s="33"/>
      <c r="D1603" s="33"/>
      <c r="E1603" s="33"/>
      <c r="F1603" s="33"/>
      <c r="G1603" s="33"/>
    </row>
    <row r="1604" spans="1:7">
      <c r="A1604" s="33"/>
      <c r="B1604" s="33"/>
      <c r="C1604" s="33"/>
      <c r="D1604" s="33"/>
      <c r="E1604" s="33"/>
      <c r="F1604" s="33"/>
      <c r="G1604" s="33"/>
    </row>
    <row r="1605" spans="1:7">
      <c r="A1605" s="33"/>
      <c r="B1605" s="33"/>
      <c r="C1605" s="33"/>
      <c r="D1605" s="33"/>
      <c r="E1605" s="33"/>
      <c r="F1605" s="33"/>
      <c r="G1605" s="33"/>
    </row>
    <row r="1606" spans="1:7">
      <c r="A1606" s="33"/>
      <c r="B1606" s="33"/>
      <c r="C1606" s="33"/>
      <c r="D1606" s="33"/>
      <c r="E1606" s="33"/>
      <c r="F1606" s="33"/>
      <c r="G1606" s="33"/>
    </row>
    <row r="1607" spans="1:7">
      <c r="A1607" s="33"/>
      <c r="B1607" s="33"/>
      <c r="C1607" s="33"/>
      <c r="D1607" s="33"/>
      <c r="E1607" s="33"/>
      <c r="F1607" s="33"/>
      <c r="G1607" s="33"/>
    </row>
    <row r="1608" spans="1:7">
      <c r="A1608" s="33"/>
      <c r="B1608" s="33"/>
      <c r="C1608" s="33"/>
      <c r="D1608" s="33"/>
      <c r="E1608" s="33"/>
      <c r="F1608" s="33"/>
      <c r="G1608" s="33"/>
    </row>
    <row r="1609" spans="1:7">
      <c r="A1609" s="33"/>
      <c r="B1609" s="33"/>
      <c r="C1609" s="33"/>
      <c r="D1609" s="33"/>
      <c r="E1609" s="33"/>
      <c r="F1609" s="33"/>
      <c r="G1609" s="33"/>
    </row>
    <row r="1610" spans="1:7">
      <c r="A1610" s="33"/>
      <c r="B1610" s="33"/>
      <c r="C1610" s="33"/>
      <c r="D1610" s="33"/>
      <c r="E1610" s="33"/>
      <c r="F1610" s="33"/>
      <c r="G1610" s="33"/>
    </row>
    <row r="1611" spans="1:7">
      <c r="A1611" s="33"/>
      <c r="B1611" s="33"/>
      <c r="C1611" s="33"/>
      <c r="D1611" s="33"/>
      <c r="E1611" s="33"/>
      <c r="F1611" s="33"/>
      <c r="G1611" s="33"/>
    </row>
    <row r="1612" spans="1:7">
      <c r="A1612" s="33"/>
      <c r="B1612" s="33"/>
      <c r="C1612" s="33"/>
      <c r="D1612" s="33"/>
      <c r="E1612" s="33"/>
      <c r="F1612" s="33"/>
      <c r="G1612" s="33"/>
    </row>
    <row r="1613" spans="1:7">
      <c r="A1613" s="33"/>
      <c r="B1613" s="33"/>
      <c r="C1613" s="33"/>
      <c r="D1613" s="33"/>
      <c r="E1613" s="33"/>
      <c r="F1613" s="33"/>
      <c r="G1613" s="33"/>
    </row>
    <row r="1614" spans="1:7">
      <c r="A1614" s="33"/>
      <c r="B1614" s="33"/>
      <c r="C1614" s="33"/>
      <c r="D1614" s="33"/>
      <c r="E1614" s="33"/>
      <c r="F1614" s="33"/>
      <c r="G1614" s="33"/>
    </row>
    <row r="1615" spans="1:7">
      <c r="A1615" s="33"/>
      <c r="B1615" s="33"/>
      <c r="C1615" s="33"/>
      <c r="D1615" s="33"/>
      <c r="E1615" s="33"/>
      <c r="F1615" s="33"/>
      <c r="G1615" s="33"/>
    </row>
    <row r="1616" spans="1:7">
      <c r="A1616" s="33"/>
      <c r="B1616" s="33"/>
      <c r="C1616" s="33"/>
      <c r="D1616" s="33"/>
      <c r="E1616" s="33"/>
      <c r="F1616" s="33"/>
      <c r="G1616" s="33"/>
    </row>
    <row r="1617" spans="1:7">
      <c r="A1617" s="33"/>
      <c r="B1617" s="33"/>
      <c r="C1617" s="33"/>
      <c r="D1617" s="33"/>
      <c r="E1617" s="33"/>
      <c r="F1617" s="33"/>
      <c r="G1617" s="33"/>
    </row>
    <row r="1618" spans="1:7">
      <c r="A1618" s="33"/>
      <c r="B1618" s="33"/>
      <c r="C1618" s="33"/>
      <c r="D1618" s="33"/>
      <c r="E1618" s="33"/>
      <c r="F1618" s="33"/>
      <c r="G1618" s="33"/>
    </row>
    <row r="1619" spans="1:7">
      <c r="A1619" s="33"/>
      <c r="B1619" s="33"/>
      <c r="C1619" s="33"/>
      <c r="D1619" s="33"/>
      <c r="E1619" s="33"/>
      <c r="F1619" s="33"/>
      <c r="G1619" s="33"/>
    </row>
    <row r="1620" spans="1:7">
      <c r="A1620" s="33"/>
      <c r="B1620" s="33"/>
      <c r="C1620" s="33"/>
      <c r="D1620" s="33"/>
      <c r="E1620" s="33"/>
      <c r="F1620" s="33"/>
      <c r="G1620" s="33"/>
    </row>
    <row r="1621" spans="1:7">
      <c r="A1621" s="33"/>
      <c r="B1621" s="33"/>
      <c r="C1621" s="33"/>
      <c r="D1621" s="33"/>
      <c r="E1621" s="33"/>
      <c r="F1621" s="33"/>
      <c r="G1621" s="33"/>
    </row>
    <row r="1622" spans="1:7">
      <c r="A1622" s="33"/>
      <c r="B1622" s="33"/>
      <c r="C1622" s="33"/>
      <c r="D1622" s="33"/>
      <c r="E1622" s="33"/>
      <c r="F1622" s="33"/>
      <c r="G1622" s="33"/>
    </row>
    <row r="1623" spans="1:7">
      <c r="A1623" s="33"/>
      <c r="B1623" s="33"/>
      <c r="C1623" s="33"/>
      <c r="D1623" s="33"/>
      <c r="E1623" s="33"/>
      <c r="F1623" s="33"/>
      <c r="G1623" s="33"/>
    </row>
    <row r="1624" spans="1:7">
      <c r="A1624" s="33"/>
      <c r="B1624" s="33"/>
      <c r="C1624" s="33"/>
      <c r="D1624" s="33"/>
      <c r="E1624" s="33"/>
      <c r="F1624" s="33"/>
      <c r="G1624" s="33"/>
    </row>
    <row r="1625" spans="1:7">
      <c r="A1625" s="33"/>
      <c r="B1625" s="33"/>
      <c r="C1625" s="33"/>
      <c r="D1625" s="33"/>
      <c r="E1625" s="33"/>
      <c r="F1625" s="33"/>
      <c r="G1625" s="33"/>
    </row>
    <row r="1626" spans="1:7">
      <c r="A1626" s="33"/>
      <c r="B1626" s="33"/>
      <c r="C1626" s="33"/>
      <c r="D1626" s="33"/>
      <c r="E1626" s="33"/>
      <c r="F1626" s="33"/>
      <c r="G1626" s="33"/>
    </row>
    <row r="1627" spans="1:7">
      <c r="A1627" s="33"/>
      <c r="B1627" s="33"/>
      <c r="C1627" s="33"/>
      <c r="D1627" s="33"/>
      <c r="E1627" s="33"/>
      <c r="F1627" s="33"/>
      <c r="G1627" s="33"/>
    </row>
    <row r="1628" spans="1:7">
      <c r="A1628" s="33"/>
      <c r="B1628" s="33"/>
      <c r="C1628" s="33"/>
      <c r="D1628" s="33"/>
      <c r="E1628" s="33"/>
      <c r="F1628" s="33"/>
      <c r="G1628" s="33"/>
    </row>
    <row r="1629" spans="1:7">
      <c r="A1629" s="33"/>
      <c r="B1629" s="33"/>
      <c r="C1629" s="33"/>
      <c r="D1629" s="33"/>
      <c r="E1629" s="33"/>
      <c r="F1629" s="33"/>
      <c r="G1629" s="33"/>
    </row>
    <row r="1630" spans="1:7">
      <c r="A1630" s="33"/>
      <c r="B1630" s="33"/>
      <c r="C1630" s="33"/>
      <c r="D1630" s="33"/>
      <c r="E1630" s="33"/>
      <c r="F1630" s="33"/>
      <c r="G1630" s="33"/>
    </row>
    <row r="1631" spans="1:7">
      <c r="A1631" s="33"/>
      <c r="B1631" s="33"/>
      <c r="C1631" s="33"/>
      <c r="D1631" s="33"/>
      <c r="E1631" s="33"/>
      <c r="F1631" s="33"/>
      <c r="G1631" s="33"/>
    </row>
    <row r="1632" spans="1:7">
      <c r="A1632" s="33"/>
      <c r="B1632" s="33"/>
      <c r="C1632" s="33"/>
      <c r="D1632" s="33"/>
      <c r="E1632" s="33"/>
      <c r="F1632" s="33"/>
      <c r="G1632" s="33"/>
    </row>
    <row r="1633" spans="1:7">
      <c r="A1633" s="33"/>
      <c r="B1633" s="33"/>
      <c r="C1633" s="33"/>
      <c r="D1633" s="33"/>
      <c r="E1633" s="33"/>
      <c r="F1633" s="33"/>
      <c r="G1633" s="33"/>
    </row>
    <row r="1634" spans="1:7">
      <c r="A1634" s="33"/>
      <c r="B1634" s="33"/>
      <c r="C1634" s="33"/>
      <c r="D1634" s="33"/>
      <c r="E1634" s="33"/>
      <c r="F1634" s="33"/>
      <c r="G1634" s="33"/>
    </row>
    <row r="1635" spans="1:7">
      <c r="A1635" s="33"/>
      <c r="B1635" s="33"/>
      <c r="C1635" s="33"/>
      <c r="D1635" s="33"/>
      <c r="E1635" s="33"/>
      <c r="F1635" s="33"/>
      <c r="G1635" s="33"/>
    </row>
    <row r="1636" spans="1:7">
      <c r="A1636" s="33"/>
      <c r="B1636" s="33"/>
      <c r="C1636" s="33"/>
      <c r="D1636" s="33"/>
      <c r="E1636" s="33"/>
      <c r="F1636" s="33"/>
      <c r="G1636" s="33"/>
    </row>
    <row r="1637" spans="1:7">
      <c r="A1637" s="33"/>
      <c r="B1637" s="33"/>
      <c r="C1637" s="33"/>
      <c r="D1637" s="33"/>
      <c r="E1637" s="33"/>
      <c r="F1637" s="33"/>
      <c r="G1637" s="33"/>
    </row>
    <row r="1638" spans="1:7">
      <c r="A1638" s="33"/>
      <c r="B1638" s="33"/>
      <c r="C1638" s="33"/>
      <c r="D1638" s="33"/>
      <c r="E1638" s="33"/>
      <c r="F1638" s="33"/>
      <c r="G1638" s="33"/>
    </row>
    <row r="1639" spans="1:7">
      <c r="A1639" s="33"/>
      <c r="B1639" s="33"/>
      <c r="C1639" s="33"/>
      <c r="D1639" s="33"/>
      <c r="E1639" s="33"/>
      <c r="F1639" s="33"/>
      <c r="G1639" s="33"/>
    </row>
    <row r="1640" spans="1:7">
      <c r="A1640" s="33"/>
      <c r="B1640" s="33"/>
      <c r="C1640" s="33"/>
      <c r="D1640" s="33"/>
      <c r="E1640" s="33"/>
      <c r="F1640" s="33"/>
      <c r="G1640" s="33"/>
    </row>
    <row r="1641" spans="1:7">
      <c r="A1641" s="33"/>
      <c r="B1641" s="33"/>
      <c r="C1641" s="33"/>
      <c r="D1641" s="33"/>
      <c r="E1641" s="33"/>
      <c r="F1641" s="33"/>
      <c r="G1641" s="33"/>
    </row>
    <row r="1642" spans="1:7">
      <c r="A1642" s="33"/>
      <c r="B1642" s="33"/>
      <c r="C1642" s="33"/>
      <c r="D1642" s="33"/>
      <c r="E1642" s="33"/>
      <c r="F1642" s="33"/>
      <c r="G1642" s="33"/>
    </row>
    <row r="1643" spans="1:7">
      <c r="A1643" s="33"/>
      <c r="B1643" s="33"/>
      <c r="C1643" s="33"/>
      <c r="D1643" s="33"/>
      <c r="E1643" s="33"/>
      <c r="F1643" s="33"/>
      <c r="G1643" s="33"/>
    </row>
    <row r="1644" spans="1:7">
      <c r="A1644" s="33"/>
      <c r="B1644" s="33"/>
      <c r="C1644" s="33"/>
      <c r="D1644" s="33"/>
      <c r="E1644" s="33"/>
      <c r="F1644" s="33"/>
      <c r="G1644" s="33"/>
    </row>
    <row r="1645" spans="1:7">
      <c r="A1645" s="33"/>
      <c r="B1645" s="33"/>
      <c r="C1645" s="33"/>
      <c r="D1645" s="33"/>
      <c r="E1645" s="33"/>
      <c r="F1645" s="33"/>
      <c r="G1645" s="33"/>
    </row>
    <row r="1646" spans="1:7">
      <c r="A1646" s="33"/>
      <c r="B1646" s="33"/>
      <c r="C1646" s="33"/>
      <c r="D1646" s="33"/>
      <c r="E1646" s="33"/>
      <c r="F1646" s="33"/>
      <c r="G1646" s="33"/>
    </row>
    <row r="1647" spans="1:7">
      <c r="A1647" s="33"/>
      <c r="B1647" s="33"/>
      <c r="C1647" s="33"/>
      <c r="D1647" s="33"/>
      <c r="E1647" s="33"/>
      <c r="F1647" s="33"/>
      <c r="G1647" s="33"/>
    </row>
    <row r="1648" spans="1:7">
      <c r="A1648" s="33"/>
      <c r="B1648" s="33"/>
      <c r="C1648" s="33"/>
      <c r="D1648" s="33"/>
      <c r="E1648" s="33"/>
      <c r="F1648" s="33"/>
      <c r="G1648" s="33"/>
    </row>
    <row r="1649" spans="1:7">
      <c r="A1649" s="33"/>
      <c r="B1649" s="33"/>
      <c r="C1649" s="33"/>
      <c r="D1649" s="33"/>
      <c r="E1649" s="33"/>
      <c r="F1649" s="33"/>
      <c r="G1649" s="33"/>
    </row>
    <row r="1650" spans="1:7">
      <c r="A1650" s="33"/>
      <c r="B1650" s="33"/>
      <c r="C1650" s="33"/>
      <c r="D1650" s="33"/>
      <c r="E1650" s="33"/>
      <c r="F1650" s="33"/>
      <c r="G1650" s="33"/>
    </row>
    <row r="1651" spans="1:7">
      <c r="A1651" s="33"/>
      <c r="B1651" s="33"/>
      <c r="C1651" s="33"/>
      <c r="D1651" s="33"/>
      <c r="E1651" s="33"/>
      <c r="F1651" s="33"/>
      <c r="G1651" s="33"/>
    </row>
    <row r="1652" spans="1:7">
      <c r="A1652" s="33"/>
      <c r="B1652" s="33"/>
      <c r="C1652" s="33"/>
      <c r="D1652" s="33"/>
      <c r="E1652" s="33"/>
      <c r="F1652" s="33"/>
      <c r="G1652" s="33"/>
    </row>
    <row r="1653" spans="1:7">
      <c r="A1653" s="33"/>
      <c r="B1653" s="33"/>
      <c r="C1653" s="33"/>
      <c r="D1653" s="33"/>
      <c r="E1653" s="33"/>
      <c r="F1653" s="33"/>
      <c r="G1653" s="33"/>
    </row>
    <row r="1654" spans="1:7">
      <c r="A1654" s="33"/>
      <c r="B1654" s="33"/>
      <c r="C1654" s="33"/>
      <c r="D1654" s="33"/>
      <c r="E1654" s="33"/>
      <c r="F1654" s="33"/>
      <c r="G1654" s="33"/>
    </row>
    <row r="1655" spans="1:7">
      <c r="A1655" s="33"/>
      <c r="B1655" s="33"/>
      <c r="C1655" s="33"/>
      <c r="D1655" s="33"/>
      <c r="E1655" s="33"/>
      <c r="F1655" s="33"/>
      <c r="G1655" s="33"/>
    </row>
    <row r="1656" spans="1:7">
      <c r="A1656" s="33"/>
      <c r="B1656" s="33"/>
      <c r="C1656" s="33"/>
      <c r="D1656" s="33"/>
      <c r="E1656" s="33"/>
      <c r="F1656" s="33"/>
      <c r="G1656" s="33"/>
    </row>
    <row r="1657" spans="1:7">
      <c r="A1657" s="33"/>
      <c r="B1657" s="33"/>
      <c r="C1657" s="33"/>
      <c r="D1657" s="33"/>
      <c r="E1657" s="33"/>
      <c r="F1657" s="33"/>
      <c r="G1657" s="33"/>
    </row>
    <row r="1658" spans="1:7">
      <c r="A1658" s="33"/>
      <c r="B1658" s="33"/>
      <c r="C1658" s="33"/>
      <c r="D1658" s="33"/>
      <c r="E1658" s="33"/>
      <c r="F1658" s="33"/>
      <c r="G1658" s="33"/>
    </row>
    <row r="1659" spans="1:7">
      <c r="A1659" s="33"/>
      <c r="B1659" s="33"/>
      <c r="C1659" s="33"/>
      <c r="D1659" s="33"/>
      <c r="E1659" s="33"/>
      <c r="F1659" s="33"/>
      <c r="G1659" s="33"/>
    </row>
    <row r="1660" spans="1:7">
      <c r="A1660" s="33"/>
      <c r="B1660" s="33"/>
      <c r="C1660" s="33"/>
      <c r="D1660" s="33"/>
      <c r="E1660" s="33"/>
      <c r="F1660" s="33"/>
      <c r="G1660" s="33"/>
    </row>
    <row r="1661" spans="1:7">
      <c r="A1661" s="33"/>
      <c r="B1661" s="33"/>
      <c r="C1661" s="33"/>
      <c r="D1661" s="33"/>
      <c r="E1661" s="33"/>
      <c r="F1661" s="33"/>
      <c r="G1661" s="33"/>
    </row>
    <row r="1662" spans="1:7">
      <c r="A1662" s="33"/>
      <c r="B1662" s="33"/>
      <c r="C1662" s="33"/>
      <c r="D1662" s="33"/>
      <c r="E1662" s="33"/>
      <c r="F1662" s="33"/>
      <c r="G1662" s="33"/>
    </row>
    <row r="1663" spans="1:7">
      <c r="A1663" s="33"/>
      <c r="B1663" s="33"/>
      <c r="C1663" s="33"/>
      <c r="D1663" s="33"/>
      <c r="E1663" s="33"/>
      <c r="F1663" s="33"/>
      <c r="G1663" s="33"/>
    </row>
    <row r="1664" spans="1:7">
      <c r="A1664" s="33"/>
      <c r="B1664" s="33"/>
      <c r="C1664" s="33"/>
      <c r="D1664" s="33"/>
      <c r="E1664" s="33"/>
      <c r="F1664" s="33"/>
      <c r="G1664" s="33"/>
    </row>
    <row r="1665" spans="1:7">
      <c r="A1665" s="33"/>
      <c r="B1665" s="33"/>
      <c r="C1665" s="33"/>
      <c r="D1665" s="33"/>
      <c r="E1665" s="33"/>
      <c r="F1665" s="33"/>
      <c r="G1665" s="33"/>
    </row>
    <row r="1666" spans="1:7">
      <c r="A1666" s="33"/>
      <c r="B1666" s="33"/>
      <c r="C1666" s="33"/>
      <c r="D1666" s="33"/>
      <c r="E1666" s="33"/>
      <c r="F1666" s="33"/>
      <c r="G1666" s="33"/>
    </row>
    <row r="1667" spans="1:7">
      <c r="A1667" s="33"/>
      <c r="B1667" s="33"/>
      <c r="C1667" s="33"/>
      <c r="D1667" s="33"/>
      <c r="E1667" s="33"/>
      <c r="F1667" s="33"/>
      <c r="G1667" s="33"/>
    </row>
    <row r="1668" spans="1:7">
      <c r="A1668" s="33"/>
      <c r="B1668" s="33"/>
      <c r="C1668" s="33"/>
      <c r="D1668" s="33"/>
      <c r="E1668" s="33"/>
      <c r="F1668" s="33"/>
      <c r="G1668" s="33"/>
    </row>
    <row r="1669" spans="1:7">
      <c r="A1669" s="33"/>
      <c r="B1669" s="33"/>
      <c r="C1669" s="33"/>
      <c r="D1669" s="33"/>
      <c r="E1669" s="33"/>
      <c r="F1669" s="33"/>
      <c r="G1669" s="33"/>
    </row>
    <row r="1670" spans="1:7">
      <c r="A1670" s="33"/>
      <c r="B1670" s="33"/>
      <c r="C1670" s="33"/>
      <c r="D1670" s="33"/>
      <c r="E1670" s="33"/>
      <c r="F1670" s="33"/>
      <c r="G1670" s="33"/>
    </row>
    <row r="1671" spans="1:7">
      <c r="A1671" s="33"/>
      <c r="B1671" s="33"/>
      <c r="C1671" s="33"/>
      <c r="D1671" s="33"/>
      <c r="E1671" s="33"/>
      <c r="F1671" s="33"/>
      <c r="G1671" s="33"/>
    </row>
    <row r="1672" spans="1:7">
      <c r="A1672" s="33"/>
      <c r="B1672" s="33"/>
      <c r="C1672" s="33"/>
      <c r="D1672" s="33"/>
      <c r="E1672" s="33"/>
      <c r="F1672" s="33"/>
      <c r="G1672" s="33"/>
    </row>
    <row r="1673" spans="1:7">
      <c r="A1673" s="33"/>
      <c r="B1673" s="33"/>
      <c r="C1673" s="33"/>
      <c r="D1673" s="33"/>
      <c r="E1673" s="33"/>
      <c r="F1673" s="33"/>
      <c r="G1673" s="33"/>
    </row>
    <row r="1674" spans="1:7">
      <c r="A1674" s="33"/>
      <c r="B1674" s="33"/>
      <c r="C1674" s="33"/>
      <c r="D1674" s="33"/>
      <c r="E1674" s="33"/>
      <c r="F1674" s="33"/>
      <c r="G1674" s="33"/>
    </row>
    <row r="1675" spans="1:7">
      <c r="A1675" s="33"/>
      <c r="B1675" s="33"/>
      <c r="C1675" s="33"/>
      <c r="D1675" s="33"/>
      <c r="E1675" s="33"/>
      <c r="F1675" s="33"/>
      <c r="G1675" s="33"/>
    </row>
    <row r="1676" spans="1:7">
      <c r="A1676" s="33"/>
      <c r="B1676" s="33"/>
      <c r="C1676" s="33"/>
      <c r="D1676" s="33"/>
      <c r="E1676" s="33"/>
      <c r="F1676" s="33"/>
      <c r="G1676" s="33"/>
    </row>
    <row r="1677" spans="1:7">
      <c r="A1677" s="33"/>
      <c r="B1677" s="33"/>
      <c r="C1677" s="33"/>
      <c r="D1677" s="33"/>
      <c r="E1677" s="33"/>
      <c r="F1677" s="33"/>
      <c r="G1677" s="33"/>
    </row>
    <row r="1678" spans="1:7">
      <c r="A1678" s="33"/>
      <c r="B1678" s="33"/>
      <c r="C1678" s="33"/>
      <c r="D1678" s="33"/>
      <c r="E1678" s="33"/>
      <c r="F1678" s="33"/>
      <c r="G1678" s="33"/>
    </row>
    <row r="1679" spans="1:7">
      <c r="A1679" s="33"/>
      <c r="B1679" s="33"/>
      <c r="C1679" s="33"/>
      <c r="D1679" s="33"/>
      <c r="E1679" s="33"/>
      <c r="F1679" s="33"/>
      <c r="G1679" s="33"/>
    </row>
    <row r="1680" spans="1:7">
      <c r="A1680" s="33"/>
      <c r="B1680" s="33"/>
      <c r="C1680" s="33"/>
      <c r="D1680" s="33"/>
      <c r="E1680" s="33"/>
      <c r="F1680" s="33"/>
      <c r="G1680" s="33"/>
    </row>
    <row r="1681" spans="1:7">
      <c r="A1681" s="33"/>
      <c r="B1681" s="33"/>
      <c r="C1681" s="33"/>
      <c r="D1681" s="33"/>
      <c r="E1681" s="33"/>
      <c r="F1681" s="33"/>
      <c r="G1681" s="33"/>
    </row>
    <row r="1682" spans="1:7">
      <c r="A1682" s="33"/>
      <c r="B1682" s="33"/>
      <c r="C1682" s="33"/>
      <c r="D1682" s="33"/>
      <c r="E1682" s="33"/>
      <c r="F1682" s="33"/>
      <c r="G1682" s="33"/>
    </row>
    <row r="1683" spans="1:7">
      <c r="A1683" s="33"/>
      <c r="B1683" s="33"/>
      <c r="C1683" s="33"/>
      <c r="D1683" s="33"/>
      <c r="E1683" s="33"/>
      <c r="F1683" s="33"/>
      <c r="G1683" s="33"/>
    </row>
    <row r="1684" spans="1:7">
      <c r="A1684" s="33"/>
      <c r="B1684" s="33"/>
      <c r="C1684" s="33"/>
      <c r="D1684" s="33"/>
      <c r="E1684" s="33"/>
      <c r="F1684" s="33"/>
      <c r="G1684" s="33"/>
    </row>
    <row r="1685" spans="1:7">
      <c r="A1685" s="33"/>
      <c r="B1685" s="33"/>
      <c r="C1685" s="33"/>
      <c r="D1685" s="33"/>
      <c r="E1685" s="33"/>
      <c r="F1685" s="33"/>
      <c r="G1685" s="33"/>
    </row>
    <row r="1686" spans="1:7">
      <c r="A1686" s="33"/>
      <c r="B1686" s="33"/>
      <c r="C1686" s="33"/>
      <c r="D1686" s="33"/>
      <c r="E1686" s="33"/>
      <c r="F1686" s="33"/>
      <c r="G1686" s="33"/>
    </row>
    <row r="1687" spans="1:7">
      <c r="A1687" s="33"/>
      <c r="B1687" s="33"/>
      <c r="C1687" s="33"/>
      <c r="D1687" s="33"/>
      <c r="E1687" s="33"/>
      <c r="F1687" s="33"/>
      <c r="G1687" s="33"/>
    </row>
    <row r="1688" spans="1:7">
      <c r="A1688" s="33"/>
      <c r="B1688" s="33"/>
      <c r="C1688" s="33"/>
      <c r="D1688" s="33"/>
      <c r="E1688" s="33"/>
      <c r="F1688" s="33"/>
      <c r="G1688" s="33"/>
    </row>
    <row r="1689" spans="1:7">
      <c r="A1689" s="33"/>
      <c r="B1689" s="33"/>
      <c r="C1689" s="33"/>
      <c r="D1689" s="33"/>
      <c r="E1689" s="33"/>
      <c r="F1689" s="33"/>
      <c r="G1689" s="33"/>
    </row>
    <row r="1690" spans="1:7">
      <c r="A1690" s="33"/>
      <c r="B1690" s="33"/>
      <c r="C1690" s="33"/>
      <c r="D1690" s="33"/>
      <c r="E1690" s="33"/>
      <c r="F1690" s="33"/>
      <c r="G1690" s="33"/>
    </row>
    <row r="1691" spans="1:7">
      <c r="A1691" s="33"/>
      <c r="B1691" s="33"/>
      <c r="C1691" s="33"/>
      <c r="D1691" s="33"/>
      <c r="E1691" s="33"/>
      <c r="F1691" s="33"/>
      <c r="G1691" s="33"/>
    </row>
    <row r="1692" spans="1:7">
      <c r="A1692" s="33"/>
      <c r="B1692" s="33"/>
      <c r="C1692" s="33"/>
      <c r="D1692" s="33"/>
      <c r="E1692" s="33"/>
      <c r="F1692" s="33"/>
      <c r="G1692" s="33"/>
    </row>
    <row r="1693" spans="1:7">
      <c r="A1693" s="33"/>
      <c r="B1693" s="33"/>
      <c r="C1693" s="33"/>
      <c r="D1693" s="33"/>
      <c r="E1693" s="33"/>
      <c r="F1693" s="33"/>
      <c r="G1693" s="33"/>
    </row>
    <row r="1694" spans="1:7">
      <c r="A1694" s="33"/>
      <c r="B1694" s="33"/>
      <c r="C1694" s="33"/>
      <c r="D1694" s="33"/>
      <c r="E1694" s="33"/>
      <c r="F1694" s="33"/>
      <c r="G1694" s="33"/>
    </row>
    <row r="1695" spans="1:7">
      <c r="A1695" s="33"/>
      <c r="B1695" s="33"/>
      <c r="C1695" s="33"/>
      <c r="D1695" s="33"/>
      <c r="E1695" s="33"/>
      <c r="F1695" s="33"/>
      <c r="G1695" s="33"/>
    </row>
    <row r="1696" spans="1:7">
      <c r="A1696" s="33"/>
      <c r="B1696" s="33"/>
      <c r="C1696" s="33"/>
      <c r="D1696" s="33"/>
      <c r="E1696" s="33"/>
      <c r="F1696" s="33"/>
      <c r="G1696" s="33"/>
    </row>
    <row r="1697" spans="1:7">
      <c r="A1697" s="33"/>
      <c r="B1697" s="33"/>
      <c r="C1697" s="33"/>
      <c r="D1697" s="33"/>
      <c r="E1697" s="33"/>
      <c r="F1697" s="33"/>
      <c r="G1697" s="33"/>
    </row>
    <row r="1698" spans="1:7">
      <c r="A1698" s="33"/>
      <c r="B1698" s="33"/>
      <c r="C1698" s="33"/>
      <c r="D1698" s="33"/>
      <c r="E1698" s="33"/>
      <c r="F1698" s="33"/>
      <c r="G1698" s="33"/>
    </row>
    <row r="1699" spans="1:7">
      <c r="A1699" s="33"/>
      <c r="B1699" s="33"/>
      <c r="C1699" s="33"/>
      <c r="D1699" s="33"/>
      <c r="E1699" s="33"/>
      <c r="F1699" s="33"/>
      <c r="G1699" s="33"/>
    </row>
    <row r="1700" spans="1:7">
      <c r="A1700" s="33"/>
      <c r="B1700" s="33"/>
      <c r="C1700" s="33"/>
      <c r="D1700" s="33"/>
      <c r="E1700" s="33"/>
      <c r="F1700" s="33"/>
      <c r="G1700" s="33"/>
    </row>
    <row r="1701" spans="1:7">
      <c r="A1701" s="33"/>
      <c r="B1701" s="33"/>
      <c r="C1701" s="33"/>
      <c r="D1701" s="33"/>
      <c r="E1701" s="33"/>
      <c r="F1701" s="33"/>
      <c r="G1701" s="33"/>
    </row>
    <row r="1702" spans="1:7">
      <c r="A1702" s="33"/>
      <c r="B1702" s="33"/>
      <c r="C1702" s="33"/>
      <c r="D1702" s="33"/>
      <c r="E1702" s="33"/>
      <c r="F1702" s="33"/>
      <c r="G1702" s="33"/>
    </row>
    <row r="1703" spans="1:7">
      <c r="A1703" s="33"/>
      <c r="B1703" s="33"/>
      <c r="C1703" s="33"/>
      <c r="D1703" s="33"/>
      <c r="E1703" s="33"/>
      <c r="F1703" s="33"/>
      <c r="G1703" s="33"/>
    </row>
    <row r="1704" spans="1:7">
      <c r="A1704" s="33"/>
      <c r="B1704" s="33"/>
      <c r="C1704" s="33"/>
      <c r="D1704" s="33"/>
      <c r="E1704" s="33"/>
      <c r="F1704" s="33"/>
      <c r="G1704" s="33"/>
    </row>
    <row r="1705" spans="1:7">
      <c r="A1705" s="33"/>
      <c r="B1705" s="33"/>
      <c r="C1705" s="33"/>
      <c r="D1705" s="33"/>
      <c r="E1705" s="33"/>
      <c r="F1705" s="33"/>
      <c r="G1705" s="33"/>
    </row>
    <row r="1706" spans="1:7">
      <c r="A1706" s="33"/>
      <c r="B1706" s="33"/>
      <c r="C1706" s="33"/>
      <c r="D1706" s="33"/>
      <c r="E1706" s="33"/>
      <c r="F1706" s="33"/>
      <c r="G1706" s="33"/>
    </row>
    <row r="1707" spans="1:7">
      <c r="A1707" s="33"/>
      <c r="B1707" s="33"/>
      <c r="C1707" s="33"/>
      <c r="D1707" s="33"/>
      <c r="E1707" s="33"/>
      <c r="F1707" s="33"/>
      <c r="G1707" s="33"/>
    </row>
    <row r="1708" spans="1:7">
      <c r="A1708" s="33"/>
      <c r="B1708" s="33"/>
      <c r="C1708" s="33"/>
      <c r="D1708" s="33"/>
      <c r="E1708" s="33"/>
      <c r="F1708" s="33"/>
      <c r="G1708" s="33"/>
    </row>
    <row r="1709" spans="1:7">
      <c r="A1709" s="33"/>
      <c r="B1709" s="33"/>
      <c r="C1709" s="33"/>
      <c r="D1709" s="33"/>
      <c r="E1709" s="33"/>
      <c r="F1709" s="33"/>
      <c r="G1709" s="33"/>
    </row>
    <row r="1710" spans="1:7">
      <c r="A1710" s="33"/>
      <c r="B1710" s="33"/>
      <c r="C1710" s="33"/>
      <c r="D1710" s="33"/>
      <c r="E1710" s="33"/>
      <c r="F1710" s="33"/>
      <c r="G1710" s="33"/>
    </row>
    <row r="1711" spans="1:7">
      <c r="A1711" s="33"/>
      <c r="B1711" s="33"/>
      <c r="C1711" s="33"/>
      <c r="D1711" s="33"/>
      <c r="E1711" s="33"/>
      <c r="F1711" s="33"/>
      <c r="G1711" s="33"/>
    </row>
    <row r="1712" spans="1:7">
      <c r="A1712" s="33"/>
      <c r="B1712" s="33"/>
      <c r="C1712" s="33"/>
      <c r="D1712" s="33"/>
      <c r="E1712" s="33"/>
      <c r="F1712" s="33"/>
      <c r="G1712" s="33"/>
    </row>
    <row r="1713" spans="1:7">
      <c r="A1713" s="33"/>
      <c r="B1713" s="33"/>
      <c r="C1713" s="33"/>
      <c r="D1713" s="33"/>
      <c r="E1713" s="33"/>
      <c r="F1713" s="33"/>
      <c r="G1713" s="33"/>
    </row>
    <row r="1714" spans="1:7">
      <c r="A1714" s="33"/>
      <c r="B1714" s="33"/>
      <c r="C1714" s="33"/>
      <c r="D1714" s="33"/>
      <c r="E1714" s="33"/>
      <c r="F1714" s="33"/>
      <c r="G1714" s="33"/>
    </row>
    <row r="1715" spans="1:7">
      <c r="A1715" s="33"/>
      <c r="B1715" s="33"/>
      <c r="C1715" s="33"/>
      <c r="D1715" s="33"/>
      <c r="E1715" s="33"/>
      <c r="F1715" s="33"/>
      <c r="G1715" s="33"/>
    </row>
    <row r="1716" spans="1:7">
      <c r="A1716" s="33"/>
      <c r="B1716" s="33"/>
      <c r="C1716" s="33"/>
      <c r="D1716" s="33"/>
      <c r="E1716" s="33"/>
      <c r="F1716" s="33"/>
      <c r="G1716" s="33"/>
    </row>
    <row r="1717" spans="1:7">
      <c r="A1717" s="33"/>
      <c r="B1717" s="33"/>
      <c r="C1717" s="33"/>
      <c r="D1717" s="33"/>
      <c r="E1717" s="33"/>
      <c r="F1717" s="33"/>
      <c r="G1717" s="33"/>
    </row>
    <row r="1718" spans="1:7">
      <c r="A1718" s="33"/>
      <c r="B1718" s="33"/>
      <c r="C1718" s="33"/>
      <c r="D1718" s="33"/>
      <c r="E1718" s="33"/>
      <c r="F1718" s="33"/>
      <c r="G1718" s="33"/>
    </row>
    <row r="1719" spans="1:7">
      <c r="A1719" s="33"/>
      <c r="B1719" s="33"/>
      <c r="C1719" s="33"/>
      <c r="D1719" s="33"/>
      <c r="E1719" s="33"/>
      <c r="F1719" s="33"/>
      <c r="G1719" s="33"/>
    </row>
    <row r="1720" spans="1:7">
      <c r="A1720" s="33"/>
      <c r="B1720" s="33"/>
      <c r="C1720" s="33"/>
      <c r="D1720" s="33"/>
      <c r="E1720" s="33"/>
      <c r="F1720" s="33"/>
      <c r="G1720" s="33"/>
    </row>
    <row r="1721" spans="1:7">
      <c r="A1721" s="33"/>
      <c r="B1721" s="33"/>
      <c r="C1721" s="33"/>
      <c r="D1721" s="33"/>
      <c r="E1721" s="33"/>
      <c r="F1721" s="33"/>
      <c r="G1721" s="33"/>
    </row>
    <row r="1722" spans="1:7">
      <c r="A1722" s="33"/>
      <c r="B1722" s="33"/>
      <c r="C1722" s="33"/>
      <c r="D1722" s="33"/>
      <c r="E1722" s="33"/>
      <c r="F1722" s="33"/>
      <c r="G1722" s="33"/>
    </row>
    <row r="1723" spans="1:7">
      <c r="A1723" s="33"/>
      <c r="B1723" s="33"/>
      <c r="C1723" s="33"/>
      <c r="D1723" s="33"/>
      <c r="E1723" s="33"/>
      <c r="F1723" s="33"/>
      <c r="G1723" s="33"/>
    </row>
    <row r="1724" spans="1:7">
      <c r="A1724" s="33"/>
      <c r="B1724" s="33"/>
      <c r="C1724" s="33"/>
      <c r="D1724" s="33"/>
      <c r="E1724" s="33"/>
      <c r="F1724" s="33"/>
      <c r="G1724" s="33"/>
    </row>
    <row r="1725" spans="1:7">
      <c r="A1725" s="33"/>
      <c r="B1725" s="33"/>
      <c r="C1725" s="33"/>
      <c r="D1725" s="33"/>
      <c r="E1725" s="33"/>
      <c r="F1725" s="33"/>
      <c r="G1725" s="33"/>
    </row>
    <row r="1726" spans="1:7">
      <c r="A1726" s="33"/>
      <c r="B1726" s="33"/>
      <c r="C1726" s="33"/>
      <c r="D1726" s="33"/>
      <c r="E1726" s="33"/>
      <c r="F1726" s="33"/>
      <c r="G1726" s="33"/>
    </row>
    <row r="1727" spans="1:7">
      <c r="A1727" s="33"/>
      <c r="B1727" s="33"/>
      <c r="C1727" s="33"/>
      <c r="D1727" s="33"/>
      <c r="E1727" s="33"/>
      <c r="F1727" s="33"/>
      <c r="G1727" s="33"/>
    </row>
    <row r="1728" spans="1:7">
      <c r="A1728" s="33"/>
      <c r="B1728" s="33"/>
      <c r="C1728" s="33"/>
      <c r="D1728" s="33"/>
      <c r="E1728" s="33"/>
      <c r="F1728" s="33"/>
      <c r="G1728" s="33"/>
    </row>
    <row r="1729" spans="1:7">
      <c r="A1729" s="33"/>
      <c r="B1729" s="33"/>
      <c r="C1729" s="33"/>
      <c r="D1729" s="33"/>
      <c r="E1729" s="33"/>
      <c r="F1729" s="33"/>
      <c r="G1729" s="33"/>
    </row>
    <row r="1730" spans="1:7">
      <c r="A1730" s="33"/>
      <c r="B1730" s="33"/>
      <c r="C1730" s="33"/>
      <c r="D1730" s="33"/>
      <c r="E1730" s="33"/>
      <c r="F1730" s="33"/>
      <c r="G1730" s="33"/>
    </row>
    <row r="1731" spans="1:7">
      <c r="A1731" s="33"/>
      <c r="B1731" s="33"/>
      <c r="C1731" s="33"/>
      <c r="D1731" s="33"/>
      <c r="E1731" s="33"/>
      <c r="F1731" s="33"/>
      <c r="G1731" s="33"/>
    </row>
    <row r="1732" spans="1:7">
      <c r="A1732" s="33"/>
      <c r="B1732" s="33"/>
      <c r="C1732" s="33"/>
      <c r="D1732" s="33"/>
      <c r="E1732" s="33"/>
      <c r="F1732" s="33"/>
      <c r="G1732" s="33"/>
    </row>
    <row r="1733" spans="1:7">
      <c r="A1733" s="33"/>
      <c r="B1733" s="33"/>
      <c r="C1733" s="33"/>
      <c r="D1733" s="33"/>
      <c r="E1733" s="33"/>
      <c r="F1733" s="33"/>
      <c r="G1733" s="33"/>
    </row>
    <row r="1734" spans="1:7">
      <c r="A1734" s="33"/>
      <c r="B1734" s="33"/>
      <c r="C1734" s="33"/>
      <c r="D1734" s="33"/>
      <c r="E1734" s="33"/>
      <c r="F1734" s="33"/>
      <c r="G1734" s="33"/>
    </row>
    <row r="1735" spans="1:7">
      <c r="A1735" s="33"/>
      <c r="B1735" s="33"/>
      <c r="C1735" s="33"/>
      <c r="D1735" s="33"/>
      <c r="E1735" s="33"/>
      <c r="F1735" s="33"/>
      <c r="G1735" s="33"/>
    </row>
    <row r="1736" spans="1:7">
      <c r="A1736" s="33"/>
      <c r="B1736" s="33"/>
      <c r="C1736" s="33"/>
      <c r="D1736" s="33"/>
      <c r="E1736" s="33"/>
      <c r="F1736" s="33"/>
      <c r="G1736" s="33"/>
    </row>
    <row r="1737" spans="1:7">
      <c r="A1737" s="33"/>
      <c r="B1737" s="33"/>
      <c r="C1737" s="33"/>
      <c r="D1737" s="33"/>
      <c r="E1737" s="33"/>
      <c r="F1737" s="33"/>
      <c r="G1737" s="33"/>
    </row>
    <row r="1738" spans="1:7">
      <c r="A1738" s="33"/>
      <c r="B1738" s="33"/>
      <c r="C1738" s="33"/>
      <c r="D1738" s="33"/>
      <c r="E1738" s="33"/>
      <c r="F1738" s="33"/>
      <c r="G1738" s="33"/>
    </row>
    <row r="1739" spans="1:7">
      <c r="A1739" s="33"/>
      <c r="B1739" s="33"/>
      <c r="C1739" s="33"/>
      <c r="D1739" s="33"/>
      <c r="E1739" s="33"/>
      <c r="F1739" s="33"/>
      <c r="G1739" s="33"/>
    </row>
    <row r="1740" spans="1:7">
      <c r="A1740" s="33"/>
      <c r="B1740" s="33"/>
      <c r="C1740" s="33"/>
      <c r="D1740" s="33"/>
      <c r="E1740" s="33"/>
      <c r="F1740" s="33"/>
      <c r="G1740" s="33"/>
    </row>
    <row r="1741" spans="1:7">
      <c r="A1741" s="33"/>
      <c r="B1741" s="33"/>
      <c r="C1741" s="33"/>
      <c r="D1741" s="33"/>
      <c r="E1741" s="33"/>
      <c r="F1741" s="33"/>
      <c r="G1741" s="33"/>
    </row>
    <row r="1742" spans="1:7">
      <c r="A1742" s="33"/>
      <c r="B1742" s="33"/>
      <c r="C1742" s="33"/>
      <c r="D1742" s="33"/>
      <c r="E1742" s="33"/>
      <c r="F1742" s="33"/>
      <c r="G1742" s="33"/>
    </row>
    <row r="1743" spans="1:7">
      <c r="A1743" s="33"/>
      <c r="B1743" s="33"/>
      <c r="C1743" s="33"/>
      <c r="D1743" s="33"/>
      <c r="E1743" s="33"/>
      <c r="F1743" s="33"/>
      <c r="G1743" s="33"/>
    </row>
    <row r="1744" spans="1:7">
      <c r="A1744" s="33"/>
      <c r="B1744" s="33"/>
      <c r="C1744" s="33"/>
      <c r="D1744" s="33"/>
      <c r="E1744" s="33"/>
      <c r="F1744" s="33"/>
      <c r="G1744" s="33"/>
    </row>
    <row r="1745" spans="1:7">
      <c r="A1745" s="33"/>
      <c r="B1745" s="33"/>
      <c r="C1745" s="33"/>
      <c r="D1745" s="33"/>
      <c r="E1745" s="33"/>
      <c r="F1745" s="33"/>
      <c r="G1745" s="33"/>
    </row>
    <row r="1746" spans="1:7">
      <c r="A1746" s="33"/>
      <c r="B1746" s="33"/>
      <c r="C1746" s="33"/>
      <c r="D1746" s="33"/>
      <c r="E1746" s="33"/>
      <c r="F1746" s="33"/>
      <c r="G1746" s="33"/>
    </row>
    <row r="1747" spans="1:7">
      <c r="A1747" s="33"/>
      <c r="B1747" s="33"/>
      <c r="C1747" s="33"/>
      <c r="D1747" s="33"/>
      <c r="E1747" s="33"/>
      <c r="F1747" s="33"/>
      <c r="G1747" s="33"/>
    </row>
    <row r="1748" spans="1:7">
      <c r="A1748" s="33"/>
      <c r="B1748" s="33"/>
      <c r="C1748" s="33"/>
      <c r="D1748" s="33"/>
      <c r="E1748" s="33"/>
      <c r="F1748" s="33"/>
      <c r="G1748" s="33"/>
    </row>
    <row r="1749" spans="1:7">
      <c r="A1749" s="33"/>
      <c r="B1749" s="33"/>
      <c r="C1749" s="33"/>
      <c r="D1749" s="33"/>
      <c r="E1749" s="33"/>
      <c r="F1749" s="33"/>
      <c r="G1749" s="33"/>
    </row>
    <row r="1750" spans="1:7">
      <c r="A1750" s="33"/>
      <c r="B1750" s="33"/>
      <c r="C1750" s="33"/>
      <c r="D1750" s="33"/>
      <c r="E1750" s="33"/>
      <c r="F1750" s="33"/>
      <c r="G1750" s="33"/>
    </row>
    <row r="1751" spans="1:7">
      <c r="A1751" s="33"/>
      <c r="B1751" s="33"/>
      <c r="C1751" s="33"/>
      <c r="D1751" s="33"/>
      <c r="E1751" s="33"/>
      <c r="F1751" s="33"/>
      <c r="G1751" s="33"/>
    </row>
    <row r="1752" spans="1:7">
      <c r="A1752" s="33"/>
      <c r="B1752" s="33"/>
      <c r="C1752" s="33"/>
      <c r="D1752" s="33"/>
      <c r="E1752" s="33"/>
      <c r="F1752" s="33"/>
      <c r="G1752" s="33"/>
    </row>
    <row r="1753" spans="1:7">
      <c r="A1753" s="33"/>
      <c r="B1753" s="33"/>
      <c r="C1753" s="33"/>
      <c r="D1753" s="33"/>
      <c r="E1753" s="33"/>
      <c r="F1753" s="33"/>
      <c r="G1753" s="33"/>
    </row>
    <row r="1754" spans="1:7">
      <c r="A1754" s="33"/>
      <c r="B1754" s="33"/>
      <c r="C1754" s="33"/>
      <c r="D1754" s="33"/>
      <c r="E1754" s="33"/>
      <c r="F1754" s="33"/>
      <c r="G1754" s="33"/>
    </row>
    <row r="1755" spans="1:7">
      <c r="A1755" s="33"/>
      <c r="B1755" s="33"/>
      <c r="C1755" s="33"/>
      <c r="D1755" s="33"/>
      <c r="E1755" s="33"/>
      <c r="F1755" s="33"/>
      <c r="G1755" s="33"/>
    </row>
    <row r="1756" spans="1:7">
      <c r="A1756" s="33"/>
      <c r="B1756" s="33"/>
      <c r="C1756" s="33"/>
      <c r="D1756" s="33"/>
      <c r="E1756" s="33"/>
      <c r="F1756" s="33"/>
      <c r="G1756" s="33"/>
    </row>
    <row r="1757" spans="1:7">
      <c r="A1757" s="33"/>
      <c r="B1757" s="33"/>
      <c r="C1757" s="33"/>
      <c r="D1757" s="33"/>
      <c r="E1757" s="33"/>
      <c r="F1757" s="33"/>
      <c r="G1757" s="33"/>
    </row>
    <row r="1758" spans="1:7">
      <c r="A1758" s="33"/>
      <c r="B1758" s="33"/>
      <c r="C1758" s="33"/>
      <c r="D1758" s="33"/>
      <c r="E1758" s="33"/>
      <c r="F1758" s="33"/>
      <c r="G1758" s="33"/>
    </row>
    <row r="1759" spans="1:7">
      <c r="A1759" s="33"/>
      <c r="B1759" s="33"/>
      <c r="C1759" s="33"/>
      <c r="D1759" s="33"/>
      <c r="E1759" s="33"/>
      <c r="F1759" s="33"/>
      <c r="G1759" s="33"/>
    </row>
    <row r="1760" spans="1:7">
      <c r="A1760" s="33"/>
      <c r="B1760" s="33"/>
      <c r="C1760" s="33"/>
      <c r="D1760" s="33"/>
      <c r="E1760" s="33"/>
      <c r="F1760" s="33"/>
      <c r="G1760" s="33"/>
    </row>
    <row r="1761" spans="1:7">
      <c r="A1761" s="33"/>
      <c r="B1761" s="33"/>
      <c r="C1761" s="33"/>
      <c r="D1761" s="33"/>
      <c r="E1761" s="33"/>
      <c r="F1761" s="33"/>
      <c r="G1761" s="33"/>
    </row>
    <row r="1762" spans="1:7">
      <c r="A1762" s="33"/>
      <c r="B1762" s="33"/>
      <c r="C1762" s="33"/>
      <c r="D1762" s="33"/>
      <c r="E1762" s="33"/>
      <c r="F1762" s="33"/>
      <c r="G1762" s="33"/>
    </row>
    <row r="1763" spans="1:7">
      <c r="A1763" s="33"/>
      <c r="B1763" s="33"/>
      <c r="C1763" s="33"/>
      <c r="D1763" s="33"/>
      <c r="E1763" s="33"/>
      <c r="F1763" s="33"/>
      <c r="G1763" s="33"/>
    </row>
    <row r="1764" spans="1:7">
      <c r="A1764" s="33"/>
      <c r="B1764" s="33"/>
      <c r="C1764" s="33"/>
      <c r="D1764" s="33"/>
      <c r="E1764" s="33"/>
      <c r="F1764" s="33"/>
      <c r="G1764" s="33"/>
    </row>
    <row r="1765" spans="1:7">
      <c r="A1765" s="33"/>
      <c r="B1765" s="33"/>
      <c r="C1765" s="33"/>
      <c r="D1765" s="33"/>
      <c r="E1765" s="33"/>
      <c r="F1765" s="33"/>
      <c r="G1765" s="33"/>
    </row>
    <row r="1766" spans="1:7">
      <c r="A1766" s="33"/>
      <c r="B1766" s="33"/>
      <c r="C1766" s="33"/>
      <c r="D1766" s="33"/>
      <c r="E1766" s="33"/>
      <c r="F1766" s="33"/>
      <c r="G1766" s="33"/>
    </row>
    <row r="1767" spans="1:7">
      <c r="A1767" s="33"/>
      <c r="B1767" s="33"/>
      <c r="C1767" s="33"/>
      <c r="D1767" s="33"/>
      <c r="E1767" s="33"/>
      <c r="F1767" s="33"/>
      <c r="G1767" s="33"/>
    </row>
    <row r="1768" spans="1:7">
      <c r="A1768" s="33"/>
      <c r="B1768" s="33"/>
      <c r="C1768" s="33"/>
      <c r="D1768" s="33"/>
      <c r="E1768" s="33"/>
      <c r="F1768" s="33"/>
      <c r="G1768" s="33"/>
    </row>
    <row r="1769" spans="1:7">
      <c r="A1769" s="33"/>
      <c r="B1769" s="33"/>
      <c r="C1769" s="33"/>
      <c r="D1769" s="33"/>
      <c r="E1769" s="33"/>
      <c r="F1769" s="33"/>
      <c r="G1769" s="33"/>
    </row>
    <row r="1770" spans="1:7">
      <c r="A1770" s="33"/>
      <c r="B1770" s="33"/>
      <c r="C1770" s="33"/>
      <c r="D1770" s="33"/>
      <c r="E1770" s="33"/>
      <c r="F1770" s="33"/>
      <c r="G1770" s="33"/>
    </row>
    <row r="1771" spans="1:7">
      <c r="A1771" s="33"/>
      <c r="B1771" s="33"/>
      <c r="C1771" s="33"/>
      <c r="D1771" s="33"/>
      <c r="E1771" s="33"/>
      <c r="F1771" s="33"/>
      <c r="G1771" s="33"/>
    </row>
    <row r="1772" spans="1:7">
      <c r="A1772" s="33"/>
      <c r="B1772" s="33"/>
      <c r="C1772" s="33"/>
      <c r="D1772" s="33"/>
      <c r="E1772" s="33"/>
      <c r="F1772" s="33"/>
      <c r="G1772" s="33"/>
    </row>
    <row r="1773" spans="1:7">
      <c r="A1773" s="33"/>
      <c r="B1773" s="33"/>
      <c r="C1773" s="33"/>
      <c r="D1773" s="33"/>
      <c r="E1773" s="33"/>
      <c r="F1773" s="33"/>
      <c r="G1773" s="33"/>
    </row>
    <row r="1774" spans="1:7">
      <c r="A1774" s="33"/>
      <c r="B1774" s="33"/>
      <c r="C1774" s="33"/>
      <c r="D1774" s="33"/>
      <c r="E1774" s="33"/>
      <c r="F1774" s="33"/>
      <c r="G1774" s="33"/>
    </row>
    <row r="1775" spans="1:7">
      <c r="A1775" s="33"/>
      <c r="B1775" s="33"/>
      <c r="C1775" s="33"/>
      <c r="D1775" s="33"/>
      <c r="E1775" s="33"/>
      <c r="F1775" s="33"/>
      <c r="G1775" s="33"/>
    </row>
    <row r="1776" spans="1:7">
      <c r="A1776" s="33"/>
      <c r="B1776" s="33"/>
      <c r="C1776" s="33"/>
      <c r="D1776" s="33"/>
      <c r="E1776" s="33"/>
      <c r="F1776" s="33"/>
      <c r="G1776" s="33"/>
    </row>
    <row r="1777" spans="1:7">
      <c r="A1777" s="33"/>
      <c r="B1777" s="33"/>
      <c r="C1777" s="33"/>
      <c r="D1777" s="33"/>
      <c r="E1777" s="33"/>
      <c r="F1777" s="33"/>
      <c r="G1777" s="33"/>
    </row>
    <row r="1778" spans="1:7">
      <c r="A1778" s="33"/>
      <c r="B1778" s="33"/>
      <c r="C1778" s="33"/>
      <c r="D1778" s="33"/>
      <c r="E1778" s="33"/>
      <c r="F1778" s="33"/>
      <c r="G1778" s="33"/>
    </row>
    <row r="1779" spans="1:7">
      <c r="A1779" s="33"/>
      <c r="B1779" s="33"/>
      <c r="C1779" s="33"/>
      <c r="D1779" s="33"/>
      <c r="E1779" s="33"/>
      <c r="F1779" s="33"/>
      <c r="G1779" s="33"/>
    </row>
    <row r="1780" spans="1:7">
      <c r="A1780" s="33"/>
      <c r="B1780" s="33"/>
      <c r="C1780" s="33"/>
      <c r="D1780" s="33"/>
      <c r="E1780" s="33"/>
      <c r="F1780" s="33"/>
      <c r="G1780" s="33"/>
    </row>
    <row r="1781" spans="1:7">
      <c r="A1781" s="33"/>
      <c r="B1781" s="33"/>
      <c r="C1781" s="33"/>
      <c r="D1781" s="33"/>
      <c r="E1781" s="33"/>
      <c r="F1781" s="33"/>
      <c r="G1781" s="33"/>
    </row>
    <row r="1782" spans="1:7">
      <c r="A1782" s="33"/>
      <c r="B1782" s="33"/>
      <c r="C1782" s="33"/>
      <c r="D1782" s="33"/>
      <c r="E1782" s="33"/>
      <c r="F1782" s="33"/>
      <c r="G1782" s="33"/>
    </row>
    <row r="1783" spans="1:7">
      <c r="A1783" s="33"/>
      <c r="B1783" s="33"/>
      <c r="C1783" s="33"/>
      <c r="D1783" s="33"/>
      <c r="E1783" s="33"/>
      <c r="F1783" s="33"/>
      <c r="G1783" s="33"/>
    </row>
    <row r="1784" spans="1:7">
      <c r="A1784" s="33"/>
      <c r="B1784" s="33"/>
      <c r="C1784" s="33"/>
      <c r="D1784" s="33"/>
      <c r="E1784" s="33"/>
      <c r="F1784" s="33"/>
      <c r="G1784" s="33"/>
    </row>
    <row r="1785" spans="1:7">
      <c r="A1785" s="33"/>
      <c r="B1785" s="33"/>
      <c r="C1785" s="33"/>
      <c r="D1785" s="33"/>
      <c r="E1785" s="33"/>
      <c r="F1785" s="33"/>
      <c r="G1785" s="33"/>
    </row>
    <row r="1786" spans="1:7">
      <c r="A1786" s="33"/>
      <c r="B1786" s="33"/>
      <c r="C1786" s="33"/>
      <c r="D1786" s="33"/>
      <c r="E1786" s="33"/>
      <c r="F1786" s="33"/>
      <c r="G1786" s="33"/>
    </row>
    <row r="1787" spans="1:7">
      <c r="A1787" s="33"/>
      <c r="B1787" s="33"/>
      <c r="C1787" s="33"/>
      <c r="D1787" s="33"/>
      <c r="E1787" s="33"/>
      <c r="F1787" s="33"/>
      <c r="G1787" s="33"/>
    </row>
    <row r="1788" spans="1:7">
      <c r="A1788" s="33"/>
      <c r="B1788" s="33"/>
      <c r="C1788" s="33"/>
      <c r="D1788" s="33"/>
      <c r="E1788" s="33"/>
      <c r="F1788" s="33"/>
      <c r="G1788" s="33"/>
    </row>
    <row r="1789" spans="1:7">
      <c r="A1789" s="33"/>
      <c r="B1789" s="33"/>
      <c r="C1789" s="33"/>
      <c r="D1789" s="33"/>
      <c r="E1789" s="33"/>
      <c r="F1789" s="33"/>
      <c r="G1789" s="33"/>
    </row>
    <row r="1790" spans="1:7">
      <c r="A1790" s="33"/>
      <c r="B1790" s="33"/>
      <c r="C1790" s="33"/>
      <c r="D1790" s="33"/>
      <c r="E1790" s="33"/>
      <c r="F1790" s="33"/>
      <c r="G1790" s="33"/>
    </row>
    <row r="1791" spans="1:7">
      <c r="A1791" s="33"/>
      <c r="B1791" s="33"/>
      <c r="C1791" s="33"/>
      <c r="D1791" s="33"/>
      <c r="E1791" s="33"/>
      <c r="F1791" s="33"/>
      <c r="G1791" s="33"/>
    </row>
    <row r="1792" spans="1:7">
      <c r="A1792" s="33"/>
      <c r="B1792" s="33"/>
      <c r="C1792" s="33"/>
      <c r="D1792" s="33"/>
      <c r="E1792" s="33"/>
      <c r="F1792" s="33"/>
      <c r="G1792" s="33"/>
    </row>
    <row r="1793" spans="1:7">
      <c r="A1793" s="33"/>
      <c r="B1793" s="33"/>
      <c r="C1793" s="33"/>
      <c r="D1793" s="33"/>
      <c r="E1793" s="33"/>
      <c r="F1793" s="33"/>
      <c r="G1793" s="33"/>
    </row>
    <row r="1794" spans="1:7">
      <c r="A1794" s="33"/>
      <c r="B1794" s="33"/>
      <c r="C1794" s="33"/>
      <c r="D1794" s="33"/>
      <c r="E1794" s="33"/>
      <c r="F1794" s="33"/>
      <c r="G1794" s="33"/>
    </row>
    <row r="1795" spans="1:7">
      <c r="A1795" s="33"/>
      <c r="B1795" s="33"/>
      <c r="C1795" s="33"/>
      <c r="D1795" s="33"/>
      <c r="E1795" s="33"/>
      <c r="F1795" s="33"/>
      <c r="G1795" s="33"/>
    </row>
    <row r="1796" spans="1:7">
      <c r="A1796" s="33"/>
      <c r="B1796" s="33"/>
      <c r="C1796" s="33"/>
      <c r="D1796" s="33"/>
      <c r="E1796" s="33"/>
      <c r="F1796" s="33"/>
      <c r="G1796" s="33"/>
    </row>
    <row r="1797" spans="1:7">
      <c r="A1797" s="33"/>
      <c r="B1797" s="33"/>
      <c r="C1797" s="33"/>
      <c r="D1797" s="33"/>
      <c r="E1797" s="33"/>
      <c r="F1797" s="33"/>
      <c r="G1797" s="33"/>
    </row>
    <row r="1798" spans="1:7">
      <c r="A1798" s="33"/>
      <c r="B1798" s="33"/>
      <c r="C1798" s="33"/>
      <c r="D1798" s="33"/>
      <c r="E1798" s="33"/>
      <c r="F1798" s="33"/>
      <c r="G1798" s="33"/>
    </row>
    <row r="1799" spans="1:7">
      <c r="A1799" s="33"/>
      <c r="B1799" s="33"/>
      <c r="C1799" s="33"/>
      <c r="D1799" s="33"/>
      <c r="E1799" s="33"/>
      <c r="F1799" s="33"/>
      <c r="G1799" s="33"/>
    </row>
    <row r="1800" spans="1:7">
      <c r="A1800" s="33"/>
      <c r="B1800" s="33"/>
      <c r="C1800" s="33"/>
      <c r="D1800" s="33"/>
      <c r="E1800" s="33"/>
      <c r="F1800" s="33"/>
      <c r="G1800" s="33"/>
    </row>
    <row r="1801" spans="1:7">
      <c r="A1801" s="33"/>
      <c r="B1801" s="33"/>
      <c r="C1801" s="33"/>
      <c r="D1801" s="33"/>
      <c r="E1801" s="33"/>
      <c r="F1801" s="33"/>
      <c r="G1801" s="33"/>
    </row>
    <row r="1802" spans="1:7">
      <c r="A1802" s="33"/>
      <c r="B1802" s="33"/>
      <c r="C1802" s="33"/>
      <c r="D1802" s="33"/>
      <c r="E1802" s="33"/>
      <c r="F1802" s="33"/>
      <c r="G1802" s="33"/>
    </row>
    <row r="1803" spans="1:7">
      <c r="A1803" s="33"/>
      <c r="B1803" s="33"/>
      <c r="C1803" s="33"/>
      <c r="D1803" s="33"/>
      <c r="E1803" s="33"/>
      <c r="F1803" s="33"/>
      <c r="G1803" s="33"/>
    </row>
    <row r="1804" spans="1:7">
      <c r="A1804" s="33"/>
      <c r="B1804" s="33"/>
      <c r="C1804" s="33"/>
      <c r="D1804" s="33"/>
      <c r="E1804" s="33"/>
      <c r="F1804" s="33"/>
      <c r="G1804" s="33"/>
    </row>
    <row r="1805" spans="1:7">
      <c r="A1805" s="33"/>
      <c r="B1805" s="33"/>
      <c r="C1805" s="33"/>
      <c r="D1805" s="33"/>
      <c r="E1805" s="33"/>
      <c r="F1805" s="33"/>
      <c r="G1805" s="33"/>
    </row>
    <row r="1806" spans="1:7">
      <c r="A1806" s="33"/>
      <c r="B1806" s="33"/>
      <c r="C1806" s="33"/>
      <c r="D1806" s="33"/>
      <c r="E1806" s="33"/>
      <c r="F1806" s="33"/>
      <c r="G1806" s="33"/>
    </row>
    <row r="1807" spans="1:7">
      <c r="A1807" s="33"/>
      <c r="B1807" s="33"/>
      <c r="C1807" s="33"/>
      <c r="D1807" s="33"/>
      <c r="E1807" s="33"/>
      <c r="F1807" s="33"/>
      <c r="G1807" s="33"/>
    </row>
    <row r="1808" spans="1:7">
      <c r="A1808" s="33"/>
      <c r="B1808" s="33"/>
      <c r="C1808" s="33"/>
      <c r="D1808" s="33"/>
      <c r="E1808" s="33"/>
      <c r="F1808" s="33"/>
      <c r="G1808" s="33"/>
    </row>
    <row r="1809" spans="1:7">
      <c r="A1809" s="33"/>
      <c r="B1809" s="33"/>
      <c r="C1809" s="33"/>
      <c r="D1809" s="33"/>
      <c r="E1809" s="33"/>
      <c r="F1809" s="33"/>
      <c r="G1809" s="33"/>
    </row>
    <row r="1810" spans="1:7">
      <c r="A1810" s="33"/>
      <c r="B1810" s="33"/>
      <c r="C1810" s="33"/>
      <c r="D1810" s="33"/>
      <c r="E1810" s="33"/>
      <c r="F1810" s="33"/>
      <c r="G1810" s="33"/>
    </row>
    <row r="1811" spans="1:7">
      <c r="A1811" s="33"/>
      <c r="B1811" s="33"/>
      <c r="C1811" s="33"/>
      <c r="D1811" s="33"/>
      <c r="E1811" s="33"/>
      <c r="F1811" s="33"/>
      <c r="G1811" s="33"/>
    </row>
    <row r="1812" spans="1:7">
      <c r="A1812" s="33"/>
      <c r="B1812" s="33"/>
      <c r="C1812" s="33"/>
      <c r="D1812" s="33"/>
      <c r="E1812" s="33"/>
      <c r="F1812" s="33"/>
      <c r="G1812" s="33"/>
    </row>
    <row r="1813" spans="1:7">
      <c r="A1813" s="33"/>
      <c r="B1813" s="33"/>
      <c r="C1813" s="33"/>
      <c r="D1813" s="33"/>
      <c r="E1813" s="33"/>
      <c r="F1813" s="33"/>
      <c r="G1813" s="33"/>
    </row>
    <row r="1814" spans="1:7">
      <c r="A1814" s="33"/>
      <c r="B1814" s="33"/>
      <c r="C1814" s="33"/>
      <c r="D1814" s="33"/>
      <c r="E1814" s="33"/>
      <c r="F1814" s="33"/>
      <c r="G1814" s="33"/>
    </row>
    <row r="1815" spans="1:7">
      <c r="A1815" s="33"/>
      <c r="B1815" s="33"/>
      <c r="C1815" s="33"/>
      <c r="D1815" s="33"/>
      <c r="E1815" s="33"/>
      <c r="F1815" s="33"/>
      <c r="G1815" s="33"/>
    </row>
    <row r="1816" spans="1:7">
      <c r="A1816" s="33"/>
      <c r="B1816" s="33"/>
      <c r="C1816" s="33"/>
      <c r="D1816" s="33"/>
      <c r="E1816" s="33"/>
      <c r="F1816" s="33"/>
      <c r="G1816" s="33"/>
    </row>
    <row r="1817" spans="1:7">
      <c r="A1817" s="33"/>
      <c r="B1817" s="33"/>
      <c r="C1817" s="33"/>
      <c r="D1817" s="33"/>
      <c r="E1817" s="33"/>
      <c r="F1817" s="33"/>
      <c r="G1817" s="33"/>
    </row>
    <row r="1818" spans="1:7">
      <c r="A1818" s="33"/>
      <c r="B1818" s="33"/>
      <c r="C1818" s="33"/>
      <c r="D1818" s="33"/>
      <c r="E1818" s="33"/>
      <c r="F1818" s="33"/>
      <c r="G1818" s="33"/>
    </row>
    <row r="1819" spans="1:7">
      <c r="A1819" s="33"/>
      <c r="B1819" s="33"/>
      <c r="C1819" s="33"/>
      <c r="D1819" s="33"/>
      <c r="E1819" s="33"/>
      <c r="F1819" s="33"/>
      <c r="G1819" s="33"/>
    </row>
    <row r="1820" spans="1:7">
      <c r="A1820" s="33"/>
      <c r="B1820" s="33"/>
      <c r="C1820" s="33"/>
      <c r="D1820" s="33"/>
      <c r="E1820" s="33"/>
      <c r="F1820" s="33"/>
      <c r="G1820" s="33"/>
    </row>
    <row r="1821" spans="1:7">
      <c r="A1821" s="33"/>
      <c r="B1821" s="33"/>
      <c r="C1821" s="33"/>
      <c r="D1821" s="33"/>
      <c r="E1821" s="33"/>
      <c r="F1821" s="33"/>
      <c r="G1821" s="33"/>
    </row>
    <row r="1822" spans="1:7">
      <c r="A1822" s="33"/>
      <c r="B1822" s="33"/>
      <c r="C1822" s="33"/>
      <c r="D1822" s="33"/>
      <c r="E1822" s="33"/>
      <c r="F1822" s="33"/>
      <c r="G1822" s="33"/>
    </row>
    <row r="1823" spans="1:7">
      <c r="A1823" s="33"/>
      <c r="B1823" s="33"/>
      <c r="C1823" s="33"/>
      <c r="D1823" s="33"/>
      <c r="E1823" s="33"/>
      <c r="F1823" s="33"/>
      <c r="G1823" s="33"/>
    </row>
    <row r="1824" spans="1:7">
      <c r="A1824" s="33"/>
      <c r="B1824" s="33"/>
      <c r="C1824" s="33"/>
      <c r="D1824" s="33"/>
      <c r="E1824" s="33"/>
      <c r="F1824" s="33"/>
      <c r="G1824" s="33"/>
    </row>
    <row r="1825" spans="1:7">
      <c r="A1825" s="33"/>
      <c r="B1825" s="33"/>
      <c r="C1825" s="33"/>
      <c r="D1825" s="33"/>
      <c r="E1825" s="33"/>
      <c r="F1825" s="33"/>
      <c r="G1825" s="33"/>
    </row>
    <row r="1826" spans="1:7">
      <c r="A1826" s="33"/>
      <c r="B1826" s="33"/>
      <c r="C1826" s="33"/>
      <c r="D1826" s="33"/>
      <c r="E1826" s="33"/>
      <c r="F1826" s="33"/>
      <c r="G1826" s="33"/>
    </row>
    <row r="1827" spans="1:7">
      <c r="A1827" s="33"/>
      <c r="B1827" s="33"/>
      <c r="C1827" s="33"/>
      <c r="D1827" s="33"/>
      <c r="E1827" s="33"/>
      <c r="F1827" s="33"/>
      <c r="G1827" s="33"/>
    </row>
    <row r="1828" spans="1:7">
      <c r="A1828" s="33"/>
      <c r="B1828" s="33"/>
      <c r="C1828" s="33"/>
      <c r="D1828" s="33"/>
      <c r="E1828" s="33"/>
      <c r="F1828" s="33"/>
      <c r="G1828" s="33"/>
    </row>
    <row r="1829" spans="1:7">
      <c r="A1829" s="33"/>
      <c r="B1829" s="33"/>
      <c r="C1829" s="33"/>
      <c r="D1829" s="33"/>
      <c r="E1829" s="33"/>
      <c r="F1829" s="33"/>
      <c r="G1829" s="33"/>
    </row>
    <row r="1830" spans="1:7">
      <c r="A1830" s="33"/>
      <c r="B1830" s="33"/>
      <c r="C1830" s="33"/>
      <c r="D1830" s="33"/>
      <c r="E1830" s="33"/>
      <c r="F1830" s="33"/>
      <c r="G1830" s="33"/>
    </row>
    <row r="1831" spans="1:7">
      <c r="A1831" s="33"/>
      <c r="B1831" s="33"/>
      <c r="C1831" s="33"/>
      <c r="D1831" s="33"/>
      <c r="E1831" s="33"/>
      <c r="F1831" s="33"/>
      <c r="G1831" s="33"/>
    </row>
    <row r="1832" spans="1:7">
      <c r="A1832" s="33"/>
      <c r="B1832" s="33"/>
      <c r="C1832" s="33"/>
      <c r="D1832" s="33"/>
      <c r="E1832" s="33"/>
      <c r="F1832" s="33"/>
      <c r="G1832" s="33"/>
    </row>
    <row r="1833" spans="1:7">
      <c r="A1833" s="33"/>
      <c r="B1833" s="33"/>
      <c r="C1833" s="33"/>
      <c r="D1833" s="33"/>
      <c r="E1833" s="33"/>
      <c r="F1833" s="33"/>
      <c r="G1833" s="33"/>
    </row>
    <row r="1834" spans="1:7">
      <c r="A1834" s="33"/>
      <c r="B1834" s="33"/>
      <c r="C1834" s="33"/>
      <c r="D1834" s="33"/>
      <c r="E1834" s="33"/>
      <c r="F1834" s="33"/>
      <c r="G1834" s="33"/>
    </row>
    <row r="1835" spans="1:7">
      <c r="A1835" s="33"/>
      <c r="B1835" s="33"/>
      <c r="C1835" s="33"/>
      <c r="D1835" s="33"/>
      <c r="E1835" s="33"/>
      <c r="F1835" s="33"/>
      <c r="G1835" s="33"/>
    </row>
    <row r="1836" spans="1:7">
      <c r="A1836" s="33"/>
      <c r="B1836" s="33"/>
      <c r="C1836" s="33"/>
      <c r="D1836" s="33"/>
      <c r="E1836" s="33"/>
      <c r="F1836" s="33"/>
      <c r="G1836" s="33"/>
    </row>
    <row r="1837" spans="1:7">
      <c r="A1837" s="33"/>
      <c r="B1837" s="33"/>
      <c r="C1837" s="33"/>
      <c r="D1837" s="33"/>
      <c r="E1837" s="33"/>
      <c r="F1837" s="33"/>
      <c r="G1837" s="33"/>
    </row>
    <row r="1838" spans="1:7">
      <c r="A1838" s="33"/>
      <c r="B1838" s="33"/>
      <c r="C1838" s="33"/>
      <c r="D1838" s="33"/>
      <c r="E1838" s="33"/>
      <c r="F1838" s="33"/>
      <c r="G1838" s="33"/>
    </row>
    <row r="1839" spans="1:7">
      <c r="A1839" s="33"/>
      <c r="B1839" s="33"/>
      <c r="C1839" s="33"/>
      <c r="D1839" s="33"/>
      <c r="E1839" s="33"/>
      <c r="F1839" s="33"/>
      <c r="G1839" s="33"/>
    </row>
    <row r="1840" spans="1:7">
      <c r="A1840" s="33"/>
      <c r="B1840" s="33"/>
      <c r="C1840" s="33"/>
      <c r="D1840" s="33"/>
      <c r="E1840" s="33"/>
      <c r="F1840" s="33"/>
      <c r="G1840" s="33"/>
    </row>
    <row r="1841" spans="1:7">
      <c r="A1841" s="33"/>
      <c r="B1841" s="33"/>
      <c r="C1841" s="33"/>
      <c r="D1841" s="33"/>
      <c r="E1841" s="33"/>
      <c r="F1841" s="33"/>
      <c r="G1841" s="33"/>
    </row>
    <row r="1842" spans="1:7">
      <c r="A1842" s="33"/>
      <c r="B1842" s="33"/>
      <c r="C1842" s="33"/>
      <c r="D1842" s="33"/>
      <c r="E1842" s="33"/>
      <c r="F1842" s="33"/>
      <c r="G1842" s="33"/>
    </row>
    <row r="1843" spans="1:7">
      <c r="A1843" s="33"/>
      <c r="B1843" s="33"/>
      <c r="C1843" s="33"/>
      <c r="D1843" s="33"/>
      <c r="E1843" s="33"/>
      <c r="F1843" s="33"/>
      <c r="G1843" s="33"/>
    </row>
    <row r="1844" spans="1:7">
      <c r="A1844" s="33"/>
      <c r="B1844" s="33"/>
      <c r="C1844" s="33"/>
      <c r="D1844" s="33"/>
      <c r="E1844" s="33"/>
      <c r="F1844" s="33"/>
      <c r="G1844" s="33"/>
    </row>
    <row r="1845" spans="1:7">
      <c r="A1845" s="33"/>
      <c r="B1845" s="33"/>
      <c r="C1845" s="33"/>
      <c r="D1845" s="33"/>
      <c r="E1845" s="33"/>
      <c r="F1845" s="33"/>
      <c r="G1845" s="33"/>
    </row>
    <row r="1846" spans="1:7">
      <c r="A1846" s="33"/>
      <c r="B1846" s="33"/>
      <c r="C1846" s="33"/>
      <c r="D1846" s="33"/>
      <c r="E1846" s="33"/>
      <c r="F1846" s="33"/>
      <c r="G1846" s="33"/>
    </row>
    <row r="1847" spans="1:7">
      <c r="A1847" s="33"/>
      <c r="B1847" s="33"/>
      <c r="C1847" s="33"/>
      <c r="D1847" s="33"/>
      <c r="E1847" s="33"/>
      <c r="F1847" s="33"/>
      <c r="G1847" s="33"/>
    </row>
    <row r="1848" spans="1:7">
      <c r="A1848" s="33"/>
      <c r="B1848" s="33"/>
      <c r="C1848" s="33"/>
      <c r="D1848" s="33"/>
      <c r="E1848" s="33"/>
      <c r="F1848" s="33"/>
      <c r="G1848" s="33"/>
    </row>
    <row r="1849" spans="1:7">
      <c r="A1849" s="33"/>
      <c r="B1849" s="33"/>
      <c r="C1849" s="33"/>
      <c r="D1849" s="33"/>
      <c r="E1849" s="33"/>
      <c r="F1849" s="33"/>
      <c r="G1849" s="33"/>
    </row>
    <row r="1850" spans="1:7">
      <c r="A1850" s="33"/>
      <c r="B1850" s="33"/>
      <c r="C1850" s="33"/>
      <c r="D1850" s="33"/>
      <c r="E1850" s="33"/>
      <c r="F1850" s="33"/>
      <c r="G1850" s="33"/>
    </row>
    <row r="1851" spans="1:7">
      <c r="A1851" s="33"/>
      <c r="B1851" s="33"/>
      <c r="C1851" s="33"/>
      <c r="D1851" s="33"/>
      <c r="E1851" s="33"/>
      <c r="F1851" s="33"/>
      <c r="G1851" s="33"/>
    </row>
    <row r="1852" spans="1:7">
      <c r="A1852" s="33"/>
      <c r="B1852" s="33"/>
      <c r="C1852" s="33"/>
      <c r="D1852" s="33"/>
      <c r="E1852" s="33"/>
      <c r="F1852" s="33"/>
      <c r="G1852" s="33"/>
    </row>
    <row r="1853" spans="1:7">
      <c r="A1853" s="33"/>
      <c r="B1853" s="33"/>
      <c r="C1853" s="33"/>
      <c r="D1853" s="33"/>
      <c r="E1853" s="33"/>
      <c r="F1853" s="33"/>
      <c r="G1853" s="33"/>
    </row>
    <row r="1854" spans="1:7">
      <c r="A1854" s="33"/>
      <c r="B1854" s="33"/>
      <c r="C1854" s="33"/>
      <c r="D1854" s="33"/>
      <c r="E1854" s="33"/>
      <c r="F1854" s="33"/>
      <c r="G1854" s="33"/>
    </row>
    <row r="1855" spans="1:7">
      <c r="A1855" s="33"/>
      <c r="B1855" s="33"/>
      <c r="C1855" s="33"/>
      <c r="D1855" s="33"/>
      <c r="E1855" s="33"/>
      <c r="F1855" s="33"/>
      <c r="G1855" s="33"/>
    </row>
    <row r="1856" spans="1:7">
      <c r="A1856" s="33"/>
      <c r="B1856" s="33"/>
      <c r="C1856" s="33"/>
      <c r="D1856" s="33"/>
      <c r="E1856" s="33"/>
      <c r="F1856" s="33"/>
      <c r="G1856" s="33"/>
    </row>
    <row r="1857" spans="1:7">
      <c r="A1857" s="33"/>
      <c r="B1857" s="33"/>
      <c r="C1857" s="33"/>
      <c r="D1857" s="33"/>
      <c r="E1857" s="33"/>
      <c r="F1857" s="33"/>
      <c r="G1857" s="33"/>
    </row>
    <row r="1858" spans="1:7">
      <c r="A1858" s="33"/>
      <c r="B1858" s="33"/>
      <c r="C1858" s="33"/>
      <c r="D1858" s="33"/>
      <c r="E1858" s="33"/>
      <c r="F1858" s="33"/>
      <c r="G1858" s="33"/>
    </row>
    <row r="1859" spans="1:7">
      <c r="A1859" s="33"/>
      <c r="B1859" s="33"/>
      <c r="C1859" s="33"/>
      <c r="D1859" s="33"/>
      <c r="E1859" s="33"/>
      <c r="F1859" s="33"/>
      <c r="G1859" s="33"/>
    </row>
    <row r="1860" spans="1:7">
      <c r="A1860" s="33"/>
      <c r="B1860" s="33"/>
      <c r="C1860" s="33"/>
      <c r="D1860" s="33"/>
      <c r="E1860" s="33"/>
      <c r="F1860" s="33"/>
      <c r="G1860" s="33"/>
    </row>
    <row r="1861" spans="1:7">
      <c r="A1861" s="33"/>
      <c r="B1861" s="33"/>
      <c r="C1861" s="33"/>
      <c r="D1861" s="33"/>
      <c r="E1861" s="33"/>
      <c r="F1861" s="33"/>
      <c r="G1861" s="33"/>
    </row>
    <row r="1862" spans="1:7">
      <c r="A1862" s="33"/>
      <c r="B1862" s="33"/>
      <c r="C1862" s="33"/>
      <c r="D1862" s="33"/>
      <c r="E1862" s="33"/>
      <c r="F1862" s="33"/>
      <c r="G1862" s="33"/>
    </row>
    <row r="1863" spans="1:7">
      <c r="A1863" s="33"/>
      <c r="B1863" s="33"/>
      <c r="C1863" s="33"/>
      <c r="D1863" s="33"/>
      <c r="E1863" s="33"/>
      <c r="F1863" s="33"/>
      <c r="G1863" s="33"/>
    </row>
    <row r="1864" spans="1:7">
      <c r="A1864" s="33"/>
      <c r="B1864" s="33"/>
      <c r="C1864" s="33"/>
      <c r="D1864" s="33"/>
      <c r="E1864" s="33"/>
      <c r="F1864" s="33"/>
      <c r="G1864" s="33"/>
    </row>
    <row r="1865" spans="1:7">
      <c r="A1865" s="33"/>
      <c r="B1865" s="33"/>
      <c r="C1865" s="33"/>
      <c r="D1865" s="33"/>
      <c r="E1865" s="33"/>
      <c r="F1865" s="33"/>
      <c r="G1865" s="33"/>
    </row>
    <row r="1866" spans="1:7">
      <c r="A1866" s="33"/>
      <c r="B1866" s="33"/>
      <c r="C1866" s="33"/>
      <c r="D1866" s="33"/>
      <c r="E1866" s="33"/>
      <c r="F1866" s="33"/>
      <c r="G1866" s="33"/>
    </row>
    <row r="1867" spans="1:7">
      <c r="A1867" s="33"/>
      <c r="B1867" s="33"/>
      <c r="C1867" s="33"/>
      <c r="D1867" s="33"/>
      <c r="E1867" s="33"/>
      <c r="F1867" s="33"/>
      <c r="G1867" s="33"/>
    </row>
    <row r="1868" spans="1:7">
      <c r="A1868" s="33"/>
      <c r="B1868" s="33"/>
      <c r="C1868" s="33"/>
      <c r="D1868" s="33"/>
      <c r="E1868" s="33"/>
      <c r="F1868" s="33"/>
      <c r="G1868" s="33"/>
    </row>
    <row r="1869" spans="1:7">
      <c r="A1869" s="33"/>
      <c r="B1869" s="33"/>
      <c r="C1869" s="33"/>
      <c r="D1869" s="33"/>
      <c r="E1869" s="33"/>
      <c r="F1869" s="33"/>
      <c r="G1869" s="33"/>
    </row>
    <row r="1870" spans="1:7">
      <c r="A1870" s="33"/>
      <c r="B1870" s="33"/>
      <c r="C1870" s="33"/>
      <c r="D1870" s="33"/>
      <c r="E1870" s="33"/>
      <c r="F1870" s="33"/>
      <c r="G1870" s="33"/>
    </row>
    <row r="1871" spans="1:7">
      <c r="A1871" s="33"/>
      <c r="B1871" s="33"/>
      <c r="C1871" s="33"/>
      <c r="D1871" s="33"/>
      <c r="E1871" s="33"/>
      <c r="F1871" s="33"/>
      <c r="G1871" s="33"/>
    </row>
    <row r="1872" spans="1:7">
      <c r="A1872" s="33"/>
      <c r="B1872" s="33"/>
      <c r="C1872" s="33"/>
      <c r="D1872" s="33"/>
      <c r="E1872" s="33"/>
      <c r="F1872" s="33"/>
      <c r="G1872" s="33"/>
    </row>
    <row r="1873" spans="1:7">
      <c r="A1873" s="33"/>
      <c r="B1873" s="33"/>
      <c r="C1873" s="33"/>
      <c r="D1873" s="33"/>
      <c r="E1873" s="33"/>
      <c r="F1873" s="33"/>
      <c r="G1873" s="33"/>
    </row>
    <row r="1874" spans="1:7">
      <c r="A1874" s="33"/>
      <c r="B1874" s="33"/>
      <c r="C1874" s="33"/>
      <c r="D1874" s="33"/>
      <c r="E1874" s="33"/>
      <c r="F1874" s="33"/>
      <c r="G1874" s="33"/>
    </row>
    <row r="1875" spans="1:7">
      <c r="A1875" s="33"/>
      <c r="B1875" s="33"/>
      <c r="C1875" s="33"/>
      <c r="D1875" s="33"/>
      <c r="E1875" s="33"/>
      <c r="F1875" s="33"/>
      <c r="G1875" s="33"/>
    </row>
    <row r="1876" spans="1:7">
      <c r="A1876" s="33"/>
      <c r="B1876" s="33"/>
      <c r="C1876" s="33"/>
      <c r="D1876" s="33"/>
      <c r="E1876" s="33"/>
      <c r="F1876" s="33"/>
      <c r="G1876" s="33"/>
    </row>
    <row r="1877" spans="1:7">
      <c r="A1877" s="33"/>
      <c r="B1877" s="33"/>
      <c r="C1877" s="33"/>
      <c r="D1877" s="33"/>
      <c r="E1877" s="33"/>
      <c r="F1877" s="33"/>
      <c r="G1877" s="33"/>
    </row>
    <row r="1878" spans="1:7">
      <c r="A1878" s="33"/>
      <c r="B1878" s="33"/>
      <c r="C1878" s="33"/>
      <c r="D1878" s="33"/>
      <c r="E1878" s="33"/>
      <c r="F1878" s="33"/>
      <c r="G1878" s="33"/>
    </row>
    <row r="1879" spans="1:7">
      <c r="A1879" s="33"/>
      <c r="B1879" s="33"/>
      <c r="C1879" s="33"/>
      <c r="D1879" s="33"/>
      <c r="E1879" s="33"/>
      <c r="F1879" s="33"/>
      <c r="G1879" s="33"/>
    </row>
    <row r="1880" spans="1:7">
      <c r="A1880" s="33"/>
      <c r="B1880" s="33"/>
      <c r="C1880" s="33"/>
      <c r="D1880" s="33"/>
      <c r="E1880" s="33"/>
      <c r="F1880" s="33"/>
      <c r="G1880" s="33"/>
    </row>
    <row r="1881" spans="1:7">
      <c r="A1881" s="33"/>
      <c r="B1881" s="33"/>
      <c r="C1881" s="33"/>
      <c r="D1881" s="33"/>
      <c r="E1881" s="33"/>
      <c r="F1881" s="33"/>
      <c r="G1881" s="33"/>
    </row>
    <row r="1882" spans="1:7">
      <c r="A1882" s="33"/>
      <c r="B1882" s="33"/>
      <c r="C1882" s="33"/>
      <c r="D1882" s="33"/>
      <c r="E1882" s="33"/>
      <c r="F1882" s="33"/>
      <c r="G1882" s="33"/>
    </row>
    <row r="1883" spans="1:7">
      <c r="A1883" s="33"/>
      <c r="B1883" s="33"/>
      <c r="C1883" s="33"/>
      <c r="D1883" s="33"/>
      <c r="E1883" s="33"/>
      <c r="F1883" s="33"/>
      <c r="G1883" s="33"/>
    </row>
    <row r="1884" spans="1:7">
      <c r="A1884" s="33"/>
      <c r="B1884" s="33"/>
      <c r="C1884" s="33"/>
      <c r="D1884" s="33"/>
      <c r="E1884" s="33"/>
      <c r="F1884" s="33"/>
      <c r="G1884" s="33"/>
    </row>
    <row r="1885" spans="1:7">
      <c r="A1885" s="33"/>
      <c r="B1885" s="33"/>
      <c r="C1885" s="33"/>
      <c r="D1885" s="33"/>
      <c r="E1885" s="33"/>
      <c r="F1885" s="33"/>
      <c r="G1885" s="33"/>
    </row>
    <row r="1886" spans="1:7">
      <c r="A1886" s="33"/>
      <c r="B1886" s="33"/>
      <c r="C1886" s="33"/>
      <c r="D1886" s="33"/>
      <c r="E1886" s="33"/>
      <c r="F1886" s="33"/>
      <c r="G1886" s="33"/>
    </row>
    <row r="1887" spans="1:7">
      <c r="A1887" s="33"/>
      <c r="B1887" s="33"/>
      <c r="C1887" s="33"/>
      <c r="D1887" s="33"/>
      <c r="E1887" s="33"/>
      <c r="F1887" s="33"/>
      <c r="G1887" s="33"/>
    </row>
    <row r="1888" spans="1:7">
      <c r="A1888" s="33"/>
      <c r="B1888" s="33"/>
      <c r="C1888" s="33"/>
      <c r="D1888" s="33"/>
      <c r="E1888" s="33"/>
      <c r="F1888" s="33"/>
      <c r="G1888" s="33"/>
    </row>
    <row r="1889" spans="1:7">
      <c r="A1889" s="33"/>
      <c r="B1889" s="33"/>
      <c r="C1889" s="33"/>
      <c r="D1889" s="33"/>
      <c r="E1889" s="33"/>
      <c r="F1889" s="33"/>
      <c r="G1889" s="33"/>
    </row>
    <row r="1890" spans="1:7">
      <c r="A1890" s="33"/>
      <c r="B1890" s="33"/>
      <c r="C1890" s="33"/>
      <c r="D1890" s="33"/>
      <c r="E1890" s="33"/>
      <c r="F1890" s="33"/>
      <c r="G1890" s="33"/>
    </row>
    <row r="1891" spans="1:7">
      <c r="A1891" s="33"/>
      <c r="B1891" s="33"/>
      <c r="C1891" s="33"/>
      <c r="D1891" s="33"/>
      <c r="E1891" s="33"/>
      <c r="F1891" s="33"/>
      <c r="G1891" s="33"/>
    </row>
    <row r="1892" spans="1:7">
      <c r="A1892" s="33"/>
      <c r="B1892" s="33"/>
      <c r="C1892" s="33"/>
      <c r="D1892" s="33"/>
      <c r="E1892" s="33"/>
      <c r="F1892" s="33"/>
      <c r="G1892" s="33"/>
    </row>
    <row r="1893" spans="1:7">
      <c r="A1893" s="33"/>
      <c r="B1893" s="33"/>
      <c r="C1893" s="33"/>
      <c r="D1893" s="33"/>
      <c r="E1893" s="33"/>
      <c r="F1893" s="33"/>
      <c r="G1893" s="33"/>
    </row>
    <row r="1894" spans="1:7">
      <c r="A1894" s="33"/>
      <c r="B1894" s="33"/>
      <c r="C1894" s="33"/>
      <c r="D1894" s="33"/>
      <c r="E1894" s="33"/>
      <c r="F1894" s="33"/>
      <c r="G1894" s="33"/>
    </row>
    <row r="1895" spans="1:7">
      <c r="A1895" s="33"/>
      <c r="B1895" s="33"/>
      <c r="C1895" s="33"/>
      <c r="D1895" s="33"/>
      <c r="E1895" s="33"/>
      <c r="F1895" s="33"/>
      <c r="G1895" s="33"/>
    </row>
    <row r="1896" spans="1:7">
      <c r="A1896" s="33"/>
      <c r="B1896" s="33"/>
      <c r="C1896" s="33"/>
      <c r="D1896" s="33"/>
      <c r="E1896" s="33"/>
      <c r="F1896" s="33"/>
      <c r="G1896" s="33"/>
    </row>
    <row r="1897" spans="1:7">
      <c r="A1897" s="33"/>
      <c r="B1897" s="33"/>
      <c r="C1897" s="33"/>
      <c r="D1897" s="33"/>
      <c r="E1897" s="33"/>
      <c r="F1897" s="33"/>
      <c r="G1897" s="33"/>
    </row>
    <row r="1898" spans="1:7">
      <c r="A1898" s="33"/>
      <c r="B1898" s="33"/>
      <c r="C1898" s="33"/>
      <c r="D1898" s="33"/>
      <c r="E1898" s="33"/>
      <c r="F1898" s="33"/>
      <c r="G1898" s="33"/>
    </row>
    <row r="1899" spans="1:7">
      <c r="A1899" s="33"/>
      <c r="B1899" s="33"/>
      <c r="C1899" s="33"/>
      <c r="D1899" s="33"/>
      <c r="E1899" s="33"/>
      <c r="F1899" s="33"/>
      <c r="G1899" s="33"/>
    </row>
    <row r="1900" spans="1:7">
      <c r="A1900" s="33"/>
      <c r="B1900" s="33"/>
      <c r="C1900" s="33"/>
      <c r="D1900" s="33"/>
      <c r="E1900" s="33"/>
      <c r="F1900" s="33"/>
      <c r="G1900" s="33"/>
    </row>
    <row r="1901" spans="1:7">
      <c r="A1901" s="33"/>
      <c r="B1901" s="33"/>
      <c r="C1901" s="33"/>
      <c r="D1901" s="33"/>
      <c r="E1901" s="33"/>
      <c r="F1901" s="33"/>
      <c r="G1901" s="33"/>
    </row>
    <row r="1902" spans="1:7">
      <c r="A1902" s="33"/>
      <c r="B1902" s="33"/>
      <c r="C1902" s="33"/>
      <c r="D1902" s="33"/>
      <c r="E1902" s="33"/>
      <c r="F1902" s="33"/>
      <c r="G1902" s="33"/>
    </row>
    <row r="1903" spans="1:7">
      <c r="A1903" s="33"/>
      <c r="B1903" s="33"/>
      <c r="C1903" s="33"/>
      <c r="D1903" s="33"/>
      <c r="E1903" s="33"/>
      <c r="F1903" s="33"/>
      <c r="G1903" s="33"/>
    </row>
    <row r="1904" spans="1:7">
      <c r="A1904" s="33"/>
      <c r="B1904" s="33"/>
      <c r="C1904" s="33"/>
      <c r="D1904" s="33"/>
      <c r="E1904" s="33"/>
      <c r="F1904" s="33"/>
      <c r="G1904" s="33"/>
    </row>
    <row r="1905" spans="1:7">
      <c r="A1905" s="33"/>
      <c r="B1905" s="33"/>
      <c r="C1905" s="33"/>
      <c r="D1905" s="33"/>
      <c r="E1905" s="33"/>
      <c r="F1905" s="33"/>
      <c r="G1905" s="33"/>
    </row>
    <row r="1906" spans="1:7">
      <c r="A1906" s="33"/>
      <c r="B1906" s="33"/>
      <c r="C1906" s="33"/>
      <c r="D1906" s="33"/>
      <c r="E1906" s="33"/>
      <c r="F1906" s="33"/>
      <c r="G1906" s="33"/>
    </row>
    <row r="1907" spans="1:7">
      <c r="A1907" s="33"/>
      <c r="B1907" s="33"/>
      <c r="C1907" s="33"/>
      <c r="D1907" s="33"/>
      <c r="E1907" s="33"/>
      <c r="F1907" s="33"/>
      <c r="G1907" s="33"/>
    </row>
    <row r="1908" spans="1:7">
      <c r="A1908" s="33"/>
      <c r="B1908" s="33"/>
      <c r="C1908" s="33"/>
      <c r="D1908" s="33"/>
      <c r="E1908" s="33"/>
      <c r="F1908" s="33"/>
      <c r="G1908" s="33"/>
    </row>
    <row r="1909" spans="1:7">
      <c r="A1909" s="33"/>
      <c r="B1909" s="33"/>
      <c r="C1909" s="33"/>
      <c r="D1909" s="33"/>
      <c r="E1909" s="33"/>
      <c r="F1909" s="33"/>
      <c r="G1909" s="33"/>
    </row>
    <row r="1910" spans="1:7">
      <c r="A1910" s="33"/>
      <c r="B1910" s="33"/>
      <c r="C1910" s="33"/>
      <c r="D1910" s="33"/>
      <c r="E1910" s="33"/>
      <c r="F1910" s="33"/>
      <c r="G1910" s="33"/>
    </row>
    <row r="1911" spans="1:7">
      <c r="A1911" s="33"/>
      <c r="B1911" s="33"/>
      <c r="C1911" s="33"/>
      <c r="D1911" s="33"/>
      <c r="E1911" s="33"/>
      <c r="F1911" s="33"/>
      <c r="G1911" s="33"/>
    </row>
    <row r="1912" spans="1:7">
      <c r="A1912" s="33"/>
      <c r="B1912" s="33"/>
      <c r="C1912" s="33"/>
      <c r="D1912" s="33"/>
      <c r="E1912" s="33"/>
      <c r="F1912" s="33"/>
      <c r="G1912" s="33"/>
    </row>
    <row r="1913" spans="1:7">
      <c r="A1913" s="33"/>
      <c r="B1913" s="33"/>
      <c r="C1913" s="33"/>
      <c r="D1913" s="33"/>
      <c r="E1913" s="33"/>
      <c r="F1913" s="33"/>
      <c r="G1913" s="33"/>
    </row>
    <row r="1914" spans="1:7">
      <c r="A1914" s="33"/>
      <c r="B1914" s="33"/>
      <c r="C1914" s="33"/>
      <c r="D1914" s="33"/>
      <c r="E1914" s="33"/>
      <c r="F1914" s="33"/>
      <c r="G1914" s="33"/>
    </row>
    <row r="1915" spans="1:7">
      <c r="A1915" s="33"/>
      <c r="B1915" s="33"/>
      <c r="C1915" s="33"/>
      <c r="D1915" s="33"/>
      <c r="E1915" s="33"/>
      <c r="F1915" s="33"/>
      <c r="G1915" s="33"/>
    </row>
    <row r="1916" spans="1:7">
      <c r="A1916" s="33"/>
      <c r="B1916" s="33"/>
      <c r="C1916" s="33"/>
      <c r="D1916" s="33"/>
      <c r="E1916" s="33"/>
      <c r="F1916" s="33"/>
      <c r="G1916" s="33"/>
    </row>
    <row r="1917" spans="1:7">
      <c r="A1917" s="33"/>
      <c r="B1917" s="33"/>
      <c r="C1917" s="33"/>
      <c r="D1917" s="33"/>
      <c r="E1917" s="33"/>
      <c r="F1917" s="33"/>
      <c r="G1917" s="33"/>
    </row>
    <row r="1918" spans="1:7">
      <c r="A1918" s="33"/>
      <c r="B1918" s="33"/>
      <c r="C1918" s="33"/>
      <c r="D1918" s="33"/>
      <c r="E1918" s="33"/>
      <c r="F1918" s="33"/>
      <c r="G1918" s="33"/>
    </row>
    <row r="1919" spans="1:7">
      <c r="A1919" s="33"/>
      <c r="B1919" s="33"/>
      <c r="C1919" s="33"/>
      <c r="D1919" s="33"/>
      <c r="E1919" s="33"/>
      <c r="F1919" s="33"/>
      <c r="G1919" s="33"/>
    </row>
    <row r="1920" spans="1:7">
      <c r="A1920" s="33"/>
      <c r="B1920" s="33"/>
      <c r="C1920" s="33"/>
      <c r="D1920" s="33"/>
      <c r="E1920" s="33"/>
      <c r="F1920" s="33"/>
      <c r="G1920" s="33"/>
    </row>
    <row r="1921" spans="1:7">
      <c r="A1921" s="33"/>
      <c r="B1921" s="33"/>
      <c r="C1921" s="33"/>
      <c r="D1921" s="33"/>
      <c r="E1921" s="33"/>
      <c r="F1921" s="33"/>
      <c r="G1921" s="33"/>
    </row>
    <row r="1922" spans="1:7">
      <c r="A1922" s="33"/>
      <c r="B1922" s="33"/>
      <c r="C1922" s="33"/>
      <c r="D1922" s="33"/>
      <c r="E1922" s="33"/>
      <c r="F1922" s="33"/>
      <c r="G1922" s="33"/>
    </row>
    <row r="1923" spans="1:7">
      <c r="A1923" s="33"/>
      <c r="B1923" s="33"/>
      <c r="C1923" s="33"/>
      <c r="D1923" s="33"/>
      <c r="E1923" s="33"/>
      <c r="F1923" s="33"/>
      <c r="G1923" s="33"/>
    </row>
    <row r="1924" spans="1:7">
      <c r="A1924" s="33"/>
      <c r="B1924" s="33"/>
      <c r="C1924" s="33"/>
      <c r="D1924" s="33"/>
      <c r="E1924" s="33"/>
      <c r="F1924" s="33"/>
      <c r="G1924" s="33"/>
    </row>
    <row r="1925" spans="1:7">
      <c r="A1925" s="33"/>
      <c r="B1925" s="33"/>
      <c r="C1925" s="33"/>
      <c r="D1925" s="33"/>
      <c r="E1925" s="33"/>
      <c r="F1925" s="33"/>
      <c r="G1925" s="33"/>
    </row>
    <row r="1926" spans="1:7">
      <c r="A1926" s="33"/>
      <c r="B1926" s="33"/>
      <c r="C1926" s="33"/>
      <c r="D1926" s="33"/>
      <c r="E1926" s="33"/>
      <c r="F1926" s="33"/>
      <c r="G1926" s="33"/>
    </row>
    <row r="1927" spans="1:7">
      <c r="A1927" s="33"/>
      <c r="B1927" s="33"/>
      <c r="C1927" s="33"/>
      <c r="D1927" s="33"/>
      <c r="E1927" s="33"/>
      <c r="F1927" s="33"/>
      <c r="G1927" s="33"/>
    </row>
    <row r="1928" spans="1:7">
      <c r="A1928" s="33"/>
      <c r="B1928" s="33"/>
      <c r="C1928" s="33"/>
      <c r="D1928" s="33"/>
      <c r="E1928" s="33"/>
      <c r="F1928" s="33"/>
      <c r="G1928" s="33"/>
    </row>
    <row r="1929" spans="1:7">
      <c r="A1929" s="33"/>
      <c r="B1929" s="33"/>
      <c r="C1929" s="33"/>
      <c r="D1929" s="33"/>
      <c r="E1929" s="33"/>
      <c r="F1929" s="33"/>
      <c r="G1929" s="33"/>
    </row>
    <row r="1930" spans="1:7">
      <c r="A1930" s="33"/>
      <c r="B1930" s="33"/>
      <c r="C1930" s="33"/>
      <c r="D1930" s="33"/>
      <c r="E1930" s="33"/>
      <c r="F1930" s="33"/>
      <c r="G1930" s="33"/>
    </row>
    <row r="1931" spans="1:7">
      <c r="A1931" s="33"/>
      <c r="B1931" s="33"/>
      <c r="C1931" s="33"/>
      <c r="D1931" s="33"/>
      <c r="E1931" s="33"/>
      <c r="F1931" s="33"/>
      <c r="G1931" s="33"/>
    </row>
    <row r="1932" spans="1:7">
      <c r="A1932" s="33"/>
      <c r="B1932" s="33"/>
      <c r="C1932" s="33"/>
      <c r="D1932" s="33"/>
      <c r="E1932" s="33"/>
      <c r="F1932" s="33"/>
      <c r="G1932" s="33"/>
    </row>
    <row r="1933" spans="1:7">
      <c r="A1933" s="33"/>
      <c r="B1933" s="33"/>
      <c r="C1933" s="33"/>
      <c r="D1933" s="33"/>
      <c r="E1933" s="33"/>
      <c r="F1933" s="33"/>
      <c r="G1933" s="33"/>
    </row>
    <row r="1934" spans="1:7">
      <c r="A1934" s="33"/>
      <c r="B1934" s="33"/>
      <c r="C1934" s="33"/>
      <c r="D1934" s="33"/>
      <c r="E1934" s="33"/>
      <c r="F1934" s="33"/>
      <c r="G1934" s="33"/>
    </row>
    <row r="1935" spans="1:7">
      <c r="A1935" s="33"/>
      <c r="B1935" s="33"/>
      <c r="C1935" s="33"/>
      <c r="D1935" s="33"/>
      <c r="E1935" s="33"/>
      <c r="F1935" s="33"/>
      <c r="G1935" s="33"/>
    </row>
    <row r="1936" spans="1:7">
      <c r="A1936" s="33"/>
      <c r="B1936" s="33"/>
      <c r="C1936" s="33"/>
      <c r="D1936" s="33"/>
      <c r="E1936" s="33"/>
      <c r="F1936" s="33"/>
      <c r="G1936" s="33"/>
    </row>
    <row r="1937" spans="1:7">
      <c r="A1937" s="33"/>
      <c r="B1937" s="33"/>
      <c r="C1937" s="33"/>
      <c r="D1937" s="33"/>
      <c r="E1937" s="33"/>
      <c r="F1937" s="33"/>
      <c r="G1937" s="33"/>
    </row>
    <row r="1938" spans="1:7">
      <c r="A1938" s="33"/>
      <c r="B1938" s="33"/>
      <c r="C1938" s="33"/>
      <c r="D1938" s="33"/>
      <c r="E1938" s="33"/>
      <c r="F1938" s="33"/>
      <c r="G1938" s="33"/>
    </row>
    <row r="1939" spans="1:7">
      <c r="A1939" s="33"/>
      <c r="B1939" s="33"/>
      <c r="C1939" s="33"/>
      <c r="D1939" s="33"/>
      <c r="E1939" s="33"/>
      <c r="F1939" s="33"/>
      <c r="G1939" s="33"/>
    </row>
    <row r="1940" spans="1:7">
      <c r="A1940" s="33"/>
      <c r="B1940" s="33"/>
      <c r="C1940" s="33"/>
      <c r="D1940" s="33"/>
      <c r="E1940" s="33"/>
      <c r="F1940" s="33"/>
      <c r="G1940" s="33"/>
    </row>
    <row r="1941" spans="1:7">
      <c r="A1941" s="33"/>
      <c r="B1941" s="33"/>
      <c r="C1941" s="33"/>
      <c r="D1941" s="33"/>
      <c r="E1941" s="33"/>
      <c r="F1941" s="33"/>
      <c r="G1941" s="33"/>
    </row>
    <row r="1942" spans="1:7">
      <c r="A1942" s="33"/>
      <c r="B1942" s="33"/>
      <c r="C1942" s="33"/>
      <c r="D1942" s="33"/>
      <c r="E1942" s="33"/>
      <c r="F1942" s="33"/>
      <c r="G1942" s="33"/>
    </row>
    <row r="1943" spans="1:7">
      <c r="A1943" s="33"/>
      <c r="B1943" s="33"/>
      <c r="C1943" s="33"/>
      <c r="D1943" s="33"/>
      <c r="E1943" s="33"/>
      <c r="F1943" s="33"/>
      <c r="G1943" s="33"/>
    </row>
    <row r="1944" spans="1:7">
      <c r="A1944" s="33"/>
      <c r="B1944" s="33"/>
      <c r="C1944" s="33"/>
      <c r="D1944" s="33"/>
      <c r="E1944" s="33"/>
      <c r="F1944" s="33"/>
      <c r="G1944" s="33"/>
    </row>
    <row r="1945" spans="1:7">
      <c r="A1945" s="33"/>
      <c r="B1945" s="33"/>
      <c r="C1945" s="33"/>
      <c r="D1945" s="33"/>
      <c r="E1945" s="33"/>
      <c r="F1945" s="33"/>
      <c r="G1945" s="33"/>
    </row>
    <row r="1946" spans="1:7">
      <c r="A1946" s="33"/>
      <c r="B1946" s="33"/>
      <c r="C1946" s="33"/>
      <c r="D1946" s="33"/>
      <c r="E1946" s="33"/>
      <c r="F1946" s="33"/>
      <c r="G1946" s="33"/>
    </row>
    <row r="1947" spans="1:7">
      <c r="A1947" s="33"/>
      <c r="B1947" s="33"/>
      <c r="C1947" s="33"/>
      <c r="D1947" s="33"/>
      <c r="E1947" s="33"/>
      <c r="F1947" s="33"/>
      <c r="G1947" s="33"/>
    </row>
    <row r="1948" spans="1:7">
      <c r="A1948" s="33"/>
      <c r="B1948" s="33"/>
      <c r="C1948" s="33"/>
      <c r="D1948" s="33"/>
      <c r="E1948" s="33"/>
      <c r="F1948" s="33"/>
      <c r="G1948" s="33"/>
    </row>
    <row r="1949" spans="1:7">
      <c r="A1949" s="33"/>
      <c r="B1949" s="33"/>
      <c r="C1949" s="33"/>
      <c r="D1949" s="33"/>
      <c r="E1949" s="33"/>
      <c r="F1949" s="33"/>
      <c r="G1949" s="33"/>
    </row>
    <row r="1950" spans="1:7">
      <c r="A1950" s="33"/>
      <c r="B1950" s="33"/>
      <c r="C1950" s="33"/>
      <c r="D1950" s="33"/>
      <c r="E1950" s="33"/>
      <c r="F1950" s="33"/>
      <c r="G1950" s="33"/>
    </row>
    <row r="1951" spans="1:7">
      <c r="A1951" s="33"/>
      <c r="B1951" s="33"/>
      <c r="C1951" s="33"/>
      <c r="D1951" s="33"/>
      <c r="E1951" s="33"/>
      <c r="F1951" s="33"/>
      <c r="G1951" s="33"/>
    </row>
    <row r="1952" spans="1:7">
      <c r="A1952" s="33"/>
      <c r="B1952" s="33"/>
      <c r="C1952" s="33"/>
      <c r="D1952" s="33"/>
      <c r="E1952" s="33"/>
      <c r="F1952" s="33"/>
      <c r="G1952" s="33"/>
    </row>
    <row r="1953" spans="1:7">
      <c r="A1953" s="33"/>
      <c r="B1953" s="33"/>
      <c r="C1953" s="33"/>
      <c r="D1953" s="33"/>
      <c r="E1953" s="33"/>
      <c r="F1953" s="33"/>
      <c r="G1953" s="33"/>
    </row>
    <row r="1954" spans="1:7">
      <c r="A1954" s="33"/>
      <c r="B1954" s="33"/>
      <c r="C1954" s="33"/>
      <c r="D1954" s="33"/>
      <c r="E1954" s="33"/>
      <c r="F1954" s="33"/>
      <c r="G1954" s="33"/>
    </row>
    <row r="1955" spans="1:7">
      <c r="A1955" s="33"/>
      <c r="B1955" s="33"/>
      <c r="C1955" s="33"/>
      <c r="D1955" s="33"/>
      <c r="E1955" s="33"/>
      <c r="F1955" s="33"/>
      <c r="G1955" s="33"/>
    </row>
    <row r="1956" spans="1:7">
      <c r="A1956" s="33"/>
      <c r="B1956" s="33"/>
      <c r="C1956" s="33"/>
      <c r="D1956" s="33"/>
      <c r="E1956" s="33"/>
      <c r="F1956" s="33"/>
      <c r="G1956" s="33"/>
    </row>
    <row r="1957" spans="1:7">
      <c r="A1957" s="33"/>
      <c r="B1957" s="33"/>
      <c r="C1957" s="33"/>
      <c r="D1957" s="33"/>
      <c r="E1957" s="33"/>
      <c r="F1957" s="33"/>
      <c r="G1957" s="33"/>
    </row>
    <row r="1958" spans="1:7">
      <c r="A1958" s="33"/>
      <c r="B1958" s="33"/>
      <c r="C1958" s="33"/>
      <c r="D1958" s="33"/>
      <c r="E1958" s="33"/>
      <c r="F1958" s="33"/>
      <c r="G1958" s="33"/>
    </row>
    <row r="1959" spans="1:7">
      <c r="A1959" s="33"/>
      <c r="B1959" s="33"/>
      <c r="C1959" s="33"/>
      <c r="D1959" s="33"/>
      <c r="E1959" s="33"/>
      <c r="F1959" s="33"/>
      <c r="G1959" s="33"/>
    </row>
    <row r="1960" spans="1:7">
      <c r="A1960" s="33"/>
      <c r="B1960" s="33"/>
      <c r="C1960" s="33"/>
      <c r="D1960" s="33"/>
      <c r="E1960" s="33"/>
      <c r="F1960" s="33"/>
      <c r="G1960" s="33"/>
    </row>
    <row r="1961" spans="1:7">
      <c r="A1961" s="33"/>
      <c r="B1961" s="33"/>
      <c r="C1961" s="33"/>
      <c r="D1961" s="33"/>
      <c r="E1961" s="33"/>
      <c r="F1961" s="33"/>
      <c r="G1961" s="33"/>
    </row>
    <row r="1962" spans="1:7">
      <c r="A1962" s="33"/>
      <c r="B1962" s="33"/>
      <c r="C1962" s="33"/>
      <c r="D1962" s="33"/>
      <c r="E1962" s="33"/>
      <c r="F1962" s="33"/>
      <c r="G1962" s="33"/>
    </row>
    <row r="1963" spans="1:7">
      <c r="A1963" s="33"/>
      <c r="B1963" s="33"/>
      <c r="C1963" s="33"/>
      <c r="D1963" s="33"/>
      <c r="E1963" s="33"/>
      <c r="F1963" s="33"/>
      <c r="G1963" s="33"/>
    </row>
    <row r="1964" spans="1:7">
      <c r="A1964" s="33"/>
      <c r="B1964" s="33"/>
      <c r="C1964" s="33"/>
      <c r="D1964" s="33"/>
      <c r="E1964" s="33"/>
      <c r="F1964" s="33"/>
      <c r="G1964" s="33"/>
    </row>
    <row r="1965" spans="1:7">
      <c r="A1965" s="33"/>
      <c r="B1965" s="33"/>
      <c r="C1965" s="33"/>
      <c r="D1965" s="33"/>
      <c r="E1965" s="33"/>
      <c r="F1965" s="33"/>
      <c r="G1965" s="33"/>
    </row>
    <row r="1966" spans="1:7">
      <c r="A1966" s="33"/>
      <c r="B1966" s="33"/>
      <c r="C1966" s="33"/>
      <c r="D1966" s="33"/>
      <c r="E1966" s="33"/>
      <c r="F1966" s="33"/>
      <c r="G1966" s="33"/>
    </row>
    <row r="1967" spans="1:7">
      <c r="A1967" s="33"/>
      <c r="B1967" s="33"/>
      <c r="C1967" s="33"/>
      <c r="D1967" s="33"/>
      <c r="E1967" s="33"/>
      <c r="F1967" s="33"/>
      <c r="G1967" s="33"/>
    </row>
    <row r="1968" spans="1:7">
      <c r="A1968" s="33"/>
      <c r="B1968" s="33"/>
      <c r="C1968" s="33"/>
      <c r="D1968" s="33"/>
      <c r="E1968" s="33"/>
      <c r="F1968" s="33"/>
      <c r="G1968" s="33"/>
    </row>
    <row r="1969" spans="1:7">
      <c r="A1969" s="33"/>
      <c r="B1969" s="33"/>
      <c r="C1969" s="33"/>
      <c r="D1969" s="33"/>
      <c r="E1969" s="33"/>
      <c r="F1969" s="33"/>
      <c r="G1969" s="33"/>
    </row>
    <row r="1970" spans="1:7">
      <c r="A1970" s="33"/>
      <c r="B1970" s="33"/>
      <c r="C1970" s="33"/>
      <c r="D1970" s="33"/>
      <c r="E1970" s="33"/>
      <c r="F1970" s="33"/>
      <c r="G1970" s="33"/>
    </row>
    <row r="1971" spans="1:7">
      <c r="A1971" s="33"/>
      <c r="B1971" s="33"/>
      <c r="C1971" s="33"/>
      <c r="D1971" s="33"/>
      <c r="E1971" s="33"/>
      <c r="F1971" s="33"/>
      <c r="G1971" s="33"/>
    </row>
    <row r="1972" spans="1:7">
      <c r="A1972" s="33"/>
      <c r="B1972" s="33"/>
      <c r="C1972" s="33"/>
      <c r="D1972" s="33"/>
      <c r="E1972" s="33"/>
      <c r="F1972" s="33"/>
      <c r="G1972" s="33"/>
    </row>
    <row r="1973" spans="1:7">
      <c r="A1973" s="33"/>
      <c r="B1973" s="33"/>
      <c r="C1973" s="33"/>
      <c r="D1973" s="33"/>
      <c r="E1973" s="33"/>
      <c r="F1973" s="33"/>
      <c r="G1973" s="33"/>
    </row>
    <row r="1974" spans="1:7">
      <c r="A1974" s="33"/>
      <c r="B1974" s="33"/>
      <c r="C1974" s="33"/>
      <c r="D1974" s="33"/>
      <c r="E1974" s="33"/>
      <c r="F1974" s="33"/>
      <c r="G1974" s="33"/>
    </row>
    <row r="1975" spans="1:7">
      <c r="A1975" s="33"/>
      <c r="B1975" s="33"/>
      <c r="C1975" s="33"/>
      <c r="D1975" s="33"/>
      <c r="E1975" s="33"/>
      <c r="F1975" s="33"/>
      <c r="G1975" s="33"/>
    </row>
    <row r="1976" spans="1:7">
      <c r="A1976" s="33"/>
      <c r="B1976" s="33"/>
      <c r="C1976" s="33"/>
      <c r="D1976" s="33"/>
      <c r="E1976" s="33"/>
      <c r="F1976" s="33"/>
      <c r="G1976" s="33"/>
    </row>
    <row r="1977" spans="1:7">
      <c r="A1977" s="33"/>
      <c r="B1977" s="33"/>
      <c r="C1977" s="33"/>
      <c r="D1977" s="33"/>
      <c r="E1977" s="33"/>
      <c r="F1977" s="33"/>
      <c r="G1977" s="33"/>
    </row>
    <row r="1978" spans="1:7">
      <c r="A1978" s="33"/>
      <c r="B1978" s="33"/>
      <c r="C1978" s="33"/>
      <c r="D1978" s="33"/>
      <c r="E1978" s="33"/>
      <c r="F1978" s="33"/>
      <c r="G1978" s="33"/>
    </row>
    <row r="1979" spans="1:7">
      <c r="A1979" s="33"/>
      <c r="B1979" s="33"/>
      <c r="C1979" s="33"/>
      <c r="D1979" s="33"/>
      <c r="E1979" s="33"/>
      <c r="F1979" s="33"/>
      <c r="G1979" s="33"/>
    </row>
    <row r="1980" spans="1:7">
      <c r="A1980" s="33"/>
      <c r="B1980" s="33"/>
      <c r="C1980" s="33"/>
      <c r="D1980" s="33"/>
      <c r="E1980" s="33"/>
      <c r="F1980" s="33"/>
      <c r="G1980" s="33"/>
    </row>
    <row r="1981" spans="1:7">
      <c r="A1981" s="33"/>
      <c r="B1981" s="33"/>
      <c r="C1981" s="33"/>
      <c r="D1981" s="33"/>
      <c r="E1981" s="33"/>
      <c r="F1981" s="33"/>
      <c r="G1981" s="33"/>
    </row>
    <row r="1982" spans="1:7">
      <c r="A1982" s="33"/>
      <c r="B1982" s="33"/>
      <c r="C1982" s="33"/>
      <c r="D1982" s="33"/>
      <c r="E1982" s="33"/>
      <c r="F1982" s="33"/>
      <c r="G1982" s="33"/>
    </row>
    <row r="1983" spans="1:7">
      <c r="A1983" s="33"/>
      <c r="B1983" s="33"/>
      <c r="C1983" s="33"/>
      <c r="D1983" s="33"/>
      <c r="E1983" s="33"/>
      <c r="F1983" s="33"/>
      <c r="G1983" s="33"/>
    </row>
    <row r="1984" spans="1:7">
      <c r="A1984" s="33"/>
      <c r="B1984" s="33"/>
      <c r="C1984" s="33"/>
      <c r="D1984" s="33"/>
      <c r="E1984" s="33"/>
      <c r="F1984" s="33"/>
      <c r="G1984" s="33"/>
    </row>
    <row r="1985" spans="1:7">
      <c r="A1985" s="33"/>
      <c r="B1985" s="33"/>
      <c r="C1985" s="33"/>
      <c r="D1985" s="33"/>
      <c r="E1985" s="33"/>
      <c r="F1985" s="33"/>
      <c r="G1985" s="33"/>
    </row>
    <row r="1986" spans="1:7">
      <c r="A1986" s="33"/>
      <c r="B1986" s="33"/>
      <c r="C1986" s="33"/>
      <c r="D1986" s="33"/>
      <c r="E1986" s="33"/>
      <c r="F1986" s="33"/>
      <c r="G1986" s="33"/>
    </row>
    <row r="1987" spans="1:7">
      <c r="A1987" s="33"/>
      <c r="B1987" s="33"/>
      <c r="C1987" s="33"/>
      <c r="D1987" s="33"/>
      <c r="E1987" s="33"/>
      <c r="F1987" s="33"/>
      <c r="G1987" s="33"/>
    </row>
    <row r="1988" spans="1:7">
      <c r="A1988" s="33"/>
      <c r="B1988" s="33"/>
      <c r="C1988" s="33"/>
      <c r="D1988" s="33"/>
      <c r="E1988" s="33"/>
      <c r="F1988" s="33"/>
      <c r="G1988" s="33"/>
    </row>
    <row r="1989" spans="1:7">
      <c r="A1989" s="33"/>
      <c r="B1989" s="33"/>
      <c r="C1989" s="33"/>
      <c r="D1989" s="33"/>
      <c r="E1989" s="33"/>
      <c r="F1989" s="33"/>
      <c r="G1989" s="33"/>
    </row>
    <row r="1990" spans="1:7">
      <c r="A1990" s="33"/>
      <c r="B1990" s="33"/>
      <c r="C1990" s="33"/>
      <c r="D1990" s="33"/>
      <c r="E1990" s="33"/>
      <c r="F1990" s="33"/>
      <c r="G1990" s="33"/>
    </row>
    <row r="1991" spans="1:7">
      <c r="A1991" s="33"/>
      <c r="B1991" s="33"/>
      <c r="C1991" s="33"/>
      <c r="D1991" s="33"/>
      <c r="E1991" s="33"/>
      <c r="F1991" s="33"/>
      <c r="G1991" s="33"/>
    </row>
    <row r="1992" spans="1:7">
      <c r="A1992" s="33"/>
      <c r="B1992" s="33"/>
      <c r="C1992" s="33"/>
      <c r="D1992" s="33"/>
      <c r="E1992" s="33"/>
      <c r="F1992" s="33"/>
      <c r="G1992" s="33"/>
    </row>
    <row r="1993" spans="1:7">
      <c r="A1993" s="33"/>
      <c r="B1993" s="33"/>
      <c r="C1993" s="33"/>
      <c r="D1993" s="33"/>
      <c r="E1993" s="33"/>
      <c r="F1993" s="33"/>
      <c r="G1993" s="33"/>
    </row>
    <row r="1994" spans="1:7">
      <c r="A1994" s="33"/>
      <c r="B1994" s="33"/>
      <c r="C1994" s="33"/>
      <c r="D1994" s="33"/>
      <c r="E1994" s="33"/>
      <c r="F1994" s="33"/>
      <c r="G1994" s="33"/>
    </row>
    <row r="1995" spans="1:7">
      <c r="A1995" s="33"/>
      <c r="B1995" s="33"/>
      <c r="C1995" s="33"/>
      <c r="D1995" s="33"/>
      <c r="E1995" s="33"/>
      <c r="F1995" s="33"/>
      <c r="G1995" s="33"/>
    </row>
    <row r="1996" spans="1:7">
      <c r="A1996" s="33"/>
      <c r="B1996" s="33"/>
      <c r="C1996" s="33"/>
      <c r="D1996" s="33"/>
      <c r="E1996" s="33"/>
      <c r="F1996" s="33"/>
      <c r="G1996" s="33"/>
    </row>
    <row r="1997" spans="1:7">
      <c r="A1997" s="33"/>
      <c r="B1997" s="33"/>
      <c r="C1997" s="33"/>
      <c r="D1997" s="33"/>
      <c r="E1997" s="33"/>
      <c r="F1997" s="33"/>
      <c r="G1997" s="33"/>
    </row>
    <row r="1998" spans="1:7">
      <c r="A1998" s="33"/>
      <c r="B1998" s="33"/>
      <c r="C1998" s="33"/>
      <c r="D1998" s="33"/>
      <c r="E1998" s="33"/>
      <c r="F1998" s="33"/>
      <c r="G1998" s="33"/>
    </row>
    <row r="1999" spans="1:7">
      <c r="A1999" s="33"/>
      <c r="B1999" s="33"/>
      <c r="C1999" s="33"/>
      <c r="D1999" s="33"/>
      <c r="E1999" s="33"/>
      <c r="F1999" s="33"/>
      <c r="G1999" s="33"/>
    </row>
    <row r="2000" spans="1:7">
      <c r="A2000" s="33"/>
      <c r="B2000" s="33"/>
      <c r="C2000" s="33"/>
      <c r="D2000" s="33"/>
      <c r="E2000" s="33"/>
      <c r="F2000" s="33"/>
      <c r="G2000" s="33"/>
    </row>
    <row r="2001" spans="1:7">
      <c r="A2001" s="33"/>
      <c r="B2001" s="33"/>
      <c r="C2001" s="33"/>
      <c r="D2001" s="33"/>
      <c r="E2001" s="33"/>
      <c r="F2001" s="33"/>
      <c r="G2001" s="33"/>
    </row>
    <row r="2002" spans="1:7">
      <c r="A2002" s="33"/>
      <c r="B2002" s="33"/>
      <c r="C2002" s="33"/>
      <c r="D2002" s="33"/>
      <c r="E2002" s="33"/>
      <c r="F2002" s="33"/>
      <c r="G2002" s="33"/>
    </row>
    <row r="2003" spans="1:7">
      <c r="A2003" s="33"/>
      <c r="B2003" s="33"/>
      <c r="C2003" s="33"/>
      <c r="D2003" s="33"/>
      <c r="E2003" s="33"/>
      <c r="F2003" s="33"/>
      <c r="G2003" s="33"/>
    </row>
    <row r="2004" spans="1:7">
      <c r="A2004" s="33"/>
      <c r="B2004" s="33"/>
      <c r="C2004" s="33"/>
      <c r="D2004" s="33"/>
      <c r="E2004" s="33"/>
      <c r="F2004" s="33"/>
      <c r="G2004" s="33"/>
    </row>
    <row r="2005" spans="1:7">
      <c r="A2005" s="33"/>
      <c r="B2005" s="33"/>
      <c r="C2005" s="33"/>
      <c r="D2005" s="33"/>
      <c r="E2005" s="33"/>
      <c r="F2005" s="33"/>
      <c r="G2005" s="33"/>
    </row>
    <row r="2006" spans="1:7">
      <c r="A2006" s="33"/>
      <c r="B2006" s="33"/>
      <c r="C2006" s="33"/>
      <c r="D2006" s="33"/>
      <c r="E2006" s="33"/>
      <c r="F2006" s="33"/>
      <c r="G2006" s="33"/>
    </row>
    <row r="2007" spans="1:7">
      <c r="A2007" s="33"/>
      <c r="B2007" s="33"/>
      <c r="C2007" s="33"/>
      <c r="D2007" s="33"/>
      <c r="E2007" s="33"/>
      <c r="F2007" s="33"/>
      <c r="G2007" s="33"/>
    </row>
    <row r="2008" spans="1:7">
      <c r="A2008" s="33"/>
      <c r="B2008" s="33"/>
      <c r="C2008" s="33"/>
      <c r="D2008" s="33"/>
      <c r="E2008" s="33"/>
      <c r="F2008" s="33"/>
      <c r="G2008" s="33"/>
    </row>
    <row r="2009" spans="1:7">
      <c r="A2009" s="33"/>
      <c r="B2009" s="33"/>
      <c r="C2009" s="33"/>
      <c r="D2009" s="33"/>
      <c r="E2009" s="33"/>
      <c r="F2009" s="33"/>
      <c r="G2009" s="33"/>
    </row>
    <row r="2010" spans="1:7">
      <c r="A2010" s="33"/>
      <c r="B2010" s="33"/>
      <c r="C2010" s="33"/>
      <c r="D2010" s="33"/>
      <c r="E2010" s="33"/>
      <c r="F2010" s="33"/>
      <c r="G2010" s="33"/>
    </row>
    <row r="2011" spans="1:7">
      <c r="A2011" s="33"/>
      <c r="B2011" s="33"/>
      <c r="C2011" s="33"/>
      <c r="D2011" s="33"/>
      <c r="E2011" s="33"/>
      <c r="F2011" s="33"/>
      <c r="G2011" s="33"/>
    </row>
    <row r="2012" spans="1:7">
      <c r="A2012" s="33"/>
      <c r="B2012" s="33"/>
      <c r="C2012" s="33"/>
      <c r="D2012" s="33"/>
      <c r="E2012" s="33"/>
      <c r="F2012" s="33"/>
      <c r="G2012" s="33"/>
    </row>
    <row r="2013" spans="1:7">
      <c r="A2013" s="33"/>
      <c r="B2013" s="33"/>
      <c r="C2013" s="33"/>
      <c r="D2013" s="33"/>
      <c r="E2013" s="33"/>
      <c r="F2013" s="33"/>
      <c r="G2013" s="33"/>
    </row>
    <row r="2014" spans="1:7">
      <c r="A2014" s="33"/>
      <c r="B2014" s="33"/>
      <c r="C2014" s="33"/>
      <c r="D2014" s="33"/>
      <c r="E2014" s="33"/>
      <c r="F2014" s="33"/>
      <c r="G2014" s="33"/>
    </row>
    <row r="2015" spans="1:7">
      <c r="A2015" s="33"/>
      <c r="B2015" s="33"/>
      <c r="C2015" s="33"/>
      <c r="D2015" s="33"/>
      <c r="E2015" s="33"/>
      <c r="F2015" s="33"/>
      <c r="G2015" s="33"/>
    </row>
    <row r="2016" spans="1:7">
      <c r="A2016" s="33"/>
      <c r="B2016" s="33"/>
      <c r="C2016" s="33"/>
      <c r="D2016" s="33"/>
      <c r="E2016" s="33"/>
      <c r="F2016" s="33"/>
      <c r="G2016" s="33"/>
    </row>
    <row r="2017" spans="1:7">
      <c r="A2017" s="33"/>
      <c r="B2017" s="33"/>
      <c r="C2017" s="33"/>
      <c r="D2017" s="33"/>
      <c r="E2017" s="33"/>
      <c r="F2017" s="33"/>
      <c r="G2017" s="33"/>
    </row>
    <row r="2018" spans="1:7">
      <c r="A2018" s="33"/>
      <c r="B2018" s="33"/>
      <c r="C2018" s="33"/>
      <c r="D2018" s="33"/>
      <c r="E2018" s="33"/>
      <c r="F2018" s="33"/>
      <c r="G2018" s="33"/>
    </row>
    <row r="2019" spans="1:7">
      <c r="A2019" s="33"/>
      <c r="B2019" s="33"/>
      <c r="C2019" s="33"/>
      <c r="D2019" s="33"/>
      <c r="E2019" s="33"/>
      <c r="F2019" s="33"/>
      <c r="G2019" s="33"/>
    </row>
    <row r="2020" spans="1:7">
      <c r="A2020" s="33"/>
      <c r="B2020" s="33"/>
      <c r="C2020" s="33"/>
      <c r="D2020" s="33"/>
      <c r="E2020" s="33"/>
      <c r="F2020" s="33"/>
      <c r="G2020" s="33"/>
    </row>
    <row r="2021" spans="1:7">
      <c r="A2021" s="33"/>
      <c r="B2021" s="33"/>
      <c r="C2021" s="33"/>
      <c r="D2021" s="33"/>
      <c r="E2021" s="33"/>
      <c r="F2021" s="33"/>
      <c r="G2021" s="33"/>
    </row>
    <row r="2022" spans="1:7">
      <c r="A2022" s="33"/>
      <c r="B2022" s="33"/>
      <c r="C2022" s="33"/>
      <c r="D2022" s="33"/>
      <c r="E2022" s="33"/>
      <c r="F2022" s="33"/>
      <c r="G2022" s="33"/>
    </row>
    <row r="2023" spans="1:7">
      <c r="A2023" s="33"/>
      <c r="B2023" s="33"/>
      <c r="C2023" s="33"/>
      <c r="D2023" s="33"/>
      <c r="E2023" s="33"/>
      <c r="F2023" s="33"/>
      <c r="G2023" s="33"/>
    </row>
    <row r="2024" spans="1:7">
      <c r="A2024" s="33"/>
      <c r="B2024" s="33"/>
      <c r="C2024" s="33"/>
      <c r="D2024" s="33"/>
      <c r="E2024" s="33"/>
      <c r="F2024" s="33"/>
      <c r="G2024" s="33"/>
    </row>
    <row r="2025" spans="1:7">
      <c r="A2025" s="33"/>
      <c r="B2025" s="33"/>
      <c r="C2025" s="33"/>
      <c r="D2025" s="33"/>
      <c r="E2025" s="33"/>
      <c r="F2025" s="33"/>
      <c r="G2025" s="33"/>
    </row>
    <row r="2026" spans="1:7">
      <c r="A2026" s="33"/>
      <c r="B2026" s="33"/>
      <c r="C2026" s="33"/>
      <c r="D2026" s="33"/>
      <c r="E2026" s="33"/>
      <c r="F2026" s="33"/>
      <c r="G2026" s="33"/>
    </row>
    <row r="2027" spans="1:7">
      <c r="A2027" s="33"/>
      <c r="B2027" s="33"/>
      <c r="C2027" s="33"/>
      <c r="D2027" s="33"/>
      <c r="E2027" s="33"/>
      <c r="F2027" s="33"/>
      <c r="G2027" s="33"/>
    </row>
    <row r="2028" spans="1:7">
      <c r="A2028" s="33"/>
      <c r="B2028" s="33"/>
      <c r="C2028" s="33"/>
      <c r="D2028" s="33"/>
      <c r="E2028" s="33"/>
      <c r="F2028" s="33"/>
      <c r="G2028" s="33"/>
    </row>
    <row r="2029" spans="1:7">
      <c r="A2029" s="33"/>
      <c r="B2029" s="33"/>
      <c r="C2029" s="33"/>
      <c r="D2029" s="33"/>
      <c r="E2029" s="33"/>
      <c r="F2029" s="33"/>
      <c r="G2029" s="33"/>
    </row>
    <row r="2030" spans="1:7">
      <c r="A2030" s="33"/>
      <c r="B2030" s="33"/>
      <c r="C2030" s="33"/>
      <c r="D2030" s="33"/>
      <c r="E2030" s="33"/>
      <c r="F2030" s="33"/>
      <c r="G2030" s="33"/>
    </row>
    <row r="2031" spans="1:7">
      <c r="A2031" s="33"/>
      <c r="B2031" s="33"/>
      <c r="C2031" s="33"/>
      <c r="D2031" s="33"/>
      <c r="E2031" s="33"/>
      <c r="F2031" s="33"/>
      <c r="G2031" s="33"/>
    </row>
    <row r="2032" spans="1:7">
      <c r="A2032" s="33"/>
      <c r="B2032" s="33"/>
      <c r="C2032" s="33"/>
      <c r="D2032" s="33"/>
      <c r="E2032" s="33"/>
      <c r="F2032" s="33"/>
      <c r="G2032" s="33"/>
    </row>
    <row r="2033" spans="1:7">
      <c r="A2033" s="33"/>
      <c r="B2033" s="33"/>
      <c r="C2033" s="33"/>
      <c r="D2033" s="33"/>
      <c r="E2033" s="33"/>
      <c r="F2033" s="33"/>
      <c r="G2033" s="33"/>
    </row>
    <row r="2034" spans="1:7">
      <c r="A2034" s="33"/>
      <c r="B2034" s="33"/>
      <c r="C2034" s="33"/>
      <c r="D2034" s="33"/>
      <c r="E2034" s="33"/>
      <c r="F2034" s="33"/>
      <c r="G2034" s="33"/>
    </row>
    <row r="2035" spans="1:7">
      <c r="A2035" s="33"/>
      <c r="B2035" s="33"/>
      <c r="C2035" s="33"/>
      <c r="D2035" s="33"/>
      <c r="E2035" s="33"/>
      <c r="F2035" s="33"/>
      <c r="G2035" s="33"/>
    </row>
    <row r="2036" spans="1:7">
      <c r="A2036" s="33"/>
      <c r="B2036" s="33"/>
      <c r="C2036" s="33"/>
      <c r="D2036" s="33"/>
      <c r="E2036" s="33"/>
      <c r="F2036" s="33"/>
      <c r="G2036" s="33"/>
    </row>
    <row r="2037" spans="1:7">
      <c r="A2037" s="33"/>
      <c r="B2037" s="33"/>
      <c r="C2037" s="33"/>
      <c r="D2037" s="33"/>
      <c r="E2037" s="33"/>
      <c r="F2037" s="33"/>
      <c r="G2037" s="33"/>
    </row>
    <row r="2038" spans="1:7">
      <c r="A2038" s="33"/>
      <c r="B2038" s="33"/>
      <c r="C2038" s="33"/>
      <c r="D2038" s="33"/>
      <c r="E2038" s="33"/>
      <c r="F2038" s="33"/>
      <c r="G2038" s="33"/>
    </row>
    <row r="2039" spans="1:7">
      <c r="A2039" s="33"/>
      <c r="B2039" s="33"/>
      <c r="C2039" s="33"/>
      <c r="D2039" s="33"/>
      <c r="E2039" s="33"/>
      <c r="F2039" s="33"/>
      <c r="G2039" s="33"/>
    </row>
    <row r="2040" spans="1:7">
      <c r="A2040" s="33"/>
      <c r="B2040" s="33"/>
      <c r="C2040" s="33"/>
      <c r="D2040" s="33"/>
      <c r="E2040" s="33"/>
      <c r="F2040" s="33"/>
      <c r="G2040" s="33"/>
    </row>
    <row r="2041" spans="1:7">
      <c r="A2041" s="33"/>
      <c r="B2041" s="33"/>
      <c r="C2041" s="33"/>
      <c r="D2041" s="33"/>
      <c r="E2041" s="33"/>
      <c r="F2041" s="33"/>
      <c r="G2041" s="33"/>
    </row>
    <row r="2042" spans="1:7">
      <c r="A2042" s="33"/>
      <c r="B2042" s="33"/>
      <c r="C2042" s="33"/>
      <c r="D2042" s="33"/>
      <c r="E2042" s="33"/>
      <c r="F2042" s="33"/>
      <c r="G2042" s="33"/>
    </row>
    <row r="2043" spans="1:7">
      <c r="A2043" s="33"/>
      <c r="B2043" s="33"/>
      <c r="C2043" s="33"/>
      <c r="D2043" s="33"/>
      <c r="E2043" s="33"/>
      <c r="F2043" s="33"/>
      <c r="G2043" s="33"/>
    </row>
    <row r="2044" spans="1:7">
      <c r="A2044" s="33"/>
      <c r="B2044" s="33"/>
      <c r="C2044" s="33"/>
      <c r="D2044" s="33"/>
      <c r="E2044" s="33"/>
      <c r="F2044" s="33"/>
      <c r="G2044" s="33"/>
    </row>
    <row r="2045" spans="1:7">
      <c r="A2045" s="33"/>
      <c r="B2045" s="33"/>
      <c r="C2045" s="33"/>
      <c r="D2045" s="33"/>
      <c r="E2045" s="33"/>
      <c r="F2045" s="33"/>
      <c r="G2045" s="33"/>
    </row>
    <row r="2046" spans="1:7">
      <c r="A2046" s="33"/>
      <c r="B2046" s="33"/>
      <c r="C2046" s="33"/>
      <c r="D2046" s="33"/>
      <c r="E2046" s="33"/>
      <c r="F2046" s="33"/>
      <c r="G2046" s="33"/>
    </row>
    <row r="2047" spans="1:7">
      <c r="A2047" s="33"/>
      <c r="B2047" s="33"/>
      <c r="C2047" s="33"/>
      <c r="D2047" s="33"/>
      <c r="E2047" s="33"/>
      <c r="F2047" s="33"/>
      <c r="G2047" s="33"/>
    </row>
    <row r="2048" spans="1:7">
      <c r="A2048" s="33"/>
      <c r="B2048" s="33"/>
      <c r="C2048" s="33"/>
      <c r="D2048" s="33"/>
      <c r="E2048" s="33"/>
      <c r="F2048" s="33"/>
      <c r="G2048" s="33"/>
    </row>
    <row r="2049" spans="1:7">
      <c r="A2049" s="33"/>
      <c r="B2049" s="33"/>
      <c r="C2049" s="33"/>
      <c r="D2049" s="33"/>
      <c r="E2049" s="33"/>
      <c r="F2049" s="33"/>
      <c r="G2049" s="33"/>
    </row>
    <row r="2050" spans="1:7">
      <c r="A2050" s="33"/>
      <c r="B2050" s="33"/>
      <c r="C2050" s="33"/>
      <c r="D2050" s="33"/>
      <c r="E2050" s="33"/>
      <c r="F2050" s="33"/>
      <c r="G2050" s="33"/>
    </row>
    <row r="2051" spans="1:7">
      <c r="A2051" s="33"/>
      <c r="B2051" s="33"/>
      <c r="C2051" s="33"/>
      <c r="D2051" s="33"/>
      <c r="E2051" s="33"/>
      <c r="F2051" s="33"/>
      <c r="G2051" s="33"/>
    </row>
    <row r="2052" spans="1:7">
      <c r="A2052" s="33"/>
      <c r="B2052" s="33"/>
      <c r="C2052" s="33"/>
      <c r="D2052" s="33"/>
      <c r="E2052" s="33"/>
      <c r="F2052" s="33"/>
      <c r="G2052" s="33"/>
    </row>
    <row r="2053" spans="1:7">
      <c r="A2053" s="33"/>
      <c r="B2053" s="33"/>
      <c r="C2053" s="33"/>
      <c r="D2053" s="33"/>
      <c r="E2053" s="33"/>
      <c r="F2053" s="33"/>
      <c r="G2053" s="33"/>
    </row>
    <row r="2054" spans="1:7">
      <c r="A2054" s="33"/>
      <c r="B2054" s="33"/>
      <c r="C2054" s="33"/>
      <c r="D2054" s="33"/>
      <c r="E2054" s="33"/>
      <c r="F2054" s="33"/>
      <c r="G2054" s="33"/>
    </row>
    <row r="2055" spans="1:7">
      <c r="A2055" s="33"/>
      <c r="B2055" s="33"/>
      <c r="C2055" s="33"/>
      <c r="D2055" s="33"/>
      <c r="E2055" s="33"/>
      <c r="F2055" s="33"/>
      <c r="G2055" s="33"/>
    </row>
    <row r="2056" spans="1:7">
      <c r="A2056" s="33"/>
      <c r="B2056" s="33"/>
      <c r="C2056" s="33"/>
      <c r="D2056" s="33"/>
      <c r="E2056" s="33"/>
      <c r="F2056" s="33"/>
      <c r="G2056" s="33"/>
    </row>
    <row r="2057" spans="1:7">
      <c r="A2057" s="33"/>
      <c r="B2057" s="33"/>
      <c r="C2057" s="33"/>
      <c r="D2057" s="33"/>
      <c r="E2057" s="33"/>
      <c r="F2057" s="33"/>
      <c r="G2057" s="33"/>
    </row>
    <row r="2058" spans="1:7">
      <c r="A2058" s="33"/>
      <c r="B2058" s="33"/>
      <c r="C2058" s="33"/>
      <c r="D2058" s="33"/>
      <c r="E2058" s="33"/>
      <c r="F2058" s="33"/>
      <c r="G2058" s="33"/>
    </row>
    <row r="2059" spans="1:7">
      <c r="A2059" s="33"/>
      <c r="B2059" s="33"/>
      <c r="C2059" s="33"/>
      <c r="D2059" s="33"/>
      <c r="E2059" s="33"/>
      <c r="F2059" s="33"/>
      <c r="G2059" s="33"/>
    </row>
    <row r="2060" spans="1:7">
      <c r="A2060" s="33"/>
      <c r="B2060" s="33"/>
      <c r="C2060" s="33"/>
      <c r="D2060" s="33"/>
      <c r="E2060" s="33"/>
      <c r="F2060" s="33"/>
      <c r="G2060" s="33"/>
    </row>
    <row r="2061" spans="1:7">
      <c r="A2061" s="33"/>
      <c r="B2061" s="33"/>
      <c r="C2061" s="33"/>
      <c r="D2061" s="33"/>
      <c r="E2061" s="33"/>
      <c r="F2061" s="33"/>
      <c r="G2061" s="33"/>
    </row>
    <row r="2062" spans="1:7">
      <c r="A2062" s="33"/>
      <c r="B2062" s="33"/>
      <c r="C2062" s="33"/>
      <c r="D2062" s="33"/>
      <c r="E2062" s="33"/>
      <c r="F2062" s="33"/>
      <c r="G2062" s="33"/>
    </row>
    <row r="2063" spans="1:7">
      <c r="A2063" s="33"/>
      <c r="B2063" s="33"/>
      <c r="C2063" s="33"/>
      <c r="D2063" s="33"/>
      <c r="E2063" s="33"/>
      <c r="F2063" s="33"/>
      <c r="G2063" s="33"/>
    </row>
    <row r="2064" spans="1:7">
      <c r="A2064" s="33"/>
      <c r="B2064" s="33"/>
      <c r="C2064" s="33"/>
      <c r="D2064" s="33"/>
      <c r="E2064" s="33"/>
      <c r="F2064" s="33"/>
      <c r="G2064" s="33"/>
    </row>
    <row r="2065" spans="1:7">
      <c r="A2065" s="33"/>
      <c r="B2065" s="33"/>
      <c r="C2065" s="33"/>
      <c r="D2065" s="33"/>
      <c r="E2065" s="33"/>
      <c r="F2065" s="33"/>
      <c r="G2065" s="33"/>
    </row>
    <row r="2066" spans="1:7">
      <c r="A2066" s="33"/>
      <c r="B2066" s="33"/>
      <c r="C2066" s="33"/>
      <c r="D2066" s="33"/>
      <c r="E2066" s="33"/>
      <c r="F2066" s="33"/>
      <c r="G2066" s="33"/>
    </row>
    <row r="2067" spans="1:7">
      <c r="A2067" s="33"/>
      <c r="B2067" s="33"/>
      <c r="C2067" s="33"/>
      <c r="D2067" s="33"/>
      <c r="E2067" s="33"/>
      <c r="F2067" s="33"/>
      <c r="G2067" s="33"/>
    </row>
    <row r="2068" spans="1:7">
      <c r="A2068" s="33"/>
      <c r="B2068" s="33"/>
      <c r="C2068" s="33"/>
      <c r="D2068" s="33"/>
      <c r="E2068" s="33"/>
      <c r="F2068" s="33"/>
      <c r="G2068" s="33"/>
    </row>
    <row r="2069" spans="1:7">
      <c r="A2069" s="33"/>
      <c r="B2069" s="33"/>
      <c r="C2069" s="33"/>
      <c r="D2069" s="33"/>
      <c r="E2069" s="33"/>
      <c r="F2069" s="33"/>
      <c r="G2069" s="33"/>
    </row>
    <row r="2070" spans="1:7">
      <c r="A2070" s="33"/>
      <c r="B2070" s="33"/>
      <c r="C2070" s="33"/>
      <c r="D2070" s="33"/>
      <c r="E2070" s="33"/>
      <c r="F2070" s="33"/>
      <c r="G2070" s="33"/>
    </row>
    <row r="2071" spans="1:7">
      <c r="A2071" s="33"/>
      <c r="B2071" s="33"/>
      <c r="C2071" s="33"/>
      <c r="D2071" s="33"/>
      <c r="E2071" s="33"/>
      <c r="F2071" s="33"/>
      <c r="G2071" s="33"/>
    </row>
    <row r="2072" spans="1:7">
      <c r="A2072" s="33"/>
      <c r="B2072" s="33"/>
      <c r="C2072" s="33"/>
      <c r="D2072" s="33"/>
      <c r="E2072" s="33"/>
      <c r="F2072" s="33"/>
      <c r="G2072" s="33"/>
    </row>
    <row r="2073" spans="1:7">
      <c r="A2073" s="33"/>
      <c r="B2073" s="33"/>
      <c r="C2073" s="33"/>
      <c r="D2073" s="33"/>
      <c r="E2073" s="33"/>
      <c r="F2073" s="33"/>
      <c r="G2073" s="33"/>
    </row>
    <row r="2074" spans="1:7">
      <c r="A2074" s="33"/>
      <c r="B2074" s="33"/>
      <c r="C2074" s="33"/>
      <c r="D2074" s="33"/>
      <c r="E2074" s="33"/>
      <c r="F2074" s="33"/>
      <c r="G2074" s="33"/>
    </row>
    <row r="2075" spans="1:7">
      <c r="A2075" s="33"/>
      <c r="B2075" s="33"/>
      <c r="C2075" s="33"/>
      <c r="D2075" s="33"/>
      <c r="E2075" s="33"/>
      <c r="F2075" s="33"/>
      <c r="G2075" s="33"/>
    </row>
    <row r="2076" spans="1:7">
      <c r="A2076" s="33"/>
      <c r="B2076" s="33"/>
      <c r="C2076" s="33"/>
      <c r="D2076" s="33"/>
      <c r="E2076" s="33"/>
      <c r="F2076" s="33"/>
      <c r="G2076" s="33"/>
    </row>
    <row r="2077" spans="1:7">
      <c r="A2077" s="33"/>
      <c r="B2077" s="33"/>
      <c r="C2077" s="33"/>
      <c r="D2077" s="33"/>
      <c r="E2077" s="33"/>
      <c r="F2077" s="33"/>
      <c r="G2077" s="33"/>
    </row>
    <row r="2078" spans="1:7">
      <c r="A2078" s="33"/>
      <c r="B2078" s="33"/>
      <c r="C2078" s="33"/>
      <c r="D2078" s="33"/>
      <c r="E2078" s="33"/>
      <c r="F2078" s="33"/>
      <c r="G2078" s="33"/>
    </row>
    <row r="2079" spans="1:7">
      <c r="A2079" s="33"/>
      <c r="B2079" s="33"/>
      <c r="C2079" s="33"/>
      <c r="D2079" s="33"/>
      <c r="E2079" s="33"/>
      <c r="F2079" s="33"/>
      <c r="G2079" s="33"/>
    </row>
    <row r="2080" spans="1:7">
      <c r="A2080" s="33"/>
      <c r="B2080" s="33"/>
      <c r="C2080" s="33"/>
      <c r="D2080" s="33"/>
      <c r="E2080" s="33"/>
      <c r="F2080" s="33"/>
      <c r="G2080" s="33"/>
    </row>
    <row r="2081" spans="1:7">
      <c r="A2081" s="33"/>
      <c r="B2081" s="33"/>
      <c r="C2081" s="33"/>
      <c r="D2081" s="33"/>
      <c r="E2081" s="33"/>
      <c r="F2081" s="33"/>
      <c r="G2081" s="33"/>
    </row>
    <row r="2082" spans="1:7">
      <c r="A2082" s="33"/>
      <c r="B2082" s="33"/>
      <c r="C2082" s="33"/>
      <c r="D2082" s="33"/>
      <c r="E2082" s="33"/>
      <c r="F2082" s="33"/>
      <c r="G2082" s="33"/>
    </row>
    <row r="2083" spans="1:7">
      <c r="A2083" s="33"/>
      <c r="B2083" s="33"/>
      <c r="C2083" s="33"/>
      <c r="D2083" s="33"/>
      <c r="E2083" s="33"/>
      <c r="F2083" s="33"/>
      <c r="G2083" s="33"/>
    </row>
    <row r="2084" spans="1:7">
      <c r="A2084" s="33"/>
      <c r="B2084" s="33"/>
      <c r="C2084" s="33"/>
      <c r="D2084" s="33"/>
      <c r="E2084" s="33"/>
      <c r="F2084" s="33"/>
      <c r="G2084" s="33"/>
    </row>
    <row r="2085" spans="1:7">
      <c r="A2085" s="33"/>
      <c r="B2085" s="33"/>
      <c r="C2085" s="33"/>
      <c r="D2085" s="33"/>
      <c r="E2085" s="33"/>
      <c r="F2085" s="33"/>
      <c r="G2085" s="33"/>
    </row>
    <row r="2086" spans="1:7">
      <c r="A2086" s="33"/>
      <c r="B2086" s="33"/>
      <c r="C2086" s="33"/>
      <c r="D2086" s="33"/>
      <c r="E2086" s="33"/>
      <c r="F2086" s="33"/>
      <c r="G2086" s="33"/>
    </row>
    <row r="2087" spans="1:7">
      <c r="A2087" s="33"/>
      <c r="B2087" s="33"/>
      <c r="C2087" s="33"/>
      <c r="D2087" s="33"/>
      <c r="E2087" s="33"/>
      <c r="F2087" s="33"/>
      <c r="G2087" s="33"/>
    </row>
    <row r="2088" spans="1:7">
      <c r="A2088" s="33"/>
      <c r="B2088" s="33"/>
      <c r="C2088" s="33"/>
      <c r="D2088" s="33"/>
      <c r="E2088" s="33"/>
      <c r="F2088" s="33"/>
      <c r="G2088" s="33"/>
    </row>
    <row r="2089" spans="1:7">
      <c r="A2089" s="33"/>
      <c r="B2089" s="33"/>
      <c r="C2089" s="33"/>
      <c r="D2089" s="33"/>
      <c r="E2089" s="33"/>
      <c r="F2089" s="33"/>
      <c r="G2089" s="33"/>
    </row>
    <row r="2090" spans="1:7">
      <c r="A2090" s="33"/>
      <c r="B2090" s="33"/>
      <c r="C2090" s="33"/>
      <c r="D2090" s="33"/>
      <c r="E2090" s="33"/>
      <c r="F2090" s="33"/>
      <c r="G2090" s="33"/>
    </row>
    <row r="2091" spans="1:7">
      <c r="A2091" s="33"/>
      <c r="B2091" s="33"/>
      <c r="C2091" s="33"/>
      <c r="D2091" s="33"/>
      <c r="E2091" s="33"/>
      <c r="F2091" s="33"/>
      <c r="G2091" s="33"/>
    </row>
    <row r="2092" spans="1:7">
      <c r="A2092" s="33"/>
      <c r="B2092" s="33"/>
      <c r="C2092" s="33"/>
      <c r="D2092" s="33"/>
      <c r="E2092" s="33"/>
      <c r="F2092" s="33"/>
      <c r="G2092" s="33"/>
    </row>
    <row r="2093" spans="1:7">
      <c r="A2093" s="33"/>
      <c r="B2093" s="33"/>
      <c r="C2093" s="33"/>
      <c r="D2093" s="33"/>
      <c r="E2093" s="33"/>
      <c r="F2093" s="33"/>
      <c r="G2093" s="33"/>
    </row>
    <row r="2094" spans="1:7">
      <c r="A2094" s="33"/>
      <c r="B2094" s="33"/>
      <c r="C2094" s="33"/>
      <c r="D2094" s="33"/>
      <c r="E2094" s="33"/>
      <c r="F2094" s="33"/>
      <c r="G2094" s="33"/>
    </row>
    <row r="2095" spans="1:7">
      <c r="A2095" s="33"/>
      <c r="B2095" s="33"/>
      <c r="C2095" s="33"/>
      <c r="D2095" s="33"/>
      <c r="E2095" s="33"/>
      <c r="F2095" s="33"/>
      <c r="G2095" s="33"/>
    </row>
    <row r="2096" spans="1:7">
      <c r="A2096" s="33"/>
      <c r="B2096" s="33"/>
      <c r="C2096" s="33"/>
      <c r="D2096" s="33"/>
      <c r="E2096" s="33"/>
      <c r="F2096" s="33"/>
      <c r="G2096" s="33"/>
    </row>
    <row r="2097" spans="1:7">
      <c r="A2097" s="33"/>
      <c r="B2097" s="33"/>
      <c r="C2097" s="33"/>
      <c r="D2097" s="33"/>
      <c r="E2097" s="33"/>
      <c r="F2097" s="33"/>
      <c r="G2097" s="33"/>
    </row>
    <row r="2098" spans="1:7">
      <c r="A2098" s="33"/>
      <c r="B2098" s="33"/>
      <c r="C2098" s="33"/>
      <c r="D2098" s="33"/>
      <c r="E2098" s="33"/>
      <c r="F2098" s="33"/>
      <c r="G2098" s="33"/>
    </row>
    <row r="2099" spans="1:7">
      <c r="A2099" s="33"/>
      <c r="B2099" s="33"/>
      <c r="C2099" s="33"/>
      <c r="D2099" s="33"/>
      <c r="E2099" s="33"/>
      <c r="F2099" s="33"/>
      <c r="G2099" s="33"/>
    </row>
    <row r="2100" spans="1:7">
      <c r="A2100" s="33"/>
      <c r="B2100" s="33"/>
      <c r="C2100" s="33"/>
      <c r="D2100" s="33"/>
      <c r="E2100" s="33"/>
      <c r="F2100" s="33"/>
      <c r="G2100" s="33"/>
    </row>
    <row r="2101" spans="1:7">
      <c r="A2101" s="33"/>
      <c r="B2101" s="33"/>
      <c r="C2101" s="33"/>
      <c r="D2101" s="33"/>
      <c r="E2101" s="33"/>
      <c r="F2101" s="33"/>
      <c r="G2101" s="33"/>
    </row>
    <row r="2102" spans="1:7">
      <c r="A2102" s="33"/>
      <c r="B2102" s="33"/>
      <c r="C2102" s="33"/>
      <c r="D2102" s="33"/>
      <c r="E2102" s="33"/>
      <c r="F2102" s="33"/>
      <c r="G2102" s="33"/>
    </row>
    <row r="2103" spans="1:7">
      <c r="A2103" s="33"/>
      <c r="B2103" s="33"/>
      <c r="C2103" s="33"/>
      <c r="D2103" s="33"/>
      <c r="E2103" s="33"/>
      <c r="F2103" s="33"/>
      <c r="G2103" s="33"/>
    </row>
    <row r="2104" spans="1:7">
      <c r="A2104" s="33"/>
      <c r="B2104" s="33"/>
      <c r="C2104" s="33"/>
      <c r="D2104" s="33"/>
      <c r="E2104" s="33"/>
      <c r="F2104" s="33"/>
      <c r="G2104" s="33"/>
    </row>
    <row r="2105" spans="1:7">
      <c r="A2105" s="33"/>
      <c r="B2105" s="33"/>
      <c r="C2105" s="33"/>
      <c r="D2105" s="33"/>
      <c r="E2105" s="33"/>
      <c r="F2105" s="33"/>
      <c r="G2105" s="33"/>
    </row>
    <row r="2106" spans="1:7">
      <c r="A2106" s="33"/>
      <c r="B2106" s="33"/>
      <c r="C2106" s="33"/>
      <c r="D2106" s="33"/>
      <c r="E2106" s="33"/>
      <c r="F2106" s="33"/>
      <c r="G2106" s="33"/>
    </row>
    <row r="2107" spans="1:7">
      <c r="A2107" s="33"/>
      <c r="B2107" s="33"/>
      <c r="C2107" s="33"/>
      <c r="D2107" s="33"/>
      <c r="E2107" s="33"/>
      <c r="F2107" s="33"/>
      <c r="G2107" s="33"/>
    </row>
    <row r="2108" spans="1:7">
      <c r="A2108" s="33"/>
      <c r="B2108" s="33"/>
      <c r="C2108" s="33"/>
      <c r="D2108" s="33"/>
      <c r="E2108" s="33"/>
      <c r="F2108" s="33"/>
      <c r="G2108" s="33"/>
    </row>
    <row r="2109" spans="1:7">
      <c r="A2109" s="33"/>
      <c r="B2109" s="33"/>
      <c r="C2109" s="33"/>
      <c r="D2109" s="33"/>
      <c r="E2109" s="33"/>
      <c r="F2109" s="33"/>
      <c r="G2109" s="33"/>
    </row>
    <row r="2110" spans="1:7">
      <c r="A2110" s="33"/>
      <c r="B2110" s="33"/>
      <c r="C2110" s="33"/>
      <c r="D2110" s="33"/>
      <c r="E2110" s="33"/>
      <c r="F2110" s="33"/>
      <c r="G2110" s="33"/>
    </row>
    <row r="2111" spans="1:7">
      <c r="A2111" s="33"/>
      <c r="B2111" s="33"/>
      <c r="C2111" s="33"/>
      <c r="D2111" s="33"/>
      <c r="E2111" s="33"/>
      <c r="F2111" s="33"/>
      <c r="G2111" s="33"/>
    </row>
    <row r="2112" spans="1:7">
      <c r="A2112" s="33"/>
      <c r="B2112" s="33"/>
      <c r="C2112" s="33"/>
      <c r="D2112" s="33"/>
      <c r="E2112" s="33"/>
      <c r="F2112" s="33"/>
      <c r="G2112" s="33"/>
    </row>
    <row r="2113" spans="1:7">
      <c r="A2113" s="33"/>
      <c r="B2113" s="33"/>
      <c r="C2113" s="33"/>
      <c r="D2113" s="33"/>
      <c r="E2113" s="33"/>
      <c r="F2113" s="33"/>
      <c r="G2113" s="33"/>
    </row>
    <row r="2114" spans="1:7">
      <c r="A2114" s="33"/>
      <c r="B2114" s="33"/>
      <c r="C2114" s="33"/>
      <c r="D2114" s="33"/>
      <c r="E2114" s="33"/>
      <c r="F2114" s="33"/>
      <c r="G2114" s="33"/>
    </row>
    <row r="2115" spans="1:7">
      <c r="A2115" s="33"/>
      <c r="B2115" s="33"/>
      <c r="C2115" s="33"/>
      <c r="D2115" s="33"/>
      <c r="E2115" s="33"/>
      <c r="F2115" s="33"/>
      <c r="G2115" s="33"/>
    </row>
    <row r="2116" spans="1:7">
      <c r="A2116" s="33"/>
      <c r="B2116" s="33"/>
      <c r="C2116" s="33"/>
      <c r="D2116" s="33"/>
      <c r="E2116" s="33"/>
      <c r="F2116" s="33"/>
      <c r="G2116" s="33"/>
    </row>
    <row r="2117" spans="1:7">
      <c r="A2117" s="33"/>
      <c r="B2117" s="33"/>
      <c r="C2117" s="33"/>
      <c r="D2117" s="33"/>
      <c r="E2117" s="33"/>
      <c r="F2117" s="33"/>
      <c r="G2117" s="33"/>
    </row>
    <row r="2118" spans="1:7">
      <c r="A2118" s="33"/>
      <c r="B2118" s="33"/>
      <c r="C2118" s="33"/>
      <c r="D2118" s="33"/>
      <c r="E2118" s="33"/>
      <c r="F2118" s="33"/>
      <c r="G2118" s="33"/>
    </row>
    <row r="2119" spans="1:7">
      <c r="A2119" s="33"/>
      <c r="B2119" s="33"/>
      <c r="C2119" s="33"/>
      <c r="D2119" s="33"/>
      <c r="E2119" s="33"/>
      <c r="F2119" s="33"/>
      <c r="G2119" s="33"/>
    </row>
    <row r="2120" spans="1:7">
      <c r="A2120" s="33"/>
      <c r="B2120" s="33"/>
      <c r="C2120" s="33"/>
      <c r="D2120" s="33"/>
      <c r="E2120" s="33"/>
      <c r="F2120" s="33"/>
      <c r="G2120" s="33"/>
    </row>
    <row r="2121" spans="1:7">
      <c r="A2121" s="33"/>
      <c r="B2121" s="33"/>
      <c r="C2121" s="33"/>
      <c r="D2121" s="33"/>
      <c r="E2121" s="33"/>
      <c r="F2121" s="33"/>
      <c r="G2121" s="33"/>
    </row>
    <row r="2122" spans="1:7">
      <c r="A2122" s="33"/>
      <c r="B2122" s="33"/>
      <c r="C2122" s="33"/>
      <c r="D2122" s="33"/>
      <c r="E2122" s="33"/>
      <c r="F2122" s="33"/>
      <c r="G2122" s="33"/>
    </row>
    <row r="2123" spans="1:7">
      <c r="A2123" s="33"/>
      <c r="B2123" s="33"/>
      <c r="C2123" s="33"/>
      <c r="D2123" s="33"/>
      <c r="E2123" s="33"/>
      <c r="F2123" s="33"/>
      <c r="G2123" s="33"/>
    </row>
    <row r="2124" spans="1:7">
      <c r="A2124" s="33"/>
      <c r="B2124" s="33"/>
      <c r="C2124" s="33"/>
      <c r="D2124" s="33"/>
      <c r="E2124" s="33"/>
      <c r="F2124" s="33"/>
      <c r="G2124" s="33"/>
    </row>
    <row r="2125" spans="1:7">
      <c r="A2125" s="33"/>
      <c r="B2125" s="33"/>
      <c r="C2125" s="33"/>
      <c r="D2125" s="33"/>
      <c r="E2125" s="33"/>
      <c r="F2125" s="33"/>
      <c r="G2125" s="33"/>
    </row>
    <row r="2126" spans="1:7">
      <c r="A2126" s="33"/>
      <c r="B2126" s="33"/>
      <c r="C2126" s="33"/>
      <c r="D2126" s="33"/>
      <c r="E2126" s="33"/>
      <c r="F2126" s="33"/>
      <c r="G2126" s="33"/>
    </row>
    <row r="2127" spans="1:7">
      <c r="A2127" s="33"/>
      <c r="B2127" s="33"/>
      <c r="C2127" s="33"/>
      <c r="D2127" s="33"/>
      <c r="E2127" s="33"/>
      <c r="F2127" s="33"/>
      <c r="G2127" s="33"/>
    </row>
    <row r="2128" spans="1:7">
      <c r="A2128" s="33"/>
      <c r="B2128" s="33"/>
      <c r="C2128" s="33"/>
      <c r="D2128" s="33"/>
      <c r="E2128" s="33"/>
      <c r="F2128" s="33"/>
      <c r="G2128" s="33"/>
    </row>
    <row r="2129" spans="1:7">
      <c r="A2129" s="33"/>
      <c r="B2129" s="33"/>
      <c r="C2129" s="33"/>
      <c r="D2129" s="33"/>
      <c r="E2129" s="33"/>
      <c r="F2129" s="33"/>
      <c r="G2129" s="33"/>
    </row>
    <row r="2130" spans="1:7">
      <c r="A2130" s="33"/>
      <c r="B2130" s="33"/>
      <c r="C2130" s="33"/>
      <c r="D2130" s="33"/>
      <c r="E2130" s="33"/>
      <c r="F2130" s="33"/>
      <c r="G2130" s="33"/>
    </row>
    <row r="2131" spans="1:7">
      <c r="A2131" s="33"/>
      <c r="B2131" s="33"/>
      <c r="C2131" s="33"/>
      <c r="D2131" s="33"/>
      <c r="E2131" s="33"/>
      <c r="F2131" s="33"/>
      <c r="G2131" s="33"/>
    </row>
    <row r="2132" spans="1:7">
      <c r="A2132" s="33"/>
      <c r="B2132" s="33"/>
      <c r="C2132" s="33"/>
      <c r="D2132" s="33"/>
      <c r="E2132" s="33"/>
      <c r="F2132" s="33"/>
      <c r="G2132" s="33"/>
    </row>
    <row r="2133" spans="1:7">
      <c r="A2133" s="33"/>
      <c r="B2133" s="33"/>
      <c r="C2133" s="33"/>
      <c r="D2133" s="33"/>
      <c r="E2133" s="33"/>
      <c r="F2133" s="33"/>
      <c r="G2133" s="33"/>
    </row>
    <row r="2134" spans="1:7">
      <c r="A2134" s="33"/>
      <c r="B2134" s="33"/>
      <c r="C2134" s="33"/>
      <c r="D2134" s="33"/>
      <c r="E2134" s="33"/>
      <c r="F2134" s="33"/>
      <c r="G2134" s="33"/>
    </row>
    <row r="2135" spans="1:7">
      <c r="A2135" s="33"/>
      <c r="B2135" s="33"/>
      <c r="C2135" s="33"/>
      <c r="D2135" s="33"/>
      <c r="E2135" s="33"/>
      <c r="F2135" s="33"/>
      <c r="G2135" s="33"/>
    </row>
    <row r="2136" spans="1:7">
      <c r="A2136" s="33"/>
      <c r="B2136" s="33"/>
      <c r="C2136" s="33"/>
      <c r="D2136" s="33"/>
      <c r="E2136" s="33"/>
      <c r="F2136" s="33"/>
      <c r="G2136" s="33"/>
    </row>
    <row r="2137" spans="1:7">
      <c r="A2137" s="33"/>
      <c r="B2137" s="33"/>
      <c r="C2137" s="33"/>
      <c r="D2137" s="33"/>
      <c r="E2137" s="33"/>
      <c r="F2137" s="33"/>
      <c r="G2137" s="33"/>
    </row>
    <row r="2138" spans="1:7">
      <c r="A2138" s="33"/>
      <c r="B2138" s="33"/>
      <c r="C2138" s="33"/>
      <c r="D2138" s="33"/>
      <c r="E2138" s="33"/>
      <c r="F2138" s="33"/>
      <c r="G2138" s="33"/>
    </row>
    <row r="2139" spans="1:7">
      <c r="A2139" s="33"/>
      <c r="B2139" s="33"/>
      <c r="C2139" s="33"/>
      <c r="D2139" s="33"/>
      <c r="E2139" s="33"/>
      <c r="F2139" s="33"/>
      <c r="G2139" s="33"/>
    </row>
    <row r="2140" spans="1:7">
      <c r="A2140" s="33"/>
      <c r="B2140" s="33"/>
      <c r="C2140" s="33"/>
      <c r="D2140" s="33"/>
      <c r="E2140" s="33"/>
      <c r="F2140" s="33"/>
      <c r="G2140" s="33"/>
    </row>
    <row r="2141" spans="1:7">
      <c r="A2141" s="33"/>
      <c r="B2141" s="33"/>
      <c r="C2141" s="33"/>
      <c r="D2141" s="33"/>
      <c r="E2141" s="33"/>
      <c r="F2141" s="33"/>
      <c r="G2141" s="33"/>
    </row>
    <row r="2142" spans="1:7">
      <c r="A2142" s="33"/>
      <c r="B2142" s="33"/>
      <c r="C2142" s="33"/>
      <c r="D2142" s="33"/>
      <c r="E2142" s="33"/>
      <c r="F2142" s="33"/>
      <c r="G2142" s="33"/>
    </row>
    <row r="2143" spans="1:7">
      <c r="A2143" s="33"/>
      <c r="B2143" s="33"/>
      <c r="C2143" s="33"/>
      <c r="D2143" s="33"/>
      <c r="E2143" s="33"/>
      <c r="F2143" s="33"/>
      <c r="G2143" s="33"/>
    </row>
    <row r="2144" spans="1:7">
      <c r="A2144" s="33"/>
      <c r="B2144" s="33"/>
      <c r="C2144" s="33"/>
      <c r="D2144" s="33"/>
      <c r="E2144" s="33"/>
      <c r="F2144" s="33"/>
      <c r="G2144" s="33"/>
    </row>
    <row r="2145" spans="1:7">
      <c r="A2145" s="33"/>
      <c r="B2145" s="33"/>
      <c r="C2145" s="33"/>
      <c r="D2145" s="33"/>
      <c r="E2145" s="33"/>
      <c r="F2145" s="33"/>
      <c r="G2145" s="33"/>
    </row>
    <row r="2146" spans="1:7">
      <c r="A2146" s="33"/>
      <c r="B2146" s="33"/>
      <c r="C2146" s="33"/>
      <c r="D2146" s="33"/>
      <c r="E2146" s="33"/>
      <c r="F2146" s="33"/>
      <c r="G2146" s="33"/>
    </row>
    <row r="2147" spans="1:7">
      <c r="A2147" s="33"/>
      <c r="B2147" s="33"/>
      <c r="C2147" s="33"/>
      <c r="D2147" s="33"/>
      <c r="E2147" s="33"/>
      <c r="F2147" s="33"/>
      <c r="G2147" s="33"/>
    </row>
    <row r="2148" spans="1:7">
      <c r="A2148" s="33"/>
      <c r="B2148" s="33"/>
      <c r="C2148" s="33"/>
      <c r="D2148" s="33"/>
      <c r="E2148" s="33"/>
      <c r="F2148" s="33"/>
      <c r="G2148" s="33"/>
    </row>
    <row r="2149" spans="1:7">
      <c r="A2149" s="33"/>
      <c r="B2149" s="33"/>
      <c r="C2149" s="33"/>
      <c r="D2149" s="33"/>
      <c r="E2149" s="33"/>
      <c r="F2149" s="33"/>
      <c r="G2149" s="33"/>
    </row>
    <row r="2150" spans="1:7">
      <c r="A2150" s="33"/>
      <c r="B2150" s="33"/>
      <c r="C2150" s="33"/>
      <c r="D2150" s="33"/>
      <c r="E2150" s="33"/>
      <c r="F2150" s="33"/>
      <c r="G2150" s="33"/>
    </row>
    <row r="2151" spans="1:7">
      <c r="A2151" s="33"/>
      <c r="B2151" s="33"/>
      <c r="C2151" s="33"/>
      <c r="D2151" s="33"/>
      <c r="E2151" s="33"/>
      <c r="F2151" s="33"/>
      <c r="G2151" s="33"/>
    </row>
    <row r="2152" spans="1:7">
      <c r="A2152" s="33"/>
      <c r="B2152" s="33"/>
      <c r="C2152" s="33"/>
      <c r="D2152" s="33"/>
      <c r="E2152" s="33"/>
      <c r="F2152" s="33"/>
      <c r="G2152" s="33"/>
    </row>
    <row r="2153" spans="1:7">
      <c r="A2153" s="33"/>
      <c r="B2153" s="33"/>
      <c r="C2153" s="33"/>
      <c r="D2153" s="33"/>
      <c r="E2153" s="33"/>
      <c r="F2153" s="33"/>
      <c r="G2153" s="33"/>
    </row>
    <row r="2154" spans="1:7">
      <c r="A2154" s="33"/>
      <c r="B2154" s="33"/>
      <c r="C2154" s="33"/>
      <c r="D2154" s="33"/>
      <c r="E2154" s="33"/>
      <c r="F2154" s="33"/>
      <c r="G2154" s="33"/>
    </row>
    <row r="2155" spans="1:7">
      <c r="A2155" s="33"/>
      <c r="B2155" s="33"/>
      <c r="C2155" s="33"/>
      <c r="D2155" s="33"/>
      <c r="E2155" s="33"/>
      <c r="F2155" s="33"/>
      <c r="G2155" s="33"/>
    </row>
    <row r="2156" spans="1:7">
      <c r="A2156" s="33"/>
      <c r="B2156" s="33"/>
      <c r="C2156" s="33"/>
      <c r="D2156" s="33"/>
      <c r="E2156" s="33"/>
      <c r="F2156" s="33"/>
      <c r="G2156" s="33"/>
    </row>
    <row r="2157" spans="1:7">
      <c r="A2157" s="33"/>
      <c r="B2157" s="33"/>
      <c r="C2157" s="33"/>
      <c r="D2157" s="33"/>
      <c r="E2157" s="33"/>
      <c r="F2157" s="33"/>
      <c r="G2157" s="33"/>
    </row>
    <row r="2158" spans="1:7">
      <c r="A2158" s="33"/>
      <c r="B2158" s="33"/>
      <c r="C2158" s="33"/>
      <c r="D2158" s="33"/>
      <c r="E2158" s="33"/>
      <c r="F2158" s="33"/>
      <c r="G2158" s="33"/>
    </row>
    <row r="2159" spans="1:7">
      <c r="A2159" s="33"/>
      <c r="B2159" s="33"/>
      <c r="C2159" s="33"/>
      <c r="D2159" s="33"/>
      <c r="E2159" s="33"/>
      <c r="F2159" s="33"/>
      <c r="G2159" s="33"/>
    </row>
    <row r="2160" spans="1:7">
      <c r="A2160" s="33"/>
      <c r="B2160" s="33"/>
      <c r="C2160" s="33"/>
      <c r="D2160" s="33"/>
      <c r="E2160" s="33"/>
      <c r="F2160" s="33"/>
      <c r="G2160" s="33"/>
    </row>
    <row r="2161" spans="1:7">
      <c r="A2161" s="33"/>
      <c r="B2161" s="33"/>
      <c r="C2161" s="33"/>
      <c r="D2161" s="33"/>
      <c r="E2161" s="33"/>
      <c r="F2161" s="33"/>
      <c r="G2161" s="33"/>
    </row>
    <row r="2162" spans="1:7">
      <c r="A2162" s="33"/>
      <c r="B2162" s="33"/>
      <c r="C2162" s="33"/>
      <c r="D2162" s="33"/>
      <c r="E2162" s="33"/>
      <c r="F2162" s="33"/>
      <c r="G2162" s="33"/>
    </row>
    <row r="2163" spans="1:7">
      <c r="A2163" s="33"/>
      <c r="B2163" s="33"/>
      <c r="C2163" s="33"/>
      <c r="D2163" s="33"/>
      <c r="E2163" s="33"/>
      <c r="F2163" s="33"/>
      <c r="G2163" s="33"/>
    </row>
    <row r="2164" spans="1:7">
      <c r="A2164" s="33"/>
      <c r="B2164" s="33"/>
      <c r="C2164" s="33"/>
      <c r="D2164" s="33"/>
      <c r="E2164" s="33"/>
      <c r="F2164" s="33"/>
      <c r="G2164" s="33"/>
    </row>
    <row r="2165" spans="1:7">
      <c r="A2165" s="33"/>
      <c r="B2165" s="33"/>
      <c r="C2165" s="33"/>
      <c r="D2165" s="33"/>
      <c r="E2165" s="33"/>
      <c r="F2165" s="33"/>
      <c r="G2165" s="33"/>
    </row>
    <row r="2166" spans="1:7">
      <c r="A2166" s="33"/>
      <c r="B2166" s="33"/>
      <c r="C2166" s="33"/>
      <c r="D2166" s="33"/>
      <c r="E2166" s="33"/>
      <c r="F2166" s="33"/>
      <c r="G2166" s="33"/>
    </row>
    <row r="2167" spans="1:7">
      <c r="A2167" s="33"/>
      <c r="B2167" s="33"/>
      <c r="C2167" s="33"/>
      <c r="D2167" s="33"/>
      <c r="E2167" s="33"/>
      <c r="F2167" s="33"/>
      <c r="G2167" s="33"/>
    </row>
    <row r="2168" spans="1:7">
      <c r="A2168" s="33"/>
      <c r="B2168" s="33"/>
      <c r="C2168" s="33"/>
      <c r="D2168" s="33"/>
      <c r="E2168" s="33"/>
      <c r="F2168" s="33"/>
      <c r="G2168" s="33"/>
    </row>
    <row r="2169" spans="1:7">
      <c r="A2169" s="33"/>
      <c r="B2169" s="33"/>
      <c r="C2169" s="33"/>
      <c r="D2169" s="33"/>
      <c r="E2169" s="33"/>
      <c r="F2169" s="33"/>
      <c r="G2169" s="33"/>
    </row>
    <row r="2170" spans="1:7">
      <c r="A2170" s="33"/>
      <c r="B2170" s="33"/>
      <c r="C2170" s="33"/>
      <c r="D2170" s="33"/>
      <c r="E2170" s="33"/>
      <c r="F2170" s="33"/>
      <c r="G2170" s="33"/>
    </row>
    <row r="2171" spans="1:7">
      <c r="A2171" s="33"/>
      <c r="B2171" s="33"/>
      <c r="C2171" s="33"/>
      <c r="D2171" s="33"/>
      <c r="E2171" s="33"/>
      <c r="F2171" s="33"/>
      <c r="G2171" s="33"/>
    </row>
    <row r="2172" spans="1:7">
      <c r="A2172" s="33"/>
      <c r="B2172" s="33"/>
      <c r="C2172" s="33"/>
      <c r="D2172" s="33"/>
      <c r="E2172" s="33"/>
      <c r="F2172" s="33"/>
      <c r="G2172" s="33"/>
    </row>
    <row r="2173" spans="1:7">
      <c r="A2173" s="33"/>
      <c r="B2173" s="33"/>
      <c r="C2173" s="33"/>
      <c r="D2173" s="33"/>
      <c r="E2173" s="33"/>
      <c r="F2173" s="33"/>
      <c r="G2173" s="33"/>
    </row>
    <row r="2174" spans="1:7">
      <c r="A2174" s="33"/>
      <c r="B2174" s="33"/>
      <c r="C2174" s="33"/>
      <c r="D2174" s="33"/>
      <c r="E2174" s="33"/>
      <c r="F2174" s="33"/>
      <c r="G2174" s="33"/>
    </row>
    <row r="2175" spans="1:7">
      <c r="A2175" s="33"/>
      <c r="B2175" s="33"/>
      <c r="C2175" s="33"/>
      <c r="D2175" s="33"/>
      <c r="E2175" s="33"/>
      <c r="F2175" s="33"/>
      <c r="G2175" s="33"/>
    </row>
    <row r="2176" spans="1:7">
      <c r="A2176" s="33"/>
      <c r="B2176" s="33"/>
      <c r="C2176" s="33"/>
      <c r="D2176" s="33"/>
      <c r="E2176" s="33"/>
      <c r="F2176" s="33"/>
      <c r="G2176" s="33"/>
    </row>
    <row r="2177" spans="1:7">
      <c r="A2177" s="33"/>
      <c r="B2177" s="33"/>
      <c r="C2177" s="33"/>
      <c r="D2177" s="33"/>
      <c r="E2177" s="33"/>
      <c r="F2177" s="33"/>
      <c r="G2177" s="33"/>
    </row>
    <row r="2178" spans="1:7">
      <c r="A2178" s="33"/>
      <c r="B2178" s="33"/>
      <c r="C2178" s="33"/>
      <c r="D2178" s="33"/>
      <c r="E2178" s="33"/>
      <c r="F2178" s="33"/>
      <c r="G2178" s="33"/>
    </row>
    <row r="2179" spans="1:7">
      <c r="A2179" s="33"/>
      <c r="B2179" s="33"/>
      <c r="C2179" s="33"/>
      <c r="D2179" s="33"/>
      <c r="E2179" s="33"/>
      <c r="F2179" s="33"/>
      <c r="G2179" s="33"/>
    </row>
    <row r="2180" spans="1:7">
      <c r="A2180" s="33"/>
      <c r="B2180" s="33"/>
      <c r="C2180" s="33"/>
      <c r="D2180" s="33"/>
      <c r="E2180" s="33"/>
      <c r="F2180" s="33"/>
      <c r="G2180" s="33"/>
    </row>
    <row r="2181" spans="1:7">
      <c r="A2181" s="33"/>
      <c r="B2181" s="33"/>
      <c r="C2181" s="33"/>
      <c r="D2181" s="33"/>
      <c r="E2181" s="33"/>
      <c r="F2181" s="33"/>
      <c r="G2181" s="33"/>
    </row>
    <row r="2182" spans="1:7">
      <c r="A2182" s="33"/>
      <c r="B2182" s="33"/>
      <c r="C2182" s="33"/>
      <c r="D2182" s="33"/>
      <c r="E2182" s="33"/>
      <c r="F2182" s="33"/>
      <c r="G2182" s="33"/>
    </row>
    <row r="2183" spans="1:7">
      <c r="A2183" s="33"/>
      <c r="B2183" s="33"/>
      <c r="C2183" s="33"/>
      <c r="D2183" s="33"/>
      <c r="E2183" s="33"/>
      <c r="F2183" s="33"/>
      <c r="G2183" s="33"/>
    </row>
    <row r="2184" spans="1:7">
      <c r="A2184" s="33"/>
      <c r="B2184" s="33"/>
      <c r="C2184" s="33"/>
      <c r="D2184" s="33"/>
      <c r="E2184" s="33"/>
      <c r="F2184" s="33"/>
      <c r="G2184" s="33"/>
    </row>
    <row r="2185" spans="1:7">
      <c r="A2185" s="33"/>
      <c r="B2185" s="33"/>
      <c r="C2185" s="33"/>
      <c r="D2185" s="33"/>
      <c r="E2185" s="33"/>
      <c r="F2185" s="33"/>
      <c r="G2185" s="33"/>
    </row>
    <row r="2186" spans="1:7">
      <c r="A2186" s="33"/>
      <c r="B2186" s="33"/>
      <c r="C2186" s="33"/>
      <c r="D2186" s="33"/>
      <c r="E2186" s="33"/>
      <c r="F2186" s="33"/>
      <c r="G2186" s="33"/>
    </row>
    <row r="2187" spans="1:7">
      <c r="A2187" s="33"/>
      <c r="B2187" s="33"/>
      <c r="C2187" s="33"/>
      <c r="D2187" s="33"/>
      <c r="E2187" s="33"/>
      <c r="F2187" s="33"/>
      <c r="G2187" s="33"/>
    </row>
    <row r="2188" spans="1:7">
      <c r="A2188" s="33"/>
      <c r="B2188" s="33"/>
      <c r="C2188" s="33"/>
      <c r="D2188" s="33"/>
      <c r="E2188" s="33"/>
      <c r="F2188" s="33"/>
      <c r="G2188" s="33"/>
    </row>
    <row r="2189" spans="1:7">
      <c r="A2189" s="33"/>
      <c r="B2189" s="33"/>
      <c r="C2189" s="33"/>
      <c r="D2189" s="33"/>
      <c r="E2189" s="33"/>
      <c r="F2189" s="33"/>
      <c r="G2189" s="33"/>
    </row>
    <row r="2190" spans="1:7">
      <c r="A2190" s="33"/>
      <c r="B2190" s="33"/>
      <c r="C2190" s="33"/>
      <c r="D2190" s="33"/>
      <c r="E2190" s="33"/>
      <c r="F2190" s="33"/>
      <c r="G2190" s="33"/>
    </row>
    <row r="2191" spans="1:7">
      <c r="A2191" s="33"/>
      <c r="B2191" s="33"/>
      <c r="C2191" s="33"/>
      <c r="D2191" s="33"/>
      <c r="E2191" s="33"/>
      <c r="F2191" s="33"/>
      <c r="G2191" s="33"/>
    </row>
    <row r="2192" spans="1:7">
      <c r="A2192" s="33"/>
      <c r="B2192" s="33"/>
      <c r="C2192" s="33"/>
      <c r="D2192" s="33"/>
      <c r="E2192" s="33"/>
      <c r="F2192" s="33"/>
      <c r="G2192" s="33"/>
    </row>
    <row r="2193" spans="1:7">
      <c r="A2193" s="33"/>
      <c r="B2193" s="33"/>
      <c r="C2193" s="33"/>
      <c r="D2193" s="33"/>
      <c r="E2193" s="33"/>
      <c r="F2193" s="33"/>
      <c r="G2193" s="33"/>
    </row>
    <row r="2194" spans="1:7">
      <c r="A2194" s="33"/>
      <c r="B2194" s="33"/>
      <c r="C2194" s="33"/>
      <c r="D2194" s="33"/>
      <c r="E2194" s="33"/>
      <c r="F2194" s="33"/>
      <c r="G2194" s="33"/>
    </row>
    <row r="2195" spans="1:7">
      <c r="A2195" s="33"/>
      <c r="B2195" s="33"/>
      <c r="C2195" s="33"/>
      <c r="D2195" s="33"/>
      <c r="E2195" s="33"/>
      <c r="F2195" s="33"/>
      <c r="G2195" s="33"/>
    </row>
    <row r="2196" spans="1:7">
      <c r="A2196" s="33"/>
      <c r="B2196" s="33"/>
      <c r="C2196" s="33"/>
      <c r="D2196" s="33"/>
      <c r="E2196" s="33"/>
      <c r="F2196" s="33"/>
      <c r="G2196" s="33"/>
    </row>
    <row r="2197" spans="1:7">
      <c r="A2197" s="33"/>
      <c r="B2197" s="33"/>
      <c r="C2197" s="33"/>
      <c r="D2197" s="33"/>
      <c r="E2197" s="33"/>
      <c r="F2197" s="33"/>
      <c r="G2197" s="33"/>
    </row>
    <row r="2198" spans="1:7">
      <c r="A2198" s="33"/>
      <c r="B2198" s="33"/>
      <c r="C2198" s="33"/>
      <c r="D2198" s="33"/>
      <c r="E2198" s="33"/>
      <c r="F2198" s="33"/>
      <c r="G2198" s="33"/>
    </row>
    <row r="2199" spans="1:7">
      <c r="A2199" s="33"/>
      <c r="B2199" s="33"/>
      <c r="C2199" s="33"/>
      <c r="D2199" s="33"/>
      <c r="E2199" s="33"/>
      <c r="F2199" s="33"/>
      <c r="G2199" s="33"/>
    </row>
    <row r="2200" spans="1:7">
      <c r="A2200" s="33"/>
      <c r="B2200" s="33"/>
      <c r="C2200" s="33"/>
      <c r="D2200" s="33"/>
      <c r="E2200" s="33"/>
      <c r="F2200" s="33"/>
      <c r="G2200" s="33"/>
    </row>
    <row r="2201" spans="1:7">
      <c r="A2201" s="33"/>
      <c r="B2201" s="33"/>
      <c r="C2201" s="33"/>
      <c r="D2201" s="33"/>
      <c r="E2201" s="33"/>
      <c r="F2201" s="33"/>
      <c r="G2201" s="33"/>
    </row>
    <row r="2202" spans="1:7">
      <c r="A2202" s="33"/>
      <c r="B2202" s="33"/>
      <c r="C2202" s="33"/>
      <c r="D2202" s="33"/>
      <c r="E2202" s="33"/>
      <c r="F2202" s="33"/>
      <c r="G2202" s="33"/>
    </row>
    <row r="2203" spans="1:7">
      <c r="A2203" s="33"/>
      <c r="B2203" s="33"/>
      <c r="C2203" s="33"/>
      <c r="D2203" s="33"/>
      <c r="E2203" s="33"/>
      <c r="F2203" s="33"/>
      <c r="G2203" s="33"/>
    </row>
    <row r="2204" spans="1:7">
      <c r="A2204" s="33"/>
      <c r="B2204" s="33"/>
      <c r="C2204" s="33"/>
      <c r="D2204" s="33"/>
      <c r="E2204" s="33"/>
      <c r="F2204" s="33"/>
      <c r="G2204" s="33"/>
    </row>
    <row r="2205" spans="1:7">
      <c r="A2205" s="33"/>
      <c r="B2205" s="33"/>
      <c r="C2205" s="33"/>
      <c r="D2205" s="33"/>
      <c r="E2205" s="33"/>
      <c r="F2205" s="33"/>
      <c r="G2205" s="33"/>
    </row>
    <row r="2206" spans="1:7">
      <c r="A2206" s="33"/>
      <c r="B2206" s="33"/>
      <c r="C2206" s="33"/>
      <c r="D2206" s="33"/>
      <c r="E2206" s="33"/>
      <c r="F2206" s="33"/>
      <c r="G2206" s="33"/>
    </row>
    <row r="2207" spans="1:7">
      <c r="A2207" s="33"/>
      <c r="B2207" s="33"/>
      <c r="C2207" s="33"/>
      <c r="D2207" s="33"/>
      <c r="E2207" s="33"/>
      <c r="F2207" s="33"/>
      <c r="G2207" s="33"/>
    </row>
    <row r="2208" spans="1:7">
      <c r="A2208" s="33"/>
      <c r="B2208" s="33"/>
      <c r="C2208" s="33"/>
      <c r="D2208" s="33"/>
      <c r="E2208" s="33"/>
      <c r="F2208" s="33"/>
      <c r="G2208" s="33"/>
    </row>
    <row r="2209" spans="1:7">
      <c r="A2209" s="33"/>
      <c r="B2209" s="33"/>
      <c r="C2209" s="33"/>
      <c r="D2209" s="33"/>
      <c r="E2209" s="33"/>
      <c r="F2209" s="33"/>
      <c r="G2209" s="33"/>
    </row>
    <row r="2210" spans="1:7">
      <c r="A2210" s="33"/>
      <c r="B2210" s="33"/>
      <c r="C2210" s="33"/>
      <c r="D2210" s="33"/>
      <c r="E2210" s="33"/>
      <c r="F2210" s="33"/>
      <c r="G2210" s="33"/>
    </row>
    <row r="2211" spans="1:7">
      <c r="A2211" s="33"/>
      <c r="B2211" s="33"/>
      <c r="C2211" s="33"/>
      <c r="D2211" s="33"/>
      <c r="E2211" s="33"/>
      <c r="F2211" s="33"/>
      <c r="G2211" s="33"/>
    </row>
    <row r="2212" spans="1:7">
      <c r="A2212" s="33"/>
      <c r="B2212" s="33"/>
      <c r="C2212" s="33"/>
      <c r="D2212" s="33"/>
      <c r="E2212" s="33"/>
      <c r="F2212" s="33"/>
      <c r="G2212" s="33"/>
    </row>
    <row r="2213" spans="1:7">
      <c r="A2213" s="33"/>
      <c r="B2213" s="33"/>
      <c r="C2213" s="33"/>
      <c r="D2213" s="33"/>
      <c r="E2213" s="33"/>
      <c r="F2213" s="33"/>
      <c r="G2213" s="33"/>
    </row>
    <row r="2214" spans="1:7">
      <c r="A2214" s="33"/>
      <c r="B2214" s="33"/>
      <c r="C2214" s="33"/>
      <c r="D2214" s="33"/>
      <c r="E2214" s="33"/>
      <c r="F2214" s="33"/>
      <c r="G2214" s="33"/>
    </row>
    <row r="2215" spans="1:7">
      <c r="A2215" s="33"/>
      <c r="B2215" s="33"/>
      <c r="C2215" s="33"/>
      <c r="D2215" s="33"/>
      <c r="E2215" s="33"/>
      <c r="F2215" s="33"/>
      <c r="G2215" s="33"/>
    </row>
    <row r="2216" spans="1:7">
      <c r="A2216" s="33"/>
      <c r="B2216" s="33"/>
      <c r="C2216" s="33"/>
      <c r="D2216" s="33"/>
      <c r="E2216" s="33"/>
      <c r="F2216" s="33"/>
      <c r="G2216" s="33"/>
    </row>
    <row r="2217" spans="1:7">
      <c r="A2217" s="33"/>
      <c r="B2217" s="33"/>
      <c r="C2217" s="33"/>
      <c r="D2217" s="33"/>
      <c r="E2217" s="33"/>
      <c r="F2217" s="33"/>
      <c r="G2217" s="33"/>
    </row>
    <row r="2218" spans="1:7">
      <c r="A2218" s="33"/>
      <c r="B2218" s="33"/>
      <c r="C2218" s="33"/>
      <c r="D2218" s="33"/>
      <c r="E2218" s="33"/>
      <c r="F2218" s="33"/>
      <c r="G2218" s="33"/>
    </row>
    <row r="2219" spans="1:7">
      <c r="A2219" s="33"/>
      <c r="B2219" s="33"/>
      <c r="C2219" s="33"/>
      <c r="D2219" s="33"/>
      <c r="E2219" s="33"/>
      <c r="F2219" s="33"/>
      <c r="G2219" s="33"/>
    </row>
    <row r="2220" spans="1:7">
      <c r="A2220" s="33"/>
      <c r="B2220" s="33"/>
      <c r="C2220" s="33"/>
      <c r="D2220" s="33"/>
      <c r="E2220" s="33"/>
      <c r="F2220" s="33"/>
      <c r="G2220" s="33"/>
    </row>
    <row r="2221" spans="1:7">
      <c r="A2221" s="33"/>
      <c r="B2221" s="33"/>
      <c r="C2221" s="33"/>
      <c r="D2221" s="33"/>
      <c r="E2221" s="33"/>
      <c r="F2221" s="33"/>
      <c r="G2221" s="33"/>
    </row>
    <row r="2222" spans="1:7">
      <c r="A2222" s="33"/>
      <c r="B2222" s="33"/>
      <c r="C2222" s="33"/>
      <c r="D2222" s="33"/>
      <c r="E2222" s="33"/>
      <c r="F2222" s="33"/>
      <c r="G2222" s="33"/>
    </row>
    <row r="2223" spans="1:7">
      <c r="A2223" s="33"/>
      <c r="B2223" s="33"/>
      <c r="C2223" s="33"/>
      <c r="D2223" s="33"/>
      <c r="E2223" s="33"/>
      <c r="F2223" s="33"/>
      <c r="G2223" s="33"/>
    </row>
    <row r="2224" spans="1:7">
      <c r="A2224" s="33"/>
      <c r="B2224" s="33"/>
      <c r="C2224" s="33"/>
      <c r="D2224" s="33"/>
      <c r="E2224" s="33"/>
      <c r="F2224" s="33"/>
      <c r="G2224" s="33"/>
    </row>
    <row r="2225" spans="1:7">
      <c r="A2225" s="33"/>
      <c r="B2225" s="33"/>
      <c r="C2225" s="33"/>
      <c r="D2225" s="33"/>
      <c r="E2225" s="33"/>
      <c r="F2225" s="33"/>
      <c r="G2225" s="33"/>
    </row>
    <row r="2226" spans="1:7">
      <c r="A2226" s="33"/>
      <c r="B2226" s="33"/>
      <c r="C2226" s="33"/>
      <c r="D2226" s="33"/>
      <c r="E2226" s="33"/>
      <c r="F2226" s="33"/>
      <c r="G2226" s="33"/>
    </row>
    <row r="2227" spans="1:7">
      <c r="A2227" s="33"/>
      <c r="B2227" s="33"/>
      <c r="C2227" s="33"/>
      <c r="D2227" s="33"/>
      <c r="E2227" s="33"/>
      <c r="F2227" s="33"/>
      <c r="G2227" s="33"/>
    </row>
    <row r="2228" spans="1:7">
      <c r="A2228" s="33"/>
      <c r="B2228" s="33"/>
      <c r="C2228" s="33"/>
      <c r="D2228" s="33"/>
      <c r="E2228" s="33"/>
      <c r="F2228" s="33"/>
      <c r="G2228" s="33"/>
    </row>
    <row r="2229" spans="1:7">
      <c r="A2229" s="33"/>
      <c r="B2229" s="33"/>
      <c r="C2229" s="33"/>
      <c r="D2229" s="33"/>
      <c r="E2229" s="33"/>
      <c r="F2229" s="33"/>
      <c r="G2229" s="33"/>
    </row>
    <row r="2230" spans="1:7">
      <c r="A2230" s="33"/>
      <c r="B2230" s="33"/>
      <c r="C2230" s="33"/>
      <c r="D2230" s="33"/>
      <c r="E2230" s="33"/>
      <c r="F2230" s="33"/>
      <c r="G2230" s="33"/>
    </row>
    <row r="2231" spans="1:7">
      <c r="A2231" s="33"/>
      <c r="B2231" s="33"/>
      <c r="C2231" s="33"/>
      <c r="D2231" s="33"/>
      <c r="E2231" s="33"/>
      <c r="F2231" s="33"/>
      <c r="G2231" s="33"/>
    </row>
    <row r="2232" spans="1:7">
      <c r="A2232" s="33"/>
      <c r="B2232" s="33"/>
      <c r="C2232" s="33"/>
      <c r="D2232" s="33"/>
      <c r="E2232" s="33"/>
      <c r="F2232" s="33"/>
      <c r="G2232" s="33"/>
    </row>
    <row r="2233" spans="1:7">
      <c r="A2233" s="33"/>
      <c r="B2233" s="33"/>
      <c r="C2233" s="33"/>
      <c r="D2233" s="33"/>
      <c r="E2233" s="33"/>
      <c r="F2233" s="33"/>
      <c r="G2233" s="33"/>
    </row>
    <row r="2234" spans="1:7">
      <c r="A2234" s="33"/>
      <c r="B2234" s="33"/>
      <c r="C2234" s="33"/>
      <c r="D2234" s="33"/>
      <c r="E2234" s="33"/>
      <c r="F2234" s="33"/>
      <c r="G2234" s="33"/>
    </row>
    <row r="2235" spans="1:7">
      <c r="A2235" s="33"/>
      <c r="B2235" s="33"/>
      <c r="C2235" s="33"/>
      <c r="D2235" s="33"/>
      <c r="E2235" s="33"/>
      <c r="F2235" s="33"/>
      <c r="G2235" s="33"/>
    </row>
    <row r="2236" spans="1:7">
      <c r="A2236" s="33"/>
      <c r="B2236" s="33"/>
      <c r="C2236" s="33"/>
      <c r="D2236" s="33"/>
      <c r="E2236" s="33"/>
      <c r="F2236" s="33"/>
      <c r="G2236" s="33"/>
    </row>
    <row r="2237" spans="1:7">
      <c r="A2237" s="33"/>
      <c r="B2237" s="33"/>
      <c r="C2237" s="33"/>
      <c r="D2237" s="33"/>
      <c r="E2237" s="33"/>
      <c r="F2237" s="33"/>
      <c r="G2237" s="33"/>
    </row>
    <row r="2238" spans="1:7">
      <c r="A2238" s="33"/>
      <c r="B2238" s="33"/>
      <c r="C2238" s="33"/>
      <c r="D2238" s="33"/>
      <c r="E2238" s="33"/>
      <c r="F2238" s="33"/>
      <c r="G2238" s="33"/>
    </row>
    <row r="2239" spans="1:7">
      <c r="A2239" s="33"/>
      <c r="B2239" s="33"/>
      <c r="C2239" s="33"/>
      <c r="D2239" s="33"/>
      <c r="E2239" s="33"/>
      <c r="F2239" s="33"/>
      <c r="G2239" s="33"/>
    </row>
    <row r="2240" spans="1:7">
      <c r="A2240" s="33"/>
      <c r="B2240" s="33"/>
      <c r="C2240" s="33"/>
      <c r="D2240" s="33"/>
      <c r="E2240" s="33"/>
      <c r="F2240" s="33"/>
      <c r="G2240" s="33"/>
    </row>
    <row r="2241" spans="1:7">
      <c r="A2241" s="33"/>
      <c r="B2241" s="33"/>
      <c r="C2241" s="33"/>
      <c r="D2241" s="33"/>
      <c r="E2241" s="33"/>
      <c r="F2241" s="33"/>
      <c r="G2241" s="33"/>
    </row>
    <row r="2242" spans="1:7">
      <c r="A2242" s="33"/>
      <c r="B2242" s="33"/>
      <c r="C2242" s="33"/>
      <c r="D2242" s="33"/>
      <c r="E2242" s="33"/>
      <c r="F2242" s="33"/>
      <c r="G2242" s="33"/>
    </row>
    <row r="2243" spans="1:7">
      <c r="A2243" s="33"/>
      <c r="B2243" s="33"/>
      <c r="C2243" s="33"/>
      <c r="D2243" s="33"/>
      <c r="E2243" s="33"/>
      <c r="F2243" s="33"/>
      <c r="G2243" s="33"/>
    </row>
    <row r="2244" spans="1:7">
      <c r="A2244" s="33"/>
      <c r="B2244" s="33"/>
      <c r="C2244" s="33"/>
      <c r="D2244" s="33"/>
      <c r="E2244" s="33"/>
      <c r="F2244" s="33"/>
      <c r="G2244" s="33"/>
    </row>
    <row r="2245" spans="1:7">
      <c r="A2245" s="33"/>
      <c r="B2245" s="33"/>
      <c r="C2245" s="33"/>
      <c r="D2245" s="33"/>
      <c r="E2245" s="33"/>
      <c r="F2245" s="33"/>
      <c r="G2245" s="33"/>
    </row>
    <row r="2246" spans="1:7">
      <c r="A2246" s="33"/>
      <c r="B2246" s="33"/>
      <c r="C2246" s="33"/>
      <c r="D2246" s="33"/>
      <c r="E2246" s="33"/>
      <c r="F2246" s="33"/>
      <c r="G2246" s="33"/>
    </row>
    <row r="2247" spans="1:7">
      <c r="A2247" s="33"/>
      <c r="B2247" s="33"/>
      <c r="C2247" s="33"/>
      <c r="D2247" s="33"/>
      <c r="E2247" s="33"/>
      <c r="F2247" s="33"/>
      <c r="G2247" s="33"/>
    </row>
    <row r="2248" spans="1:7">
      <c r="A2248" s="33"/>
      <c r="B2248" s="33"/>
      <c r="C2248" s="33"/>
      <c r="D2248" s="33"/>
      <c r="E2248" s="33"/>
      <c r="F2248" s="33"/>
      <c r="G2248" s="33"/>
    </row>
    <row r="2249" spans="1:7">
      <c r="A2249" s="33"/>
      <c r="B2249" s="33"/>
      <c r="C2249" s="33"/>
      <c r="D2249" s="33"/>
      <c r="E2249" s="33"/>
      <c r="F2249" s="33"/>
      <c r="G2249" s="33"/>
    </row>
    <row r="2250" spans="1:7">
      <c r="A2250" s="33"/>
      <c r="B2250" s="33"/>
      <c r="C2250" s="33"/>
      <c r="D2250" s="33"/>
      <c r="E2250" s="33"/>
      <c r="F2250" s="33"/>
      <c r="G2250" s="33"/>
    </row>
    <row r="2251" spans="1:7">
      <c r="A2251" s="33"/>
      <c r="B2251" s="33"/>
      <c r="C2251" s="33"/>
      <c r="D2251" s="33"/>
      <c r="E2251" s="33"/>
      <c r="F2251" s="33"/>
      <c r="G2251" s="33"/>
    </row>
    <row r="2252" spans="1:7">
      <c r="A2252" s="33"/>
      <c r="B2252" s="33"/>
      <c r="C2252" s="33"/>
      <c r="D2252" s="33"/>
      <c r="E2252" s="33"/>
      <c r="F2252" s="33"/>
      <c r="G2252" s="33"/>
    </row>
    <row r="2253" spans="1:7">
      <c r="A2253" s="33"/>
      <c r="B2253" s="33"/>
      <c r="C2253" s="33"/>
      <c r="D2253" s="33"/>
      <c r="E2253" s="33"/>
      <c r="F2253" s="33"/>
      <c r="G2253" s="33"/>
    </row>
    <row r="2254" spans="1:7">
      <c r="A2254" s="33"/>
      <c r="B2254" s="33"/>
      <c r="C2254" s="33"/>
      <c r="D2254" s="33"/>
      <c r="E2254" s="33"/>
      <c r="F2254" s="33"/>
      <c r="G2254" s="33"/>
    </row>
    <row r="2255" spans="1:7">
      <c r="A2255" s="33"/>
      <c r="B2255" s="33"/>
      <c r="C2255" s="33"/>
      <c r="D2255" s="33"/>
      <c r="E2255" s="33"/>
      <c r="F2255" s="33"/>
      <c r="G2255" s="33"/>
    </row>
    <row r="2256" spans="1:7">
      <c r="A2256" s="33"/>
      <c r="B2256" s="33"/>
      <c r="C2256" s="33"/>
      <c r="D2256" s="33"/>
      <c r="E2256" s="33"/>
      <c r="F2256" s="33"/>
      <c r="G2256" s="33"/>
    </row>
    <row r="2257" spans="1:7">
      <c r="A2257" s="33"/>
      <c r="B2257" s="33"/>
      <c r="C2257" s="33"/>
      <c r="D2257" s="33"/>
      <c r="E2257" s="33"/>
      <c r="F2257" s="33"/>
      <c r="G2257" s="33"/>
    </row>
    <row r="2258" spans="1:7">
      <c r="A2258" s="33"/>
      <c r="B2258" s="33"/>
      <c r="C2258" s="33"/>
      <c r="D2258" s="33"/>
      <c r="E2258" s="33"/>
      <c r="F2258" s="33"/>
      <c r="G2258" s="33"/>
    </row>
    <row r="2259" spans="1:7">
      <c r="A2259" s="33"/>
      <c r="B2259" s="33"/>
      <c r="C2259" s="33"/>
      <c r="D2259" s="33"/>
      <c r="E2259" s="33"/>
      <c r="F2259" s="33"/>
      <c r="G2259" s="33"/>
    </row>
    <row r="2260" spans="1:7">
      <c r="A2260" s="33"/>
      <c r="B2260" s="33"/>
      <c r="C2260" s="33"/>
      <c r="D2260" s="33"/>
      <c r="E2260" s="33"/>
      <c r="F2260" s="33"/>
      <c r="G2260" s="33"/>
    </row>
    <row r="2261" spans="1:7">
      <c r="A2261" s="33"/>
      <c r="B2261" s="33"/>
      <c r="C2261" s="33"/>
      <c r="D2261" s="33"/>
      <c r="E2261" s="33"/>
      <c r="F2261" s="33"/>
      <c r="G2261" s="33"/>
    </row>
    <row r="2262" spans="1:7">
      <c r="A2262" s="33"/>
      <c r="B2262" s="33"/>
      <c r="C2262" s="33"/>
      <c r="D2262" s="33"/>
      <c r="E2262" s="33"/>
      <c r="F2262" s="33"/>
      <c r="G2262" s="33"/>
    </row>
    <row r="2263" spans="1:7">
      <c r="A2263" s="33"/>
      <c r="B2263" s="33"/>
      <c r="C2263" s="33"/>
      <c r="D2263" s="33"/>
      <c r="E2263" s="33"/>
      <c r="F2263" s="33"/>
      <c r="G2263" s="33"/>
    </row>
    <row r="2264" spans="1:7">
      <c r="A2264" s="33"/>
      <c r="B2264" s="33"/>
      <c r="C2264" s="33"/>
      <c r="D2264" s="33"/>
      <c r="E2264" s="33"/>
      <c r="F2264" s="33"/>
      <c r="G2264" s="33"/>
    </row>
    <row r="2265" spans="1:7">
      <c r="A2265" s="33"/>
      <c r="B2265" s="33"/>
      <c r="C2265" s="33"/>
      <c r="D2265" s="33"/>
      <c r="E2265" s="33"/>
      <c r="F2265" s="33"/>
      <c r="G2265" s="33"/>
    </row>
    <row r="2266" spans="1:7">
      <c r="A2266" s="33"/>
      <c r="B2266" s="33"/>
      <c r="C2266" s="33"/>
      <c r="D2266" s="33"/>
      <c r="E2266" s="33"/>
      <c r="F2266" s="33"/>
      <c r="G2266" s="33"/>
    </row>
    <row r="2267" spans="1:7">
      <c r="A2267" s="33"/>
      <c r="B2267" s="33"/>
      <c r="C2267" s="33"/>
      <c r="D2267" s="33"/>
      <c r="E2267" s="33"/>
      <c r="F2267" s="33"/>
      <c r="G2267" s="33"/>
    </row>
    <row r="2268" spans="1:7">
      <c r="A2268" s="33"/>
      <c r="B2268" s="33"/>
      <c r="C2268" s="33"/>
      <c r="D2268" s="33"/>
      <c r="E2268" s="33"/>
      <c r="F2268" s="33"/>
      <c r="G2268" s="33"/>
    </row>
    <row r="2269" spans="1:7">
      <c r="A2269" s="33"/>
      <c r="B2269" s="33"/>
      <c r="C2269" s="33"/>
      <c r="D2269" s="33"/>
      <c r="E2269" s="33"/>
      <c r="F2269" s="33"/>
      <c r="G2269" s="33"/>
    </row>
    <row r="2270" spans="1:7">
      <c r="A2270" s="33"/>
      <c r="B2270" s="33"/>
      <c r="C2270" s="33"/>
      <c r="D2270" s="33"/>
      <c r="E2270" s="33"/>
      <c r="F2270" s="33"/>
      <c r="G2270" s="33"/>
    </row>
    <row r="2271" spans="1:7">
      <c r="A2271" s="33"/>
      <c r="B2271" s="33"/>
      <c r="C2271" s="33"/>
      <c r="D2271" s="33"/>
      <c r="E2271" s="33"/>
      <c r="F2271" s="33"/>
      <c r="G2271" s="33"/>
    </row>
    <row r="2272" spans="1:7">
      <c r="A2272" s="33"/>
      <c r="B2272" s="33"/>
      <c r="C2272" s="33"/>
      <c r="D2272" s="33"/>
      <c r="E2272" s="33"/>
      <c r="F2272" s="33"/>
      <c r="G2272" s="33"/>
    </row>
    <row r="2273" spans="1:7">
      <c r="A2273" s="33"/>
      <c r="B2273" s="33"/>
      <c r="C2273" s="33"/>
      <c r="D2273" s="33"/>
      <c r="E2273" s="33"/>
      <c r="F2273" s="33"/>
      <c r="G2273" s="33"/>
    </row>
    <row r="2274" spans="1:7">
      <c r="A2274" s="33"/>
      <c r="B2274" s="33"/>
      <c r="C2274" s="33"/>
      <c r="D2274" s="33"/>
      <c r="E2274" s="33"/>
      <c r="F2274" s="33"/>
      <c r="G2274" s="33"/>
    </row>
    <row r="2275" spans="1:7">
      <c r="A2275" s="33"/>
      <c r="B2275" s="33"/>
      <c r="C2275" s="33"/>
      <c r="D2275" s="33"/>
      <c r="E2275" s="33"/>
      <c r="F2275" s="33"/>
      <c r="G2275" s="33"/>
    </row>
    <row r="2276" spans="1:7">
      <c r="A2276" s="33"/>
      <c r="B2276" s="33"/>
      <c r="C2276" s="33"/>
      <c r="D2276" s="33"/>
      <c r="E2276" s="33"/>
      <c r="F2276" s="33"/>
      <c r="G2276" s="33"/>
    </row>
    <row r="2277" spans="1:7">
      <c r="A2277" s="33"/>
      <c r="B2277" s="33"/>
      <c r="C2277" s="33"/>
      <c r="D2277" s="33"/>
      <c r="E2277" s="33"/>
      <c r="F2277" s="33"/>
      <c r="G2277" s="33"/>
    </row>
    <row r="2278" spans="1:7">
      <c r="A2278" s="33"/>
      <c r="B2278" s="33"/>
      <c r="C2278" s="33"/>
      <c r="D2278" s="33"/>
      <c r="E2278" s="33"/>
      <c r="F2278" s="33"/>
      <c r="G2278" s="33"/>
    </row>
    <row r="2279" spans="1:7">
      <c r="A2279" s="33"/>
      <c r="B2279" s="33"/>
      <c r="C2279" s="33"/>
      <c r="D2279" s="33"/>
      <c r="E2279" s="33"/>
      <c r="F2279" s="33"/>
      <c r="G2279" s="33"/>
    </row>
    <row r="2280" spans="1:7">
      <c r="A2280" s="33"/>
      <c r="B2280" s="33"/>
      <c r="C2280" s="33"/>
      <c r="D2280" s="33"/>
      <c r="E2280" s="33"/>
      <c r="F2280" s="33"/>
      <c r="G2280" s="33"/>
    </row>
    <row r="2281" spans="1:7">
      <c r="A2281" s="33"/>
      <c r="B2281" s="33"/>
      <c r="C2281" s="33"/>
      <c r="D2281" s="33"/>
      <c r="E2281" s="33"/>
      <c r="F2281" s="33"/>
      <c r="G2281" s="33"/>
    </row>
    <row r="2282" spans="1:7">
      <c r="A2282" s="33"/>
      <c r="B2282" s="33"/>
      <c r="C2282" s="33"/>
      <c r="D2282" s="33"/>
      <c r="E2282" s="33"/>
      <c r="F2282" s="33"/>
      <c r="G2282" s="33"/>
    </row>
    <row r="2283" spans="1:7">
      <c r="A2283" s="33"/>
      <c r="B2283" s="33"/>
      <c r="C2283" s="33"/>
      <c r="D2283" s="33"/>
      <c r="E2283" s="33"/>
      <c r="F2283" s="33"/>
      <c r="G2283" s="33"/>
    </row>
    <row r="2284" spans="1:7">
      <c r="A2284" s="33"/>
      <c r="B2284" s="33"/>
      <c r="C2284" s="33"/>
      <c r="D2284" s="33"/>
      <c r="E2284" s="33"/>
      <c r="F2284" s="33"/>
      <c r="G2284" s="33"/>
    </row>
    <row r="2285" spans="1:7">
      <c r="A2285" s="33"/>
      <c r="B2285" s="33"/>
      <c r="C2285" s="33"/>
      <c r="D2285" s="33"/>
      <c r="E2285" s="33"/>
      <c r="F2285" s="33"/>
      <c r="G2285" s="33"/>
    </row>
    <row r="2286" spans="1:7">
      <c r="A2286" s="33"/>
      <c r="B2286" s="33"/>
      <c r="C2286" s="33"/>
      <c r="D2286" s="33"/>
      <c r="E2286" s="33"/>
      <c r="F2286" s="33"/>
      <c r="G2286" s="33"/>
    </row>
    <row r="2287" spans="1:7">
      <c r="A2287" s="33"/>
      <c r="B2287" s="33"/>
      <c r="C2287" s="33"/>
      <c r="D2287" s="33"/>
      <c r="E2287" s="33"/>
      <c r="F2287" s="33"/>
      <c r="G2287" s="33"/>
    </row>
    <row r="2288" spans="1:7">
      <c r="A2288" s="33"/>
      <c r="B2288" s="33"/>
      <c r="C2288" s="33"/>
      <c r="D2288" s="33"/>
      <c r="E2288" s="33"/>
      <c r="F2288" s="33"/>
      <c r="G2288" s="33"/>
    </row>
    <row r="2289" spans="1:7">
      <c r="A2289" s="33"/>
      <c r="B2289" s="33"/>
      <c r="C2289" s="33"/>
      <c r="D2289" s="33"/>
      <c r="E2289" s="33"/>
      <c r="F2289" s="33"/>
      <c r="G2289" s="33"/>
    </row>
    <row r="2290" spans="1:7">
      <c r="A2290" s="33"/>
      <c r="B2290" s="33"/>
      <c r="C2290" s="33"/>
      <c r="D2290" s="33"/>
      <c r="E2290" s="33"/>
      <c r="F2290" s="33"/>
      <c r="G2290" s="33"/>
    </row>
    <row r="2291" spans="1:7">
      <c r="A2291" s="33"/>
      <c r="B2291" s="33"/>
      <c r="C2291" s="33"/>
      <c r="D2291" s="33"/>
      <c r="E2291" s="33"/>
      <c r="F2291" s="33"/>
      <c r="G2291" s="33"/>
    </row>
    <row r="2292" spans="1:7">
      <c r="A2292" s="33"/>
      <c r="B2292" s="33"/>
      <c r="C2292" s="33"/>
      <c r="D2292" s="33"/>
      <c r="E2292" s="33"/>
      <c r="F2292" s="33"/>
      <c r="G2292" s="33"/>
    </row>
    <row r="2293" spans="1:7">
      <c r="A2293" s="33"/>
      <c r="B2293" s="33"/>
      <c r="C2293" s="33"/>
      <c r="D2293" s="33"/>
      <c r="E2293" s="33"/>
      <c r="F2293" s="33"/>
      <c r="G2293" s="33"/>
    </row>
    <row r="2294" spans="1:7">
      <c r="A2294" s="33"/>
      <c r="B2294" s="33"/>
      <c r="C2294" s="33"/>
      <c r="D2294" s="33"/>
      <c r="E2294" s="33"/>
      <c r="F2294" s="33"/>
      <c r="G2294" s="33"/>
    </row>
    <row r="2295" spans="1:7">
      <c r="A2295" s="33"/>
      <c r="B2295" s="33"/>
      <c r="C2295" s="33"/>
      <c r="D2295" s="33"/>
      <c r="E2295" s="33"/>
      <c r="F2295" s="33"/>
      <c r="G2295" s="33"/>
    </row>
    <row r="2296" spans="1:7">
      <c r="A2296" s="33"/>
      <c r="B2296" s="33"/>
      <c r="C2296" s="33"/>
      <c r="D2296" s="33"/>
      <c r="E2296" s="33"/>
      <c r="F2296" s="33"/>
      <c r="G2296" s="33"/>
    </row>
    <row r="2297" spans="1:7">
      <c r="A2297" s="33"/>
      <c r="B2297" s="33"/>
      <c r="C2297" s="33"/>
      <c r="D2297" s="33"/>
      <c r="E2297" s="33"/>
      <c r="F2297" s="33"/>
      <c r="G2297" s="33"/>
    </row>
    <row r="2298" spans="1:7">
      <c r="A2298" s="33"/>
      <c r="B2298" s="33"/>
      <c r="C2298" s="33"/>
      <c r="D2298" s="33"/>
      <c r="E2298" s="33"/>
      <c r="F2298" s="33"/>
      <c r="G2298" s="33"/>
    </row>
    <row r="2299" spans="1:7">
      <c r="A2299" s="33"/>
      <c r="B2299" s="33"/>
      <c r="C2299" s="33"/>
      <c r="D2299" s="33"/>
      <c r="E2299" s="33"/>
      <c r="F2299" s="33"/>
      <c r="G2299" s="33"/>
    </row>
    <row r="2300" spans="1:7">
      <c r="A2300" s="33"/>
      <c r="B2300" s="33"/>
      <c r="C2300" s="33"/>
      <c r="D2300" s="33"/>
      <c r="E2300" s="33"/>
      <c r="F2300" s="33"/>
      <c r="G2300" s="33"/>
    </row>
    <row r="2301" spans="1:7">
      <c r="A2301" s="33"/>
      <c r="B2301" s="33"/>
      <c r="C2301" s="33"/>
      <c r="D2301" s="33"/>
      <c r="E2301" s="33"/>
      <c r="F2301" s="33"/>
      <c r="G2301" s="33"/>
    </row>
    <row r="2302" spans="1:7">
      <c r="A2302" s="33"/>
      <c r="B2302" s="33"/>
      <c r="C2302" s="33"/>
      <c r="D2302" s="33"/>
      <c r="E2302" s="33"/>
      <c r="F2302" s="33"/>
      <c r="G2302" s="33"/>
    </row>
    <row r="2303" spans="1:7">
      <c r="A2303" s="33"/>
      <c r="B2303" s="33"/>
      <c r="C2303" s="33"/>
      <c r="D2303" s="33"/>
      <c r="E2303" s="33"/>
      <c r="F2303" s="33"/>
      <c r="G2303" s="33"/>
    </row>
    <row r="2304" spans="1:7">
      <c r="A2304" s="33"/>
      <c r="B2304" s="33"/>
      <c r="C2304" s="33"/>
      <c r="D2304" s="33"/>
      <c r="E2304" s="33"/>
      <c r="F2304" s="33"/>
      <c r="G2304" s="33"/>
    </row>
    <row r="2305" spans="1:7">
      <c r="A2305" s="33"/>
      <c r="B2305" s="33"/>
      <c r="C2305" s="33"/>
      <c r="D2305" s="33"/>
      <c r="E2305" s="33"/>
      <c r="F2305" s="33"/>
      <c r="G2305" s="33"/>
    </row>
    <row r="2306" spans="1:7">
      <c r="A2306" s="33"/>
      <c r="B2306" s="33"/>
      <c r="C2306" s="33"/>
      <c r="D2306" s="33"/>
      <c r="E2306" s="33"/>
      <c r="F2306" s="33"/>
      <c r="G2306" s="33"/>
    </row>
    <row r="2307" spans="1:7">
      <c r="A2307" s="33"/>
      <c r="B2307" s="33"/>
      <c r="C2307" s="33"/>
      <c r="D2307" s="33"/>
      <c r="E2307" s="33"/>
      <c r="F2307" s="33"/>
      <c r="G2307" s="33"/>
    </row>
    <row r="2308" spans="1:7">
      <c r="A2308" s="33"/>
      <c r="B2308" s="33"/>
      <c r="C2308" s="33"/>
      <c r="D2308" s="33"/>
      <c r="E2308" s="33"/>
      <c r="F2308" s="33"/>
      <c r="G2308" s="33"/>
    </row>
    <row r="2309" spans="1:7">
      <c r="A2309" s="33"/>
      <c r="B2309" s="33"/>
      <c r="C2309" s="33"/>
      <c r="D2309" s="33"/>
      <c r="E2309" s="33"/>
      <c r="F2309" s="33"/>
      <c r="G2309" s="33"/>
    </row>
    <row r="2310" spans="1:7">
      <c r="A2310" s="33"/>
      <c r="B2310" s="33"/>
      <c r="C2310" s="33"/>
      <c r="D2310" s="33"/>
      <c r="E2310" s="33"/>
      <c r="F2310" s="33"/>
      <c r="G2310" s="33"/>
    </row>
    <row r="2311" spans="1:7">
      <c r="A2311" s="33"/>
      <c r="B2311" s="33"/>
      <c r="C2311" s="33"/>
      <c r="D2311" s="33"/>
      <c r="E2311" s="33"/>
      <c r="F2311" s="33"/>
      <c r="G2311" s="33"/>
    </row>
    <row r="2312" spans="1:7">
      <c r="A2312" s="33"/>
      <c r="B2312" s="33"/>
      <c r="C2312" s="33"/>
      <c r="D2312" s="33"/>
      <c r="E2312" s="33"/>
      <c r="F2312" s="33"/>
      <c r="G2312" s="33"/>
    </row>
    <row r="2313" spans="1:7">
      <c r="A2313" s="33"/>
      <c r="B2313" s="33"/>
      <c r="C2313" s="33"/>
      <c r="D2313" s="33"/>
      <c r="E2313" s="33"/>
      <c r="F2313" s="33"/>
      <c r="G2313" s="33"/>
    </row>
    <row r="2314" spans="1:7">
      <c r="A2314" s="33"/>
      <c r="B2314" s="33"/>
      <c r="C2314" s="33"/>
      <c r="D2314" s="33"/>
      <c r="E2314" s="33"/>
      <c r="F2314" s="33"/>
      <c r="G2314" s="33"/>
    </row>
    <row r="2315" spans="1:7">
      <c r="A2315" s="33"/>
      <c r="B2315" s="33"/>
      <c r="C2315" s="33"/>
      <c r="D2315" s="33"/>
      <c r="E2315" s="33"/>
      <c r="F2315" s="33"/>
      <c r="G2315" s="33"/>
    </row>
    <row r="2316" spans="1:7">
      <c r="A2316" s="33"/>
      <c r="B2316" s="33"/>
      <c r="C2316" s="33"/>
      <c r="D2316" s="33"/>
      <c r="E2316" s="33"/>
      <c r="F2316" s="33"/>
      <c r="G2316" s="33"/>
    </row>
    <row r="2317" spans="1:7">
      <c r="A2317" s="33"/>
      <c r="B2317" s="33"/>
      <c r="C2317" s="33"/>
      <c r="D2317" s="33"/>
      <c r="E2317" s="33"/>
      <c r="F2317" s="33"/>
      <c r="G2317" s="33"/>
    </row>
    <row r="2318" spans="1:7">
      <c r="A2318" s="33"/>
      <c r="B2318" s="33"/>
      <c r="C2318" s="33"/>
      <c r="D2318" s="33"/>
      <c r="E2318" s="33"/>
      <c r="F2318" s="33"/>
      <c r="G2318" s="33"/>
    </row>
    <row r="2319" spans="1:7">
      <c r="A2319" s="33"/>
      <c r="B2319" s="33"/>
      <c r="C2319" s="33"/>
      <c r="D2319" s="33"/>
      <c r="E2319" s="33"/>
      <c r="F2319" s="33"/>
      <c r="G2319" s="33"/>
    </row>
    <row r="2320" spans="1:7">
      <c r="A2320" s="33"/>
      <c r="B2320" s="33"/>
      <c r="C2320" s="33"/>
      <c r="D2320" s="33"/>
      <c r="E2320" s="33"/>
      <c r="F2320" s="33"/>
      <c r="G2320" s="33"/>
    </row>
    <row r="2321" spans="1:7">
      <c r="A2321" s="33"/>
      <c r="B2321" s="33"/>
      <c r="C2321" s="33"/>
      <c r="D2321" s="33"/>
      <c r="E2321" s="33"/>
      <c r="F2321" s="33"/>
      <c r="G2321" s="33"/>
    </row>
    <row r="2322" spans="1:7">
      <c r="A2322" s="33"/>
      <c r="B2322" s="33"/>
      <c r="C2322" s="33"/>
      <c r="D2322" s="33"/>
      <c r="E2322" s="33"/>
      <c r="F2322" s="33"/>
      <c r="G2322" s="33"/>
    </row>
    <row r="2323" spans="1:7">
      <c r="A2323" s="33"/>
      <c r="B2323" s="33"/>
      <c r="C2323" s="33"/>
      <c r="D2323" s="33"/>
      <c r="E2323" s="33"/>
      <c r="F2323" s="33"/>
      <c r="G2323" s="33"/>
    </row>
    <row r="2324" spans="1:7">
      <c r="A2324" s="33"/>
      <c r="B2324" s="33"/>
      <c r="C2324" s="33"/>
      <c r="D2324" s="33"/>
      <c r="E2324" s="33"/>
      <c r="F2324" s="33"/>
      <c r="G2324" s="33"/>
    </row>
    <row r="2325" spans="1:7">
      <c r="A2325" s="33"/>
      <c r="B2325" s="33"/>
      <c r="C2325" s="33"/>
      <c r="D2325" s="33"/>
      <c r="E2325" s="33"/>
      <c r="F2325" s="33"/>
      <c r="G2325" s="33"/>
    </row>
    <row r="2326" spans="1:7">
      <c r="A2326" s="33"/>
      <c r="B2326" s="33"/>
      <c r="C2326" s="33"/>
      <c r="D2326" s="33"/>
      <c r="E2326" s="33"/>
      <c r="F2326" s="33"/>
      <c r="G2326" s="33"/>
    </row>
    <row r="2327" spans="1:7">
      <c r="A2327" s="33"/>
      <c r="B2327" s="33"/>
      <c r="C2327" s="33"/>
      <c r="D2327" s="33"/>
      <c r="E2327" s="33"/>
      <c r="F2327" s="33"/>
      <c r="G2327" s="33"/>
    </row>
    <row r="2328" spans="1:7">
      <c r="A2328" s="33"/>
      <c r="B2328" s="33"/>
      <c r="C2328" s="33"/>
      <c r="D2328" s="33"/>
      <c r="E2328" s="33"/>
      <c r="F2328" s="33"/>
      <c r="G2328" s="33"/>
    </row>
    <row r="2329" spans="1:7">
      <c r="A2329" s="33"/>
      <c r="B2329" s="33"/>
      <c r="C2329" s="33"/>
      <c r="D2329" s="33"/>
      <c r="E2329" s="33"/>
      <c r="F2329" s="33"/>
      <c r="G2329" s="33"/>
    </row>
    <row r="2330" spans="1:7">
      <c r="A2330" s="33"/>
      <c r="B2330" s="33"/>
      <c r="C2330" s="33"/>
      <c r="D2330" s="33"/>
      <c r="E2330" s="33"/>
      <c r="F2330" s="33"/>
      <c r="G2330" s="33"/>
    </row>
    <row r="2331" spans="1:7">
      <c r="A2331" s="33"/>
      <c r="B2331" s="33"/>
      <c r="C2331" s="33"/>
      <c r="D2331" s="33"/>
      <c r="E2331" s="33"/>
      <c r="F2331" s="33"/>
      <c r="G2331" s="33"/>
    </row>
    <row r="2332" spans="1:7">
      <c r="A2332" s="33"/>
      <c r="B2332" s="33"/>
      <c r="C2332" s="33"/>
      <c r="D2332" s="33"/>
      <c r="E2332" s="33"/>
      <c r="F2332" s="33"/>
      <c r="G2332" s="33"/>
    </row>
    <row r="2333" spans="1:7">
      <c r="A2333" s="33"/>
      <c r="B2333" s="33"/>
      <c r="C2333" s="33"/>
      <c r="D2333" s="33"/>
      <c r="E2333" s="33"/>
      <c r="F2333" s="33"/>
      <c r="G2333" s="33"/>
    </row>
    <row r="2334" spans="1:7">
      <c r="A2334" s="33"/>
      <c r="B2334" s="33"/>
      <c r="C2334" s="33"/>
      <c r="D2334" s="33"/>
      <c r="E2334" s="33"/>
      <c r="F2334" s="33"/>
      <c r="G2334" s="33"/>
    </row>
    <row r="2335" spans="1:7">
      <c r="A2335" s="33"/>
      <c r="B2335" s="33"/>
      <c r="C2335" s="33"/>
      <c r="D2335" s="33"/>
      <c r="E2335" s="33"/>
      <c r="F2335" s="33"/>
      <c r="G2335" s="33"/>
    </row>
    <row r="2336" spans="1:7">
      <c r="A2336" s="33"/>
      <c r="B2336" s="33"/>
      <c r="C2336" s="33"/>
      <c r="D2336" s="33"/>
      <c r="E2336" s="33"/>
      <c r="F2336" s="33"/>
      <c r="G2336" s="33"/>
    </row>
    <row r="2337" spans="1:7">
      <c r="A2337" s="33"/>
      <c r="B2337" s="33"/>
      <c r="C2337" s="33"/>
      <c r="D2337" s="33"/>
      <c r="E2337" s="33"/>
      <c r="F2337" s="33"/>
      <c r="G2337" s="33"/>
    </row>
    <row r="2338" spans="1:7">
      <c r="A2338" s="33"/>
      <c r="B2338" s="33"/>
      <c r="C2338" s="33"/>
      <c r="D2338" s="33"/>
      <c r="E2338" s="33"/>
      <c r="F2338" s="33"/>
      <c r="G2338" s="33"/>
    </row>
    <row r="2339" spans="1:7">
      <c r="A2339" s="33"/>
      <c r="B2339" s="33"/>
      <c r="C2339" s="33"/>
      <c r="D2339" s="33"/>
      <c r="E2339" s="33"/>
      <c r="F2339" s="33"/>
      <c r="G2339" s="33"/>
    </row>
    <row r="2340" spans="1:7">
      <c r="A2340" s="33"/>
      <c r="B2340" s="33"/>
      <c r="C2340" s="33"/>
      <c r="D2340" s="33"/>
      <c r="E2340" s="33"/>
      <c r="F2340" s="33"/>
      <c r="G2340" s="33"/>
    </row>
    <row r="2341" spans="1:7">
      <c r="A2341" s="33"/>
      <c r="B2341" s="33"/>
      <c r="C2341" s="33"/>
      <c r="D2341" s="33"/>
      <c r="E2341" s="33"/>
      <c r="F2341" s="33"/>
      <c r="G2341" s="33"/>
    </row>
    <row r="2342" spans="1:7">
      <c r="A2342" s="33"/>
      <c r="B2342" s="33"/>
      <c r="C2342" s="33"/>
      <c r="D2342" s="33"/>
      <c r="E2342" s="33"/>
      <c r="F2342" s="33"/>
      <c r="G2342" s="33"/>
    </row>
    <row r="2343" spans="1:7">
      <c r="A2343" s="33"/>
      <c r="B2343" s="33"/>
      <c r="C2343" s="33"/>
      <c r="D2343" s="33"/>
      <c r="E2343" s="33"/>
      <c r="F2343" s="33"/>
      <c r="G2343" s="33"/>
    </row>
    <row r="2344" spans="1:7">
      <c r="A2344" s="33"/>
      <c r="B2344" s="33"/>
      <c r="C2344" s="33"/>
      <c r="D2344" s="33"/>
      <c r="E2344" s="33"/>
      <c r="F2344" s="33"/>
      <c r="G2344" s="33"/>
    </row>
    <row r="2345" spans="1:7">
      <c r="A2345" s="33"/>
      <c r="B2345" s="33"/>
      <c r="C2345" s="33"/>
      <c r="D2345" s="33"/>
      <c r="E2345" s="33"/>
      <c r="F2345" s="33"/>
      <c r="G2345" s="33"/>
    </row>
    <row r="2346" spans="1:7">
      <c r="A2346" s="33"/>
      <c r="B2346" s="33"/>
      <c r="C2346" s="33"/>
      <c r="D2346" s="33"/>
      <c r="E2346" s="33"/>
      <c r="F2346" s="33"/>
      <c r="G2346" s="33"/>
    </row>
    <row r="2347" spans="1:7">
      <c r="A2347" s="33"/>
      <c r="B2347" s="33"/>
      <c r="C2347" s="33"/>
      <c r="D2347" s="33"/>
      <c r="E2347" s="33"/>
      <c r="F2347" s="33"/>
      <c r="G2347" s="33"/>
    </row>
    <row r="2348" spans="1:7">
      <c r="A2348" s="33"/>
      <c r="B2348" s="33"/>
      <c r="C2348" s="33"/>
      <c r="D2348" s="33"/>
      <c r="E2348" s="33"/>
      <c r="F2348" s="33"/>
      <c r="G2348" s="33"/>
    </row>
    <row r="2349" spans="1:7">
      <c r="A2349" s="33"/>
      <c r="B2349" s="33"/>
      <c r="C2349" s="33"/>
      <c r="D2349" s="33"/>
      <c r="E2349" s="33"/>
      <c r="F2349" s="33"/>
      <c r="G2349" s="33"/>
    </row>
    <row r="2350" spans="1:7">
      <c r="A2350" s="33"/>
      <c r="B2350" s="33"/>
      <c r="C2350" s="33"/>
      <c r="D2350" s="33"/>
      <c r="E2350" s="33"/>
      <c r="F2350" s="33"/>
      <c r="G2350" s="33"/>
    </row>
    <row r="2351" spans="1:7">
      <c r="A2351" s="33"/>
      <c r="B2351" s="33"/>
      <c r="C2351" s="33"/>
      <c r="D2351" s="33"/>
      <c r="E2351" s="33"/>
      <c r="F2351" s="33"/>
      <c r="G2351" s="33"/>
    </row>
    <row r="2352" spans="1:7">
      <c r="A2352" s="33"/>
      <c r="B2352" s="33"/>
      <c r="C2352" s="33"/>
      <c r="D2352" s="33"/>
      <c r="E2352" s="33"/>
      <c r="F2352" s="33"/>
      <c r="G2352" s="33"/>
    </row>
    <row r="2353" spans="1:7">
      <c r="A2353" s="33"/>
      <c r="B2353" s="33"/>
      <c r="C2353" s="33"/>
      <c r="D2353" s="33"/>
      <c r="E2353" s="33"/>
      <c r="F2353" s="33"/>
      <c r="G2353" s="33"/>
    </row>
    <row r="2354" spans="1:7">
      <c r="A2354" s="33"/>
      <c r="B2354" s="33"/>
      <c r="C2354" s="33"/>
      <c r="D2354" s="33"/>
      <c r="E2354" s="33"/>
      <c r="F2354" s="33"/>
      <c r="G2354" s="33"/>
    </row>
    <row r="2355" spans="1:7">
      <c r="A2355" s="33"/>
      <c r="B2355" s="33"/>
      <c r="C2355" s="33"/>
      <c r="D2355" s="33"/>
      <c r="E2355" s="33"/>
      <c r="F2355" s="33"/>
      <c r="G2355" s="33"/>
    </row>
    <row r="2356" spans="1:7">
      <c r="A2356" s="33"/>
      <c r="B2356" s="33"/>
      <c r="C2356" s="33"/>
      <c r="D2356" s="33"/>
      <c r="E2356" s="33"/>
      <c r="F2356" s="33"/>
      <c r="G2356" s="33"/>
    </row>
    <row r="2357" spans="1:7">
      <c r="A2357" s="33"/>
      <c r="B2357" s="33"/>
      <c r="C2357" s="33"/>
      <c r="D2357" s="33"/>
      <c r="E2357" s="33"/>
      <c r="F2357" s="33"/>
      <c r="G2357" s="33"/>
    </row>
    <row r="2358" spans="1:7">
      <c r="A2358" s="33"/>
      <c r="B2358" s="33"/>
      <c r="C2358" s="33"/>
      <c r="D2358" s="33"/>
      <c r="E2358" s="33"/>
      <c r="F2358" s="33"/>
      <c r="G2358" s="33"/>
    </row>
    <row r="2359" spans="1:7">
      <c r="A2359" s="33"/>
      <c r="B2359" s="33"/>
      <c r="C2359" s="33"/>
      <c r="D2359" s="33"/>
      <c r="E2359" s="33"/>
      <c r="F2359" s="33"/>
      <c r="G2359" s="33"/>
    </row>
    <row r="2360" spans="1:7">
      <c r="A2360" s="33"/>
      <c r="B2360" s="33"/>
      <c r="C2360" s="33"/>
      <c r="D2360" s="33"/>
      <c r="E2360" s="33"/>
      <c r="F2360" s="33"/>
      <c r="G2360" s="33"/>
    </row>
    <row r="2361" spans="1:7">
      <c r="A2361" s="33"/>
      <c r="B2361" s="33"/>
      <c r="C2361" s="33"/>
      <c r="D2361" s="33"/>
      <c r="E2361" s="33"/>
      <c r="F2361" s="33"/>
      <c r="G2361" s="33"/>
    </row>
    <row r="2362" spans="1:7">
      <c r="A2362" s="33"/>
      <c r="B2362" s="33"/>
      <c r="C2362" s="33"/>
      <c r="D2362" s="33"/>
      <c r="E2362" s="33"/>
      <c r="F2362" s="33"/>
      <c r="G2362" s="33"/>
    </row>
    <row r="2363" spans="1:7">
      <c r="A2363" s="33"/>
      <c r="B2363" s="33"/>
      <c r="C2363" s="33"/>
      <c r="D2363" s="33"/>
      <c r="E2363" s="33"/>
      <c r="F2363" s="33"/>
      <c r="G2363" s="33"/>
    </row>
    <row r="2364" spans="1:7">
      <c r="A2364" s="33"/>
      <c r="B2364" s="33"/>
      <c r="C2364" s="33"/>
      <c r="D2364" s="33"/>
      <c r="E2364" s="33"/>
      <c r="F2364" s="33"/>
      <c r="G2364" s="33"/>
    </row>
    <row r="2365" spans="1:7">
      <c r="A2365" s="33"/>
      <c r="B2365" s="33"/>
      <c r="C2365" s="33"/>
      <c r="D2365" s="33"/>
      <c r="E2365" s="33"/>
      <c r="F2365" s="33"/>
      <c r="G2365" s="33"/>
    </row>
    <row r="2366" spans="1:7">
      <c r="A2366" s="33"/>
      <c r="B2366" s="33"/>
      <c r="C2366" s="33"/>
      <c r="D2366" s="33"/>
      <c r="E2366" s="33"/>
      <c r="F2366" s="33"/>
      <c r="G2366" s="33"/>
    </row>
    <row r="2367" spans="1:7">
      <c r="A2367" s="33"/>
      <c r="B2367" s="33"/>
      <c r="C2367" s="33"/>
      <c r="D2367" s="33"/>
      <c r="E2367" s="33"/>
      <c r="F2367" s="33"/>
      <c r="G2367" s="33"/>
    </row>
    <row r="2368" spans="1:7">
      <c r="A2368" s="33"/>
      <c r="B2368" s="33"/>
      <c r="C2368" s="33"/>
      <c r="D2368" s="33"/>
      <c r="E2368" s="33"/>
      <c r="F2368" s="33"/>
      <c r="G2368" s="33"/>
    </row>
    <row r="2369" spans="1:7">
      <c r="A2369" s="33"/>
      <c r="B2369" s="33"/>
      <c r="C2369" s="33"/>
      <c r="D2369" s="33"/>
      <c r="E2369" s="33"/>
      <c r="F2369" s="33"/>
      <c r="G2369" s="33"/>
    </row>
    <row r="2370" spans="1:7">
      <c r="A2370" s="33"/>
      <c r="B2370" s="33"/>
      <c r="C2370" s="33"/>
      <c r="D2370" s="33"/>
      <c r="E2370" s="33"/>
      <c r="F2370" s="33"/>
      <c r="G2370" s="33"/>
    </row>
    <row r="2371" spans="1:7">
      <c r="A2371" s="33"/>
      <c r="B2371" s="33"/>
      <c r="C2371" s="33"/>
      <c r="D2371" s="33"/>
      <c r="E2371" s="33"/>
      <c r="F2371" s="33"/>
      <c r="G2371" s="33"/>
    </row>
    <row r="2372" spans="1:7">
      <c r="A2372" s="33"/>
      <c r="B2372" s="33"/>
      <c r="C2372" s="33"/>
      <c r="D2372" s="33"/>
      <c r="E2372" s="33"/>
      <c r="F2372" s="33"/>
      <c r="G2372" s="33"/>
    </row>
    <row r="2373" spans="1:7">
      <c r="A2373" s="33"/>
      <c r="B2373" s="33"/>
      <c r="C2373" s="33"/>
      <c r="D2373" s="33"/>
      <c r="E2373" s="33"/>
      <c r="F2373" s="33"/>
      <c r="G2373" s="33"/>
    </row>
    <row r="2374" spans="1:7">
      <c r="A2374" s="33"/>
      <c r="B2374" s="33"/>
      <c r="C2374" s="33"/>
      <c r="D2374" s="33"/>
      <c r="E2374" s="33"/>
      <c r="F2374" s="33"/>
      <c r="G2374" s="33"/>
    </row>
    <row r="2375" spans="1:7">
      <c r="A2375" s="33"/>
      <c r="B2375" s="33"/>
      <c r="C2375" s="33"/>
      <c r="D2375" s="33"/>
      <c r="E2375" s="33"/>
      <c r="F2375" s="33"/>
      <c r="G2375" s="33"/>
    </row>
    <row r="2376" spans="1:7">
      <c r="A2376" s="33"/>
      <c r="B2376" s="33"/>
      <c r="C2376" s="33"/>
      <c r="D2376" s="33"/>
      <c r="E2376" s="33"/>
      <c r="F2376" s="33"/>
      <c r="G2376" s="33"/>
    </row>
    <row r="2377" spans="1:7">
      <c r="A2377" s="33"/>
      <c r="B2377" s="33"/>
      <c r="C2377" s="33"/>
      <c r="D2377" s="33"/>
      <c r="E2377" s="33"/>
      <c r="F2377" s="33"/>
      <c r="G2377" s="33"/>
    </row>
    <row r="2378" spans="1:7">
      <c r="A2378" s="33"/>
      <c r="B2378" s="33"/>
      <c r="C2378" s="33"/>
      <c r="D2378" s="33"/>
      <c r="E2378" s="33"/>
      <c r="F2378" s="33"/>
      <c r="G2378" s="33"/>
    </row>
    <row r="2379" spans="1:7">
      <c r="A2379" s="33"/>
      <c r="B2379" s="33"/>
      <c r="C2379" s="33"/>
      <c r="D2379" s="33"/>
      <c r="E2379" s="33"/>
      <c r="F2379" s="33"/>
      <c r="G2379" s="33"/>
    </row>
    <row r="2380" spans="1:7">
      <c r="A2380" s="33"/>
      <c r="B2380" s="33"/>
      <c r="C2380" s="33"/>
      <c r="D2380" s="33"/>
      <c r="E2380" s="33"/>
      <c r="F2380" s="33"/>
      <c r="G2380" s="33"/>
    </row>
    <row r="2381" spans="1:7">
      <c r="A2381" s="33"/>
      <c r="B2381" s="33"/>
      <c r="C2381" s="33"/>
      <c r="D2381" s="33"/>
      <c r="E2381" s="33"/>
      <c r="F2381" s="33"/>
      <c r="G2381" s="33"/>
    </row>
    <row r="2382" spans="1:7">
      <c r="A2382" s="33"/>
      <c r="B2382" s="33"/>
      <c r="C2382" s="33"/>
      <c r="D2382" s="33"/>
      <c r="E2382" s="33"/>
      <c r="F2382" s="33"/>
      <c r="G2382" s="33"/>
    </row>
    <row r="2383" spans="1:7">
      <c r="A2383" s="33"/>
      <c r="B2383" s="33"/>
      <c r="C2383" s="33"/>
      <c r="D2383" s="33"/>
      <c r="E2383" s="33"/>
      <c r="F2383" s="33"/>
      <c r="G2383" s="33"/>
    </row>
    <row r="2384" spans="1:7">
      <c r="A2384" s="33"/>
      <c r="B2384" s="33"/>
      <c r="C2384" s="33"/>
      <c r="D2384" s="33"/>
      <c r="E2384" s="33"/>
      <c r="F2384" s="33"/>
      <c r="G2384" s="33"/>
    </row>
    <row r="2385" spans="1:7">
      <c r="A2385" s="33"/>
      <c r="B2385" s="33"/>
      <c r="C2385" s="33"/>
      <c r="D2385" s="33"/>
      <c r="E2385" s="33"/>
      <c r="F2385" s="33"/>
      <c r="G2385" s="33"/>
    </row>
    <row r="2386" spans="1:7">
      <c r="A2386" s="33"/>
      <c r="B2386" s="33"/>
      <c r="C2386" s="33"/>
      <c r="D2386" s="33"/>
      <c r="E2386" s="33"/>
      <c r="F2386" s="33"/>
      <c r="G2386" s="33"/>
    </row>
    <row r="2387" spans="1:7">
      <c r="A2387" s="33"/>
      <c r="B2387" s="33"/>
      <c r="C2387" s="33"/>
      <c r="D2387" s="33"/>
      <c r="E2387" s="33"/>
      <c r="F2387" s="33"/>
      <c r="G2387" s="33"/>
    </row>
    <row r="2388" spans="1:7">
      <c r="A2388" s="33"/>
      <c r="B2388" s="33"/>
      <c r="C2388" s="33"/>
      <c r="D2388" s="33"/>
      <c r="E2388" s="33"/>
      <c r="F2388" s="33"/>
      <c r="G2388" s="33"/>
    </row>
    <row r="2389" spans="1:7">
      <c r="A2389" s="33"/>
      <c r="B2389" s="33"/>
      <c r="C2389" s="33"/>
      <c r="D2389" s="33"/>
      <c r="E2389" s="33"/>
      <c r="F2389" s="33"/>
      <c r="G2389" s="33"/>
    </row>
    <row r="2390" spans="1:7">
      <c r="A2390" s="33"/>
      <c r="B2390" s="33"/>
      <c r="C2390" s="33"/>
      <c r="D2390" s="33"/>
      <c r="E2390" s="33"/>
      <c r="F2390" s="33"/>
      <c r="G2390" s="33"/>
    </row>
    <row r="2391" spans="1:7">
      <c r="A2391" s="33"/>
      <c r="B2391" s="33"/>
      <c r="C2391" s="33"/>
      <c r="D2391" s="33"/>
      <c r="E2391" s="33"/>
      <c r="F2391" s="33"/>
      <c r="G2391" s="33"/>
    </row>
    <row r="2392" spans="1:7">
      <c r="A2392" s="33"/>
      <c r="B2392" s="33"/>
      <c r="C2392" s="33"/>
      <c r="D2392" s="33"/>
      <c r="E2392" s="33"/>
      <c r="F2392" s="33"/>
      <c r="G2392" s="33"/>
    </row>
    <row r="2393" spans="1:7">
      <c r="A2393" s="33"/>
      <c r="B2393" s="33"/>
      <c r="C2393" s="33"/>
      <c r="D2393" s="33"/>
      <c r="E2393" s="33"/>
      <c r="F2393" s="33"/>
      <c r="G2393" s="33"/>
    </row>
    <row r="2394" spans="1:7">
      <c r="A2394" s="33"/>
      <c r="B2394" s="33"/>
      <c r="C2394" s="33"/>
      <c r="D2394" s="33"/>
      <c r="E2394" s="33"/>
      <c r="F2394" s="33"/>
      <c r="G2394" s="33"/>
    </row>
    <row r="2395" spans="1:7">
      <c r="A2395" s="33"/>
      <c r="B2395" s="33"/>
      <c r="C2395" s="33"/>
      <c r="D2395" s="33"/>
      <c r="E2395" s="33"/>
      <c r="F2395" s="33"/>
      <c r="G2395" s="33"/>
    </row>
    <row r="2396" spans="1:7">
      <c r="A2396" s="33"/>
      <c r="B2396" s="33"/>
      <c r="C2396" s="33"/>
      <c r="D2396" s="33"/>
      <c r="E2396" s="33"/>
      <c r="F2396" s="33"/>
      <c r="G2396" s="33"/>
    </row>
    <row r="2397" spans="1:7">
      <c r="A2397" s="33"/>
      <c r="B2397" s="33"/>
      <c r="C2397" s="33"/>
      <c r="D2397" s="33"/>
      <c r="E2397" s="33"/>
      <c r="F2397" s="33"/>
      <c r="G2397" s="33"/>
    </row>
    <row r="2398" spans="1:7">
      <c r="A2398" s="33"/>
      <c r="B2398" s="33"/>
      <c r="C2398" s="33"/>
      <c r="D2398" s="33"/>
      <c r="E2398" s="33"/>
      <c r="F2398" s="33"/>
      <c r="G2398" s="33"/>
    </row>
    <row r="2399" spans="1:7">
      <c r="A2399" s="33"/>
      <c r="B2399" s="33"/>
      <c r="C2399" s="33"/>
      <c r="D2399" s="33"/>
      <c r="E2399" s="33"/>
      <c r="F2399" s="33"/>
      <c r="G2399" s="33"/>
    </row>
    <row r="2400" spans="1:7">
      <c r="A2400" s="33"/>
      <c r="B2400" s="33"/>
      <c r="C2400" s="33"/>
      <c r="D2400" s="33"/>
      <c r="E2400" s="33"/>
      <c r="F2400" s="33"/>
      <c r="G2400" s="33"/>
    </row>
    <row r="2401" spans="1:7">
      <c r="A2401" s="33"/>
      <c r="B2401" s="33"/>
      <c r="C2401" s="33"/>
      <c r="D2401" s="33"/>
      <c r="E2401" s="33"/>
      <c r="F2401" s="33"/>
      <c r="G2401" s="33"/>
    </row>
    <row r="2402" spans="1:7">
      <c r="A2402" s="33"/>
      <c r="B2402" s="33"/>
      <c r="C2402" s="33"/>
      <c r="D2402" s="33"/>
      <c r="E2402" s="33"/>
      <c r="F2402" s="33"/>
      <c r="G2402" s="33"/>
    </row>
    <row r="2403" spans="1:7">
      <c r="A2403" s="33"/>
      <c r="B2403" s="33"/>
      <c r="C2403" s="33"/>
      <c r="D2403" s="33"/>
      <c r="E2403" s="33"/>
      <c r="F2403" s="33"/>
      <c r="G2403" s="33"/>
    </row>
    <row r="2404" spans="1:7">
      <c r="A2404" s="33"/>
      <c r="B2404" s="33"/>
      <c r="C2404" s="33"/>
      <c r="D2404" s="33"/>
      <c r="E2404" s="33"/>
      <c r="F2404" s="33"/>
      <c r="G2404" s="33"/>
    </row>
    <row r="2405" spans="1:7">
      <c r="A2405" s="33"/>
      <c r="B2405" s="33"/>
      <c r="C2405" s="33"/>
      <c r="D2405" s="33"/>
      <c r="E2405" s="33"/>
      <c r="F2405" s="33"/>
      <c r="G2405" s="33"/>
    </row>
    <row r="2406" spans="1:7">
      <c r="A2406" s="33"/>
      <c r="B2406" s="33"/>
      <c r="C2406" s="33"/>
      <c r="D2406" s="33"/>
      <c r="E2406" s="33"/>
      <c r="F2406" s="33"/>
      <c r="G2406" s="33"/>
    </row>
    <row r="2407" spans="1:7">
      <c r="A2407" s="33"/>
      <c r="B2407" s="33"/>
      <c r="C2407" s="33"/>
      <c r="D2407" s="33"/>
      <c r="E2407" s="33"/>
      <c r="F2407" s="33"/>
      <c r="G2407" s="33"/>
    </row>
    <row r="2408" spans="1:7">
      <c r="A2408" s="33"/>
      <c r="B2408" s="33"/>
      <c r="C2408" s="33"/>
      <c r="D2408" s="33"/>
      <c r="E2408" s="33"/>
      <c r="F2408" s="33"/>
      <c r="G2408" s="33"/>
    </row>
    <row r="2409" spans="1:7">
      <c r="A2409" s="33"/>
      <c r="B2409" s="33"/>
      <c r="C2409" s="33"/>
      <c r="D2409" s="33"/>
      <c r="E2409" s="33"/>
      <c r="F2409" s="33"/>
      <c r="G2409" s="33"/>
    </row>
    <row r="2410" spans="1:7">
      <c r="A2410" s="33"/>
      <c r="B2410" s="33"/>
      <c r="C2410" s="33"/>
      <c r="D2410" s="33"/>
      <c r="E2410" s="33"/>
      <c r="F2410" s="33"/>
      <c r="G2410" s="33"/>
    </row>
    <row r="2411" spans="1:7">
      <c r="A2411" s="33"/>
      <c r="B2411" s="33"/>
      <c r="C2411" s="33"/>
      <c r="D2411" s="33"/>
      <c r="E2411" s="33"/>
      <c r="F2411" s="33"/>
      <c r="G2411" s="33"/>
    </row>
    <row r="2412" spans="1:7">
      <c r="A2412" s="33"/>
      <c r="B2412" s="33"/>
      <c r="C2412" s="33"/>
      <c r="D2412" s="33"/>
      <c r="E2412" s="33"/>
      <c r="F2412" s="33"/>
      <c r="G2412" s="33"/>
    </row>
    <row r="2413" spans="1:7">
      <c r="A2413" s="33"/>
      <c r="B2413" s="33"/>
      <c r="C2413" s="33"/>
      <c r="D2413" s="33"/>
      <c r="E2413" s="33"/>
      <c r="F2413" s="33"/>
      <c r="G2413" s="33"/>
    </row>
    <row r="2414" spans="1:7">
      <c r="A2414" s="33"/>
      <c r="B2414" s="33"/>
      <c r="C2414" s="33"/>
      <c r="D2414" s="33"/>
      <c r="E2414" s="33"/>
      <c r="F2414" s="33"/>
      <c r="G2414" s="33"/>
    </row>
    <row r="2415" spans="1:7">
      <c r="A2415" s="33"/>
      <c r="B2415" s="33"/>
      <c r="C2415" s="33"/>
      <c r="D2415" s="33"/>
      <c r="E2415" s="33"/>
      <c r="F2415" s="33"/>
      <c r="G2415" s="33"/>
    </row>
    <row r="2416" spans="1:7">
      <c r="A2416" s="33"/>
      <c r="B2416" s="33"/>
      <c r="C2416" s="33"/>
      <c r="D2416" s="33"/>
      <c r="E2416" s="33"/>
      <c r="F2416" s="33"/>
      <c r="G2416" s="33"/>
    </row>
    <row r="2417" spans="1:7">
      <c r="A2417" s="33"/>
      <c r="B2417" s="33"/>
      <c r="C2417" s="33"/>
      <c r="D2417" s="33"/>
      <c r="E2417" s="33"/>
      <c r="F2417" s="33"/>
      <c r="G2417" s="33"/>
    </row>
    <row r="2418" spans="1:7">
      <c r="A2418" s="33"/>
      <c r="B2418" s="33"/>
      <c r="C2418" s="33"/>
      <c r="D2418" s="33"/>
      <c r="E2418" s="33"/>
      <c r="F2418" s="33"/>
      <c r="G2418" s="33"/>
    </row>
    <row r="2419" spans="1:7">
      <c r="A2419" s="33"/>
      <c r="B2419" s="33"/>
      <c r="C2419" s="33"/>
      <c r="D2419" s="33"/>
      <c r="E2419" s="33"/>
      <c r="F2419" s="33"/>
      <c r="G2419" s="33"/>
    </row>
    <row r="2420" spans="1:7">
      <c r="A2420" s="33"/>
      <c r="B2420" s="33"/>
      <c r="C2420" s="33"/>
      <c r="D2420" s="33"/>
      <c r="E2420" s="33"/>
      <c r="F2420" s="33"/>
      <c r="G2420" s="33"/>
    </row>
    <row r="2421" spans="1:7">
      <c r="A2421" s="33"/>
      <c r="B2421" s="33"/>
      <c r="C2421" s="33"/>
      <c r="D2421" s="33"/>
      <c r="E2421" s="33"/>
      <c r="F2421" s="33"/>
      <c r="G2421" s="33"/>
    </row>
    <row r="2422" spans="1:7">
      <c r="A2422" s="33"/>
      <c r="B2422" s="33"/>
      <c r="C2422" s="33"/>
      <c r="D2422" s="33"/>
      <c r="E2422" s="33"/>
      <c r="F2422" s="33"/>
      <c r="G2422" s="33"/>
    </row>
    <row r="2423" spans="1:7">
      <c r="A2423" s="33"/>
      <c r="B2423" s="33"/>
      <c r="C2423" s="33"/>
      <c r="D2423" s="33"/>
      <c r="E2423" s="33"/>
      <c r="F2423" s="33"/>
      <c r="G2423" s="33"/>
    </row>
    <row r="2424" spans="1:7">
      <c r="A2424" s="33"/>
      <c r="B2424" s="33"/>
      <c r="C2424" s="33"/>
      <c r="D2424" s="33"/>
      <c r="E2424" s="33"/>
      <c r="F2424" s="33"/>
      <c r="G2424" s="33"/>
    </row>
    <row r="2425" spans="1:7">
      <c r="A2425" s="33"/>
      <c r="B2425" s="33"/>
      <c r="C2425" s="33"/>
      <c r="D2425" s="33"/>
      <c r="E2425" s="33"/>
      <c r="F2425" s="33"/>
      <c r="G2425" s="33"/>
    </row>
    <row r="2426" spans="1:7">
      <c r="A2426" s="33"/>
      <c r="B2426" s="33"/>
      <c r="C2426" s="33"/>
      <c r="D2426" s="33"/>
      <c r="E2426" s="33"/>
      <c r="F2426" s="33"/>
      <c r="G2426" s="33"/>
    </row>
    <row r="2427" spans="1:7">
      <c r="A2427" s="33"/>
      <c r="B2427" s="33"/>
      <c r="C2427" s="33"/>
      <c r="D2427" s="33"/>
      <c r="E2427" s="33"/>
      <c r="F2427" s="33"/>
      <c r="G2427" s="33"/>
    </row>
    <row r="2428" spans="1:7">
      <c r="A2428" s="33"/>
      <c r="B2428" s="33"/>
      <c r="C2428" s="33"/>
      <c r="D2428" s="33"/>
      <c r="E2428" s="33"/>
      <c r="F2428" s="33"/>
      <c r="G2428" s="33"/>
    </row>
    <row r="2429" spans="1:7">
      <c r="A2429" s="33"/>
      <c r="B2429" s="33"/>
      <c r="C2429" s="33"/>
      <c r="D2429" s="33"/>
      <c r="E2429" s="33"/>
      <c r="F2429" s="33"/>
      <c r="G2429" s="33"/>
    </row>
    <row r="2430" spans="1:7">
      <c r="A2430" s="33"/>
      <c r="B2430" s="33"/>
      <c r="C2430" s="33"/>
      <c r="D2430" s="33"/>
      <c r="E2430" s="33"/>
      <c r="F2430" s="33"/>
      <c r="G2430" s="33"/>
    </row>
    <row r="2431" spans="1:7">
      <c r="A2431" s="33"/>
      <c r="B2431" s="33"/>
      <c r="C2431" s="33"/>
      <c r="D2431" s="33"/>
      <c r="E2431" s="33"/>
      <c r="F2431" s="33"/>
      <c r="G2431" s="33"/>
    </row>
    <row r="2432" spans="1:7">
      <c r="A2432" s="33"/>
      <c r="B2432" s="33"/>
      <c r="C2432" s="33"/>
      <c r="D2432" s="33"/>
      <c r="E2432" s="33"/>
      <c r="F2432" s="33"/>
      <c r="G2432" s="33"/>
    </row>
    <row r="2433" spans="1:7">
      <c r="A2433" s="33"/>
      <c r="B2433" s="33"/>
      <c r="C2433" s="33"/>
      <c r="D2433" s="33"/>
      <c r="E2433" s="33"/>
      <c r="F2433" s="33"/>
      <c r="G2433" s="33"/>
    </row>
    <row r="2434" spans="1:7">
      <c r="A2434" s="33"/>
      <c r="B2434" s="33"/>
      <c r="C2434" s="33"/>
      <c r="D2434" s="33"/>
      <c r="E2434" s="33"/>
      <c r="F2434" s="33"/>
      <c r="G2434" s="33"/>
    </row>
    <row r="2435" spans="1:7">
      <c r="A2435" s="33"/>
      <c r="B2435" s="33"/>
      <c r="C2435" s="33"/>
      <c r="D2435" s="33"/>
      <c r="E2435" s="33"/>
      <c r="F2435" s="33"/>
      <c r="G2435" s="33"/>
    </row>
    <row r="2436" spans="1:7">
      <c r="A2436" s="33"/>
      <c r="B2436" s="33"/>
      <c r="C2436" s="33"/>
      <c r="D2436" s="33"/>
      <c r="E2436" s="33"/>
      <c r="F2436" s="33"/>
      <c r="G2436" s="33"/>
    </row>
    <row r="2437" spans="1:7">
      <c r="A2437" s="33"/>
      <c r="B2437" s="33"/>
      <c r="C2437" s="33"/>
      <c r="D2437" s="33"/>
      <c r="E2437" s="33"/>
      <c r="F2437" s="33"/>
      <c r="G2437" s="33"/>
    </row>
    <row r="2438" spans="1:7">
      <c r="A2438" s="33"/>
      <c r="B2438" s="33"/>
      <c r="C2438" s="33"/>
      <c r="D2438" s="33"/>
      <c r="E2438" s="33"/>
      <c r="F2438" s="33"/>
      <c r="G2438" s="33"/>
    </row>
    <row r="2439" spans="1:7">
      <c r="A2439" s="33"/>
      <c r="B2439" s="33"/>
      <c r="C2439" s="33"/>
      <c r="D2439" s="33"/>
      <c r="E2439" s="33"/>
      <c r="F2439" s="33"/>
      <c r="G2439" s="33"/>
    </row>
    <row r="2440" spans="1:7">
      <c r="A2440" s="33"/>
      <c r="B2440" s="33"/>
      <c r="C2440" s="33"/>
      <c r="D2440" s="33"/>
      <c r="E2440" s="33"/>
      <c r="F2440" s="33"/>
      <c r="G2440" s="33"/>
    </row>
    <row r="2441" spans="1:7">
      <c r="A2441" s="33"/>
      <c r="B2441" s="33"/>
      <c r="C2441" s="33"/>
      <c r="D2441" s="33"/>
      <c r="E2441" s="33"/>
      <c r="F2441" s="33"/>
      <c r="G2441" s="33"/>
    </row>
    <row r="2442" spans="1:7">
      <c r="A2442" s="33"/>
      <c r="B2442" s="33"/>
      <c r="C2442" s="33"/>
      <c r="D2442" s="33"/>
      <c r="E2442" s="33"/>
      <c r="F2442" s="33"/>
      <c r="G2442" s="33"/>
    </row>
    <row r="2443" spans="1:7">
      <c r="A2443" s="33"/>
      <c r="B2443" s="33"/>
      <c r="C2443" s="33"/>
      <c r="D2443" s="33"/>
      <c r="E2443" s="33"/>
      <c r="F2443" s="33"/>
      <c r="G2443" s="33"/>
    </row>
    <row r="2444" spans="1:7">
      <c r="A2444" s="33"/>
      <c r="B2444" s="33"/>
      <c r="C2444" s="33"/>
      <c r="D2444" s="33"/>
      <c r="E2444" s="33"/>
      <c r="F2444" s="33"/>
      <c r="G2444" s="33"/>
    </row>
    <row r="2445" spans="1:7">
      <c r="A2445" s="33"/>
      <c r="B2445" s="33"/>
      <c r="C2445" s="33"/>
      <c r="D2445" s="33"/>
      <c r="E2445" s="33"/>
      <c r="F2445" s="33"/>
      <c r="G2445" s="33"/>
    </row>
    <row r="2446" spans="1:7">
      <c r="A2446" s="33"/>
      <c r="B2446" s="33"/>
      <c r="C2446" s="33"/>
      <c r="D2446" s="33"/>
      <c r="E2446" s="33"/>
      <c r="F2446" s="33"/>
      <c r="G2446" s="33"/>
    </row>
    <row r="2447" spans="1:7">
      <c r="A2447" s="33"/>
      <c r="B2447" s="33"/>
      <c r="C2447" s="33"/>
      <c r="D2447" s="33"/>
      <c r="E2447" s="33"/>
      <c r="F2447" s="33"/>
      <c r="G2447" s="33"/>
    </row>
    <row r="2448" spans="1:7">
      <c r="A2448" s="33"/>
      <c r="B2448" s="33"/>
      <c r="C2448" s="33"/>
      <c r="D2448" s="33"/>
      <c r="E2448" s="33"/>
      <c r="F2448" s="33"/>
      <c r="G2448" s="33"/>
    </row>
    <row r="2449" spans="1:7">
      <c r="A2449" s="33"/>
      <c r="B2449" s="33"/>
      <c r="C2449" s="33"/>
      <c r="D2449" s="33"/>
      <c r="E2449" s="33"/>
      <c r="F2449" s="33"/>
      <c r="G2449" s="33"/>
    </row>
    <row r="2450" spans="1:7">
      <c r="A2450" s="33"/>
      <c r="B2450" s="33"/>
      <c r="C2450" s="33"/>
      <c r="D2450" s="33"/>
      <c r="E2450" s="33"/>
      <c r="F2450" s="33"/>
      <c r="G2450" s="33"/>
    </row>
    <row r="2451" spans="1:7">
      <c r="A2451" s="33"/>
      <c r="B2451" s="33"/>
      <c r="C2451" s="33"/>
      <c r="D2451" s="33"/>
      <c r="E2451" s="33"/>
      <c r="F2451" s="33"/>
      <c r="G2451" s="33"/>
    </row>
    <row r="2452" spans="1:7">
      <c r="A2452" s="33"/>
      <c r="B2452" s="33"/>
      <c r="C2452" s="33"/>
      <c r="D2452" s="33"/>
      <c r="E2452" s="33"/>
      <c r="F2452" s="33"/>
      <c r="G2452" s="33"/>
    </row>
    <row r="2453" spans="1:7">
      <c r="A2453" s="33"/>
      <c r="B2453" s="33"/>
      <c r="C2453" s="33"/>
      <c r="D2453" s="33"/>
      <c r="E2453" s="33"/>
      <c r="F2453" s="33"/>
      <c r="G2453" s="33"/>
    </row>
    <row r="2454" spans="1:7">
      <c r="A2454" s="33"/>
      <c r="B2454" s="33"/>
      <c r="C2454" s="33"/>
      <c r="D2454" s="33"/>
      <c r="E2454" s="33"/>
      <c r="F2454" s="33"/>
      <c r="G2454" s="33"/>
    </row>
    <row r="2455" spans="1:7">
      <c r="A2455" s="33"/>
      <c r="B2455" s="33"/>
      <c r="C2455" s="33"/>
      <c r="D2455" s="33"/>
      <c r="E2455" s="33"/>
      <c r="F2455" s="33"/>
      <c r="G2455" s="33"/>
    </row>
    <row r="2456" spans="1:7">
      <c r="A2456" s="33"/>
      <c r="B2456" s="33"/>
      <c r="C2456" s="33"/>
      <c r="D2456" s="33"/>
      <c r="E2456" s="33"/>
      <c r="F2456" s="33"/>
      <c r="G2456" s="33"/>
    </row>
    <row r="2457" spans="1:7">
      <c r="A2457" s="33"/>
      <c r="B2457" s="33"/>
      <c r="C2457" s="33"/>
      <c r="D2457" s="33"/>
      <c r="E2457" s="33"/>
      <c r="F2457" s="33"/>
      <c r="G2457" s="33"/>
    </row>
    <row r="2458" spans="1:7">
      <c r="A2458" s="33"/>
      <c r="B2458" s="33"/>
      <c r="C2458" s="33"/>
      <c r="D2458" s="33"/>
      <c r="E2458" s="33"/>
      <c r="F2458" s="33"/>
      <c r="G2458" s="33"/>
    </row>
    <row r="2459" spans="1:7">
      <c r="A2459" s="33"/>
      <c r="B2459" s="33"/>
      <c r="C2459" s="33"/>
      <c r="D2459" s="33"/>
      <c r="E2459" s="33"/>
      <c r="F2459" s="33"/>
      <c r="G2459" s="33"/>
    </row>
    <row r="2460" spans="1:7">
      <c r="A2460" s="33"/>
      <c r="B2460" s="33"/>
      <c r="C2460" s="33"/>
      <c r="D2460" s="33"/>
      <c r="E2460" s="33"/>
      <c r="F2460" s="33"/>
      <c r="G2460" s="33"/>
    </row>
    <row r="2461" spans="1:7">
      <c r="A2461" s="33"/>
      <c r="B2461" s="33"/>
      <c r="C2461" s="33"/>
      <c r="D2461" s="33"/>
      <c r="E2461" s="33"/>
      <c r="F2461" s="33"/>
      <c r="G2461" s="33"/>
    </row>
    <row r="2462" spans="1:7">
      <c r="A2462" s="33"/>
      <c r="B2462" s="33"/>
      <c r="C2462" s="33"/>
      <c r="D2462" s="33"/>
      <c r="E2462" s="33"/>
      <c r="F2462" s="33"/>
      <c r="G2462" s="33"/>
    </row>
    <row r="2463" spans="1:7">
      <c r="A2463" s="33"/>
      <c r="B2463" s="33"/>
      <c r="C2463" s="33"/>
      <c r="D2463" s="33"/>
      <c r="E2463" s="33"/>
      <c r="F2463" s="33"/>
      <c r="G2463" s="33"/>
    </row>
    <row r="2464" spans="1:7">
      <c r="A2464" s="33"/>
      <c r="B2464" s="33"/>
      <c r="C2464" s="33"/>
      <c r="D2464" s="33"/>
      <c r="E2464" s="33"/>
      <c r="F2464" s="33"/>
      <c r="G2464" s="33"/>
    </row>
    <row r="2465" spans="1:7">
      <c r="A2465" s="33"/>
      <c r="B2465" s="33"/>
      <c r="C2465" s="33"/>
      <c r="D2465" s="33"/>
      <c r="E2465" s="33"/>
      <c r="F2465" s="33"/>
      <c r="G2465" s="33"/>
    </row>
    <row r="2466" spans="1:7">
      <c r="A2466" s="33"/>
      <c r="B2466" s="33"/>
      <c r="C2466" s="33"/>
      <c r="D2466" s="33"/>
      <c r="E2466" s="33"/>
      <c r="F2466" s="33"/>
      <c r="G2466" s="33"/>
    </row>
    <row r="2467" spans="1:7">
      <c r="A2467" s="33"/>
      <c r="B2467" s="33"/>
      <c r="C2467" s="33"/>
      <c r="D2467" s="33"/>
      <c r="E2467" s="33"/>
      <c r="F2467" s="33"/>
      <c r="G2467" s="33"/>
    </row>
    <row r="2468" spans="1:7">
      <c r="A2468" s="33"/>
      <c r="B2468" s="33"/>
      <c r="C2468" s="33"/>
      <c r="D2468" s="33"/>
      <c r="E2468" s="33"/>
      <c r="F2468" s="33"/>
      <c r="G2468" s="33"/>
    </row>
    <row r="2469" spans="1:7">
      <c r="A2469" s="33"/>
      <c r="B2469" s="33"/>
      <c r="C2469" s="33"/>
      <c r="D2469" s="33"/>
      <c r="E2469" s="33"/>
      <c r="F2469" s="33"/>
      <c r="G2469" s="33"/>
    </row>
    <row r="2470" spans="1:7">
      <c r="A2470" s="33"/>
      <c r="B2470" s="33"/>
      <c r="C2470" s="33"/>
      <c r="D2470" s="33"/>
      <c r="E2470" s="33"/>
      <c r="F2470" s="33"/>
      <c r="G2470" s="33"/>
    </row>
    <row r="2471" spans="1:7">
      <c r="A2471" s="33"/>
      <c r="B2471" s="33"/>
      <c r="C2471" s="33"/>
      <c r="D2471" s="33"/>
      <c r="E2471" s="33"/>
      <c r="F2471" s="33"/>
      <c r="G2471" s="33"/>
    </row>
    <row r="2472" spans="1:7">
      <c r="A2472" s="33"/>
      <c r="B2472" s="33"/>
      <c r="C2472" s="33"/>
      <c r="D2472" s="33"/>
      <c r="E2472" s="33"/>
      <c r="F2472" s="33"/>
      <c r="G2472" s="33"/>
    </row>
    <row r="2473" spans="1:7">
      <c r="A2473" s="33"/>
      <c r="B2473" s="33"/>
      <c r="C2473" s="33"/>
      <c r="D2473" s="33"/>
      <c r="E2473" s="33"/>
      <c r="F2473" s="33"/>
      <c r="G2473" s="33"/>
    </row>
    <row r="2474" spans="1:7">
      <c r="A2474" s="33"/>
      <c r="B2474" s="33"/>
      <c r="C2474" s="33"/>
      <c r="D2474" s="33"/>
      <c r="E2474" s="33"/>
      <c r="F2474" s="33"/>
      <c r="G2474" s="33"/>
    </row>
    <row r="2475" spans="1:7">
      <c r="A2475" s="33"/>
      <c r="B2475" s="33"/>
      <c r="C2475" s="33"/>
      <c r="D2475" s="33"/>
      <c r="E2475" s="33"/>
      <c r="F2475" s="33"/>
      <c r="G2475" s="33"/>
    </row>
    <row r="2476" spans="1:7">
      <c r="A2476" s="33"/>
      <c r="B2476" s="33"/>
      <c r="C2476" s="33"/>
      <c r="D2476" s="33"/>
      <c r="E2476" s="33"/>
      <c r="F2476" s="33"/>
      <c r="G2476" s="33"/>
    </row>
    <row r="2477" spans="1:7">
      <c r="A2477" s="33"/>
      <c r="B2477" s="33"/>
      <c r="C2477" s="33"/>
      <c r="D2477" s="33"/>
      <c r="E2477" s="33"/>
      <c r="F2477" s="33"/>
      <c r="G2477" s="33"/>
    </row>
    <row r="2478" spans="1:7">
      <c r="A2478" s="33"/>
      <c r="B2478" s="33"/>
      <c r="C2478" s="33"/>
      <c r="D2478" s="33"/>
      <c r="E2478" s="33"/>
      <c r="F2478" s="33"/>
      <c r="G2478" s="33"/>
    </row>
    <row r="2479" spans="1:7">
      <c r="A2479" s="33"/>
      <c r="B2479" s="33"/>
      <c r="C2479" s="33"/>
      <c r="D2479" s="33"/>
      <c r="E2479" s="33"/>
      <c r="F2479" s="33"/>
      <c r="G2479" s="33"/>
    </row>
    <row r="2480" spans="1:7">
      <c r="A2480" s="33"/>
      <c r="B2480" s="33"/>
      <c r="C2480" s="33"/>
      <c r="D2480" s="33"/>
      <c r="E2480" s="33"/>
      <c r="F2480" s="33"/>
      <c r="G2480" s="33"/>
    </row>
    <row r="2481" spans="1:7">
      <c r="A2481" s="33"/>
      <c r="B2481" s="33"/>
      <c r="C2481" s="33"/>
      <c r="D2481" s="33"/>
      <c r="E2481" s="33"/>
      <c r="F2481" s="33"/>
      <c r="G2481" s="33"/>
    </row>
    <row r="2482" spans="1:7">
      <c r="A2482" s="33"/>
      <c r="B2482" s="33"/>
      <c r="C2482" s="33"/>
      <c r="D2482" s="33"/>
      <c r="E2482" s="33"/>
      <c r="F2482" s="33"/>
      <c r="G2482" s="33"/>
    </row>
    <row r="2483" spans="1:7">
      <c r="A2483" s="33"/>
      <c r="B2483" s="33"/>
      <c r="C2483" s="33"/>
      <c r="D2483" s="33"/>
      <c r="E2483" s="33"/>
      <c r="F2483" s="33"/>
      <c r="G2483" s="33"/>
    </row>
    <row r="2484" spans="1:7">
      <c r="A2484" s="33"/>
      <c r="B2484" s="33"/>
      <c r="C2484" s="33"/>
      <c r="D2484" s="33"/>
      <c r="E2484" s="33"/>
      <c r="F2484" s="33"/>
      <c r="G2484" s="33"/>
    </row>
    <row r="2485" spans="1:7">
      <c r="A2485" s="33"/>
      <c r="B2485" s="33"/>
      <c r="C2485" s="33"/>
      <c r="D2485" s="33"/>
      <c r="E2485" s="33"/>
      <c r="F2485" s="33"/>
      <c r="G2485" s="33"/>
    </row>
    <row r="2486" spans="1:7">
      <c r="A2486" s="33"/>
      <c r="B2486" s="33"/>
      <c r="C2486" s="33"/>
      <c r="D2486" s="33"/>
      <c r="E2486" s="33"/>
      <c r="F2486" s="33"/>
      <c r="G2486" s="33"/>
    </row>
    <row r="2487" spans="1:7">
      <c r="A2487" s="33"/>
      <c r="B2487" s="33"/>
      <c r="C2487" s="33"/>
      <c r="D2487" s="33"/>
      <c r="E2487" s="33"/>
      <c r="F2487" s="33"/>
      <c r="G2487" s="33"/>
    </row>
    <row r="2488" spans="1:7">
      <c r="A2488" s="33"/>
      <c r="B2488" s="33"/>
      <c r="C2488" s="33"/>
      <c r="D2488" s="33"/>
      <c r="E2488" s="33"/>
      <c r="F2488" s="33"/>
      <c r="G2488" s="33"/>
    </row>
    <row r="2489" spans="1:7">
      <c r="A2489" s="33"/>
      <c r="B2489" s="33"/>
      <c r="C2489" s="33"/>
      <c r="D2489" s="33"/>
      <c r="E2489" s="33"/>
      <c r="F2489" s="33"/>
      <c r="G2489" s="33"/>
    </row>
    <row r="2490" spans="1:7">
      <c r="A2490" s="33"/>
      <c r="B2490" s="33"/>
      <c r="C2490" s="33"/>
      <c r="D2490" s="33"/>
      <c r="E2490" s="33"/>
      <c r="F2490" s="33"/>
      <c r="G2490" s="33"/>
    </row>
    <row r="2491" spans="1:7">
      <c r="A2491" s="33"/>
      <c r="B2491" s="33"/>
      <c r="C2491" s="33"/>
      <c r="D2491" s="33"/>
      <c r="E2491" s="33"/>
      <c r="F2491" s="33"/>
      <c r="G2491" s="33"/>
    </row>
    <row r="2492" spans="1:7">
      <c r="A2492" s="33"/>
      <c r="B2492" s="33"/>
      <c r="C2492" s="33"/>
      <c r="D2492" s="33"/>
      <c r="E2492" s="33"/>
      <c r="F2492" s="33"/>
      <c r="G2492" s="33"/>
    </row>
    <row r="2493" spans="1:7">
      <c r="A2493" s="33"/>
      <c r="B2493" s="33"/>
      <c r="C2493" s="33"/>
      <c r="D2493" s="33"/>
      <c r="E2493" s="33"/>
      <c r="F2493" s="33"/>
      <c r="G2493" s="33"/>
    </row>
    <row r="2494" spans="1:7">
      <c r="A2494" s="33"/>
      <c r="B2494" s="33"/>
      <c r="C2494" s="33"/>
      <c r="D2494" s="33"/>
      <c r="E2494" s="33"/>
      <c r="F2494" s="33"/>
      <c r="G2494" s="33"/>
    </row>
    <row r="2495" spans="1:7">
      <c r="A2495" s="33"/>
      <c r="B2495" s="33"/>
      <c r="C2495" s="33"/>
      <c r="D2495" s="33"/>
      <c r="E2495" s="33"/>
      <c r="F2495" s="33"/>
      <c r="G2495" s="33"/>
    </row>
    <row r="2496" spans="1:7">
      <c r="A2496" s="33"/>
      <c r="B2496" s="33"/>
      <c r="C2496" s="33"/>
      <c r="D2496" s="33"/>
      <c r="E2496" s="33"/>
      <c r="F2496" s="33"/>
      <c r="G2496" s="33"/>
    </row>
    <row r="2497" spans="1:7">
      <c r="A2497" s="33"/>
      <c r="B2497" s="33"/>
      <c r="C2497" s="33"/>
      <c r="D2497" s="33"/>
      <c r="E2497" s="33"/>
      <c r="F2497" s="33"/>
      <c r="G2497" s="33"/>
    </row>
    <row r="2498" spans="1:7">
      <c r="A2498" s="33"/>
      <c r="B2498" s="33"/>
      <c r="C2498" s="33"/>
      <c r="D2498" s="33"/>
      <c r="E2498" s="33"/>
      <c r="F2498" s="33"/>
      <c r="G2498" s="33"/>
    </row>
    <row r="2499" spans="1:7">
      <c r="A2499" s="33"/>
      <c r="B2499" s="33"/>
      <c r="C2499" s="33"/>
      <c r="D2499" s="33"/>
      <c r="E2499" s="33"/>
      <c r="F2499" s="33"/>
      <c r="G2499" s="33"/>
    </row>
    <row r="2500" spans="1:7">
      <c r="A2500" s="33"/>
      <c r="B2500" s="33"/>
      <c r="C2500" s="33"/>
      <c r="D2500" s="33"/>
      <c r="E2500" s="33"/>
      <c r="F2500" s="33"/>
      <c r="G2500" s="33"/>
    </row>
    <row r="2501" spans="1:7">
      <c r="A2501" s="33"/>
      <c r="B2501" s="33"/>
      <c r="C2501" s="33"/>
      <c r="D2501" s="33"/>
      <c r="E2501" s="33"/>
      <c r="F2501" s="33"/>
      <c r="G2501" s="33"/>
    </row>
    <row r="2502" spans="1:7">
      <c r="A2502" s="33"/>
      <c r="B2502" s="33"/>
      <c r="C2502" s="33"/>
      <c r="D2502" s="33"/>
      <c r="E2502" s="33"/>
      <c r="F2502" s="33"/>
      <c r="G2502" s="33"/>
    </row>
    <row r="2503" spans="1:7">
      <c r="A2503" s="33"/>
      <c r="B2503" s="33"/>
      <c r="C2503" s="33"/>
      <c r="D2503" s="33"/>
      <c r="E2503" s="33"/>
      <c r="F2503" s="33"/>
      <c r="G2503" s="33"/>
    </row>
    <row r="2504" spans="1:7">
      <c r="A2504" s="33"/>
      <c r="B2504" s="33"/>
      <c r="C2504" s="33"/>
      <c r="D2504" s="33"/>
      <c r="E2504" s="33"/>
      <c r="F2504" s="33"/>
      <c r="G2504" s="33"/>
    </row>
    <row r="2505" spans="1:7">
      <c r="A2505" s="33"/>
      <c r="B2505" s="33"/>
      <c r="C2505" s="33"/>
      <c r="D2505" s="33"/>
      <c r="E2505" s="33"/>
      <c r="F2505" s="33"/>
      <c r="G2505" s="33"/>
    </row>
    <row r="2506" spans="1:7">
      <c r="A2506" s="33"/>
      <c r="B2506" s="33"/>
      <c r="C2506" s="33"/>
      <c r="D2506" s="33"/>
      <c r="E2506" s="33"/>
      <c r="F2506" s="33"/>
      <c r="G2506" s="33"/>
    </row>
    <row r="2507" spans="1:7">
      <c r="A2507" s="33"/>
      <c r="B2507" s="33"/>
      <c r="C2507" s="33"/>
      <c r="D2507" s="33"/>
      <c r="E2507" s="33"/>
      <c r="F2507" s="33"/>
      <c r="G2507" s="33"/>
    </row>
    <row r="2508" spans="1:7">
      <c r="A2508" s="33"/>
      <c r="B2508" s="33"/>
      <c r="C2508" s="33"/>
      <c r="D2508" s="33"/>
      <c r="E2508" s="33"/>
      <c r="F2508" s="33"/>
      <c r="G2508" s="33"/>
    </row>
    <row r="2509" spans="1:7">
      <c r="A2509" s="33"/>
      <c r="B2509" s="33"/>
      <c r="C2509" s="33"/>
      <c r="D2509" s="33"/>
      <c r="E2509" s="33"/>
      <c r="F2509" s="33"/>
      <c r="G2509" s="33"/>
    </row>
    <row r="2510" spans="1:7">
      <c r="A2510" s="33"/>
      <c r="B2510" s="33"/>
      <c r="C2510" s="33"/>
      <c r="D2510" s="33"/>
      <c r="E2510" s="33"/>
      <c r="F2510" s="33"/>
      <c r="G2510" s="33"/>
    </row>
    <row r="2511" spans="1:7">
      <c r="A2511" s="33"/>
      <c r="B2511" s="33"/>
      <c r="C2511" s="33"/>
      <c r="D2511" s="33"/>
      <c r="E2511" s="33"/>
      <c r="F2511" s="33"/>
      <c r="G2511" s="33"/>
    </row>
    <row r="2512" spans="1:7">
      <c r="A2512" s="33"/>
      <c r="B2512" s="33"/>
      <c r="C2512" s="33"/>
      <c r="D2512" s="33"/>
      <c r="E2512" s="33"/>
      <c r="F2512" s="33"/>
      <c r="G2512" s="33"/>
    </row>
    <row r="2513" spans="1:7">
      <c r="A2513" s="33"/>
      <c r="B2513" s="33"/>
      <c r="C2513" s="33"/>
      <c r="D2513" s="33"/>
      <c r="E2513" s="33"/>
      <c r="F2513" s="33"/>
      <c r="G2513" s="33"/>
    </row>
    <row r="2514" spans="1:7">
      <c r="A2514" s="33"/>
      <c r="B2514" s="33"/>
      <c r="C2514" s="33"/>
      <c r="D2514" s="33"/>
      <c r="E2514" s="33"/>
      <c r="F2514" s="33"/>
      <c r="G2514" s="33"/>
    </row>
    <row r="2515" spans="1:7">
      <c r="A2515" s="33"/>
      <c r="B2515" s="33"/>
      <c r="C2515" s="33"/>
      <c r="D2515" s="33"/>
      <c r="E2515" s="33"/>
      <c r="F2515" s="33"/>
      <c r="G2515" s="33"/>
    </row>
    <row r="2516" spans="1:7">
      <c r="A2516" s="33"/>
      <c r="B2516" s="33"/>
      <c r="C2516" s="33"/>
      <c r="D2516" s="33"/>
      <c r="E2516" s="33"/>
      <c r="F2516" s="33"/>
      <c r="G2516" s="33"/>
    </row>
    <row r="2517" spans="1:7">
      <c r="A2517" s="33"/>
      <c r="B2517" s="33"/>
      <c r="C2517" s="33"/>
      <c r="D2517" s="33"/>
      <c r="E2517" s="33"/>
      <c r="F2517" s="33"/>
      <c r="G2517" s="33"/>
    </row>
    <row r="2518" spans="1:7">
      <c r="A2518" s="33"/>
      <c r="B2518" s="33"/>
      <c r="C2518" s="33"/>
      <c r="D2518" s="33"/>
      <c r="E2518" s="33"/>
      <c r="F2518" s="33"/>
      <c r="G2518" s="33"/>
    </row>
    <row r="2519" spans="1:7">
      <c r="A2519" s="33"/>
      <c r="B2519" s="33"/>
      <c r="C2519" s="33"/>
      <c r="D2519" s="33"/>
      <c r="E2519" s="33"/>
      <c r="F2519" s="33"/>
      <c r="G2519" s="33"/>
    </row>
    <row r="2520" spans="1:7">
      <c r="A2520" s="33"/>
      <c r="B2520" s="33"/>
      <c r="C2520" s="33"/>
      <c r="D2520" s="33"/>
      <c r="E2520" s="33"/>
      <c r="F2520" s="33"/>
      <c r="G2520" s="33"/>
    </row>
    <row r="2521" spans="1:7">
      <c r="A2521" s="33"/>
      <c r="B2521" s="33"/>
      <c r="C2521" s="33"/>
      <c r="D2521" s="33"/>
      <c r="E2521" s="33"/>
      <c r="F2521" s="33"/>
      <c r="G2521" s="33"/>
    </row>
    <row r="2522" spans="1:7">
      <c r="A2522" s="33"/>
      <c r="B2522" s="33"/>
      <c r="C2522" s="33"/>
      <c r="D2522" s="33"/>
      <c r="E2522" s="33"/>
      <c r="F2522" s="33"/>
      <c r="G2522" s="33"/>
    </row>
    <row r="2523" spans="1:7">
      <c r="A2523" s="33"/>
      <c r="B2523" s="33"/>
      <c r="C2523" s="33"/>
      <c r="D2523" s="33"/>
      <c r="E2523" s="33"/>
      <c r="F2523" s="33"/>
      <c r="G2523" s="33"/>
    </row>
    <row r="2524" spans="1:7">
      <c r="A2524" s="33"/>
      <c r="B2524" s="33"/>
      <c r="C2524" s="33"/>
      <c r="D2524" s="33"/>
      <c r="E2524" s="33"/>
      <c r="F2524" s="33"/>
      <c r="G2524" s="33"/>
    </row>
    <row r="2525" spans="1:7">
      <c r="A2525" s="33"/>
      <c r="B2525" s="33"/>
      <c r="C2525" s="33"/>
      <c r="D2525" s="33"/>
      <c r="E2525" s="33"/>
      <c r="F2525" s="33"/>
      <c r="G2525" s="33"/>
    </row>
    <row r="2526" spans="1:7">
      <c r="A2526" s="33"/>
      <c r="B2526" s="33"/>
      <c r="C2526" s="33"/>
      <c r="D2526" s="33"/>
      <c r="E2526" s="33"/>
      <c r="F2526" s="33"/>
      <c r="G2526" s="33"/>
    </row>
    <row r="2527" spans="1:7">
      <c r="A2527" s="33"/>
      <c r="B2527" s="33"/>
      <c r="C2527" s="33"/>
      <c r="D2527" s="33"/>
      <c r="E2527" s="33"/>
      <c r="F2527" s="33"/>
      <c r="G2527" s="33"/>
    </row>
    <row r="2528" spans="1:7">
      <c r="A2528" s="33"/>
      <c r="B2528" s="33"/>
      <c r="C2528" s="33"/>
      <c r="D2528" s="33"/>
      <c r="E2528" s="33"/>
      <c r="F2528" s="33"/>
      <c r="G2528" s="33"/>
    </row>
    <row r="2529" spans="1:7">
      <c r="A2529" s="33"/>
      <c r="B2529" s="33"/>
      <c r="C2529" s="33"/>
      <c r="D2529" s="33"/>
      <c r="E2529" s="33"/>
      <c r="F2529" s="33"/>
      <c r="G2529" s="33"/>
    </row>
    <row r="2530" spans="1:7">
      <c r="A2530" s="33"/>
      <c r="B2530" s="33"/>
      <c r="C2530" s="33"/>
      <c r="D2530" s="33"/>
      <c r="E2530" s="33"/>
      <c r="F2530" s="33"/>
      <c r="G2530" s="33"/>
    </row>
    <row r="2531" spans="1:7">
      <c r="A2531" s="33"/>
      <c r="B2531" s="33"/>
      <c r="C2531" s="33"/>
      <c r="D2531" s="33"/>
      <c r="E2531" s="33"/>
      <c r="F2531" s="33"/>
      <c r="G2531" s="33"/>
    </row>
    <row r="2532" spans="1:7">
      <c r="A2532" s="33"/>
      <c r="B2532" s="33"/>
      <c r="C2532" s="33"/>
      <c r="D2532" s="33"/>
      <c r="E2532" s="33"/>
      <c r="F2532" s="33"/>
      <c r="G2532" s="33"/>
    </row>
    <row r="2533" spans="1:7">
      <c r="A2533" s="33"/>
      <c r="B2533" s="33"/>
      <c r="C2533" s="33"/>
      <c r="D2533" s="33"/>
      <c r="E2533" s="33"/>
      <c r="F2533" s="33"/>
      <c r="G2533" s="33"/>
    </row>
    <row r="2534" spans="1:7">
      <c r="A2534" s="33"/>
      <c r="B2534" s="33"/>
      <c r="C2534" s="33"/>
      <c r="D2534" s="33"/>
      <c r="E2534" s="33"/>
      <c r="F2534" s="33"/>
      <c r="G2534" s="33"/>
    </row>
    <row r="2535" spans="1:7">
      <c r="A2535" s="33"/>
      <c r="B2535" s="33"/>
      <c r="C2535" s="33"/>
      <c r="D2535" s="33"/>
      <c r="E2535" s="33"/>
      <c r="F2535" s="33"/>
      <c r="G2535" s="33"/>
    </row>
    <row r="2536" spans="1:7">
      <c r="A2536" s="33"/>
      <c r="B2536" s="33"/>
      <c r="C2536" s="33"/>
      <c r="D2536" s="33"/>
      <c r="E2536" s="33"/>
      <c r="F2536" s="33"/>
      <c r="G2536" s="33"/>
    </row>
    <row r="2537" spans="1:7">
      <c r="A2537" s="33"/>
      <c r="B2537" s="33"/>
      <c r="C2537" s="33"/>
      <c r="D2537" s="33"/>
      <c r="E2537" s="33"/>
      <c r="F2537" s="33"/>
      <c r="G2537" s="33"/>
    </row>
    <row r="2538" spans="1:7">
      <c r="A2538" s="33"/>
      <c r="B2538" s="33"/>
      <c r="C2538" s="33"/>
      <c r="D2538" s="33"/>
      <c r="E2538" s="33"/>
      <c r="F2538" s="33"/>
      <c r="G2538" s="33"/>
    </row>
    <row r="2539" spans="1:7">
      <c r="A2539" s="33"/>
      <c r="B2539" s="33"/>
      <c r="C2539" s="33"/>
      <c r="D2539" s="33"/>
      <c r="E2539" s="33"/>
      <c r="F2539" s="33"/>
      <c r="G2539" s="33"/>
    </row>
    <row r="2540" spans="1:7">
      <c r="A2540" s="33"/>
      <c r="B2540" s="33"/>
      <c r="C2540" s="33"/>
      <c r="D2540" s="33"/>
      <c r="E2540" s="33"/>
      <c r="F2540" s="33"/>
      <c r="G2540" s="33"/>
    </row>
    <row r="2541" spans="1:7">
      <c r="A2541" s="33"/>
      <c r="B2541" s="33"/>
      <c r="C2541" s="33"/>
      <c r="D2541" s="33"/>
      <c r="E2541" s="33"/>
      <c r="F2541" s="33"/>
      <c r="G2541" s="33"/>
    </row>
    <row r="2542" spans="1:7">
      <c r="A2542" s="33"/>
      <c r="B2542" s="33"/>
      <c r="C2542" s="33"/>
      <c r="D2542" s="33"/>
      <c r="E2542" s="33"/>
      <c r="F2542" s="33"/>
      <c r="G2542" s="33"/>
    </row>
    <row r="2543" spans="1:7">
      <c r="A2543" s="33"/>
      <c r="B2543" s="33"/>
      <c r="C2543" s="33"/>
      <c r="D2543" s="33"/>
      <c r="E2543" s="33"/>
      <c r="F2543" s="33"/>
      <c r="G2543" s="33"/>
    </row>
    <row r="2544" spans="1:7">
      <c r="A2544" s="33"/>
      <c r="B2544" s="33"/>
      <c r="C2544" s="33"/>
      <c r="D2544" s="33"/>
      <c r="E2544" s="33"/>
      <c r="F2544" s="33"/>
      <c r="G2544" s="33"/>
    </row>
    <row r="2545" spans="1:7">
      <c r="A2545" s="33"/>
      <c r="B2545" s="33"/>
      <c r="C2545" s="33"/>
      <c r="D2545" s="33"/>
      <c r="E2545" s="33"/>
      <c r="F2545" s="33"/>
      <c r="G2545" s="33"/>
    </row>
    <row r="2546" spans="1:7">
      <c r="A2546" s="33"/>
      <c r="B2546" s="33"/>
      <c r="C2546" s="33"/>
      <c r="D2546" s="33"/>
      <c r="E2546" s="33"/>
      <c r="F2546" s="33"/>
      <c r="G2546" s="33"/>
    </row>
    <row r="2547" spans="1:7">
      <c r="A2547" s="33"/>
      <c r="B2547" s="33"/>
      <c r="C2547" s="33"/>
      <c r="D2547" s="33"/>
      <c r="E2547" s="33"/>
      <c r="F2547" s="33"/>
      <c r="G2547" s="33"/>
    </row>
    <row r="2548" spans="1:7">
      <c r="A2548" s="33"/>
      <c r="B2548" s="33"/>
      <c r="C2548" s="33"/>
      <c r="D2548" s="33"/>
      <c r="E2548" s="33"/>
      <c r="F2548" s="33"/>
      <c r="G2548" s="33"/>
    </row>
    <row r="2549" spans="1:7">
      <c r="A2549" s="33"/>
      <c r="B2549" s="33"/>
      <c r="C2549" s="33"/>
      <c r="D2549" s="33"/>
      <c r="E2549" s="33"/>
      <c r="F2549" s="33"/>
      <c r="G2549" s="33"/>
    </row>
    <row r="2550" spans="1:7">
      <c r="A2550" s="33"/>
      <c r="B2550" s="33"/>
      <c r="C2550" s="33"/>
      <c r="D2550" s="33"/>
      <c r="E2550" s="33"/>
      <c r="F2550" s="33"/>
      <c r="G2550" s="33"/>
    </row>
    <row r="2551" spans="1:7">
      <c r="A2551" s="33"/>
      <c r="B2551" s="33"/>
      <c r="C2551" s="33"/>
      <c r="D2551" s="33"/>
      <c r="E2551" s="33"/>
      <c r="F2551" s="33"/>
      <c r="G2551" s="33"/>
    </row>
    <row r="2552" spans="1:7">
      <c r="A2552" s="33"/>
      <c r="B2552" s="33"/>
      <c r="C2552" s="33"/>
      <c r="D2552" s="33"/>
      <c r="E2552" s="33"/>
      <c r="F2552" s="33"/>
      <c r="G2552" s="33"/>
    </row>
    <row r="2553" spans="1:7">
      <c r="A2553" s="33"/>
      <c r="B2553" s="33"/>
      <c r="C2553" s="33"/>
      <c r="D2553" s="33"/>
      <c r="E2553" s="33"/>
      <c r="F2553" s="33"/>
      <c r="G2553" s="33"/>
    </row>
    <row r="2554" spans="1:7">
      <c r="A2554" s="33"/>
      <c r="B2554" s="33"/>
      <c r="C2554" s="33"/>
      <c r="D2554" s="33"/>
      <c r="E2554" s="33"/>
      <c r="F2554" s="33"/>
      <c r="G2554" s="33"/>
    </row>
    <row r="2555" spans="1:7">
      <c r="A2555" s="33"/>
      <c r="B2555" s="33"/>
      <c r="C2555" s="33"/>
      <c r="D2555" s="33"/>
      <c r="E2555" s="33"/>
      <c r="F2555" s="33"/>
      <c r="G2555" s="33"/>
    </row>
    <row r="2556" spans="1:7">
      <c r="A2556" s="33"/>
      <c r="B2556" s="33"/>
      <c r="C2556" s="33"/>
      <c r="D2556" s="33"/>
      <c r="E2556" s="33"/>
      <c r="F2556" s="33"/>
      <c r="G2556" s="33"/>
    </row>
    <row r="2557" spans="1:7">
      <c r="A2557" s="33"/>
      <c r="B2557" s="33"/>
      <c r="C2557" s="33"/>
      <c r="D2557" s="33"/>
      <c r="E2557" s="33"/>
      <c r="F2557" s="33"/>
      <c r="G2557" s="33"/>
    </row>
    <row r="2558" spans="1:7">
      <c r="A2558" s="33"/>
      <c r="B2558" s="33"/>
      <c r="C2558" s="33"/>
      <c r="D2558" s="33"/>
      <c r="E2558" s="33"/>
      <c r="F2558" s="33"/>
      <c r="G2558" s="33"/>
    </row>
    <row r="2559" spans="1:7">
      <c r="A2559" s="33"/>
      <c r="B2559" s="33"/>
      <c r="C2559" s="33"/>
      <c r="D2559" s="33"/>
      <c r="E2559" s="33"/>
      <c r="F2559" s="33"/>
      <c r="G2559" s="33"/>
    </row>
    <row r="2560" spans="1:7">
      <c r="A2560" s="33"/>
      <c r="B2560" s="33"/>
      <c r="C2560" s="33"/>
      <c r="D2560" s="33"/>
      <c r="E2560" s="33"/>
      <c r="F2560" s="33"/>
      <c r="G2560" s="33"/>
    </row>
    <row r="2561" spans="1:7">
      <c r="A2561" s="33"/>
      <c r="B2561" s="33"/>
      <c r="C2561" s="33"/>
      <c r="D2561" s="33"/>
      <c r="E2561" s="33"/>
      <c r="F2561" s="33"/>
      <c r="G2561" s="33"/>
    </row>
    <row r="2562" spans="1:7">
      <c r="A2562" s="33"/>
      <c r="B2562" s="33"/>
      <c r="C2562" s="33"/>
      <c r="D2562" s="33"/>
      <c r="E2562" s="33"/>
      <c r="F2562" s="33"/>
      <c r="G2562" s="33"/>
    </row>
    <row r="2563" spans="1:7">
      <c r="A2563" s="33"/>
      <c r="B2563" s="33"/>
      <c r="C2563" s="33"/>
      <c r="D2563" s="33"/>
      <c r="E2563" s="33"/>
      <c r="F2563" s="33"/>
      <c r="G2563" s="33"/>
    </row>
    <row r="2564" spans="1:7">
      <c r="A2564" s="33"/>
      <c r="B2564" s="33"/>
      <c r="C2564" s="33"/>
      <c r="D2564" s="33"/>
      <c r="E2564" s="33"/>
      <c r="F2564" s="33"/>
      <c r="G2564" s="33"/>
    </row>
    <row r="2565" spans="1:7">
      <c r="A2565" s="33"/>
      <c r="B2565" s="33"/>
      <c r="C2565" s="33"/>
      <c r="D2565" s="33"/>
      <c r="E2565" s="33"/>
      <c r="F2565" s="33"/>
      <c r="G2565" s="33"/>
    </row>
    <row r="2566" spans="1:7">
      <c r="A2566" s="33"/>
      <c r="B2566" s="33"/>
      <c r="C2566" s="33"/>
      <c r="D2566" s="33"/>
      <c r="E2566" s="33"/>
      <c r="F2566" s="33"/>
      <c r="G2566" s="33"/>
    </row>
    <row r="2567" spans="1:7">
      <c r="A2567" s="33"/>
      <c r="B2567" s="33"/>
      <c r="C2567" s="33"/>
      <c r="D2567" s="33"/>
      <c r="E2567" s="33"/>
      <c r="F2567" s="33"/>
      <c r="G2567" s="33"/>
    </row>
    <row r="2568" spans="1:7">
      <c r="A2568" s="33"/>
      <c r="B2568" s="33"/>
      <c r="C2568" s="33"/>
      <c r="D2568" s="33"/>
      <c r="E2568" s="33"/>
      <c r="F2568" s="33"/>
      <c r="G2568" s="33"/>
    </row>
    <row r="2569" spans="1:7">
      <c r="A2569" s="33"/>
      <c r="B2569" s="33"/>
      <c r="C2569" s="33"/>
      <c r="D2569" s="33"/>
      <c r="E2569" s="33"/>
      <c r="F2569" s="33"/>
      <c r="G2569" s="33"/>
    </row>
    <row r="2570" spans="1:7">
      <c r="A2570" s="33"/>
      <c r="B2570" s="33"/>
      <c r="C2570" s="33"/>
      <c r="D2570" s="33"/>
      <c r="E2570" s="33"/>
      <c r="F2570" s="33"/>
      <c r="G2570" s="33"/>
    </row>
    <row r="2571" spans="1:7">
      <c r="A2571" s="33"/>
      <c r="B2571" s="33"/>
      <c r="C2571" s="33"/>
      <c r="D2571" s="33"/>
      <c r="E2571" s="33"/>
      <c r="F2571" s="33"/>
      <c r="G2571" s="33"/>
    </row>
    <row r="2572" spans="1:7">
      <c r="A2572" s="33"/>
      <c r="B2572" s="33"/>
      <c r="C2572" s="33"/>
      <c r="D2572" s="33"/>
      <c r="E2572" s="33"/>
      <c r="F2572" s="33"/>
      <c r="G2572" s="33"/>
    </row>
    <row r="2573" spans="1:7">
      <c r="A2573" s="33"/>
      <c r="B2573" s="33"/>
      <c r="C2573" s="33"/>
      <c r="D2573" s="33"/>
      <c r="E2573" s="33"/>
      <c r="F2573" s="33"/>
      <c r="G2573" s="33"/>
    </row>
    <row r="2574" spans="1:7">
      <c r="A2574" s="33"/>
      <c r="B2574" s="33"/>
      <c r="C2574" s="33"/>
      <c r="D2574" s="33"/>
      <c r="E2574" s="33"/>
      <c r="F2574" s="33"/>
      <c r="G2574" s="33"/>
    </row>
    <row r="2575" spans="1:7">
      <c r="A2575" s="33"/>
      <c r="B2575" s="33"/>
      <c r="C2575" s="33"/>
      <c r="D2575" s="33"/>
      <c r="E2575" s="33"/>
      <c r="F2575" s="33"/>
      <c r="G2575" s="33"/>
    </row>
    <row r="2576" spans="1:7">
      <c r="A2576" s="33"/>
      <c r="B2576" s="33"/>
      <c r="C2576" s="33"/>
      <c r="D2576" s="33"/>
      <c r="E2576" s="33"/>
      <c r="F2576" s="33"/>
      <c r="G2576" s="33"/>
    </row>
    <row r="2577" spans="1:7">
      <c r="A2577" s="33"/>
      <c r="B2577" s="33"/>
      <c r="C2577" s="33"/>
      <c r="D2577" s="33"/>
      <c r="E2577" s="33"/>
      <c r="F2577" s="33"/>
      <c r="G2577" s="33"/>
    </row>
    <row r="2578" spans="1:7">
      <c r="A2578" s="33"/>
      <c r="B2578" s="33"/>
      <c r="C2578" s="33"/>
      <c r="D2578" s="33"/>
      <c r="E2578" s="33"/>
      <c r="F2578" s="33"/>
      <c r="G2578" s="33"/>
    </row>
    <row r="2579" spans="1:7">
      <c r="A2579" s="33"/>
      <c r="B2579" s="33"/>
      <c r="C2579" s="33"/>
      <c r="D2579" s="33"/>
      <c r="E2579" s="33"/>
      <c r="F2579" s="33"/>
      <c r="G2579" s="33"/>
    </row>
    <row r="2580" spans="1:7">
      <c r="A2580" s="33"/>
      <c r="B2580" s="33"/>
      <c r="C2580" s="33"/>
      <c r="D2580" s="33"/>
      <c r="E2580" s="33"/>
      <c r="F2580" s="33"/>
      <c r="G2580" s="33"/>
    </row>
    <row r="2581" spans="1:7">
      <c r="A2581" s="33"/>
      <c r="B2581" s="33"/>
      <c r="C2581" s="33"/>
      <c r="D2581" s="33"/>
      <c r="E2581" s="33"/>
      <c r="F2581" s="33"/>
      <c r="G2581" s="33"/>
    </row>
    <row r="2582" spans="1:7">
      <c r="A2582" s="33"/>
      <c r="B2582" s="33"/>
      <c r="C2582" s="33"/>
      <c r="D2582" s="33"/>
      <c r="E2582" s="33"/>
      <c r="F2582" s="33"/>
      <c r="G2582" s="33"/>
    </row>
    <row r="2583" spans="1:7">
      <c r="A2583" s="33"/>
      <c r="B2583" s="33"/>
      <c r="C2583" s="33"/>
      <c r="D2583" s="33"/>
      <c r="E2583" s="33"/>
      <c r="F2583" s="33"/>
      <c r="G2583" s="33"/>
    </row>
    <row r="2584" spans="1:7">
      <c r="A2584" s="33"/>
      <c r="B2584" s="33"/>
      <c r="C2584" s="33"/>
      <c r="D2584" s="33"/>
      <c r="E2584" s="33"/>
      <c r="F2584" s="33"/>
      <c r="G2584" s="33"/>
    </row>
    <row r="2585" spans="1:7">
      <c r="A2585" s="33"/>
      <c r="B2585" s="33"/>
      <c r="C2585" s="33"/>
      <c r="D2585" s="33"/>
      <c r="E2585" s="33"/>
      <c r="F2585" s="33"/>
      <c r="G2585" s="33"/>
    </row>
    <row r="2586" spans="1:7">
      <c r="A2586" s="33"/>
      <c r="B2586" s="33"/>
      <c r="C2586" s="33"/>
      <c r="D2586" s="33"/>
      <c r="E2586" s="33"/>
      <c r="F2586" s="33"/>
      <c r="G2586" s="33"/>
    </row>
    <row r="2587" spans="1:7">
      <c r="A2587" s="33"/>
      <c r="B2587" s="33"/>
      <c r="C2587" s="33"/>
      <c r="D2587" s="33"/>
      <c r="E2587" s="33"/>
      <c r="F2587" s="33"/>
      <c r="G2587" s="33"/>
    </row>
    <row r="2588" spans="1:7">
      <c r="A2588" s="33"/>
      <c r="B2588" s="33"/>
      <c r="C2588" s="33"/>
      <c r="D2588" s="33"/>
      <c r="E2588" s="33"/>
      <c r="F2588" s="33"/>
      <c r="G2588" s="33"/>
    </row>
    <row r="2589" spans="1:7">
      <c r="A2589" s="33"/>
      <c r="B2589" s="33"/>
      <c r="C2589" s="33"/>
      <c r="D2589" s="33"/>
      <c r="E2589" s="33"/>
      <c r="F2589" s="33"/>
      <c r="G2589" s="33"/>
    </row>
    <row r="2590" spans="1:7">
      <c r="A2590" s="33"/>
      <c r="B2590" s="33"/>
      <c r="C2590" s="33"/>
      <c r="D2590" s="33"/>
      <c r="E2590" s="33"/>
      <c r="F2590" s="33"/>
      <c r="G2590" s="33"/>
    </row>
    <row r="2591" spans="1:7">
      <c r="A2591" s="33"/>
      <c r="B2591" s="33"/>
      <c r="C2591" s="33"/>
      <c r="D2591" s="33"/>
      <c r="E2591" s="33"/>
      <c r="F2591" s="33"/>
      <c r="G2591" s="33"/>
    </row>
    <row r="2592" spans="1:7">
      <c r="A2592" s="33"/>
      <c r="B2592" s="33"/>
      <c r="C2592" s="33"/>
      <c r="D2592" s="33"/>
      <c r="E2592" s="33"/>
      <c r="F2592" s="33"/>
      <c r="G2592" s="33"/>
    </row>
    <row r="2593" spans="1:7">
      <c r="A2593" s="33"/>
      <c r="B2593" s="33"/>
      <c r="C2593" s="33"/>
      <c r="D2593" s="33"/>
      <c r="E2593" s="33"/>
      <c r="F2593" s="33"/>
      <c r="G2593" s="33"/>
    </row>
    <row r="2594" spans="1:7">
      <c r="A2594" s="33"/>
      <c r="B2594" s="33"/>
      <c r="C2594" s="33"/>
      <c r="D2594" s="33"/>
      <c r="E2594" s="33"/>
      <c r="F2594" s="33"/>
      <c r="G2594" s="33"/>
    </row>
    <row r="2595" spans="1:7">
      <c r="A2595" s="33"/>
      <c r="B2595" s="33"/>
      <c r="C2595" s="33"/>
      <c r="D2595" s="33"/>
      <c r="E2595" s="33"/>
      <c r="F2595" s="33"/>
      <c r="G2595" s="33"/>
    </row>
    <row r="2596" spans="1:7">
      <c r="A2596" s="33"/>
      <c r="B2596" s="33"/>
      <c r="C2596" s="33"/>
      <c r="D2596" s="33"/>
      <c r="E2596" s="33"/>
      <c r="F2596" s="33"/>
      <c r="G2596" s="33"/>
    </row>
    <row r="2597" spans="1:7">
      <c r="A2597" s="33"/>
      <c r="B2597" s="33"/>
      <c r="C2597" s="33"/>
      <c r="D2597" s="33"/>
      <c r="E2597" s="33"/>
      <c r="F2597" s="33"/>
      <c r="G2597" s="33"/>
    </row>
    <row r="2598" spans="1:7">
      <c r="A2598" s="33"/>
      <c r="B2598" s="33"/>
      <c r="C2598" s="33"/>
      <c r="D2598" s="33"/>
      <c r="E2598" s="33"/>
      <c r="F2598" s="33"/>
      <c r="G2598" s="33"/>
    </row>
    <row r="2599" spans="1:7">
      <c r="A2599" s="33"/>
      <c r="B2599" s="33"/>
      <c r="C2599" s="33"/>
      <c r="D2599" s="33"/>
      <c r="E2599" s="33"/>
      <c r="F2599" s="33"/>
      <c r="G2599" s="33"/>
    </row>
    <row r="2600" spans="1:7">
      <c r="A2600" s="33"/>
      <c r="B2600" s="33"/>
      <c r="C2600" s="33"/>
      <c r="D2600" s="33"/>
      <c r="E2600" s="33"/>
      <c r="F2600" s="33"/>
      <c r="G2600" s="33"/>
    </row>
    <row r="2601" spans="1:7">
      <c r="A2601" s="33"/>
      <c r="B2601" s="33"/>
      <c r="C2601" s="33"/>
      <c r="D2601" s="33"/>
      <c r="E2601" s="33"/>
      <c r="F2601" s="33"/>
      <c r="G2601" s="33"/>
    </row>
    <row r="2602" spans="1:7">
      <c r="A2602" s="33"/>
      <c r="B2602" s="33"/>
      <c r="C2602" s="33"/>
      <c r="D2602" s="33"/>
      <c r="E2602" s="33"/>
      <c r="F2602" s="33"/>
      <c r="G2602" s="33"/>
    </row>
    <row r="2603" spans="1:7">
      <c r="A2603" s="33"/>
      <c r="B2603" s="33"/>
      <c r="C2603" s="33"/>
      <c r="D2603" s="33"/>
      <c r="E2603" s="33"/>
      <c r="F2603" s="33"/>
      <c r="G2603" s="33"/>
    </row>
    <row r="2604" spans="1:7">
      <c r="A2604" s="33"/>
      <c r="B2604" s="33"/>
      <c r="C2604" s="33"/>
      <c r="D2604" s="33"/>
      <c r="E2604" s="33"/>
      <c r="F2604" s="33"/>
      <c r="G2604" s="33"/>
    </row>
    <row r="2605" spans="1:7">
      <c r="A2605" s="33"/>
      <c r="B2605" s="33"/>
      <c r="C2605" s="33"/>
      <c r="D2605" s="33"/>
      <c r="E2605" s="33"/>
      <c r="F2605" s="33"/>
      <c r="G2605" s="33"/>
    </row>
    <row r="2606" spans="1:7">
      <c r="A2606" s="33"/>
      <c r="B2606" s="33"/>
      <c r="C2606" s="33"/>
      <c r="D2606" s="33"/>
      <c r="E2606" s="33"/>
      <c r="F2606" s="33"/>
      <c r="G2606" s="33"/>
    </row>
    <row r="2607" spans="1:7">
      <c r="A2607" s="33"/>
      <c r="B2607" s="33"/>
      <c r="C2607" s="33"/>
      <c r="D2607" s="33"/>
      <c r="E2607" s="33"/>
      <c r="F2607" s="33"/>
      <c r="G2607" s="33"/>
    </row>
    <row r="2608" spans="1:7">
      <c r="A2608" s="33"/>
      <c r="B2608" s="33"/>
      <c r="C2608" s="33"/>
      <c r="D2608" s="33"/>
      <c r="E2608" s="33"/>
      <c r="F2608" s="33"/>
      <c r="G2608" s="33"/>
    </row>
    <row r="2609" spans="1:7">
      <c r="A2609" s="33"/>
      <c r="B2609" s="33"/>
      <c r="C2609" s="33"/>
      <c r="D2609" s="33"/>
      <c r="E2609" s="33"/>
      <c r="F2609" s="33"/>
      <c r="G2609" s="33"/>
    </row>
    <row r="2610" spans="1:7">
      <c r="A2610" s="33"/>
      <c r="B2610" s="33"/>
      <c r="C2610" s="33"/>
      <c r="D2610" s="33"/>
      <c r="E2610" s="33"/>
      <c r="F2610" s="33"/>
      <c r="G2610" s="33"/>
    </row>
    <row r="2611" spans="1:7">
      <c r="A2611" s="33"/>
      <c r="B2611" s="33"/>
      <c r="C2611" s="33"/>
      <c r="D2611" s="33"/>
      <c r="E2611" s="33"/>
      <c r="F2611" s="33"/>
      <c r="G2611" s="33"/>
    </row>
    <row r="2612" spans="1:7">
      <c r="A2612" s="33"/>
      <c r="B2612" s="33"/>
      <c r="C2612" s="33"/>
      <c r="D2612" s="33"/>
      <c r="E2612" s="33"/>
      <c r="F2612" s="33"/>
      <c r="G2612" s="33"/>
    </row>
    <row r="2613" spans="1:7">
      <c r="A2613" s="33"/>
      <c r="B2613" s="33"/>
      <c r="C2613" s="33"/>
      <c r="D2613" s="33"/>
      <c r="E2613" s="33"/>
      <c r="F2613" s="33"/>
      <c r="G2613" s="33"/>
    </row>
    <row r="2614" spans="1:7">
      <c r="A2614" s="33"/>
      <c r="B2614" s="33"/>
      <c r="C2614" s="33"/>
      <c r="D2614" s="33"/>
      <c r="E2614" s="33"/>
      <c r="F2614" s="33"/>
      <c r="G2614" s="33"/>
    </row>
    <row r="2615" spans="1:7">
      <c r="A2615" s="33"/>
      <c r="B2615" s="33"/>
      <c r="C2615" s="33"/>
      <c r="D2615" s="33"/>
      <c r="E2615" s="33"/>
      <c r="F2615" s="33"/>
      <c r="G2615" s="33"/>
    </row>
    <row r="2616" spans="1:7">
      <c r="A2616" s="33"/>
      <c r="B2616" s="33"/>
      <c r="C2616" s="33"/>
      <c r="D2616" s="33"/>
      <c r="E2616" s="33"/>
      <c r="F2616" s="33"/>
      <c r="G2616" s="33"/>
    </row>
    <row r="2617" spans="1:7">
      <c r="A2617" s="33"/>
      <c r="B2617" s="33"/>
      <c r="C2617" s="33"/>
      <c r="D2617" s="33"/>
      <c r="E2617" s="33"/>
      <c r="F2617" s="33"/>
      <c r="G2617" s="33"/>
    </row>
    <row r="2618" spans="1:7">
      <c r="A2618" s="33"/>
      <c r="B2618" s="33"/>
      <c r="C2618" s="33"/>
      <c r="D2618" s="33"/>
      <c r="E2618" s="33"/>
      <c r="F2618" s="33"/>
      <c r="G2618" s="33"/>
    </row>
    <row r="2619" spans="1:7">
      <c r="A2619" s="33"/>
      <c r="B2619" s="33"/>
      <c r="C2619" s="33"/>
      <c r="D2619" s="33"/>
      <c r="E2619" s="33"/>
      <c r="F2619" s="33"/>
      <c r="G2619" s="33"/>
    </row>
    <row r="2620" spans="1:7">
      <c r="A2620" s="33"/>
      <c r="B2620" s="33"/>
      <c r="C2620" s="33"/>
      <c r="D2620" s="33"/>
      <c r="E2620" s="33"/>
      <c r="F2620" s="33"/>
      <c r="G2620" s="33"/>
    </row>
    <row r="2621" spans="1:7">
      <c r="A2621" s="33"/>
      <c r="B2621" s="33"/>
      <c r="C2621" s="33"/>
      <c r="D2621" s="33"/>
      <c r="E2621" s="33"/>
      <c r="F2621" s="33"/>
      <c r="G2621" s="33"/>
    </row>
    <row r="2622" spans="1:7">
      <c r="A2622" s="33"/>
      <c r="B2622" s="33"/>
      <c r="C2622" s="33"/>
      <c r="D2622" s="33"/>
      <c r="E2622" s="33"/>
      <c r="F2622" s="33"/>
      <c r="G2622" s="33"/>
    </row>
    <row r="2623" spans="1:7">
      <c r="A2623" s="33"/>
      <c r="B2623" s="33"/>
      <c r="C2623" s="33"/>
      <c r="D2623" s="33"/>
      <c r="E2623" s="33"/>
      <c r="F2623" s="33"/>
      <c r="G2623" s="33"/>
    </row>
    <row r="2624" spans="1:7">
      <c r="A2624" s="33"/>
      <c r="B2624" s="33"/>
      <c r="C2624" s="33"/>
      <c r="D2624" s="33"/>
      <c r="E2624" s="33"/>
      <c r="F2624" s="33"/>
      <c r="G2624" s="33"/>
    </row>
    <row r="2625" spans="1:7">
      <c r="A2625" s="33"/>
      <c r="B2625" s="33"/>
      <c r="C2625" s="33"/>
      <c r="D2625" s="33"/>
      <c r="E2625" s="33"/>
      <c r="F2625" s="33"/>
      <c r="G2625" s="33"/>
    </row>
    <row r="2626" spans="1:7">
      <c r="A2626" s="33"/>
      <c r="B2626" s="33"/>
      <c r="C2626" s="33"/>
      <c r="D2626" s="33"/>
      <c r="E2626" s="33"/>
      <c r="F2626" s="33"/>
      <c r="G2626" s="33"/>
    </row>
    <row r="2627" spans="1:7">
      <c r="A2627" s="33"/>
      <c r="B2627" s="33"/>
      <c r="C2627" s="33"/>
      <c r="D2627" s="33"/>
      <c r="E2627" s="33"/>
      <c r="F2627" s="33"/>
      <c r="G2627" s="33"/>
    </row>
    <row r="2628" spans="1:7">
      <c r="A2628" s="33"/>
      <c r="B2628" s="33"/>
      <c r="C2628" s="33"/>
      <c r="D2628" s="33"/>
      <c r="E2628" s="33"/>
      <c r="F2628" s="33"/>
      <c r="G2628" s="33"/>
    </row>
    <row r="2629" spans="1:7">
      <c r="A2629" s="33"/>
      <c r="B2629" s="33"/>
      <c r="C2629" s="33"/>
      <c r="D2629" s="33"/>
      <c r="E2629" s="33"/>
      <c r="F2629" s="33"/>
      <c r="G2629" s="33"/>
    </row>
    <row r="2630" spans="1:7">
      <c r="A2630" s="33"/>
      <c r="B2630" s="33"/>
      <c r="C2630" s="33"/>
      <c r="D2630" s="33"/>
      <c r="E2630" s="33"/>
      <c r="F2630" s="33"/>
      <c r="G2630" s="33"/>
    </row>
    <row r="2631" spans="1:7">
      <c r="A2631" s="33"/>
      <c r="B2631" s="33"/>
      <c r="C2631" s="33"/>
      <c r="D2631" s="33"/>
      <c r="E2631" s="33"/>
      <c r="F2631" s="33"/>
      <c r="G2631" s="33"/>
    </row>
    <row r="2632" spans="1:7">
      <c r="A2632" s="33"/>
      <c r="B2632" s="33"/>
      <c r="C2632" s="33"/>
      <c r="D2632" s="33"/>
      <c r="E2632" s="33"/>
      <c r="F2632" s="33"/>
      <c r="G2632" s="33"/>
    </row>
    <row r="2633" spans="1:7">
      <c r="A2633" s="33"/>
      <c r="B2633" s="33"/>
      <c r="C2633" s="33"/>
      <c r="D2633" s="33"/>
      <c r="E2633" s="33"/>
      <c r="F2633" s="33"/>
      <c r="G2633" s="33"/>
    </row>
    <row r="2634" spans="1:7">
      <c r="A2634" s="33"/>
      <c r="B2634" s="33"/>
      <c r="C2634" s="33"/>
      <c r="D2634" s="33"/>
      <c r="E2634" s="33"/>
      <c r="F2634" s="33"/>
      <c r="G2634" s="33"/>
    </row>
    <row r="2635" spans="1:7">
      <c r="A2635" s="33"/>
      <c r="B2635" s="33"/>
      <c r="C2635" s="33"/>
      <c r="D2635" s="33"/>
      <c r="E2635" s="33"/>
      <c r="F2635" s="33"/>
      <c r="G2635" s="33"/>
    </row>
    <row r="2636" spans="1:7">
      <c r="A2636" s="33"/>
      <c r="B2636" s="33"/>
      <c r="C2636" s="33"/>
      <c r="D2636" s="33"/>
      <c r="E2636" s="33"/>
      <c r="F2636" s="33"/>
      <c r="G2636" s="33"/>
    </row>
    <row r="2637" spans="1:7">
      <c r="A2637" s="33"/>
      <c r="B2637" s="33"/>
      <c r="C2637" s="33"/>
      <c r="D2637" s="33"/>
      <c r="E2637" s="33"/>
      <c r="F2637" s="33"/>
      <c r="G2637" s="33"/>
    </row>
    <row r="2638" spans="1:7">
      <c r="A2638" s="33"/>
      <c r="B2638" s="33"/>
      <c r="C2638" s="33"/>
      <c r="D2638" s="33"/>
      <c r="E2638" s="33"/>
      <c r="F2638" s="33"/>
      <c r="G2638" s="33"/>
    </row>
    <row r="2639" spans="1:7">
      <c r="A2639" s="33"/>
      <c r="B2639" s="33"/>
      <c r="C2639" s="33"/>
      <c r="D2639" s="33"/>
      <c r="E2639" s="33"/>
      <c r="F2639" s="33"/>
      <c r="G2639" s="33"/>
    </row>
    <row r="2640" spans="1:7">
      <c r="A2640" s="33"/>
      <c r="B2640" s="33"/>
      <c r="C2640" s="33"/>
      <c r="D2640" s="33"/>
      <c r="E2640" s="33"/>
      <c r="F2640" s="33"/>
      <c r="G2640" s="33"/>
    </row>
    <row r="2641" spans="1:7">
      <c r="A2641" s="33"/>
      <c r="B2641" s="33"/>
      <c r="C2641" s="33"/>
      <c r="D2641" s="33"/>
      <c r="E2641" s="33"/>
      <c r="F2641" s="33"/>
      <c r="G2641" s="33"/>
    </row>
    <row r="2642" spans="1:7">
      <c r="A2642" s="33"/>
      <c r="B2642" s="33"/>
      <c r="C2642" s="33"/>
      <c r="D2642" s="33"/>
      <c r="E2642" s="33"/>
      <c r="F2642" s="33"/>
      <c r="G2642" s="33"/>
    </row>
    <row r="2643" spans="1:7">
      <c r="A2643" s="33"/>
      <c r="B2643" s="33"/>
      <c r="C2643" s="33"/>
      <c r="D2643" s="33"/>
      <c r="E2643" s="33"/>
      <c r="F2643" s="33"/>
      <c r="G2643" s="33"/>
    </row>
    <row r="2644" spans="1:7">
      <c r="A2644" s="33"/>
      <c r="B2644" s="33"/>
      <c r="C2644" s="33"/>
      <c r="D2644" s="33"/>
      <c r="E2644" s="33"/>
      <c r="F2644" s="33"/>
      <c r="G2644" s="33"/>
    </row>
    <row r="2645" spans="1:7">
      <c r="A2645" s="33"/>
      <c r="B2645" s="33"/>
      <c r="C2645" s="33"/>
      <c r="D2645" s="33"/>
      <c r="E2645" s="33"/>
      <c r="F2645" s="33"/>
      <c r="G2645" s="33"/>
    </row>
    <row r="2646" spans="1:7">
      <c r="A2646" s="33"/>
      <c r="B2646" s="33"/>
      <c r="C2646" s="33"/>
      <c r="D2646" s="33"/>
      <c r="E2646" s="33"/>
      <c r="F2646" s="33"/>
      <c r="G2646" s="33"/>
    </row>
    <row r="2647" spans="1:7">
      <c r="A2647" s="33"/>
      <c r="B2647" s="33"/>
      <c r="C2647" s="33"/>
      <c r="D2647" s="33"/>
      <c r="E2647" s="33"/>
      <c r="F2647" s="33"/>
      <c r="G2647" s="33"/>
    </row>
    <row r="2648" spans="1:7">
      <c r="A2648" s="33"/>
      <c r="B2648" s="33"/>
      <c r="C2648" s="33"/>
      <c r="D2648" s="33"/>
      <c r="E2648" s="33"/>
      <c r="F2648" s="33"/>
      <c r="G2648" s="33"/>
    </row>
    <row r="2649" spans="1:7">
      <c r="A2649" s="33"/>
      <c r="B2649" s="33"/>
      <c r="C2649" s="33"/>
      <c r="D2649" s="33"/>
      <c r="E2649" s="33"/>
      <c r="F2649" s="33"/>
      <c r="G2649" s="33"/>
    </row>
    <row r="2650" spans="1:7">
      <c r="A2650" s="33"/>
      <c r="B2650" s="33"/>
      <c r="C2650" s="33"/>
      <c r="D2650" s="33"/>
      <c r="E2650" s="33"/>
      <c r="F2650" s="33"/>
      <c r="G2650" s="33"/>
    </row>
    <row r="2651" spans="1:7">
      <c r="A2651" s="33"/>
      <c r="B2651" s="33"/>
      <c r="C2651" s="33"/>
      <c r="D2651" s="33"/>
      <c r="E2651" s="33"/>
      <c r="F2651" s="33"/>
      <c r="G2651" s="33"/>
    </row>
    <row r="2652" spans="1:7">
      <c r="A2652" s="33"/>
      <c r="B2652" s="33"/>
      <c r="C2652" s="33"/>
      <c r="D2652" s="33"/>
      <c r="E2652" s="33"/>
      <c r="F2652" s="33"/>
      <c r="G2652" s="33"/>
    </row>
    <row r="2653" spans="1:7">
      <c r="A2653" s="33"/>
      <c r="B2653" s="33"/>
      <c r="C2653" s="33"/>
      <c r="D2653" s="33"/>
      <c r="E2653" s="33"/>
      <c r="F2653" s="33"/>
      <c r="G2653" s="33"/>
    </row>
    <row r="2654" spans="1:7">
      <c r="A2654" s="33"/>
      <c r="B2654" s="33"/>
      <c r="C2654" s="33"/>
      <c r="D2654" s="33"/>
      <c r="E2654" s="33"/>
      <c r="F2654" s="33"/>
      <c r="G2654" s="33"/>
    </row>
    <row r="2655" spans="1:7">
      <c r="A2655" s="33"/>
      <c r="B2655" s="33"/>
      <c r="C2655" s="33"/>
      <c r="D2655" s="33"/>
      <c r="E2655" s="33"/>
      <c r="F2655" s="33"/>
      <c r="G2655" s="33"/>
    </row>
    <row r="2656" spans="1:7">
      <c r="A2656" s="33"/>
      <c r="B2656" s="33"/>
      <c r="C2656" s="33"/>
      <c r="D2656" s="33"/>
      <c r="E2656" s="33"/>
      <c r="F2656" s="33"/>
      <c r="G2656" s="33"/>
    </row>
    <row r="2657" spans="1:7">
      <c r="A2657" s="33"/>
      <c r="B2657" s="33"/>
      <c r="C2657" s="33"/>
      <c r="D2657" s="33"/>
      <c r="E2657" s="33"/>
      <c r="F2657" s="33"/>
      <c r="G2657" s="33"/>
    </row>
    <row r="2658" spans="1:7">
      <c r="A2658" s="33"/>
      <c r="B2658" s="33"/>
      <c r="C2658" s="33"/>
      <c r="D2658" s="33"/>
      <c r="E2658" s="33"/>
      <c r="F2658" s="33"/>
      <c r="G2658" s="33"/>
    </row>
    <row r="2659" spans="1:7">
      <c r="A2659" s="33"/>
      <c r="B2659" s="33"/>
      <c r="C2659" s="33"/>
      <c r="D2659" s="33"/>
      <c r="E2659" s="33"/>
      <c r="F2659" s="33"/>
      <c r="G2659" s="33"/>
    </row>
    <row r="2660" spans="1:7">
      <c r="A2660" s="33"/>
      <c r="B2660" s="33"/>
      <c r="C2660" s="33"/>
      <c r="D2660" s="33"/>
      <c r="E2660" s="33"/>
      <c r="F2660" s="33"/>
      <c r="G2660" s="33"/>
    </row>
    <row r="2661" spans="1:7">
      <c r="A2661" s="33"/>
      <c r="B2661" s="33"/>
      <c r="C2661" s="33"/>
      <c r="D2661" s="33"/>
      <c r="E2661" s="33"/>
      <c r="F2661" s="33"/>
      <c r="G2661" s="33"/>
    </row>
    <row r="2662" spans="1:7">
      <c r="A2662" s="33"/>
      <c r="B2662" s="33"/>
      <c r="C2662" s="33"/>
      <c r="D2662" s="33"/>
      <c r="E2662" s="33"/>
      <c r="F2662" s="33"/>
      <c r="G2662" s="33"/>
    </row>
    <row r="2663" spans="1:7">
      <c r="A2663" s="33"/>
      <c r="B2663" s="33"/>
      <c r="C2663" s="33"/>
      <c r="D2663" s="33"/>
      <c r="E2663" s="33"/>
      <c r="F2663" s="33"/>
      <c r="G2663" s="33"/>
    </row>
    <row r="2664" spans="1:7">
      <c r="A2664" s="33"/>
      <c r="B2664" s="33"/>
      <c r="C2664" s="33"/>
      <c r="D2664" s="33"/>
      <c r="E2664" s="33"/>
      <c r="F2664" s="33"/>
      <c r="G2664" s="33"/>
    </row>
    <row r="2665" spans="1:7">
      <c r="A2665" s="33"/>
      <c r="B2665" s="33"/>
      <c r="C2665" s="33"/>
      <c r="D2665" s="33"/>
      <c r="E2665" s="33"/>
      <c r="F2665" s="33"/>
      <c r="G2665" s="33"/>
    </row>
    <row r="2666" spans="1:7">
      <c r="A2666" s="33"/>
      <c r="B2666" s="33"/>
      <c r="C2666" s="33"/>
      <c r="D2666" s="33"/>
      <c r="E2666" s="33"/>
      <c r="F2666" s="33"/>
      <c r="G2666" s="33"/>
    </row>
    <row r="2667" spans="1:7">
      <c r="A2667" s="33"/>
      <c r="B2667" s="33"/>
      <c r="C2667" s="33"/>
      <c r="D2667" s="33"/>
      <c r="E2667" s="33"/>
      <c r="F2667" s="33"/>
      <c r="G2667" s="33"/>
    </row>
    <row r="2668" spans="1:7">
      <c r="A2668" s="33"/>
      <c r="B2668" s="33"/>
      <c r="C2668" s="33"/>
      <c r="D2668" s="33"/>
      <c r="E2668" s="33"/>
      <c r="F2668" s="33"/>
      <c r="G2668" s="33"/>
    </row>
    <row r="2669" spans="1:7">
      <c r="A2669" s="33"/>
      <c r="B2669" s="33"/>
      <c r="C2669" s="33"/>
      <c r="D2669" s="33"/>
      <c r="E2669" s="33"/>
      <c r="F2669" s="33"/>
      <c r="G2669" s="33"/>
    </row>
    <row r="2670" spans="1:7">
      <c r="A2670" s="33"/>
      <c r="B2670" s="33"/>
      <c r="C2670" s="33"/>
      <c r="D2670" s="33"/>
      <c r="E2670" s="33"/>
      <c r="F2670" s="33"/>
      <c r="G2670" s="33"/>
    </row>
    <row r="2671" spans="1:7">
      <c r="A2671" s="33"/>
      <c r="B2671" s="33"/>
      <c r="C2671" s="33"/>
      <c r="D2671" s="33"/>
      <c r="E2671" s="33"/>
      <c r="F2671" s="33"/>
      <c r="G2671" s="33"/>
    </row>
    <row r="2672" spans="1:7">
      <c r="A2672" s="33"/>
      <c r="B2672" s="33"/>
      <c r="C2672" s="33"/>
      <c r="D2672" s="33"/>
      <c r="E2672" s="33"/>
      <c r="F2672" s="33"/>
      <c r="G2672" s="33"/>
    </row>
    <row r="2673" spans="1:7">
      <c r="A2673" s="33"/>
      <c r="B2673" s="33"/>
      <c r="C2673" s="33"/>
      <c r="D2673" s="33"/>
      <c r="E2673" s="33"/>
      <c r="F2673" s="33"/>
      <c r="G2673" s="33"/>
    </row>
    <row r="2674" spans="1:7">
      <c r="A2674" s="33"/>
      <c r="B2674" s="33"/>
      <c r="C2674" s="33"/>
      <c r="D2674" s="33"/>
      <c r="E2674" s="33"/>
      <c r="F2674" s="33"/>
      <c r="G2674" s="33"/>
    </row>
    <row r="2675" spans="1:7">
      <c r="A2675" s="33"/>
      <c r="B2675" s="33"/>
      <c r="C2675" s="33"/>
      <c r="D2675" s="33"/>
      <c r="E2675" s="33"/>
      <c r="F2675" s="33"/>
      <c r="G2675" s="33"/>
    </row>
    <row r="2676" spans="1:7">
      <c r="A2676" s="33"/>
      <c r="B2676" s="33"/>
      <c r="C2676" s="33"/>
      <c r="D2676" s="33"/>
      <c r="E2676" s="33"/>
      <c r="F2676" s="33"/>
      <c r="G2676" s="33"/>
    </row>
    <row r="2677" spans="1:7">
      <c r="A2677" s="33"/>
      <c r="B2677" s="33"/>
      <c r="C2677" s="33"/>
      <c r="D2677" s="33"/>
      <c r="E2677" s="33"/>
      <c r="F2677" s="33"/>
      <c r="G2677" s="33"/>
    </row>
    <row r="2678" spans="1:7">
      <c r="A2678" s="33"/>
      <c r="B2678" s="33"/>
      <c r="C2678" s="33"/>
      <c r="D2678" s="33"/>
      <c r="E2678" s="33"/>
      <c r="F2678" s="33"/>
      <c r="G2678" s="33"/>
    </row>
    <row r="2679" spans="1:7">
      <c r="A2679" s="33"/>
      <c r="B2679" s="33"/>
      <c r="C2679" s="33"/>
      <c r="D2679" s="33"/>
      <c r="E2679" s="33"/>
      <c r="F2679" s="33"/>
      <c r="G2679" s="33"/>
    </row>
    <row r="2680" spans="1:7">
      <c r="A2680" s="33"/>
      <c r="B2680" s="33"/>
      <c r="C2680" s="33"/>
      <c r="D2680" s="33"/>
      <c r="E2680" s="33"/>
      <c r="F2680" s="33"/>
      <c r="G2680" s="33"/>
    </row>
    <row r="2681" spans="1:7">
      <c r="A2681" s="33"/>
      <c r="B2681" s="33"/>
      <c r="C2681" s="33"/>
      <c r="D2681" s="33"/>
      <c r="E2681" s="33"/>
      <c r="F2681" s="33"/>
      <c r="G2681" s="33"/>
    </row>
    <row r="2682" spans="1:7">
      <c r="A2682" s="33"/>
      <c r="B2682" s="33"/>
      <c r="C2682" s="33"/>
      <c r="D2682" s="33"/>
      <c r="E2682" s="33"/>
      <c r="F2682" s="33"/>
      <c r="G2682" s="33"/>
    </row>
    <row r="2683" spans="1:7">
      <c r="A2683" s="33"/>
      <c r="B2683" s="33"/>
      <c r="C2683" s="33"/>
      <c r="D2683" s="33"/>
      <c r="E2683" s="33"/>
      <c r="F2683" s="33"/>
      <c r="G2683" s="33"/>
    </row>
    <row r="2684" spans="1:7">
      <c r="A2684" s="33"/>
      <c r="B2684" s="33"/>
      <c r="C2684" s="33"/>
      <c r="D2684" s="33"/>
      <c r="E2684" s="33"/>
      <c r="F2684" s="33"/>
      <c r="G2684" s="33"/>
    </row>
    <row r="2685" spans="1:7">
      <c r="A2685" s="33"/>
      <c r="B2685" s="33"/>
      <c r="C2685" s="33"/>
      <c r="D2685" s="33"/>
      <c r="E2685" s="33"/>
      <c r="F2685" s="33"/>
      <c r="G2685" s="33"/>
    </row>
    <row r="2686" spans="1:7">
      <c r="A2686" s="33"/>
      <c r="B2686" s="33"/>
      <c r="C2686" s="33"/>
      <c r="D2686" s="33"/>
      <c r="E2686" s="33"/>
      <c r="F2686" s="33"/>
      <c r="G2686" s="33"/>
    </row>
    <row r="2687" spans="1:7">
      <c r="A2687" s="33"/>
      <c r="B2687" s="33"/>
      <c r="C2687" s="33"/>
      <c r="D2687" s="33"/>
      <c r="E2687" s="33"/>
      <c r="F2687" s="33"/>
      <c r="G2687" s="33"/>
    </row>
    <row r="2688" spans="1:7">
      <c r="A2688" s="33"/>
      <c r="B2688" s="33"/>
      <c r="C2688" s="33"/>
      <c r="D2688" s="33"/>
      <c r="E2688" s="33"/>
      <c r="F2688" s="33"/>
      <c r="G2688" s="33"/>
    </row>
    <row r="2689" spans="1:7">
      <c r="A2689" s="33"/>
      <c r="B2689" s="33"/>
      <c r="C2689" s="33"/>
      <c r="D2689" s="33"/>
      <c r="E2689" s="33"/>
      <c r="F2689" s="33"/>
      <c r="G2689" s="33"/>
    </row>
    <row r="2690" spans="1:7">
      <c r="A2690" s="33"/>
      <c r="B2690" s="33"/>
      <c r="C2690" s="33"/>
      <c r="D2690" s="33"/>
      <c r="E2690" s="33"/>
      <c r="F2690" s="33"/>
      <c r="G2690" s="33"/>
    </row>
    <row r="2691" spans="1:7">
      <c r="A2691" s="33"/>
      <c r="B2691" s="33"/>
      <c r="C2691" s="33"/>
      <c r="D2691" s="33"/>
      <c r="E2691" s="33"/>
      <c r="F2691" s="33"/>
      <c r="G2691" s="33"/>
    </row>
    <row r="2692" spans="1:7">
      <c r="A2692" s="33"/>
      <c r="B2692" s="33"/>
      <c r="C2692" s="33"/>
      <c r="D2692" s="33"/>
      <c r="E2692" s="33"/>
      <c r="F2692" s="33"/>
      <c r="G2692" s="33"/>
    </row>
    <row r="2693" spans="1:7">
      <c r="A2693" s="33"/>
      <c r="B2693" s="33"/>
      <c r="C2693" s="33"/>
      <c r="D2693" s="33"/>
      <c r="E2693" s="33"/>
      <c r="F2693" s="33"/>
      <c r="G2693" s="33"/>
    </row>
    <row r="2694" spans="1:7">
      <c r="A2694" s="33"/>
      <c r="B2694" s="33"/>
      <c r="C2694" s="33"/>
      <c r="D2694" s="33"/>
      <c r="E2694" s="33"/>
      <c r="F2694" s="33"/>
      <c r="G2694" s="33"/>
    </row>
    <row r="2695" spans="1:7">
      <c r="A2695" s="33"/>
      <c r="B2695" s="33"/>
      <c r="C2695" s="33"/>
      <c r="D2695" s="33"/>
      <c r="E2695" s="33"/>
      <c r="F2695" s="33"/>
      <c r="G2695" s="33"/>
    </row>
    <row r="2696" spans="1:7">
      <c r="A2696" s="33"/>
      <c r="B2696" s="33"/>
      <c r="C2696" s="33"/>
      <c r="D2696" s="33"/>
      <c r="E2696" s="33"/>
      <c r="F2696" s="33"/>
      <c r="G2696" s="33"/>
    </row>
    <row r="2697" spans="1:7">
      <c r="A2697" s="33"/>
      <c r="B2697" s="33"/>
      <c r="C2697" s="33"/>
      <c r="D2697" s="33"/>
      <c r="E2697" s="33"/>
      <c r="F2697" s="33"/>
      <c r="G2697" s="33"/>
    </row>
    <row r="2698" spans="1:7">
      <c r="A2698" s="33"/>
      <c r="B2698" s="33"/>
      <c r="C2698" s="33"/>
      <c r="D2698" s="33"/>
      <c r="E2698" s="33"/>
      <c r="F2698" s="33"/>
      <c r="G2698" s="33"/>
    </row>
    <row r="2699" spans="1:7">
      <c r="A2699" s="33"/>
      <c r="B2699" s="33"/>
      <c r="C2699" s="33"/>
      <c r="D2699" s="33"/>
      <c r="E2699" s="33"/>
      <c r="F2699" s="33"/>
      <c r="G2699" s="33"/>
    </row>
    <row r="2700" spans="1:7">
      <c r="A2700" s="33"/>
      <c r="B2700" s="33"/>
      <c r="C2700" s="33"/>
      <c r="D2700" s="33"/>
      <c r="E2700" s="33"/>
      <c r="F2700" s="33"/>
      <c r="G2700" s="33"/>
    </row>
    <row r="2701" spans="1:7">
      <c r="A2701" s="33"/>
      <c r="B2701" s="33"/>
      <c r="C2701" s="33"/>
      <c r="D2701" s="33"/>
      <c r="E2701" s="33"/>
      <c r="F2701" s="33"/>
      <c r="G2701" s="33"/>
    </row>
    <row r="2702" spans="1:7">
      <c r="A2702" s="33"/>
      <c r="B2702" s="33"/>
      <c r="C2702" s="33"/>
      <c r="D2702" s="33"/>
      <c r="E2702" s="33"/>
      <c r="F2702" s="33"/>
      <c r="G2702" s="33"/>
    </row>
    <row r="2703" spans="1:7">
      <c r="A2703" s="33"/>
      <c r="B2703" s="33"/>
      <c r="C2703" s="33"/>
      <c r="D2703" s="33"/>
      <c r="E2703" s="33"/>
      <c r="F2703" s="33"/>
      <c r="G2703" s="33"/>
    </row>
    <row r="2704" spans="1:7">
      <c r="A2704" s="33"/>
      <c r="B2704" s="33"/>
      <c r="C2704" s="33"/>
      <c r="D2704" s="33"/>
      <c r="E2704" s="33"/>
      <c r="F2704" s="33"/>
      <c r="G2704" s="33"/>
    </row>
    <row r="2705" spans="1:7">
      <c r="A2705" s="33"/>
      <c r="B2705" s="33"/>
      <c r="C2705" s="33"/>
      <c r="D2705" s="33"/>
      <c r="E2705" s="33"/>
      <c r="F2705" s="33"/>
      <c r="G2705" s="33"/>
    </row>
    <row r="2706" spans="1:7">
      <c r="A2706" s="33"/>
      <c r="B2706" s="33"/>
      <c r="C2706" s="33"/>
      <c r="D2706" s="33"/>
      <c r="E2706" s="33"/>
      <c r="F2706" s="33"/>
      <c r="G2706" s="33"/>
    </row>
    <row r="2707" spans="1:7">
      <c r="A2707" s="33"/>
      <c r="B2707" s="33"/>
      <c r="C2707" s="33"/>
      <c r="D2707" s="33"/>
      <c r="E2707" s="33"/>
      <c r="F2707" s="33"/>
      <c r="G2707" s="33"/>
    </row>
    <row r="2708" spans="1:7">
      <c r="A2708" s="33"/>
      <c r="B2708" s="33"/>
      <c r="C2708" s="33"/>
      <c r="D2708" s="33"/>
      <c r="E2708" s="33"/>
      <c r="F2708" s="33"/>
      <c r="G2708" s="33"/>
    </row>
    <row r="2709" spans="1:7">
      <c r="A2709" s="33"/>
      <c r="B2709" s="33"/>
      <c r="C2709" s="33"/>
      <c r="D2709" s="33"/>
      <c r="E2709" s="33"/>
      <c r="F2709" s="33"/>
      <c r="G2709" s="33"/>
    </row>
    <row r="2710" spans="1:7">
      <c r="A2710" s="33"/>
      <c r="B2710" s="33"/>
      <c r="C2710" s="33"/>
      <c r="D2710" s="33"/>
      <c r="E2710" s="33"/>
      <c r="F2710" s="33"/>
      <c r="G2710" s="33"/>
    </row>
    <row r="2711" spans="1:7">
      <c r="A2711" s="33"/>
      <c r="B2711" s="33"/>
      <c r="C2711" s="33"/>
      <c r="D2711" s="33"/>
      <c r="E2711" s="33"/>
      <c r="F2711" s="33"/>
      <c r="G2711" s="33"/>
    </row>
    <row r="2712" spans="1:7">
      <c r="A2712" s="33"/>
      <c r="B2712" s="33"/>
      <c r="C2712" s="33"/>
      <c r="D2712" s="33"/>
      <c r="E2712" s="33"/>
      <c r="F2712" s="33"/>
      <c r="G2712" s="33"/>
    </row>
    <row r="2713" spans="1:7">
      <c r="A2713" s="33"/>
      <c r="B2713" s="33"/>
      <c r="C2713" s="33"/>
      <c r="D2713" s="33"/>
      <c r="E2713" s="33"/>
      <c r="F2713" s="33"/>
      <c r="G2713" s="33"/>
    </row>
    <row r="2714" spans="1:7">
      <c r="A2714" s="33"/>
      <c r="B2714" s="33"/>
      <c r="C2714" s="33"/>
      <c r="D2714" s="33"/>
      <c r="E2714" s="33"/>
      <c r="F2714" s="33"/>
      <c r="G2714" s="33"/>
    </row>
    <row r="2715" spans="1:7">
      <c r="A2715" s="33"/>
      <c r="B2715" s="33"/>
      <c r="C2715" s="33"/>
      <c r="D2715" s="33"/>
      <c r="E2715" s="33"/>
      <c r="F2715" s="33"/>
      <c r="G2715" s="33"/>
    </row>
    <row r="2716" spans="1:7">
      <c r="A2716" s="33"/>
      <c r="B2716" s="33"/>
      <c r="C2716" s="33"/>
      <c r="D2716" s="33"/>
      <c r="E2716" s="33"/>
      <c r="F2716" s="33"/>
      <c r="G2716" s="33"/>
    </row>
    <row r="2717" spans="1:7">
      <c r="A2717" s="33"/>
      <c r="B2717" s="33"/>
      <c r="C2717" s="33"/>
      <c r="D2717" s="33"/>
      <c r="E2717" s="33"/>
      <c r="F2717" s="33"/>
      <c r="G2717" s="33"/>
    </row>
    <row r="2718" spans="1:7">
      <c r="A2718" s="33"/>
      <c r="B2718" s="33"/>
      <c r="C2718" s="33"/>
      <c r="D2718" s="33"/>
      <c r="E2718" s="33"/>
      <c r="F2718" s="33"/>
      <c r="G2718" s="33"/>
    </row>
    <row r="2719" spans="1:7">
      <c r="A2719" s="33"/>
      <c r="B2719" s="33"/>
      <c r="C2719" s="33"/>
      <c r="D2719" s="33"/>
      <c r="E2719" s="33"/>
      <c r="F2719" s="33"/>
      <c r="G2719" s="33"/>
    </row>
    <row r="2720" spans="1:7">
      <c r="A2720" s="33"/>
      <c r="B2720" s="33"/>
      <c r="C2720" s="33"/>
      <c r="D2720" s="33"/>
      <c r="E2720" s="33"/>
      <c r="F2720" s="33"/>
      <c r="G2720" s="33"/>
    </row>
    <row r="2721" spans="1:7">
      <c r="A2721" s="33"/>
      <c r="B2721" s="33"/>
      <c r="C2721" s="33"/>
      <c r="D2721" s="33"/>
      <c r="E2721" s="33"/>
      <c r="F2721" s="33"/>
      <c r="G2721" s="33"/>
    </row>
    <row r="2722" spans="1:7">
      <c r="A2722" s="33"/>
      <c r="B2722" s="33"/>
      <c r="C2722" s="33"/>
      <c r="D2722" s="33"/>
      <c r="E2722" s="33"/>
      <c r="F2722" s="33"/>
      <c r="G2722" s="33"/>
    </row>
    <row r="2723" spans="1:7">
      <c r="A2723" s="33"/>
      <c r="B2723" s="33"/>
      <c r="C2723" s="33"/>
      <c r="D2723" s="33"/>
      <c r="E2723" s="33"/>
      <c r="F2723" s="33"/>
      <c r="G2723" s="33"/>
    </row>
    <row r="2724" spans="1:7">
      <c r="A2724" s="33"/>
      <c r="B2724" s="33"/>
      <c r="C2724" s="33"/>
      <c r="D2724" s="33"/>
      <c r="E2724" s="33"/>
      <c r="F2724" s="33"/>
      <c r="G2724" s="33"/>
    </row>
    <row r="2725" spans="1:7">
      <c r="A2725" s="33"/>
      <c r="B2725" s="33"/>
      <c r="C2725" s="33"/>
      <c r="D2725" s="33"/>
      <c r="E2725" s="33"/>
      <c r="F2725" s="33"/>
      <c r="G2725" s="33"/>
    </row>
    <row r="2726" spans="1:7">
      <c r="A2726" s="33"/>
      <c r="B2726" s="33"/>
      <c r="C2726" s="33"/>
      <c r="D2726" s="33"/>
      <c r="E2726" s="33"/>
      <c r="F2726" s="33"/>
      <c r="G2726" s="33"/>
    </row>
    <row r="2727" spans="1:7">
      <c r="A2727" s="33"/>
      <c r="B2727" s="33"/>
      <c r="C2727" s="33"/>
      <c r="D2727" s="33"/>
      <c r="E2727" s="33"/>
      <c r="F2727" s="33"/>
      <c r="G2727" s="33"/>
    </row>
    <row r="2728" spans="1:7">
      <c r="A2728" s="33"/>
      <c r="B2728" s="33"/>
      <c r="C2728" s="33"/>
      <c r="D2728" s="33"/>
      <c r="E2728" s="33"/>
      <c r="F2728" s="33"/>
      <c r="G2728" s="33"/>
    </row>
    <row r="2729" spans="1:7">
      <c r="A2729" s="33"/>
      <c r="B2729" s="33"/>
      <c r="C2729" s="33"/>
      <c r="D2729" s="33"/>
      <c r="E2729" s="33"/>
      <c r="F2729" s="33"/>
      <c r="G2729" s="33"/>
    </row>
    <row r="2730" spans="1:7">
      <c r="A2730" s="33"/>
      <c r="B2730" s="33"/>
      <c r="C2730" s="33"/>
      <c r="D2730" s="33"/>
      <c r="E2730" s="33"/>
      <c r="F2730" s="33"/>
      <c r="G2730" s="33"/>
    </row>
    <row r="2731" spans="1:7">
      <c r="A2731" s="33"/>
      <c r="B2731" s="33"/>
      <c r="C2731" s="33"/>
      <c r="D2731" s="33"/>
      <c r="E2731" s="33"/>
      <c r="F2731" s="33"/>
      <c r="G2731" s="33"/>
    </row>
    <row r="2732" spans="1:7">
      <c r="A2732" s="33"/>
      <c r="B2732" s="33"/>
      <c r="C2732" s="33"/>
      <c r="D2732" s="33"/>
      <c r="E2732" s="33"/>
      <c r="F2732" s="33"/>
      <c r="G2732" s="33"/>
    </row>
    <row r="2733" spans="1:7">
      <c r="A2733" s="33"/>
      <c r="B2733" s="33"/>
      <c r="C2733" s="33"/>
      <c r="D2733" s="33"/>
      <c r="E2733" s="33"/>
      <c r="F2733" s="33"/>
      <c r="G2733" s="33"/>
    </row>
    <row r="2734" spans="1:7">
      <c r="A2734" s="33"/>
      <c r="B2734" s="33"/>
      <c r="C2734" s="33"/>
      <c r="D2734" s="33"/>
      <c r="E2734" s="33"/>
      <c r="F2734" s="33"/>
      <c r="G2734" s="33"/>
    </row>
    <row r="2735" spans="1:7">
      <c r="A2735" s="33"/>
      <c r="B2735" s="33"/>
      <c r="C2735" s="33"/>
      <c r="D2735" s="33"/>
      <c r="E2735" s="33"/>
      <c r="F2735" s="33"/>
      <c r="G2735" s="33"/>
    </row>
    <row r="2736" spans="1:7">
      <c r="A2736" s="33"/>
      <c r="B2736" s="33"/>
      <c r="C2736" s="33"/>
      <c r="D2736" s="33"/>
      <c r="E2736" s="33"/>
      <c r="F2736" s="33"/>
      <c r="G2736" s="33"/>
    </row>
    <row r="2737" spans="1:7">
      <c r="A2737" s="33"/>
      <c r="B2737" s="33"/>
      <c r="C2737" s="33"/>
      <c r="D2737" s="33"/>
      <c r="E2737" s="33"/>
      <c r="F2737" s="33"/>
      <c r="G2737" s="33"/>
    </row>
    <row r="2738" spans="1:7">
      <c r="A2738" s="33"/>
      <c r="B2738" s="33"/>
      <c r="C2738" s="33"/>
      <c r="D2738" s="33"/>
      <c r="E2738" s="33"/>
      <c r="F2738" s="33"/>
      <c r="G2738" s="33"/>
    </row>
    <row r="2739" spans="1:7">
      <c r="A2739" s="33"/>
      <c r="B2739" s="33"/>
      <c r="C2739" s="33"/>
      <c r="D2739" s="33"/>
      <c r="E2739" s="33"/>
      <c r="F2739" s="33"/>
      <c r="G2739" s="33"/>
    </row>
    <row r="2740" spans="1:7">
      <c r="A2740" s="33"/>
      <c r="B2740" s="33"/>
      <c r="C2740" s="33"/>
      <c r="D2740" s="33"/>
      <c r="E2740" s="33"/>
      <c r="F2740" s="33"/>
      <c r="G2740" s="33"/>
    </row>
    <row r="2741" spans="1:7">
      <c r="A2741" s="33"/>
      <c r="B2741" s="33"/>
      <c r="C2741" s="33"/>
      <c r="D2741" s="33"/>
      <c r="E2741" s="33"/>
      <c r="F2741" s="33"/>
      <c r="G2741" s="33"/>
    </row>
    <row r="2742" spans="1:7">
      <c r="A2742" s="33"/>
      <c r="B2742" s="33"/>
      <c r="C2742" s="33"/>
      <c r="D2742" s="33"/>
      <c r="E2742" s="33"/>
      <c r="F2742" s="33"/>
      <c r="G2742" s="33"/>
    </row>
    <row r="2743" spans="1:7">
      <c r="A2743" s="33"/>
      <c r="B2743" s="33"/>
      <c r="C2743" s="33"/>
      <c r="D2743" s="33"/>
      <c r="E2743" s="33"/>
      <c r="F2743" s="33"/>
      <c r="G2743" s="33"/>
    </row>
    <row r="2744" spans="1:7">
      <c r="A2744" s="33"/>
      <c r="B2744" s="33"/>
      <c r="C2744" s="33"/>
      <c r="D2744" s="33"/>
      <c r="E2744" s="33"/>
      <c r="F2744" s="33"/>
      <c r="G2744" s="33"/>
    </row>
    <row r="2745" spans="1:7">
      <c r="A2745" s="33"/>
      <c r="B2745" s="33"/>
      <c r="C2745" s="33"/>
      <c r="D2745" s="33"/>
      <c r="E2745" s="33"/>
      <c r="F2745" s="33"/>
      <c r="G2745" s="33"/>
    </row>
    <row r="2746" spans="1:7">
      <c r="A2746" s="33"/>
      <c r="B2746" s="33"/>
      <c r="C2746" s="33"/>
      <c r="D2746" s="33"/>
      <c r="E2746" s="33"/>
      <c r="F2746" s="33"/>
      <c r="G2746" s="33"/>
    </row>
    <row r="2747" spans="1:7">
      <c r="A2747" s="33"/>
      <c r="B2747" s="33"/>
      <c r="C2747" s="33"/>
      <c r="D2747" s="33"/>
      <c r="E2747" s="33"/>
      <c r="F2747" s="33"/>
      <c r="G2747" s="33"/>
    </row>
    <row r="2748" spans="1:7">
      <c r="A2748" s="33"/>
      <c r="B2748" s="33"/>
      <c r="C2748" s="33"/>
      <c r="D2748" s="33"/>
      <c r="E2748" s="33"/>
      <c r="F2748" s="33"/>
      <c r="G2748" s="33"/>
    </row>
    <row r="2749" spans="1:7">
      <c r="A2749" s="33"/>
      <c r="B2749" s="33"/>
      <c r="C2749" s="33"/>
      <c r="D2749" s="33"/>
      <c r="E2749" s="33"/>
      <c r="F2749" s="33"/>
      <c r="G2749" s="33"/>
    </row>
    <row r="2750" spans="1:7">
      <c r="A2750" s="33"/>
      <c r="B2750" s="33"/>
      <c r="C2750" s="33"/>
      <c r="D2750" s="33"/>
      <c r="E2750" s="33"/>
      <c r="F2750" s="33"/>
      <c r="G2750" s="33"/>
    </row>
    <row r="2751" spans="1:7">
      <c r="A2751" s="33"/>
      <c r="B2751" s="33"/>
      <c r="C2751" s="33"/>
      <c r="D2751" s="33"/>
      <c r="E2751" s="33"/>
      <c r="F2751" s="33"/>
      <c r="G2751" s="33"/>
    </row>
    <row r="2752" spans="1:7">
      <c r="A2752" s="33"/>
      <c r="B2752" s="33"/>
      <c r="C2752" s="33"/>
      <c r="D2752" s="33"/>
      <c r="E2752" s="33"/>
      <c r="F2752" s="33"/>
      <c r="G2752" s="33"/>
    </row>
    <row r="2753" spans="1:7">
      <c r="A2753" s="33"/>
      <c r="B2753" s="33"/>
      <c r="C2753" s="33"/>
      <c r="D2753" s="33"/>
      <c r="E2753" s="33"/>
      <c r="F2753" s="33"/>
      <c r="G2753" s="33"/>
    </row>
    <row r="2754" spans="1:7">
      <c r="A2754" s="33"/>
      <c r="B2754" s="33"/>
      <c r="C2754" s="33"/>
      <c r="D2754" s="33"/>
      <c r="E2754" s="33"/>
      <c r="F2754" s="33"/>
      <c r="G2754" s="33"/>
    </row>
    <row r="2755" spans="1:7">
      <c r="A2755" s="33"/>
      <c r="B2755" s="33"/>
      <c r="C2755" s="33"/>
      <c r="D2755" s="33"/>
      <c r="E2755" s="33"/>
      <c r="F2755" s="33"/>
      <c r="G2755" s="33"/>
    </row>
    <row r="2756" spans="1:7">
      <c r="A2756" s="33"/>
      <c r="B2756" s="33"/>
      <c r="C2756" s="33"/>
      <c r="D2756" s="33"/>
      <c r="E2756" s="33"/>
      <c r="F2756" s="33"/>
      <c r="G2756" s="33"/>
    </row>
    <row r="2757" spans="1:7">
      <c r="A2757" s="33"/>
      <c r="B2757" s="33"/>
      <c r="C2757" s="33"/>
      <c r="D2757" s="33"/>
      <c r="E2757" s="33"/>
      <c r="F2757" s="33"/>
      <c r="G2757" s="33"/>
    </row>
    <row r="2758" spans="1:7">
      <c r="A2758" s="33"/>
      <c r="B2758" s="33"/>
      <c r="C2758" s="33"/>
      <c r="D2758" s="33"/>
      <c r="E2758" s="33"/>
      <c r="F2758" s="33"/>
      <c r="G2758" s="33"/>
    </row>
    <row r="2759" spans="1:7">
      <c r="A2759" s="33"/>
      <c r="B2759" s="33"/>
      <c r="C2759" s="33"/>
      <c r="D2759" s="33"/>
      <c r="E2759" s="33"/>
      <c r="F2759" s="33"/>
      <c r="G2759" s="33"/>
    </row>
    <row r="2760" spans="1:7">
      <c r="A2760" s="33"/>
      <c r="B2760" s="33"/>
      <c r="C2760" s="33"/>
      <c r="D2760" s="33"/>
      <c r="E2760" s="33"/>
      <c r="F2760" s="33"/>
      <c r="G2760" s="33"/>
    </row>
    <row r="2761" spans="1:7">
      <c r="A2761" s="33"/>
      <c r="B2761" s="33"/>
      <c r="C2761" s="33"/>
      <c r="D2761" s="33"/>
      <c r="E2761" s="33"/>
      <c r="F2761" s="33"/>
      <c r="G2761" s="33"/>
    </row>
    <row r="2762" spans="1:7">
      <c r="A2762" s="33"/>
      <c r="B2762" s="33"/>
      <c r="C2762" s="33"/>
      <c r="D2762" s="33"/>
      <c r="E2762" s="33"/>
      <c r="F2762" s="33"/>
      <c r="G2762" s="33"/>
    </row>
    <row r="2763" spans="1:7">
      <c r="A2763" s="33"/>
      <c r="B2763" s="33"/>
      <c r="C2763" s="33"/>
      <c r="D2763" s="33"/>
      <c r="E2763" s="33"/>
      <c r="F2763" s="33"/>
      <c r="G2763" s="33"/>
    </row>
    <row r="2764" spans="1:7">
      <c r="A2764" s="33"/>
      <c r="B2764" s="33"/>
      <c r="C2764" s="33"/>
      <c r="D2764" s="33"/>
      <c r="E2764" s="33"/>
      <c r="F2764" s="33"/>
      <c r="G2764" s="33"/>
    </row>
    <row r="2765" spans="1:7">
      <c r="A2765" s="33"/>
      <c r="B2765" s="33"/>
      <c r="C2765" s="33"/>
      <c r="D2765" s="33"/>
      <c r="E2765" s="33"/>
      <c r="F2765" s="33"/>
      <c r="G2765" s="33"/>
    </row>
    <row r="2766" spans="1:7">
      <c r="A2766" s="33"/>
      <c r="B2766" s="33"/>
      <c r="C2766" s="33"/>
      <c r="D2766" s="33"/>
      <c r="E2766" s="33"/>
      <c r="F2766" s="33"/>
      <c r="G2766" s="33"/>
    </row>
    <row r="2767" spans="1:7">
      <c r="A2767" s="33"/>
      <c r="B2767" s="33"/>
      <c r="C2767" s="33"/>
      <c r="D2767" s="33"/>
      <c r="E2767" s="33"/>
      <c r="F2767" s="33"/>
      <c r="G2767" s="33"/>
    </row>
    <row r="2768" spans="1:7">
      <c r="A2768" s="33"/>
      <c r="B2768" s="33"/>
      <c r="C2768" s="33"/>
      <c r="D2768" s="33"/>
      <c r="E2768" s="33"/>
      <c r="F2768" s="33"/>
      <c r="G2768" s="33"/>
    </row>
    <row r="2769" spans="1:7">
      <c r="A2769" s="33"/>
      <c r="B2769" s="33"/>
      <c r="C2769" s="33"/>
      <c r="D2769" s="33"/>
      <c r="E2769" s="33"/>
      <c r="F2769" s="33"/>
      <c r="G2769" s="33"/>
    </row>
    <row r="2770" spans="1:7">
      <c r="A2770" s="33"/>
      <c r="B2770" s="33"/>
      <c r="C2770" s="33"/>
      <c r="D2770" s="33"/>
      <c r="E2770" s="33"/>
      <c r="F2770" s="33"/>
      <c r="G2770" s="33"/>
    </row>
    <row r="2771" spans="1:7">
      <c r="A2771" s="33"/>
      <c r="B2771" s="33"/>
      <c r="C2771" s="33"/>
      <c r="D2771" s="33"/>
      <c r="E2771" s="33"/>
      <c r="F2771" s="33"/>
      <c r="G2771" s="33"/>
    </row>
    <row r="2772" spans="1:7">
      <c r="A2772" s="33"/>
      <c r="B2772" s="33"/>
      <c r="C2772" s="33"/>
      <c r="D2772" s="33"/>
      <c r="E2772" s="33"/>
      <c r="F2772" s="33"/>
      <c r="G2772" s="33"/>
    </row>
    <row r="2773" spans="1:7">
      <c r="A2773" s="33"/>
      <c r="B2773" s="33"/>
      <c r="C2773" s="33"/>
      <c r="D2773" s="33"/>
      <c r="E2773" s="33"/>
      <c r="F2773" s="33"/>
      <c r="G2773" s="33"/>
    </row>
    <row r="2774" spans="1:7">
      <c r="A2774" s="33"/>
      <c r="B2774" s="33"/>
      <c r="C2774" s="33"/>
      <c r="D2774" s="33"/>
      <c r="E2774" s="33"/>
      <c r="F2774" s="33"/>
      <c r="G2774" s="33"/>
    </row>
    <row r="2775" spans="1:7">
      <c r="A2775" s="33"/>
      <c r="B2775" s="33"/>
      <c r="C2775" s="33"/>
      <c r="D2775" s="33"/>
      <c r="E2775" s="33"/>
      <c r="F2775" s="33"/>
      <c r="G2775" s="33"/>
    </row>
    <row r="2776" spans="1:7">
      <c r="A2776" s="33"/>
      <c r="B2776" s="33"/>
      <c r="C2776" s="33"/>
      <c r="D2776" s="33"/>
      <c r="E2776" s="33"/>
      <c r="F2776" s="33"/>
      <c r="G2776" s="33"/>
    </row>
    <row r="2777" spans="1:7">
      <c r="A2777" s="33"/>
      <c r="B2777" s="33"/>
      <c r="C2777" s="33"/>
      <c r="D2777" s="33"/>
      <c r="E2777" s="33"/>
      <c r="F2777" s="33"/>
      <c r="G2777" s="33"/>
    </row>
    <row r="2778" spans="1:7">
      <c r="A2778" s="33"/>
      <c r="B2778" s="33"/>
      <c r="C2778" s="33"/>
      <c r="D2778" s="33"/>
      <c r="E2778" s="33"/>
      <c r="F2778" s="33"/>
      <c r="G2778" s="33"/>
    </row>
    <row r="2779" spans="1:7">
      <c r="A2779" s="33"/>
      <c r="B2779" s="33"/>
      <c r="C2779" s="33"/>
      <c r="D2779" s="33"/>
      <c r="E2779" s="33"/>
      <c r="F2779" s="33"/>
      <c r="G2779" s="33"/>
    </row>
    <row r="2780" spans="1:7">
      <c r="A2780" s="33"/>
      <c r="B2780" s="33"/>
      <c r="C2780" s="33"/>
      <c r="D2780" s="33"/>
      <c r="E2780" s="33"/>
      <c r="F2780" s="33"/>
      <c r="G2780" s="33"/>
    </row>
    <row r="2781" spans="1:7">
      <c r="A2781" s="33"/>
      <c r="B2781" s="33"/>
      <c r="C2781" s="33"/>
      <c r="D2781" s="33"/>
      <c r="E2781" s="33"/>
      <c r="F2781" s="33"/>
      <c r="G2781" s="33"/>
    </row>
    <row r="2782" spans="1:7">
      <c r="A2782" s="33"/>
      <c r="B2782" s="33"/>
      <c r="C2782" s="33"/>
      <c r="D2782" s="33"/>
      <c r="E2782" s="33"/>
      <c r="F2782" s="33"/>
      <c r="G2782" s="33"/>
    </row>
    <row r="2783" spans="1:7">
      <c r="A2783" s="33"/>
      <c r="B2783" s="33"/>
      <c r="C2783" s="33"/>
      <c r="D2783" s="33"/>
      <c r="E2783" s="33"/>
      <c r="F2783" s="33"/>
      <c r="G2783" s="33"/>
    </row>
    <row r="2784" spans="1:7">
      <c r="A2784" s="33"/>
      <c r="B2784" s="33"/>
      <c r="C2784" s="33"/>
      <c r="D2784" s="33"/>
      <c r="E2784" s="33"/>
      <c r="F2784" s="33"/>
      <c r="G2784" s="33"/>
    </row>
    <row r="2785" spans="1:7">
      <c r="A2785" s="33"/>
      <c r="B2785" s="33"/>
      <c r="C2785" s="33"/>
      <c r="D2785" s="33"/>
      <c r="E2785" s="33"/>
      <c r="F2785" s="33"/>
      <c r="G2785" s="33"/>
    </row>
    <row r="2786" spans="1:7">
      <c r="A2786" s="33"/>
      <c r="B2786" s="33"/>
      <c r="C2786" s="33"/>
      <c r="D2786" s="33"/>
      <c r="E2786" s="33"/>
      <c r="F2786" s="33"/>
      <c r="G2786" s="33"/>
    </row>
    <row r="2787" spans="1:7">
      <c r="A2787" s="33"/>
      <c r="B2787" s="33"/>
      <c r="C2787" s="33"/>
      <c r="D2787" s="33"/>
      <c r="E2787" s="33"/>
      <c r="F2787" s="33"/>
      <c r="G2787" s="33"/>
    </row>
    <row r="2788" spans="1:7">
      <c r="A2788" s="33"/>
      <c r="B2788" s="33"/>
      <c r="C2788" s="33"/>
      <c r="D2788" s="33"/>
      <c r="E2788" s="33"/>
      <c r="F2788" s="33"/>
      <c r="G2788" s="33"/>
    </row>
    <row r="2789" spans="1:7">
      <c r="A2789" s="33"/>
      <c r="B2789" s="33"/>
      <c r="C2789" s="33"/>
      <c r="D2789" s="33"/>
      <c r="E2789" s="33"/>
      <c r="F2789" s="33"/>
      <c r="G2789" s="33"/>
    </row>
    <row r="2790" spans="1:7">
      <c r="A2790" s="33"/>
      <c r="B2790" s="33"/>
      <c r="C2790" s="33"/>
      <c r="D2790" s="33"/>
      <c r="E2790" s="33"/>
      <c r="F2790" s="33"/>
      <c r="G2790" s="33"/>
    </row>
    <row r="2791" spans="1:7">
      <c r="A2791" s="33"/>
      <c r="B2791" s="33"/>
      <c r="C2791" s="33"/>
      <c r="D2791" s="33"/>
      <c r="E2791" s="33"/>
      <c r="F2791" s="33"/>
      <c r="G2791" s="33"/>
    </row>
    <row r="2792" spans="1:7">
      <c r="A2792" s="33"/>
      <c r="B2792" s="33"/>
      <c r="C2792" s="33"/>
      <c r="D2792" s="33"/>
      <c r="E2792" s="33"/>
      <c r="F2792" s="33"/>
      <c r="G2792" s="33"/>
    </row>
    <row r="2793" spans="1:7">
      <c r="A2793" s="33"/>
      <c r="B2793" s="33"/>
      <c r="C2793" s="33"/>
      <c r="D2793" s="33"/>
      <c r="E2793" s="33"/>
      <c r="F2793" s="33"/>
      <c r="G2793" s="33"/>
    </row>
    <row r="2794" spans="1:7">
      <c r="A2794" s="33"/>
      <c r="B2794" s="33"/>
      <c r="C2794" s="33"/>
      <c r="D2794" s="33"/>
      <c r="E2794" s="33"/>
      <c r="F2794" s="33"/>
      <c r="G2794" s="33"/>
    </row>
    <row r="2795" spans="1:7">
      <c r="A2795" s="33"/>
      <c r="B2795" s="33"/>
      <c r="C2795" s="33"/>
      <c r="D2795" s="33"/>
      <c r="E2795" s="33"/>
      <c r="F2795" s="33"/>
      <c r="G2795" s="33"/>
    </row>
    <row r="2796" spans="1:7">
      <c r="A2796" s="33"/>
      <c r="B2796" s="33"/>
      <c r="C2796" s="33"/>
      <c r="D2796" s="33"/>
      <c r="E2796" s="33"/>
      <c r="F2796" s="33"/>
      <c r="G2796" s="33"/>
    </row>
    <row r="2797" spans="1:7">
      <c r="A2797" s="33"/>
      <c r="B2797" s="33"/>
      <c r="C2797" s="33"/>
      <c r="D2797" s="33"/>
      <c r="E2797" s="33"/>
      <c r="F2797" s="33"/>
      <c r="G2797" s="33"/>
    </row>
    <row r="2798" spans="1:7">
      <c r="A2798" s="33"/>
      <c r="B2798" s="33"/>
      <c r="C2798" s="33"/>
      <c r="D2798" s="33"/>
      <c r="E2798" s="33"/>
      <c r="F2798" s="33"/>
      <c r="G2798" s="33"/>
    </row>
    <row r="2799" spans="1:7">
      <c r="A2799" s="33"/>
      <c r="B2799" s="33"/>
      <c r="C2799" s="33"/>
      <c r="D2799" s="33"/>
      <c r="E2799" s="33"/>
      <c r="F2799" s="33"/>
      <c r="G2799" s="33"/>
    </row>
    <row r="2800" spans="1:7">
      <c r="A2800" s="33"/>
      <c r="B2800" s="33"/>
      <c r="C2800" s="33"/>
      <c r="D2800" s="33"/>
      <c r="E2800" s="33"/>
      <c r="F2800" s="33"/>
      <c r="G2800" s="33"/>
    </row>
    <row r="2801" spans="1:7">
      <c r="A2801" s="33"/>
      <c r="B2801" s="33"/>
      <c r="C2801" s="33"/>
      <c r="D2801" s="33"/>
      <c r="E2801" s="33"/>
      <c r="F2801" s="33"/>
      <c r="G2801" s="33"/>
    </row>
    <row r="2802" spans="1:7">
      <c r="A2802" s="33"/>
      <c r="B2802" s="33"/>
      <c r="C2802" s="33"/>
      <c r="D2802" s="33"/>
      <c r="E2802" s="33"/>
      <c r="F2802" s="33"/>
      <c r="G2802" s="33"/>
    </row>
    <row r="2803" spans="1:7">
      <c r="A2803" s="33"/>
      <c r="B2803" s="33"/>
      <c r="C2803" s="33"/>
      <c r="D2803" s="33"/>
      <c r="E2803" s="33"/>
      <c r="F2803" s="33"/>
      <c r="G2803" s="33"/>
    </row>
    <row r="2804" spans="1:7">
      <c r="A2804" s="33"/>
      <c r="B2804" s="33"/>
      <c r="C2804" s="33"/>
      <c r="D2804" s="33"/>
      <c r="E2804" s="33"/>
      <c r="F2804" s="33"/>
      <c r="G2804" s="33"/>
    </row>
    <row r="2805" spans="1:7">
      <c r="A2805" s="33"/>
      <c r="B2805" s="33"/>
      <c r="C2805" s="33"/>
      <c r="D2805" s="33"/>
      <c r="E2805" s="33"/>
      <c r="F2805" s="33"/>
      <c r="G2805" s="33"/>
    </row>
    <row r="2806" spans="1:7">
      <c r="A2806" s="33"/>
      <c r="B2806" s="33"/>
      <c r="C2806" s="33"/>
      <c r="D2806" s="33"/>
      <c r="E2806" s="33"/>
      <c r="F2806" s="33"/>
      <c r="G2806" s="33"/>
    </row>
    <row r="2807" spans="1:7">
      <c r="A2807" s="33"/>
      <c r="B2807" s="33"/>
      <c r="C2807" s="33"/>
      <c r="D2807" s="33"/>
      <c r="E2807" s="33"/>
      <c r="F2807" s="33"/>
      <c r="G2807" s="33"/>
    </row>
    <row r="2808" spans="1:7">
      <c r="A2808" s="33"/>
      <c r="B2808" s="33"/>
      <c r="C2808" s="33"/>
      <c r="D2808" s="33"/>
      <c r="E2808" s="33"/>
      <c r="F2808" s="33"/>
      <c r="G2808" s="33"/>
    </row>
    <row r="2809" spans="1:7">
      <c r="A2809" s="33"/>
      <c r="B2809" s="33"/>
      <c r="C2809" s="33"/>
      <c r="D2809" s="33"/>
      <c r="E2809" s="33"/>
      <c r="F2809" s="33"/>
      <c r="G2809" s="33"/>
    </row>
    <row r="2810" spans="1:7">
      <c r="A2810" s="33"/>
      <c r="B2810" s="33"/>
      <c r="C2810" s="33"/>
      <c r="D2810" s="33"/>
      <c r="E2810" s="33"/>
      <c r="F2810" s="33"/>
      <c r="G2810" s="33"/>
    </row>
    <row r="2811" spans="1:7">
      <c r="A2811" s="33"/>
      <c r="B2811" s="33"/>
      <c r="C2811" s="33"/>
      <c r="D2811" s="33"/>
      <c r="E2811" s="33"/>
      <c r="F2811" s="33"/>
      <c r="G2811" s="33"/>
    </row>
    <row r="2812" spans="1:7">
      <c r="A2812" s="33"/>
      <c r="B2812" s="33"/>
      <c r="C2812" s="33"/>
      <c r="D2812" s="33"/>
      <c r="E2812" s="33"/>
      <c r="F2812" s="33"/>
      <c r="G2812" s="33"/>
    </row>
    <row r="2813" spans="1:7">
      <c r="A2813" s="33"/>
      <c r="B2813" s="33"/>
      <c r="C2813" s="33"/>
      <c r="D2813" s="33"/>
      <c r="E2813" s="33"/>
      <c r="F2813" s="33"/>
      <c r="G2813" s="33"/>
    </row>
    <row r="2814" spans="1:7">
      <c r="A2814" s="33"/>
      <c r="B2814" s="33"/>
      <c r="C2814" s="33"/>
      <c r="D2814" s="33"/>
      <c r="E2814" s="33"/>
      <c r="F2814" s="33"/>
      <c r="G2814" s="33"/>
    </row>
    <row r="2815" spans="1:7">
      <c r="A2815" s="33"/>
      <c r="B2815" s="33"/>
      <c r="C2815" s="33"/>
      <c r="D2815" s="33"/>
      <c r="E2815" s="33"/>
      <c r="F2815" s="33"/>
      <c r="G2815" s="33"/>
    </row>
    <row r="2816" spans="1:7">
      <c r="A2816" s="33"/>
      <c r="B2816" s="33"/>
      <c r="C2816" s="33"/>
      <c r="D2816" s="33"/>
      <c r="E2816" s="33"/>
      <c r="F2816" s="33"/>
      <c r="G2816" s="33"/>
    </row>
    <row r="2817" spans="1:7">
      <c r="A2817" s="33"/>
      <c r="B2817" s="33"/>
      <c r="C2817" s="33"/>
      <c r="D2817" s="33"/>
      <c r="E2817" s="33"/>
      <c r="F2817" s="33"/>
      <c r="G2817" s="33"/>
    </row>
    <row r="2818" spans="1:7">
      <c r="A2818" s="33"/>
      <c r="B2818" s="33"/>
      <c r="C2818" s="33"/>
      <c r="D2818" s="33"/>
      <c r="E2818" s="33"/>
      <c r="F2818" s="33"/>
      <c r="G2818" s="33"/>
    </row>
    <row r="2819" spans="1:7">
      <c r="A2819" s="33"/>
      <c r="B2819" s="33"/>
      <c r="C2819" s="33"/>
      <c r="D2819" s="33"/>
      <c r="E2819" s="33"/>
      <c r="F2819" s="33"/>
      <c r="G2819" s="33"/>
    </row>
    <row r="2820" spans="1:7">
      <c r="A2820" s="33"/>
      <c r="B2820" s="33"/>
      <c r="C2820" s="33"/>
      <c r="D2820" s="33"/>
      <c r="E2820" s="33"/>
      <c r="F2820" s="33"/>
      <c r="G2820" s="33"/>
    </row>
    <row r="2821" spans="1:7">
      <c r="A2821" s="33"/>
      <c r="B2821" s="33"/>
      <c r="C2821" s="33"/>
      <c r="D2821" s="33"/>
      <c r="E2821" s="33"/>
      <c r="F2821" s="33"/>
      <c r="G2821" s="33"/>
    </row>
    <row r="2822" spans="1:7">
      <c r="A2822" s="33"/>
      <c r="B2822" s="33"/>
      <c r="C2822" s="33"/>
      <c r="D2822" s="33"/>
      <c r="E2822" s="33"/>
      <c r="F2822" s="33"/>
      <c r="G2822" s="33"/>
    </row>
    <row r="2823" spans="1:7">
      <c r="A2823" s="33"/>
      <c r="B2823" s="33"/>
      <c r="C2823" s="33"/>
      <c r="D2823" s="33"/>
      <c r="E2823" s="33"/>
      <c r="F2823" s="33"/>
      <c r="G2823" s="33"/>
    </row>
    <row r="2824" spans="1:7">
      <c r="A2824" s="33"/>
      <c r="B2824" s="33"/>
      <c r="C2824" s="33"/>
      <c r="D2824" s="33"/>
      <c r="E2824" s="33"/>
      <c r="F2824" s="33"/>
      <c r="G2824" s="33"/>
    </row>
    <row r="2825" spans="1:7">
      <c r="A2825" s="33"/>
      <c r="B2825" s="33"/>
      <c r="C2825" s="33"/>
      <c r="D2825" s="33"/>
      <c r="E2825" s="33"/>
      <c r="F2825" s="33"/>
      <c r="G2825" s="33"/>
    </row>
    <row r="2826" spans="1:7">
      <c r="A2826" s="33"/>
      <c r="B2826" s="33"/>
      <c r="C2826" s="33"/>
      <c r="D2826" s="33"/>
      <c r="E2826" s="33"/>
      <c r="F2826" s="33"/>
      <c r="G2826" s="33"/>
    </row>
    <row r="2827" spans="1:7">
      <c r="A2827" s="33"/>
      <c r="B2827" s="33"/>
      <c r="C2827" s="33"/>
      <c r="D2827" s="33"/>
      <c r="E2827" s="33"/>
      <c r="F2827" s="33"/>
      <c r="G2827" s="33"/>
    </row>
    <row r="2828" spans="1:7">
      <c r="A2828" s="33"/>
      <c r="B2828" s="33"/>
      <c r="C2828" s="33"/>
      <c r="D2828" s="33"/>
      <c r="E2828" s="33"/>
      <c r="F2828" s="33"/>
      <c r="G2828" s="33"/>
    </row>
    <row r="2829" spans="1:7">
      <c r="A2829" s="33"/>
      <c r="B2829" s="33"/>
      <c r="C2829" s="33"/>
      <c r="D2829" s="33"/>
      <c r="E2829" s="33"/>
      <c r="F2829" s="33"/>
      <c r="G2829" s="33"/>
    </row>
    <row r="2830" spans="1:7">
      <c r="A2830" s="33"/>
      <c r="B2830" s="33"/>
      <c r="C2830" s="33"/>
      <c r="D2830" s="33"/>
      <c r="E2830" s="33"/>
      <c r="F2830" s="33"/>
      <c r="G2830" s="33"/>
    </row>
    <row r="2831" spans="1:7">
      <c r="A2831" s="33"/>
      <c r="B2831" s="33"/>
      <c r="C2831" s="33"/>
      <c r="D2831" s="33"/>
      <c r="E2831" s="33"/>
      <c r="F2831" s="33"/>
      <c r="G2831" s="33"/>
    </row>
    <row r="2832" spans="1:7">
      <c r="A2832" s="33"/>
      <c r="B2832" s="33"/>
      <c r="C2832" s="33"/>
      <c r="D2832" s="33"/>
      <c r="E2832" s="33"/>
      <c r="F2832" s="33"/>
      <c r="G2832" s="33"/>
    </row>
    <row r="2833" spans="1:7">
      <c r="A2833" s="33"/>
      <c r="B2833" s="33"/>
      <c r="C2833" s="33"/>
      <c r="D2833" s="33"/>
      <c r="E2833" s="33"/>
      <c r="F2833" s="33"/>
      <c r="G2833" s="33"/>
    </row>
    <row r="2834" spans="1:7">
      <c r="A2834" s="33"/>
      <c r="B2834" s="33"/>
      <c r="C2834" s="33"/>
      <c r="D2834" s="33"/>
      <c r="E2834" s="33"/>
      <c r="F2834" s="33"/>
      <c r="G2834" s="33"/>
    </row>
    <row r="2835" spans="1:7">
      <c r="A2835" s="33"/>
      <c r="B2835" s="33"/>
      <c r="C2835" s="33"/>
      <c r="D2835" s="33"/>
      <c r="E2835" s="33"/>
      <c r="F2835" s="33"/>
      <c r="G2835" s="33"/>
    </row>
    <row r="2836" spans="1:7">
      <c r="A2836" s="33"/>
      <c r="B2836" s="33"/>
      <c r="C2836" s="33"/>
      <c r="D2836" s="33"/>
      <c r="E2836" s="33"/>
      <c r="F2836" s="33"/>
      <c r="G2836" s="33"/>
    </row>
    <row r="2837" spans="1:7">
      <c r="A2837" s="33"/>
      <c r="B2837" s="33"/>
      <c r="C2837" s="33"/>
      <c r="D2837" s="33"/>
      <c r="E2837" s="33"/>
      <c r="F2837" s="33"/>
      <c r="G2837" s="33"/>
    </row>
    <row r="2838" spans="1:7">
      <c r="A2838" s="33"/>
      <c r="B2838" s="33"/>
      <c r="C2838" s="33"/>
      <c r="D2838" s="33"/>
      <c r="E2838" s="33"/>
      <c r="F2838" s="33"/>
      <c r="G2838" s="33"/>
    </row>
    <row r="2839" spans="1:7">
      <c r="A2839" s="33"/>
      <c r="B2839" s="33"/>
      <c r="C2839" s="33"/>
      <c r="D2839" s="33"/>
      <c r="E2839" s="33"/>
      <c r="F2839" s="33"/>
      <c r="G2839" s="33"/>
    </row>
    <row r="2840" spans="1:7">
      <c r="A2840" s="33"/>
      <c r="B2840" s="33"/>
      <c r="C2840" s="33"/>
      <c r="D2840" s="33"/>
      <c r="E2840" s="33"/>
      <c r="F2840" s="33"/>
      <c r="G2840" s="33"/>
    </row>
    <row r="2841" spans="1:7">
      <c r="A2841" s="33"/>
      <c r="B2841" s="33"/>
      <c r="C2841" s="33"/>
      <c r="D2841" s="33"/>
      <c r="E2841" s="33"/>
      <c r="F2841" s="33"/>
      <c r="G2841" s="33"/>
    </row>
    <row r="2842" spans="1:7">
      <c r="A2842" s="33"/>
      <c r="B2842" s="33"/>
      <c r="C2842" s="33"/>
      <c r="D2842" s="33"/>
      <c r="E2842" s="33"/>
      <c r="F2842" s="33"/>
      <c r="G2842" s="33"/>
    </row>
    <row r="2843" spans="1:7">
      <c r="A2843" s="33"/>
      <c r="B2843" s="33"/>
      <c r="C2843" s="33"/>
      <c r="D2843" s="33"/>
      <c r="E2843" s="33"/>
      <c r="F2843" s="33"/>
      <c r="G2843" s="33"/>
    </row>
    <row r="2844" spans="1:7">
      <c r="A2844" s="33"/>
      <c r="B2844" s="33"/>
      <c r="C2844" s="33"/>
      <c r="D2844" s="33"/>
      <c r="E2844" s="33"/>
      <c r="F2844" s="33"/>
      <c r="G2844" s="33"/>
    </row>
    <row r="2845" spans="1:7">
      <c r="A2845" s="33"/>
      <c r="B2845" s="33"/>
      <c r="C2845" s="33"/>
      <c r="D2845" s="33"/>
      <c r="E2845" s="33"/>
      <c r="F2845" s="33"/>
      <c r="G2845" s="33"/>
    </row>
    <row r="2846" spans="1:7">
      <c r="A2846" s="33"/>
      <c r="B2846" s="33"/>
      <c r="C2846" s="33"/>
      <c r="D2846" s="33"/>
      <c r="E2846" s="33"/>
      <c r="F2846" s="33"/>
      <c r="G2846" s="33"/>
    </row>
    <row r="2847" spans="1:7">
      <c r="A2847" s="33"/>
      <c r="B2847" s="33"/>
      <c r="C2847" s="33"/>
      <c r="D2847" s="33"/>
      <c r="E2847" s="33"/>
      <c r="F2847" s="33"/>
      <c r="G2847" s="33"/>
    </row>
    <row r="2848" spans="1:7">
      <c r="A2848" s="33"/>
      <c r="B2848" s="33"/>
      <c r="C2848" s="33"/>
      <c r="D2848" s="33"/>
      <c r="E2848" s="33"/>
      <c r="F2848" s="33"/>
      <c r="G2848" s="33"/>
    </row>
    <row r="2849" spans="1:7">
      <c r="A2849" s="33"/>
      <c r="B2849" s="33"/>
      <c r="C2849" s="33"/>
      <c r="D2849" s="33"/>
      <c r="E2849" s="33"/>
      <c r="F2849" s="33"/>
      <c r="G2849" s="33"/>
    </row>
    <row r="2850" spans="1:7">
      <c r="A2850" s="33"/>
      <c r="B2850" s="33"/>
      <c r="C2850" s="33"/>
      <c r="D2850" s="33"/>
      <c r="E2850" s="33"/>
      <c r="F2850" s="33"/>
      <c r="G2850" s="33"/>
    </row>
    <row r="2851" spans="1:7">
      <c r="A2851" s="33"/>
      <c r="B2851" s="33"/>
      <c r="C2851" s="33"/>
      <c r="D2851" s="33"/>
      <c r="E2851" s="33"/>
      <c r="F2851" s="33"/>
      <c r="G2851" s="33"/>
    </row>
    <row r="2852" spans="1:7">
      <c r="A2852" s="33"/>
      <c r="B2852" s="33"/>
      <c r="C2852" s="33"/>
      <c r="D2852" s="33"/>
      <c r="E2852" s="33"/>
      <c r="F2852" s="33"/>
      <c r="G2852" s="33"/>
    </row>
    <row r="2853" spans="1:7">
      <c r="A2853" s="33"/>
      <c r="B2853" s="33"/>
      <c r="C2853" s="33"/>
      <c r="D2853" s="33"/>
      <c r="E2853" s="33"/>
      <c r="F2853" s="33"/>
      <c r="G2853" s="33"/>
    </row>
    <row r="2854" spans="1:7">
      <c r="A2854" s="33"/>
      <c r="B2854" s="33"/>
      <c r="C2854" s="33"/>
      <c r="D2854" s="33"/>
      <c r="E2854" s="33"/>
      <c r="F2854" s="33"/>
      <c r="G2854" s="33"/>
    </row>
    <row r="2855" spans="1:7">
      <c r="A2855" s="33"/>
      <c r="B2855" s="33"/>
      <c r="C2855" s="33"/>
      <c r="D2855" s="33"/>
      <c r="E2855" s="33"/>
      <c r="F2855" s="33"/>
      <c r="G2855" s="33"/>
    </row>
    <row r="2856" spans="1:7">
      <c r="A2856" s="33"/>
      <c r="B2856" s="33"/>
      <c r="C2856" s="33"/>
      <c r="D2856" s="33"/>
      <c r="E2856" s="33"/>
      <c r="F2856" s="33"/>
      <c r="G2856" s="33"/>
    </row>
    <row r="2857" spans="1:7">
      <c r="A2857" s="33"/>
      <c r="B2857" s="33"/>
      <c r="C2857" s="33"/>
      <c r="D2857" s="33"/>
      <c r="E2857" s="33"/>
      <c r="F2857" s="33"/>
      <c r="G2857" s="33"/>
    </row>
    <row r="2858" spans="1:7">
      <c r="A2858" s="33"/>
      <c r="B2858" s="33"/>
      <c r="C2858" s="33"/>
      <c r="D2858" s="33"/>
      <c r="E2858" s="33"/>
      <c r="F2858" s="33"/>
      <c r="G2858" s="33"/>
    </row>
    <row r="2859" spans="1:7">
      <c r="A2859" s="33"/>
      <c r="B2859" s="33"/>
      <c r="C2859" s="33"/>
      <c r="D2859" s="33"/>
      <c r="E2859" s="33"/>
      <c r="F2859" s="33"/>
      <c r="G2859" s="33"/>
    </row>
    <row r="2860" spans="1:7">
      <c r="A2860" s="33"/>
      <c r="B2860" s="33"/>
      <c r="C2860" s="33"/>
      <c r="D2860" s="33"/>
      <c r="E2860" s="33"/>
      <c r="F2860" s="33"/>
      <c r="G2860" s="33"/>
    </row>
    <row r="2861" spans="1:7">
      <c r="A2861" s="33"/>
      <c r="B2861" s="33"/>
      <c r="C2861" s="33"/>
      <c r="D2861" s="33"/>
      <c r="E2861" s="33"/>
      <c r="F2861" s="33"/>
      <c r="G2861" s="33"/>
    </row>
    <row r="2862" spans="1:7">
      <c r="A2862" s="33"/>
      <c r="B2862" s="33"/>
      <c r="C2862" s="33"/>
      <c r="D2862" s="33"/>
      <c r="E2862" s="33"/>
      <c r="F2862" s="33"/>
      <c r="G2862" s="33"/>
    </row>
    <row r="2863" spans="1:7">
      <c r="A2863" s="33"/>
      <c r="B2863" s="33"/>
      <c r="C2863" s="33"/>
      <c r="D2863" s="33"/>
      <c r="E2863" s="33"/>
      <c r="F2863" s="33"/>
      <c r="G2863" s="33"/>
    </row>
    <row r="2864" spans="1:7">
      <c r="A2864" s="33"/>
      <c r="B2864" s="33"/>
      <c r="C2864" s="33"/>
      <c r="D2864" s="33"/>
      <c r="E2864" s="33"/>
      <c r="F2864" s="33"/>
      <c r="G2864" s="33"/>
    </row>
    <row r="2865" spans="1:7">
      <c r="A2865" s="33"/>
      <c r="B2865" s="33"/>
      <c r="C2865" s="33"/>
      <c r="D2865" s="33"/>
      <c r="E2865" s="33"/>
      <c r="F2865" s="33"/>
      <c r="G2865" s="33"/>
    </row>
    <row r="2866" spans="1:7">
      <c r="A2866" s="33"/>
      <c r="B2866" s="33"/>
      <c r="C2866" s="33"/>
      <c r="D2866" s="33"/>
      <c r="E2866" s="33"/>
      <c r="F2866" s="33"/>
      <c r="G2866" s="33"/>
    </row>
    <row r="2867" spans="1:7">
      <c r="A2867" s="33"/>
      <c r="B2867" s="33"/>
      <c r="C2867" s="33"/>
      <c r="D2867" s="33"/>
      <c r="E2867" s="33"/>
      <c r="F2867" s="33"/>
      <c r="G2867" s="33"/>
    </row>
    <row r="2868" spans="1:7">
      <c r="A2868" s="33"/>
      <c r="B2868" s="33"/>
      <c r="C2868" s="33"/>
      <c r="D2868" s="33"/>
      <c r="E2868" s="33"/>
      <c r="F2868" s="33"/>
      <c r="G2868" s="33"/>
    </row>
    <row r="2869" spans="1:7">
      <c r="A2869" s="33"/>
      <c r="B2869" s="33"/>
      <c r="C2869" s="33"/>
      <c r="D2869" s="33"/>
      <c r="E2869" s="33"/>
      <c r="F2869" s="33"/>
      <c r="G2869" s="33"/>
    </row>
    <row r="2870" spans="1:7">
      <c r="A2870" s="33"/>
      <c r="B2870" s="33"/>
      <c r="C2870" s="33"/>
      <c r="D2870" s="33"/>
      <c r="E2870" s="33"/>
      <c r="F2870" s="33"/>
      <c r="G2870" s="33"/>
    </row>
    <row r="2871" spans="1:7">
      <c r="A2871" s="33"/>
      <c r="B2871" s="33"/>
      <c r="C2871" s="33"/>
      <c r="D2871" s="33"/>
      <c r="E2871" s="33"/>
      <c r="F2871" s="33"/>
      <c r="G2871" s="33"/>
    </row>
    <row r="2872" spans="1:7">
      <c r="A2872" s="33"/>
      <c r="B2872" s="33"/>
      <c r="C2872" s="33"/>
      <c r="D2872" s="33"/>
      <c r="E2872" s="33"/>
      <c r="F2872" s="33"/>
      <c r="G2872" s="33"/>
    </row>
    <row r="2873" spans="1:7">
      <c r="A2873" s="33"/>
      <c r="B2873" s="33"/>
      <c r="C2873" s="33"/>
      <c r="D2873" s="33"/>
      <c r="E2873" s="33"/>
      <c r="F2873" s="33"/>
      <c r="G2873" s="33"/>
    </row>
    <row r="2874" spans="1:7">
      <c r="A2874" s="33"/>
      <c r="B2874" s="33"/>
      <c r="C2874" s="33"/>
      <c r="D2874" s="33"/>
      <c r="E2874" s="33"/>
      <c r="F2874" s="33"/>
      <c r="G2874" s="33"/>
    </row>
    <row r="2875" spans="1:7">
      <c r="A2875" s="33"/>
      <c r="B2875" s="33"/>
      <c r="C2875" s="33"/>
      <c r="D2875" s="33"/>
      <c r="E2875" s="33"/>
      <c r="F2875" s="33"/>
      <c r="G2875" s="33"/>
    </row>
    <row r="2876" spans="1:7">
      <c r="A2876" s="33"/>
      <c r="B2876" s="33"/>
      <c r="C2876" s="33"/>
      <c r="D2876" s="33"/>
      <c r="E2876" s="33"/>
      <c r="F2876" s="33"/>
      <c r="G2876" s="33"/>
    </row>
    <row r="2877" spans="1:7">
      <c r="A2877" s="33"/>
      <c r="B2877" s="33"/>
      <c r="C2877" s="33"/>
      <c r="D2877" s="33"/>
      <c r="E2877" s="33"/>
      <c r="F2877" s="33"/>
      <c r="G2877" s="33"/>
    </row>
    <row r="2878" spans="1:7">
      <c r="A2878" s="33"/>
      <c r="B2878" s="33"/>
      <c r="C2878" s="33"/>
      <c r="D2878" s="33"/>
      <c r="E2878" s="33"/>
      <c r="F2878" s="33"/>
      <c r="G2878" s="33"/>
    </row>
    <row r="2879" spans="1:7">
      <c r="A2879" s="33"/>
      <c r="B2879" s="33"/>
      <c r="C2879" s="33"/>
      <c r="D2879" s="33"/>
      <c r="E2879" s="33"/>
      <c r="F2879" s="33"/>
      <c r="G2879" s="33"/>
    </row>
    <row r="2880" spans="1:7">
      <c r="A2880" s="33"/>
      <c r="B2880" s="33"/>
      <c r="C2880" s="33"/>
      <c r="D2880" s="33"/>
      <c r="E2880" s="33"/>
      <c r="F2880" s="33"/>
      <c r="G2880" s="33"/>
    </row>
    <row r="2881" spans="1:7">
      <c r="A2881" s="33"/>
      <c r="B2881" s="33"/>
      <c r="C2881" s="33"/>
      <c r="D2881" s="33"/>
      <c r="E2881" s="33"/>
      <c r="F2881" s="33"/>
      <c r="G2881" s="33"/>
    </row>
    <row r="2882" spans="1:7">
      <c r="A2882" s="33"/>
      <c r="B2882" s="33"/>
      <c r="C2882" s="33"/>
      <c r="D2882" s="33"/>
      <c r="E2882" s="33"/>
      <c r="F2882" s="33"/>
      <c r="G2882" s="33"/>
    </row>
    <row r="2883" spans="1:7">
      <c r="A2883" s="33"/>
      <c r="B2883" s="33"/>
      <c r="C2883" s="33"/>
      <c r="D2883" s="33"/>
      <c r="E2883" s="33"/>
      <c r="F2883" s="33"/>
      <c r="G2883" s="33"/>
    </row>
    <row r="2884" spans="1:7">
      <c r="A2884" s="33"/>
      <c r="B2884" s="33"/>
      <c r="C2884" s="33"/>
      <c r="D2884" s="33"/>
      <c r="E2884" s="33"/>
      <c r="F2884" s="33"/>
      <c r="G2884" s="33"/>
    </row>
    <row r="2885" spans="1:7">
      <c r="A2885" s="33"/>
      <c r="B2885" s="33"/>
      <c r="C2885" s="33"/>
      <c r="D2885" s="33"/>
      <c r="E2885" s="33"/>
      <c r="F2885" s="33"/>
      <c r="G2885" s="33"/>
    </row>
    <row r="2886" spans="1:7">
      <c r="A2886" s="33"/>
      <c r="B2886" s="33"/>
      <c r="C2886" s="33"/>
      <c r="D2886" s="33"/>
      <c r="E2886" s="33"/>
      <c r="F2886" s="33"/>
      <c r="G2886" s="33"/>
    </row>
    <row r="2887" spans="1:7">
      <c r="A2887" s="33"/>
      <c r="B2887" s="33"/>
      <c r="C2887" s="33"/>
      <c r="D2887" s="33"/>
      <c r="E2887" s="33"/>
      <c r="F2887" s="33"/>
      <c r="G2887" s="33"/>
    </row>
    <row r="2888" spans="1:7">
      <c r="A2888" s="33"/>
      <c r="B2888" s="33"/>
      <c r="C2888" s="33"/>
      <c r="D2888" s="33"/>
      <c r="E2888" s="33"/>
      <c r="F2888" s="33"/>
      <c r="G2888" s="33"/>
    </row>
    <row r="2889" spans="1:7">
      <c r="A2889" s="33"/>
      <c r="B2889" s="33"/>
      <c r="C2889" s="33"/>
      <c r="D2889" s="33"/>
      <c r="E2889" s="33"/>
      <c r="F2889" s="33"/>
      <c r="G2889" s="33"/>
    </row>
    <row r="2890" spans="1:7">
      <c r="A2890" s="33"/>
      <c r="B2890" s="33"/>
      <c r="C2890" s="33"/>
      <c r="D2890" s="33"/>
      <c r="E2890" s="33"/>
      <c r="F2890" s="33"/>
      <c r="G2890" s="33"/>
    </row>
    <row r="2891" spans="1:7">
      <c r="A2891" s="33"/>
      <c r="B2891" s="33"/>
      <c r="C2891" s="33"/>
      <c r="D2891" s="33"/>
      <c r="E2891" s="33"/>
      <c r="F2891" s="33"/>
      <c r="G2891" s="33"/>
    </row>
    <row r="2892" spans="1:7">
      <c r="A2892" s="33"/>
      <c r="B2892" s="33"/>
      <c r="C2892" s="33"/>
      <c r="D2892" s="33"/>
      <c r="E2892" s="33"/>
      <c r="F2892" s="33"/>
      <c r="G2892" s="33"/>
    </row>
    <row r="2893" spans="1:7">
      <c r="A2893" s="33"/>
      <c r="B2893" s="33"/>
      <c r="C2893" s="33"/>
      <c r="D2893" s="33"/>
      <c r="E2893" s="33"/>
      <c r="F2893" s="33"/>
      <c r="G2893" s="33"/>
    </row>
    <row r="2894" spans="1:7">
      <c r="A2894" s="33"/>
      <c r="B2894" s="33"/>
      <c r="C2894" s="33"/>
      <c r="D2894" s="33"/>
      <c r="E2894" s="33"/>
      <c r="F2894" s="33"/>
      <c r="G2894" s="33"/>
    </row>
    <row r="2895" spans="1:7">
      <c r="A2895" s="33"/>
      <c r="B2895" s="33"/>
      <c r="C2895" s="33"/>
      <c r="D2895" s="33"/>
      <c r="E2895" s="33"/>
      <c r="F2895" s="33"/>
      <c r="G2895" s="33"/>
    </row>
    <row r="2896" spans="1:7">
      <c r="A2896" s="33"/>
      <c r="B2896" s="33"/>
      <c r="C2896" s="33"/>
      <c r="D2896" s="33"/>
      <c r="E2896" s="33"/>
      <c r="F2896" s="33"/>
      <c r="G2896" s="33"/>
    </row>
    <row r="2897" spans="1:7">
      <c r="A2897" s="33"/>
      <c r="B2897" s="33"/>
      <c r="C2897" s="33"/>
      <c r="D2897" s="33"/>
      <c r="E2897" s="33"/>
      <c r="F2897" s="33"/>
      <c r="G2897" s="33"/>
    </row>
    <row r="2898" spans="1:7">
      <c r="A2898" s="33"/>
      <c r="B2898" s="33"/>
      <c r="C2898" s="33"/>
      <c r="D2898" s="33"/>
      <c r="E2898" s="33"/>
      <c r="F2898" s="33"/>
      <c r="G2898" s="33"/>
    </row>
    <row r="2899" spans="1:7">
      <c r="A2899" s="33"/>
      <c r="B2899" s="33"/>
      <c r="C2899" s="33"/>
      <c r="D2899" s="33"/>
      <c r="E2899" s="33"/>
      <c r="F2899" s="33"/>
      <c r="G2899" s="33"/>
    </row>
    <row r="2900" spans="1:7">
      <c r="A2900" s="33"/>
      <c r="B2900" s="33"/>
      <c r="C2900" s="33"/>
      <c r="D2900" s="33"/>
      <c r="E2900" s="33"/>
      <c r="F2900" s="33"/>
      <c r="G2900" s="33"/>
    </row>
    <row r="2901" spans="1:7">
      <c r="A2901" s="33"/>
      <c r="B2901" s="33"/>
      <c r="C2901" s="33"/>
      <c r="D2901" s="33"/>
      <c r="E2901" s="33"/>
      <c r="F2901" s="33"/>
      <c r="G2901" s="33"/>
    </row>
    <row r="2902" spans="1:7">
      <c r="A2902" s="33"/>
      <c r="B2902" s="33"/>
      <c r="C2902" s="33"/>
      <c r="D2902" s="33"/>
      <c r="E2902" s="33"/>
      <c r="F2902" s="33"/>
      <c r="G2902" s="33"/>
    </row>
    <row r="2903" spans="1:7">
      <c r="A2903" s="33"/>
      <c r="B2903" s="33"/>
      <c r="C2903" s="33"/>
      <c r="D2903" s="33"/>
      <c r="E2903" s="33"/>
      <c r="F2903" s="33"/>
      <c r="G2903" s="33"/>
    </row>
    <row r="2904" spans="1:7">
      <c r="A2904" s="33"/>
      <c r="B2904" s="33"/>
      <c r="C2904" s="33"/>
      <c r="D2904" s="33"/>
      <c r="E2904" s="33"/>
      <c r="F2904" s="33"/>
      <c r="G2904" s="33"/>
    </row>
    <row r="2905" spans="1:7">
      <c r="A2905" s="33"/>
      <c r="B2905" s="33"/>
      <c r="C2905" s="33"/>
      <c r="D2905" s="33"/>
      <c r="E2905" s="33"/>
      <c r="F2905" s="33"/>
      <c r="G2905" s="33"/>
    </row>
    <row r="2906" spans="1:7">
      <c r="A2906" s="33"/>
      <c r="B2906" s="33"/>
      <c r="C2906" s="33"/>
      <c r="D2906" s="33"/>
      <c r="E2906" s="33"/>
      <c r="F2906" s="33"/>
      <c r="G2906" s="33"/>
    </row>
    <row r="2907" spans="1:7">
      <c r="A2907" s="33"/>
      <c r="B2907" s="33"/>
      <c r="C2907" s="33"/>
      <c r="D2907" s="33"/>
      <c r="E2907" s="33"/>
      <c r="F2907" s="33"/>
      <c r="G2907" s="33"/>
    </row>
    <row r="2908" spans="1:7">
      <c r="A2908" s="33"/>
      <c r="B2908" s="33"/>
      <c r="C2908" s="33"/>
      <c r="D2908" s="33"/>
      <c r="E2908" s="33"/>
      <c r="F2908" s="33"/>
      <c r="G2908" s="33"/>
    </row>
    <row r="2909" spans="1:7">
      <c r="A2909" s="33"/>
      <c r="B2909" s="33"/>
      <c r="C2909" s="33"/>
      <c r="D2909" s="33"/>
      <c r="E2909" s="33"/>
      <c r="F2909" s="33"/>
      <c r="G2909" s="33"/>
    </row>
    <row r="2910" spans="1:7">
      <c r="A2910" s="33"/>
      <c r="B2910" s="33"/>
      <c r="C2910" s="33"/>
      <c r="D2910" s="33"/>
      <c r="E2910" s="33"/>
      <c r="F2910" s="33"/>
      <c r="G2910" s="33"/>
    </row>
    <row r="2911" spans="1:7">
      <c r="A2911" s="33"/>
      <c r="B2911" s="33"/>
      <c r="C2911" s="33"/>
      <c r="D2911" s="33"/>
      <c r="E2911" s="33"/>
      <c r="F2911" s="33"/>
      <c r="G2911" s="33"/>
    </row>
    <row r="2912" spans="1:7">
      <c r="A2912" s="33"/>
      <c r="B2912" s="33"/>
      <c r="C2912" s="33"/>
      <c r="D2912" s="33"/>
      <c r="E2912" s="33"/>
      <c r="F2912" s="33"/>
      <c r="G2912" s="33"/>
    </row>
    <row r="2913" spans="1:7">
      <c r="A2913" s="33"/>
      <c r="B2913" s="33"/>
      <c r="C2913" s="33"/>
      <c r="D2913" s="33"/>
      <c r="E2913" s="33"/>
      <c r="F2913" s="33"/>
      <c r="G2913" s="33"/>
    </row>
    <row r="2914" spans="1:7">
      <c r="A2914" s="33"/>
      <c r="B2914" s="33"/>
      <c r="C2914" s="33"/>
      <c r="D2914" s="33"/>
      <c r="E2914" s="33"/>
      <c r="F2914" s="33"/>
      <c r="G2914" s="33"/>
    </row>
    <row r="2915" spans="1:7">
      <c r="A2915" s="33"/>
      <c r="B2915" s="33"/>
      <c r="C2915" s="33"/>
      <c r="D2915" s="33"/>
      <c r="E2915" s="33"/>
      <c r="F2915" s="33"/>
      <c r="G2915" s="33"/>
    </row>
    <row r="2916" spans="1:7">
      <c r="A2916" s="33"/>
      <c r="B2916" s="33"/>
      <c r="C2916" s="33"/>
      <c r="D2916" s="33"/>
      <c r="E2916" s="33"/>
      <c r="F2916" s="33"/>
      <c r="G2916" s="33"/>
    </row>
    <row r="2917" spans="1:7">
      <c r="A2917" s="33"/>
      <c r="B2917" s="33"/>
      <c r="C2917" s="33"/>
      <c r="D2917" s="33"/>
      <c r="E2917" s="33"/>
      <c r="F2917" s="33"/>
      <c r="G2917" s="33"/>
    </row>
    <row r="2918" spans="1:7">
      <c r="A2918" s="33"/>
      <c r="B2918" s="33"/>
      <c r="C2918" s="33"/>
      <c r="D2918" s="33"/>
      <c r="E2918" s="33"/>
      <c r="F2918" s="33"/>
      <c r="G2918" s="33"/>
    </row>
    <row r="2919" spans="1:7">
      <c r="A2919" s="33"/>
      <c r="B2919" s="33"/>
      <c r="C2919" s="33"/>
      <c r="D2919" s="33"/>
      <c r="E2919" s="33"/>
      <c r="F2919" s="33"/>
      <c r="G2919" s="33"/>
    </row>
    <row r="2920" spans="1:7">
      <c r="A2920" s="33"/>
      <c r="B2920" s="33"/>
      <c r="C2920" s="33"/>
      <c r="D2920" s="33"/>
      <c r="E2920" s="33"/>
      <c r="F2920" s="33"/>
      <c r="G2920" s="33"/>
    </row>
    <row r="2921" spans="1:7">
      <c r="A2921" s="33"/>
      <c r="B2921" s="33"/>
      <c r="C2921" s="33"/>
      <c r="D2921" s="33"/>
      <c r="E2921" s="33"/>
      <c r="F2921" s="33"/>
      <c r="G2921" s="33"/>
    </row>
    <row r="2922" spans="1:7">
      <c r="A2922" s="33"/>
      <c r="B2922" s="33"/>
      <c r="C2922" s="33"/>
      <c r="D2922" s="33"/>
      <c r="E2922" s="33"/>
      <c r="F2922" s="33"/>
      <c r="G2922" s="33"/>
    </row>
    <row r="2923" spans="1:7">
      <c r="A2923" s="33"/>
      <c r="B2923" s="33"/>
      <c r="C2923" s="33"/>
      <c r="D2923" s="33"/>
      <c r="E2923" s="33"/>
      <c r="F2923" s="33"/>
      <c r="G2923" s="33"/>
    </row>
    <row r="2924" spans="1:7">
      <c r="A2924" s="33"/>
      <c r="B2924" s="33"/>
      <c r="C2924" s="33"/>
      <c r="D2924" s="33"/>
      <c r="E2924" s="33"/>
      <c r="F2924" s="33"/>
      <c r="G2924" s="33"/>
    </row>
    <row r="2925" spans="1:7">
      <c r="A2925" s="33"/>
      <c r="B2925" s="33"/>
      <c r="C2925" s="33"/>
      <c r="D2925" s="33"/>
      <c r="E2925" s="33"/>
      <c r="F2925" s="33"/>
      <c r="G2925" s="33"/>
    </row>
    <row r="2926" spans="1:7">
      <c r="A2926" s="33"/>
      <c r="B2926" s="33"/>
      <c r="C2926" s="33"/>
      <c r="D2926" s="33"/>
      <c r="E2926" s="33"/>
      <c r="F2926" s="33"/>
      <c r="G2926" s="33"/>
    </row>
    <row r="2927" spans="1:7">
      <c r="A2927" s="33"/>
      <c r="B2927" s="33"/>
      <c r="C2927" s="33"/>
      <c r="D2927" s="33"/>
      <c r="E2927" s="33"/>
      <c r="F2927" s="33"/>
      <c r="G2927" s="33"/>
    </row>
    <row r="2928" spans="1:7">
      <c r="A2928" s="33"/>
      <c r="B2928" s="33"/>
      <c r="C2928" s="33"/>
      <c r="D2928" s="33"/>
      <c r="E2928" s="33"/>
      <c r="F2928" s="33"/>
      <c r="G2928" s="33"/>
    </row>
    <row r="2929" spans="1:7">
      <c r="A2929" s="33"/>
      <c r="B2929" s="33"/>
      <c r="C2929" s="33"/>
      <c r="D2929" s="33"/>
      <c r="E2929" s="33"/>
      <c r="F2929" s="33"/>
      <c r="G2929" s="33"/>
    </row>
    <row r="2930" spans="1:7">
      <c r="A2930" s="33"/>
      <c r="B2930" s="33"/>
      <c r="C2930" s="33"/>
      <c r="D2930" s="33"/>
      <c r="E2930" s="33"/>
      <c r="F2930" s="33"/>
      <c r="G2930" s="33"/>
    </row>
    <row r="2931" spans="1:7">
      <c r="A2931" s="33"/>
      <c r="B2931" s="33"/>
      <c r="C2931" s="33"/>
      <c r="D2931" s="33"/>
      <c r="E2931" s="33"/>
      <c r="F2931" s="33"/>
      <c r="G2931" s="33"/>
    </row>
    <row r="2932" spans="1:7">
      <c r="A2932" s="33"/>
      <c r="B2932" s="33"/>
      <c r="C2932" s="33"/>
      <c r="D2932" s="33"/>
      <c r="E2932" s="33"/>
      <c r="F2932" s="33"/>
      <c r="G2932" s="33"/>
    </row>
    <row r="2933" spans="1:7">
      <c r="A2933" s="33"/>
      <c r="B2933" s="33"/>
      <c r="C2933" s="33"/>
      <c r="D2933" s="33"/>
      <c r="E2933" s="33"/>
      <c r="F2933" s="33"/>
      <c r="G2933" s="33"/>
    </row>
    <row r="2934" spans="1:7">
      <c r="A2934" s="33"/>
      <c r="B2934" s="33"/>
      <c r="C2934" s="33"/>
      <c r="D2934" s="33"/>
      <c r="E2934" s="33"/>
      <c r="F2934" s="33"/>
      <c r="G2934" s="33"/>
    </row>
    <row r="2935" spans="1:7">
      <c r="A2935" s="33"/>
      <c r="B2935" s="33"/>
      <c r="C2935" s="33"/>
      <c r="D2935" s="33"/>
      <c r="E2935" s="33"/>
      <c r="F2935" s="33"/>
      <c r="G2935" s="33"/>
    </row>
    <row r="2936" spans="1:7">
      <c r="A2936" s="33"/>
      <c r="B2936" s="33"/>
      <c r="C2936" s="33"/>
      <c r="D2936" s="33"/>
      <c r="E2936" s="33"/>
      <c r="F2936" s="33"/>
      <c r="G2936" s="33"/>
    </row>
    <row r="2937" spans="1:7">
      <c r="A2937" s="33"/>
      <c r="B2937" s="33"/>
      <c r="C2937" s="33"/>
      <c r="D2937" s="33"/>
      <c r="E2937" s="33"/>
      <c r="F2937" s="33"/>
      <c r="G2937" s="33"/>
    </row>
    <row r="2938" spans="1:7">
      <c r="A2938" s="33"/>
      <c r="B2938" s="33"/>
      <c r="C2938" s="33"/>
      <c r="D2938" s="33"/>
      <c r="E2938" s="33"/>
      <c r="F2938" s="33"/>
      <c r="G2938" s="33"/>
    </row>
    <row r="2939" spans="1:7">
      <c r="A2939" s="33"/>
      <c r="B2939" s="33"/>
      <c r="C2939" s="33"/>
      <c r="D2939" s="33"/>
      <c r="E2939" s="33"/>
      <c r="F2939" s="33"/>
      <c r="G2939" s="33"/>
    </row>
    <row r="2940" spans="1:7">
      <c r="A2940" s="33"/>
      <c r="B2940" s="33"/>
      <c r="C2940" s="33"/>
      <c r="D2940" s="33"/>
      <c r="E2940" s="33"/>
      <c r="F2940" s="33"/>
      <c r="G2940" s="33"/>
    </row>
    <row r="2941" spans="1:7">
      <c r="A2941" s="33"/>
      <c r="B2941" s="33"/>
      <c r="C2941" s="33"/>
      <c r="D2941" s="33"/>
      <c r="E2941" s="33"/>
      <c r="F2941" s="33"/>
      <c r="G2941" s="33"/>
    </row>
    <row r="2942" spans="1:7">
      <c r="A2942" s="33"/>
      <c r="B2942" s="33"/>
      <c r="C2942" s="33"/>
      <c r="D2942" s="33"/>
      <c r="E2942" s="33"/>
      <c r="F2942" s="33"/>
      <c r="G2942" s="33"/>
    </row>
    <row r="2943" spans="1:7">
      <c r="A2943" s="33"/>
      <c r="B2943" s="33"/>
      <c r="C2943" s="33"/>
      <c r="D2943" s="33"/>
      <c r="E2943" s="33"/>
      <c r="F2943" s="33"/>
      <c r="G2943" s="33"/>
    </row>
    <row r="2944" spans="1:7">
      <c r="A2944" s="33"/>
      <c r="B2944" s="33"/>
      <c r="C2944" s="33"/>
      <c r="D2944" s="33"/>
      <c r="E2944" s="33"/>
      <c r="F2944" s="33"/>
      <c r="G2944" s="33"/>
    </row>
    <row r="2945" spans="1:7">
      <c r="A2945" s="33"/>
      <c r="B2945" s="33"/>
      <c r="C2945" s="33"/>
      <c r="D2945" s="33"/>
      <c r="E2945" s="33"/>
      <c r="F2945" s="33"/>
      <c r="G2945" s="33"/>
    </row>
    <row r="2946" spans="1:7">
      <c r="A2946" s="33"/>
      <c r="B2946" s="33"/>
      <c r="C2946" s="33"/>
      <c r="D2946" s="33"/>
      <c r="E2946" s="33"/>
      <c r="F2946" s="33"/>
      <c r="G2946" s="33"/>
    </row>
    <row r="2947" spans="1:7">
      <c r="A2947" s="33"/>
      <c r="B2947" s="33"/>
      <c r="C2947" s="33"/>
      <c r="D2947" s="33"/>
      <c r="E2947" s="33"/>
      <c r="F2947" s="33"/>
      <c r="G2947" s="33"/>
    </row>
    <row r="2948" spans="1:7">
      <c r="A2948" s="33"/>
      <c r="B2948" s="33"/>
      <c r="C2948" s="33"/>
      <c r="D2948" s="33"/>
      <c r="E2948" s="33"/>
      <c r="F2948" s="33"/>
      <c r="G2948" s="33"/>
    </row>
    <row r="2949" spans="1:7">
      <c r="A2949" s="33"/>
      <c r="B2949" s="33"/>
      <c r="C2949" s="33"/>
      <c r="D2949" s="33"/>
      <c r="E2949" s="33"/>
      <c r="F2949" s="33"/>
      <c r="G2949" s="33"/>
    </row>
    <row r="2950" spans="1:7">
      <c r="A2950" s="33"/>
      <c r="B2950" s="33"/>
      <c r="C2950" s="33"/>
      <c r="D2950" s="33"/>
      <c r="E2950" s="33"/>
      <c r="F2950" s="33"/>
      <c r="G2950" s="33"/>
    </row>
    <row r="2951" spans="1:7">
      <c r="A2951" s="33"/>
      <c r="B2951" s="33"/>
      <c r="C2951" s="33"/>
      <c r="D2951" s="33"/>
      <c r="E2951" s="33"/>
      <c r="F2951" s="33"/>
      <c r="G2951" s="33"/>
    </row>
    <row r="2952" spans="1:7">
      <c r="A2952" s="33"/>
      <c r="B2952" s="33"/>
      <c r="C2952" s="33"/>
      <c r="D2952" s="33"/>
      <c r="E2952" s="33"/>
      <c r="F2952" s="33"/>
      <c r="G2952" s="33"/>
    </row>
    <row r="2953" spans="1:7">
      <c r="A2953" s="33"/>
      <c r="B2953" s="33"/>
      <c r="C2953" s="33"/>
      <c r="D2953" s="33"/>
      <c r="E2953" s="33"/>
      <c r="F2953" s="33"/>
      <c r="G2953" s="33"/>
    </row>
    <row r="2954" spans="1:7">
      <c r="A2954" s="33"/>
      <c r="B2954" s="33"/>
      <c r="C2954" s="33"/>
      <c r="D2954" s="33"/>
      <c r="E2954" s="33"/>
      <c r="F2954" s="33"/>
      <c r="G2954" s="33"/>
    </row>
    <row r="2955" spans="1:7">
      <c r="A2955" s="33"/>
      <c r="B2955" s="33"/>
      <c r="C2955" s="33"/>
      <c r="D2955" s="33"/>
      <c r="E2955" s="33"/>
      <c r="F2955" s="33"/>
      <c r="G2955" s="33"/>
    </row>
    <row r="2956" spans="1:7">
      <c r="A2956" s="33"/>
      <c r="B2956" s="33"/>
      <c r="C2956" s="33"/>
      <c r="D2956" s="33"/>
      <c r="E2956" s="33"/>
      <c r="F2956" s="33"/>
      <c r="G2956" s="33"/>
    </row>
    <row r="2957" spans="1:7">
      <c r="A2957" s="33"/>
      <c r="B2957" s="33"/>
      <c r="C2957" s="33"/>
      <c r="D2957" s="33"/>
      <c r="E2957" s="33"/>
      <c r="F2957" s="33"/>
      <c r="G2957" s="33"/>
    </row>
    <row r="2958" spans="1:7">
      <c r="A2958" s="33"/>
      <c r="B2958" s="33"/>
      <c r="C2958" s="33"/>
      <c r="D2958" s="33"/>
      <c r="E2958" s="33"/>
      <c r="F2958" s="33"/>
      <c r="G2958" s="33"/>
    </row>
    <row r="2959" spans="1:7">
      <c r="A2959" s="33"/>
      <c r="B2959" s="33"/>
      <c r="C2959" s="33"/>
      <c r="D2959" s="33"/>
      <c r="E2959" s="33"/>
      <c r="F2959" s="33"/>
      <c r="G2959" s="33"/>
    </row>
    <row r="2960" spans="1:7">
      <c r="A2960" s="33"/>
      <c r="B2960" s="33"/>
      <c r="C2960" s="33"/>
      <c r="D2960" s="33"/>
      <c r="E2960" s="33"/>
      <c r="F2960" s="33"/>
      <c r="G2960" s="33"/>
    </row>
    <row r="2961" spans="1:7">
      <c r="A2961" s="33"/>
      <c r="B2961" s="33"/>
      <c r="C2961" s="33"/>
      <c r="D2961" s="33"/>
      <c r="E2961" s="33"/>
      <c r="F2961" s="33"/>
      <c r="G2961" s="33"/>
    </row>
    <row r="2962" spans="1:7">
      <c r="A2962" s="33"/>
      <c r="B2962" s="33"/>
      <c r="C2962" s="33"/>
      <c r="D2962" s="33"/>
      <c r="E2962" s="33"/>
      <c r="F2962" s="33"/>
      <c r="G2962" s="33"/>
    </row>
    <row r="2963" spans="1:7">
      <c r="A2963" s="33"/>
      <c r="B2963" s="33"/>
      <c r="C2963" s="33"/>
      <c r="D2963" s="33"/>
      <c r="E2963" s="33"/>
      <c r="F2963" s="33"/>
      <c r="G2963" s="33"/>
    </row>
    <row r="2964" spans="1:7">
      <c r="A2964" s="33"/>
      <c r="B2964" s="33"/>
      <c r="C2964" s="33"/>
      <c r="D2964" s="33"/>
      <c r="E2964" s="33"/>
      <c r="F2964" s="33"/>
      <c r="G2964" s="33"/>
    </row>
    <row r="2965" spans="1:7">
      <c r="A2965" s="33"/>
      <c r="B2965" s="33"/>
      <c r="C2965" s="33"/>
      <c r="D2965" s="33"/>
      <c r="E2965" s="33"/>
      <c r="F2965" s="33"/>
      <c r="G2965" s="33"/>
    </row>
    <row r="2966" spans="1:7">
      <c r="A2966" s="33"/>
      <c r="B2966" s="33"/>
      <c r="C2966" s="33"/>
      <c r="D2966" s="33"/>
      <c r="E2966" s="33"/>
      <c r="F2966" s="33"/>
      <c r="G2966" s="33"/>
    </row>
    <row r="2967" spans="1:7">
      <c r="A2967" s="33"/>
      <c r="B2967" s="33"/>
      <c r="C2967" s="33"/>
      <c r="D2967" s="33"/>
      <c r="E2967" s="33"/>
      <c r="F2967" s="33"/>
      <c r="G2967" s="33"/>
    </row>
    <row r="2968" spans="1:7">
      <c r="A2968" s="33"/>
      <c r="B2968" s="33"/>
      <c r="C2968" s="33"/>
      <c r="D2968" s="33"/>
      <c r="E2968" s="33"/>
      <c r="F2968" s="33"/>
      <c r="G2968" s="33"/>
    </row>
    <row r="2969" spans="1:7">
      <c r="A2969" s="33"/>
      <c r="B2969" s="33"/>
      <c r="C2969" s="33"/>
      <c r="D2969" s="33"/>
      <c r="E2969" s="33"/>
      <c r="F2969" s="33"/>
      <c r="G2969" s="33"/>
    </row>
    <row r="2970" spans="1:7">
      <c r="A2970" s="33"/>
      <c r="B2970" s="33"/>
      <c r="C2970" s="33"/>
      <c r="D2970" s="33"/>
      <c r="E2970" s="33"/>
      <c r="F2970" s="33"/>
      <c r="G2970" s="33"/>
    </row>
    <row r="2971" spans="1:7">
      <c r="A2971" s="33"/>
      <c r="B2971" s="33"/>
      <c r="C2971" s="33"/>
      <c r="D2971" s="33"/>
      <c r="E2971" s="33"/>
      <c r="F2971" s="33"/>
      <c r="G2971" s="33"/>
    </row>
    <row r="2972" spans="1:7">
      <c r="A2972" s="33"/>
      <c r="B2972" s="33"/>
      <c r="C2972" s="33"/>
      <c r="D2972" s="33"/>
      <c r="E2972" s="33"/>
      <c r="F2972" s="33"/>
      <c r="G2972" s="33"/>
    </row>
    <row r="2973" spans="1:7">
      <c r="A2973" s="33"/>
      <c r="B2973" s="33"/>
      <c r="C2973" s="33"/>
      <c r="D2973" s="33"/>
      <c r="E2973" s="33"/>
      <c r="F2973" s="33"/>
      <c r="G2973" s="33"/>
    </row>
    <row r="2974" spans="1:7">
      <c r="A2974" s="33"/>
      <c r="B2974" s="33"/>
      <c r="C2974" s="33"/>
      <c r="D2974" s="33"/>
      <c r="E2974" s="33"/>
      <c r="F2974" s="33"/>
      <c r="G2974" s="33"/>
    </row>
    <row r="2975" spans="1:7">
      <c r="A2975" s="33"/>
      <c r="B2975" s="33"/>
      <c r="C2975" s="33"/>
      <c r="D2975" s="33"/>
      <c r="E2975" s="33"/>
      <c r="F2975" s="33"/>
      <c r="G2975" s="33"/>
    </row>
    <row r="2976" spans="1:7">
      <c r="A2976" s="33"/>
      <c r="B2976" s="33"/>
      <c r="C2976" s="33"/>
      <c r="D2976" s="33"/>
      <c r="E2976" s="33"/>
      <c r="F2976" s="33"/>
      <c r="G2976" s="33"/>
    </row>
    <row r="2977" spans="1:7">
      <c r="A2977" s="33"/>
      <c r="B2977" s="33"/>
      <c r="C2977" s="33"/>
      <c r="D2977" s="33"/>
      <c r="E2977" s="33"/>
      <c r="F2977" s="33"/>
      <c r="G2977" s="33"/>
    </row>
    <row r="2978" spans="1:7">
      <c r="A2978" s="33"/>
      <c r="B2978" s="33"/>
      <c r="C2978" s="33"/>
      <c r="D2978" s="33"/>
      <c r="E2978" s="33"/>
      <c r="F2978" s="33"/>
      <c r="G2978" s="33"/>
    </row>
    <row r="2979" spans="1:7">
      <c r="A2979" s="33"/>
      <c r="B2979" s="33"/>
      <c r="C2979" s="33"/>
      <c r="D2979" s="33"/>
      <c r="E2979" s="33"/>
      <c r="F2979" s="33"/>
      <c r="G2979" s="33"/>
    </row>
    <row r="2980" spans="1:7">
      <c r="A2980" s="33"/>
      <c r="B2980" s="33"/>
      <c r="C2980" s="33"/>
      <c r="D2980" s="33"/>
      <c r="E2980" s="33"/>
      <c r="F2980" s="33"/>
      <c r="G2980" s="33"/>
    </row>
    <row r="2981" spans="1:7">
      <c r="A2981" s="33"/>
      <c r="B2981" s="33"/>
      <c r="C2981" s="33"/>
      <c r="D2981" s="33"/>
      <c r="E2981" s="33"/>
      <c r="F2981" s="33"/>
      <c r="G2981" s="33"/>
    </row>
    <row r="2982" spans="1:7">
      <c r="A2982" s="33"/>
      <c r="B2982" s="33"/>
      <c r="C2982" s="33"/>
      <c r="D2982" s="33"/>
      <c r="E2982" s="33"/>
      <c r="F2982" s="33"/>
      <c r="G2982" s="33"/>
    </row>
    <row r="2983" spans="1:7">
      <c r="A2983" s="33"/>
      <c r="B2983" s="33"/>
      <c r="C2983" s="33"/>
      <c r="D2983" s="33"/>
      <c r="E2983" s="33"/>
      <c r="F2983" s="33"/>
      <c r="G2983" s="33"/>
    </row>
    <row r="2984" spans="1:7">
      <c r="A2984" s="33"/>
      <c r="B2984" s="33"/>
      <c r="C2984" s="33"/>
      <c r="D2984" s="33"/>
      <c r="E2984" s="33"/>
      <c r="F2984" s="33"/>
      <c r="G2984" s="33"/>
    </row>
    <row r="2985" spans="1:7">
      <c r="A2985" s="33"/>
      <c r="B2985" s="33"/>
      <c r="C2985" s="33"/>
      <c r="D2985" s="33"/>
      <c r="E2985" s="33"/>
      <c r="F2985" s="33"/>
      <c r="G2985" s="33"/>
    </row>
    <row r="2986" spans="1:7">
      <c r="A2986" s="33"/>
      <c r="B2986" s="33"/>
      <c r="C2986" s="33"/>
      <c r="D2986" s="33"/>
      <c r="E2986" s="33"/>
      <c r="F2986" s="33"/>
      <c r="G2986" s="33"/>
    </row>
    <row r="2987" spans="1:7">
      <c r="A2987" s="33"/>
      <c r="B2987" s="33"/>
      <c r="C2987" s="33"/>
      <c r="D2987" s="33"/>
      <c r="E2987" s="33"/>
      <c r="F2987" s="33"/>
      <c r="G2987" s="33"/>
    </row>
    <row r="2988" spans="1:7">
      <c r="A2988" s="33"/>
      <c r="B2988" s="33"/>
      <c r="C2988" s="33"/>
      <c r="D2988" s="33"/>
      <c r="E2988" s="33"/>
      <c r="F2988" s="33"/>
      <c r="G2988" s="33"/>
    </row>
    <row r="2989" spans="1:7">
      <c r="A2989" s="33"/>
      <c r="B2989" s="33"/>
      <c r="C2989" s="33"/>
      <c r="D2989" s="33"/>
      <c r="E2989" s="33"/>
      <c r="F2989" s="33"/>
      <c r="G2989" s="33"/>
    </row>
    <row r="2990" spans="1:7">
      <c r="A2990" s="33"/>
      <c r="B2990" s="33"/>
      <c r="C2990" s="33"/>
      <c r="D2990" s="33"/>
      <c r="E2990" s="33"/>
      <c r="F2990" s="33"/>
      <c r="G2990" s="33"/>
    </row>
    <row r="2991" spans="1:7">
      <c r="A2991" s="33"/>
      <c r="B2991" s="33"/>
      <c r="C2991" s="33"/>
      <c r="D2991" s="33"/>
      <c r="E2991" s="33"/>
      <c r="F2991" s="33"/>
      <c r="G2991" s="33"/>
    </row>
    <row r="2992" spans="1:7">
      <c r="A2992" s="33"/>
      <c r="B2992" s="33"/>
      <c r="C2992" s="33"/>
      <c r="D2992" s="33"/>
      <c r="E2992" s="33"/>
      <c r="F2992" s="33"/>
      <c r="G2992" s="33"/>
    </row>
    <row r="2993" spans="1:7">
      <c r="A2993" s="33"/>
      <c r="B2993" s="33"/>
      <c r="C2993" s="33"/>
      <c r="D2993" s="33"/>
      <c r="E2993" s="33"/>
      <c r="F2993" s="33"/>
      <c r="G2993" s="33"/>
    </row>
    <row r="2994" spans="1:7">
      <c r="A2994" s="33"/>
      <c r="B2994" s="33"/>
      <c r="C2994" s="33"/>
      <c r="D2994" s="33"/>
      <c r="E2994" s="33"/>
      <c r="F2994" s="33"/>
      <c r="G2994" s="33"/>
    </row>
    <row r="2995" spans="1:7">
      <c r="A2995" s="33"/>
      <c r="B2995" s="33"/>
      <c r="C2995" s="33"/>
      <c r="D2995" s="33"/>
      <c r="E2995" s="33"/>
      <c r="F2995" s="33"/>
      <c r="G2995" s="33"/>
    </row>
    <row r="2996" spans="1:7">
      <c r="A2996" s="33"/>
      <c r="B2996" s="33"/>
      <c r="C2996" s="33"/>
      <c r="D2996" s="33"/>
      <c r="E2996" s="33"/>
      <c r="F2996" s="33"/>
      <c r="G2996" s="33"/>
    </row>
    <row r="2997" spans="1:7">
      <c r="A2997" s="33"/>
      <c r="B2997" s="33"/>
      <c r="C2997" s="33"/>
      <c r="D2997" s="33"/>
      <c r="E2997" s="33"/>
      <c r="F2997" s="33"/>
      <c r="G2997" s="33"/>
    </row>
    <row r="2998" spans="1:7">
      <c r="A2998" s="33"/>
      <c r="B2998" s="33"/>
      <c r="C2998" s="33"/>
      <c r="D2998" s="33"/>
      <c r="E2998" s="33"/>
      <c r="F2998" s="33"/>
      <c r="G2998" s="33"/>
    </row>
    <row r="2999" spans="1:7">
      <c r="A2999" s="33"/>
      <c r="B2999" s="33"/>
      <c r="C2999" s="33"/>
      <c r="D2999" s="33"/>
      <c r="E2999" s="33"/>
      <c r="F2999" s="33"/>
      <c r="G2999" s="33"/>
    </row>
    <row r="3000" spans="1:7">
      <c r="A3000" s="33"/>
      <c r="B3000" s="33"/>
      <c r="C3000" s="33"/>
      <c r="D3000" s="33"/>
      <c r="E3000" s="33"/>
      <c r="F3000" s="33"/>
      <c r="G3000" s="33"/>
    </row>
    <row r="3001" spans="1:7">
      <c r="A3001" s="33"/>
      <c r="B3001" s="33"/>
      <c r="C3001" s="33"/>
      <c r="D3001" s="33"/>
      <c r="E3001" s="33"/>
      <c r="F3001" s="33"/>
      <c r="G3001" s="33"/>
    </row>
    <row r="3002" spans="1:7">
      <c r="A3002" s="33"/>
      <c r="B3002" s="33"/>
      <c r="C3002" s="33"/>
      <c r="D3002" s="33"/>
      <c r="E3002" s="33"/>
      <c r="F3002" s="33"/>
      <c r="G3002" s="33"/>
    </row>
    <row r="3003" spans="1:7">
      <c r="A3003" s="33"/>
      <c r="B3003" s="33"/>
      <c r="C3003" s="33"/>
      <c r="D3003" s="33"/>
      <c r="E3003" s="33"/>
      <c r="F3003" s="33"/>
      <c r="G3003" s="33"/>
    </row>
    <row r="3004" spans="1:7">
      <c r="A3004" s="33"/>
      <c r="B3004" s="33"/>
      <c r="C3004" s="33"/>
      <c r="D3004" s="33"/>
      <c r="E3004" s="33"/>
      <c r="F3004" s="33"/>
      <c r="G3004" s="33"/>
    </row>
    <row r="3005" spans="1:7">
      <c r="A3005" s="33"/>
      <c r="B3005" s="33"/>
      <c r="C3005" s="33"/>
      <c r="D3005" s="33"/>
      <c r="E3005" s="33"/>
      <c r="F3005" s="33"/>
      <c r="G3005" s="33"/>
    </row>
    <row r="3006" spans="1:7">
      <c r="A3006" s="33"/>
      <c r="B3006" s="33"/>
      <c r="C3006" s="33"/>
      <c r="D3006" s="33"/>
      <c r="E3006" s="33"/>
      <c r="F3006" s="33"/>
      <c r="G3006" s="33"/>
    </row>
    <row r="3007" spans="1:7">
      <c r="A3007" s="33"/>
      <c r="B3007" s="33"/>
      <c r="C3007" s="33"/>
      <c r="D3007" s="33"/>
      <c r="E3007" s="33"/>
      <c r="F3007" s="33"/>
      <c r="G3007" s="33"/>
    </row>
    <row r="3008" spans="1:7">
      <c r="A3008" s="33"/>
      <c r="B3008" s="33"/>
      <c r="C3008" s="33"/>
      <c r="D3008" s="33"/>
      <c r="E3008" s="33"/>
      <c r="F3008" s="33"/>
      <c r="G3008" s="33"/>
    </row>
    <row r="3009" spans="1:7">
      <c r="A3009" s="33"/>
      <c r="B3009" s="33"/>
      <c r="C3009" s="33"/>
      <c r="D3009" s="33"/>
      <c r="E3009" s="33"/>
      <c r="F3009" s="33"/>
      <c r="G3009" s="33"/>
    </row>
    <row r="3010" spans="1:7">
      <c r="A3010" s="33"/>
      <c r="B3010" s="33"/>
      <c r="C3010" s="33"/>
      <c r="D3010" s="33"/>
      <c r="E3010" s="33"/>
      <c r="F3010" s="33"/>
      <c r="G3010" s="33"/>
    </row>
    <row r="3011" spans="1:7">
      <c r="A3011" s="33"/>
      <c r="B3011" s="33"/>
      <c r="C3011" s="33"/>
      <c r="D3011" s="33"/>
      <c r="E3011" s="33"/>
      <c r="F3011" s="33"/>
      <c r="G3011" s="33"/>
    </row>
    <row r="3012" spans="1:7">
      <c r="A3012" s="33"/>
      <c r="B3012" s="33"/>
      <c r="C3012" s="33"/>
      <c r="D3012" s="33"/>
      <c r="E3012" s="33"/>
      <c r="F3012" s="33"/>
      <c r="G3012" s="33"/>
    </row>
    <row r="3013" spans="1:7">
      <c r="A3013" s="33"/>
      <c r="B3013" s="33"/>
      <c r="C3013" s="33"/>
      <c r="D3013" s="33"/>
      <c r="E3013" s="33"/>
      <c r="F3013" s="33"/>
      <c r="G3013" s="33"/>
    </row>
    <row r="3014" spans="1:7">
      <c r="A3014" s="33"/>
      <c r="B3014" s="33"/>
      <c r="C3014" s="33"/>
      <c r="D3014" s="33"/>
      <c r="E3014" s="33"/>
      <c r="F3014" s="33"/>
      <c r="G3014" s="33"/>
    </row>
    <row r="3015" spans="1:7">
      <c r="A3015" s="33"/>
      <c r="B3015" s="33"/>
      <c r="C3015" s="33"/>
      <c r="D3015" s="33"/>
      <c r="E3015" s="33"/>
      <c r="F3015" s="33"/>
      <c r="G3015" s="33"/>
    </row>
    <row r="3016" spans="1:7">
      <c r="A3016" s="33"/>
      <c r="B3016" s="33"/>
      <c r="C3016" s="33"/>
      <c r="D3016" s="33"/>
      <c r="E3016" s="33"/>
      <c r="F3016" s="33"/>
      <c r="G3016" s="33"/>
    </row>
    <row r="3017" spans="1:7">
      <c r="A3017" s="33"/>
      <c r="B3017" s="33"/>
      <c r="C3017" s="33"/>
      <c r="D3017" s="33"/>
      <c r="E3017" s="33"/>
      <c r="F3017" s="33"/>
      <c r="G3017" s="33"/>
    </row>
    <row r="3018" spans="1:7">
      <c r="A3018" s="33"/>
      <c r="B3018" s="33"/>
      <c r="C3018" s="33"/>
      <c r="D3018" s="33"/>
      <c r="E3018" s="33"/>
      <c r="F3018" s="33"/>
      <c r="G3018" s="33"/>
    </row>
    <row r="3019" spans="1:7">
      <c r="A3019" s="33"/>
      <c r="B3019" s="33"/>
      <c r="C3019" s="33"/>
      <c r="D3019" s="33"/>
      <c r="E3019" s="33"/>
      <c r="F3019" s="33"/>
      <c r="G3019" s="33"/>
    </row>
    <row r="3020" spans="1:7">
      <c r="A3020" s="33"/>
      <c r="B3020" s="33"/>
      <c r="C3020" s="33"/>
      <c r="D3020" s="33"/>
      <c r="E3020" s="33"/>
      <c r="F3020" s="33"/>
      <c r="G3020" s="33"/>
    </row>
    <row r="3021" spans="1:7">
      <c r="A3021" s="33"/>
      <c r="B3021" s="33"/>
      <c r="C3021" s="33"/>
      <c r="D3021" s="33"/>
      <c r="E3021" s="33"/>
      <c r="F3021" s="33"/>
      <c r="G3021" s="33"/>
    </row>
    <row r="3022" spans="1:7">
      <c r="A3022" s="33"/>
      <c r="B3022" s="33"/>
      <c r="C3022" s="33"/>
      <c r="D3022" s="33"/>
      <c r="E3022" s="33"/>
      <c r="F3022" s="33"/>
      <c r="G3022" s="33"/>
    </row>
    <row r="3023" spans="1:7">
      <c r="A3023" s="33"/>
      <c r="B3023" s="33"/>
      <c r="C3023" s="33"/>
      <c r="D3023" s="33"/>
      <c r="E3023" s="33"/>
      <c r="F3023" s="33"/>
      <c r="G3023" s="33"/>
    </row>
    <row r="3024" spans="1:7">
      <c r="A3024" s="33"/>
      <c r="B3024" s="33"/>
      <c r="C3024" s="33"/>
      <c r="D3024" s="33"/>
      <c r="E3024" s="33"/>
      <c r="F3024" s="33"/>
      <c r="G3024" s="33"/>
    </row>
    <row r="3025" spans="1:7">
      <c r="A3025" s="33"/>
      <c r="B3025" s="33"/>
      <c r="C3025" s="33"/>
      <c r="D3025" s="33"/>
      <c r="E3025" s="33"/>
      <c r="F3025" s="33"/>
      <c r="G3025" s="33"/>
    </row>
    <row r="3026" spans="1:7">
      <c r="A3026" s="33"/>
      <c r="B3026" s="33"/>
      <c r="C3026" s="33"/>
      <c r="D3026" s="33"/>
      <c r="E3026" s="33"/>
      <c r="F3026" s="33"/>
      <c r="G3026" s="33"/>
    </row>
    <row r="3027" spans="1:7">
      <c r="A3027" s="33"/>
      <c r="B3027" s="33"/>
      <c r="C3027" s="33"/>
      <c r="D3027" s="33"/>
      <c r="E3027" s="33"/>
      <c r="F3027" s="33"/>
      <c r="G3027" s="33"/>
    </row>
    <row r="3028" spans="1:7">
      <c r="A3028" s="33"/>
      <c r="B3028" s="33"/>
      <c r="C3028" s="33"/>
      <c r="D3028" s="33"/>
      <c r="E3028" s="33"/>
      <c r="F3028" s="33"/>
      <c r="G3028" s="33"/>
    </row>
    <row r="3029" spans="1:7">
      <c r="A3029" s="33"/>
      <c r="B3029" s="33"/>
      <c r="C3029" s="33"/>
      <c r="D3029" s="33"/>
      <c r="E3029" s="33"/>
      <c r="F3029" s="33"/>
      <c r="G3029" s="33"/>
    </row>
    <row r="3030" spans="1:7">
      <c r="A3030" s="33"/>
      <c r="B3030" s="33"/>
      <c r="C3030" s="33"/>
      <c r="D3030" s="33"/>
      <c r="E3030" s="33"/>
      <c r="F3030" s="33"/>
      <c r="G3030" s="33"/>
    </row>
    <row r="3031" spans="1:7">
      <c r="A3031" s="33"/>
      <c r="B3031" s="33"/>
      <c r="C3031" s="33"/>
      <c r="D3031" s="33"/>
      <c r="E3031" s="33"/>
      <c r="F3031" s="33"/>
      <c r="G3031" s="33"/>
    </row>
    <row r="3032" spans="1:7">
      <c r="A3032" s="33"/>
      <c r="B3032" s="33"/>
      <c r="C3032" s="33"/>
      <c r="D3032" s="33"/>
      <c r="E3032" s="33"/>
      <c r="F3032" s="33"/>
      <c r="G3032" s="33"/>
    </row>
    <row r="3033" spans="1:7">
      <c r="A3033" s="33"/>
      <c r="B3033" s="33"/>
      <c r="C3033" s="33"/>
      <c r="D3033" s="33"/>
      <c r="E3033" s="33"/>
      <c r="F3033" s="33"/>
      <c r="G3033" s="33"/>
    </row>
    <row r="3034" spans="1:7">
      <c r="A3034" s="33"/>
      <c r="B3034" s="33"/>
      <c r="C3034" s="33"/>
      <c r="D3034" s="33"/>
      <c r="E3034" s="33"/>
      <c r="F3034" s="33"/>
      <c r="G3034" s="33"/>
    </row>
    <row r="3035" spans="1:7">
      <c r="A3035" s="33"/>
      <c r="B3035" s="33"/>
      <c r="C3035" s="33"/>
      <c r="D3035" s="33"/>
      <c r="E3035" s="33"/>
      <c r="F3035" s="33"/>
      <c r="G3035" s="33"/>
    </row>
    <row r="3036" spans="1:7">
      <c r="A3036" s="33"/>
      <c r="B3036" s="33"/>
      <c r="C3036" s="33"/>
      <c r="D3036" s="33"/>
      <c r="E3036" s="33"/>
      <c r="F3036" s="33"/>
      <c r="G3036" s="33"/>
    </row>
    <row r="3037" spans="1:7">
      <c r="A3037" s="33"/>
      <c r="B3037" s="33"/>
      <c r="C3037" s="33"/>
      <c r="D3037" s="33"/>
      <c r="E3037" s="33"/>
      <c r="F3037" s="33"/>
      <c r="G3037" s="33"/>
    </row>
    <row r="3038" spans="1:7">
      <c r="A3038" s="33"/>
      <c r="B3038" s="33"/>
      <c r="C3038" s="33"/>
      <c r="D3038" s="33"/>
      <c r="E3038" s="33"/>
      <c r="F3038" s="33"/>
      <c r="G3038" s="33"/>
    </row>
    <row r="3039" spans="1:7">
      <c r="A3039" s="33"/>
      <c r="B3039" s="33"/>
      <c r="C3039" s="33"/>
      <c r="D3039" s="33"/>
      <c r="E3039" s="33"/>
      <c r="F3039" s="33"/>
      <c r="G3039" s="33"/>
    </row>
    <row r="3040" spans="1:7">
      <c r="A3040" s="33"/>
      <c r="B3040" s="33"/>
      <c r="C3040" s="33"/>
      <c r="D3040" s="33"/>
      <c r="E3040" s="33"/>
      <c r="F3040" s="33"/>
      <c r="G3040" s="33"/>
    </row>
    <row r="3041" spans="1:7">
      <c r="A3041" s="33"/>
      <c r="B3041" s="33"/>
      <c r="C3041" s="33"/>
      <c r="D3041" s="33"/>
      <c r="E3041" s="33"/>
      <c r="F3041" s="33"/>
      <c r="G3041" s="33"/>
    </row>
    <row r="3042" spans="1:7">
      <c r="A3042" s="33"/>
      <c r="B3042" s="33"/>
      <c r="C3042" s="33"/>
      <c r="D3042" s="33"/>
      <c r="E3042" s="33"/>
      <c r="F3042" s="33"/>
      <c r="G3042" s="33"/>
    </row>
    <row r="3043" spans="1:7">
      <c r="A3043" s="33"/>
      <c r="B3043" s="33"/>
      <c r="C3043" s="33"/>
      <c r="D3043" s="33"/>
      <c r="E3043" s="33"/>
      <c r="F3043" s="33"/>
      <c r="G3043" s="33"/>
    </row>
    <row r="3044" spans="1:7">
      <c r="A3044" s="33"/>
      <c r="B3044" s="33"/>
      <c r="C3044" s="33"/>
      <c r="D3044" s="33"/>
      <c r="E3044" s="33"/>
      <c r="F3044" s="33"/>
      <c r="G3044" s="33"/>
    </row>
    <row r="3045" spans="1:7">
      <c r="A3045" s="33"/>
      <c r="B3045" s="33"/>
      <c r="C3045" s="33"/>
      <c r="D3045" s="33"/>
      <c r="E3045" s="33"/>
      <c r="F3045" s="33"/>
      <c r="G3045" s="33"/>
    </row>
    <row r="3046" spans="1:7">
      <c r="A3046" s="33"/>
      <c r="B3046" s="33"/>
      <c r="C3046" s="33"/>
      <c r="D3046" s="33"/>
      <c r="E3046" s="33"/>
      <c r="F3046" s="33"/>
      <c r="G3046" s="33"/>
    </row>
    <row r="3047" spans="1:7">
      <c r="A3047" s="33"/>
      <c r="B3047" s="33"/>
      <c r="C3047" s="33"/>
      <c r="D3047" s="33"/>
      <c r="E3047" s="33"/>
      <c r="F3047" s="33"/>
      <c r="G3047" s="33"/>
    </row>
    <row r="3048" spans="1:7">
      <c r="A3048" s="33"/>
      <c r="B3048" s="33"/>
      <c r="C3048" s="33"/>
      <c r="D3048" s="33"/>
      <c r="E3048" s="33"/>
      <c r="F3048" s="33"/>
      <c r="G3048" s="33"/>
    </row>
    <row r="3049" spans="1:7">
      <c r="A3049" s="33"/>
      <c r="B3049" s="33"/>
      <c r="C3049" s="33"/>
      <c r="D3049" s="33"/>
      <c r="E3049" s="33"/>
      <c r="F3049" s="33"/>
      <c r="G3049" s="33"/>
    </row>
    <row r="3050" spans="1:7">
      <c r="A3050" s="33"/>
      <c r="B3050" s="33"/>
      <c r="C3050" s="33"/>
      <c r="D3050" s="33"/>
      <c r="E3050" s="33"/>
      <c r="F3050" s="33"/>
      <c r="G3050" s="33"/>
    </row>
    <row r="3051" spans="1:7">
      <c r="A3051" s="33"/>
      <c r="B3051" s="33"/>
      <c r="C3051" s="33"/>
      <c r="D3051" s="33"/>
      <c r="E3051" s="33"/>
      <c r="F3051" s="33"/>
      <c r="G3051" s="33"/>
    </row>
    <row r="3052" spans="1:7">
      <c r="A3052" s="33"/>
      <c r="B3052" s="33"/>
      <c r="C3052" s="33"/>
      <c r="D3052" s="33"/>
      <c r="E3052" s="33"/>
      <c r="F3052" s="33"/>
      <c r="G3052" s="33"/>
    </row>
    <row r="3053" spans="1:7">
      <c r="A3053" s="33"/>
      <c r="B3053" s="33"/>
      <c r="C3053" s="33"/>
      <c r="D3053" s="33"/>
      <c r="E3053" s="33"/>
      <c r="F3053" s="33"/>
      <c r="G3053" s="33"/>
    </row>
    <row r="3054" spans="1:7">
      <c r="A3054" s="33"/>
      <c r="B3054" s="33"/>
      <c r="C3054" s="33"/>
      <c r="D3054" s="33"/>
      <c r="E3054" s="33"/>
      <c r="F3054" s="33"/>
      <c r="G3054" s="33"/>
    </row>
    <row r="3055" spans="1:7">
      <c r="A3055" s="33"/>
      <c r="B3055" s="33"/>
      <c r="C3055" s="33"/>
      <c r="D3055" s="33"/>
      <c r="E3055" s="33"/>
      <c r="F3055" s="33"/>
      <c r="G3055" s="33"/>
    </row>
    <row r="3056" spans="1:7">
      <c r="A3056" s="33"/>
      <c r="B3056" s="33"/>
      <c r="C3056" s="33"/>
      <c r="D3056" s="33"/>
      <c r="E3056" s="33"/>
      <c r="F3056" s="33"/>
      <c r="G3056" s="33"/>
    </row>
    <row r="3057" spans="1:7">
      <c r="A3057" s="33"/>
      <c r="B3057" s="33"/>
      <c r="C3057" s="33"/>
      <c r="D3057" s="33"/>
      <c r="E3057" s="33"/>
      <c r="F3057" s="33"/>
      <c r="G3057" s="33"/>
    </row>
    <row r="3058" spans="1:7">
      <c r="A3058" s="33"/>
      <c r="B3058" s="33"/>
      <c r="C3058" s="33"/>
      <c r="D3058" s="33"/>
      <c r="E3058" s="33"/>
      <c r="F3058" s="33"/>
      <c r="G3058" s="33"/>
    </row>
    <row r="3059" spans="1:7">
      <c r="A3059" s="33"/>
      <c r="B3059" s="33"/>
      <c r="C3059" s="33"/>
      <c r="D3059" s="33"/>
      <c r="E3059" s="33"/>
      <c r="F3059" s="33"/>
      <c r="G3059" s="33"/>
    </row>
    <row r="3060" spans="1:7">
      <c r="A3060" s="33"/>
      <c r="B3060" s="33"/>
      <c r="C3060" s="33"/>
      <c r="D3060" s="33"/>
      <c r="E3060" s="33"/>
      <c r="F3060" s="33"/>
      <c r="G3060" s="33"/>
    </row>
    <row r="3061" spans="1:7">
      <c r="A3061" s="33"/>
      <c r="B3061" s="33"/>
      <c r="C3061" s="33"/>
      <c r="D3061" s="33"/>
      <c r="E3061" s="33"/>
      <c r="F3061" s="33"/>
      <c r="G3061" s="33"/>
    </row>
    <row r="3062" spans="1:7">
      <c r="A3062" s="33"/>
      <c r="B3062" s="33"/>
      <c r="C3062" s="33"/>
      <c r="D3062" s="33"/>
      <c r="E3062" s="33"/>
      <c r="F3062" s="33"/>
      <c r="G3062" s="33"/>
    </row>
    <row r="3063" spans="1:7">
      <c r="A3063" s="33"/>
      <c r="B3063" s="33"/>
      <c r="C3063" s="33"/>
      <c r="D3063" s="33"/>
      <c r="E3063" s="33"/>
      <c r="F3063" s="33"/>
      <c r="G3063" s="33"/>
    </row>
    <row r="3064" spans="1:7">
      <c r="A3064" s="33"/>
      <c r="B3064" s="33"/>
      <c r="C3064" s="33"/>
      <c r="D3064" s="33"/>
      <c r="E3064" s="33"/>
      <c r="F3064" s="33"/>
      <c r="G3064" s="33"/>
    </row>
    <row r="3065" spans="1:7">
      <c r="A3065" s="33"/>
      <c r="B3065" s="33"/>
      <c r="C3065" s="33"/>
      <c r="D3065" s="33"/>
      <c r="E3065" s="33"/>
      <c r="F3065" s="33"/>
      <c r="G3065" s="33"/>
    </row>
    <row r="3066" spans="1:7">
      <c r="A3066" s="33"/>
      <c r="B3066" s="33"/>
      <c r="C3066" s="33"/>
      <c r="D3066" s="33"/>
      <c r="E3066" s="33"/>
      <c r="F3066" s="33"/>
      <c r="G3066" s="33"/>
    </row>
    <row r="3067" spans="1:7">
      <c r="A3067" s="33"/>
      <c r="B3067" s="33"/>
      <c r="C3067" s="33"/>
      <c r="D3067" s="33"/>
      <c r="E3067" s="33"/>
      <c r="F3067" s="33"/>
      <c r="G3067" s="33"/>
    </row>
    <row r="3068" spans="1:7">
      <c r="A3068" s="33"/>
      <c r="B3068" s="33"/>
      <c r="C3068" s="33"/>
      <c r="D3068" s="33"/>
      <c r="E3068" s="33"/>
      <c r="F3068" s="33"/>
      <c r="G3068" s="33"/>
    </row>
    <row r="3069" spans="1:7">
      <c r="A3069" s="33"/>
      <c r="B3069" s="33"/>
      <c r="C3069" s="33"/>
      <c r="D3069" s="33"/>
      <c r="E3069" s="33"/>
      <c r="F3069" s="33"/>
      <c r="G3069" s="33"/>
    </row>
    <row r="3070" spans="1:7">
      <c r="A3070" s="33"/>
      <c r="B3070" s="33"/>
      <c r="C3070" s="33"/>
      <c r="D3070" s="33"/>
      <c r="E3070" s="33"/>
      <c r="F3070" s="33"/>
      <c r="G3070" s="33"/>
    </row>
    <row r="3071" spans="1:7">
      <c r="A3071" s="33"/>
      <c r="B3071" s="33"/>
      <c r="C3071" s="33"/>
      <c r="D3071" s="33"/>
      <c r="E3071" s="33"/>
      <c r="F3071" s="33"/>
      <c r="G3071" s="33"/>
    </row>
    <row r="3072" spans="1:7">
      <c r="A3072" s="33"/>
      <c r="B3072" s="33"/>
      <c r="C3072" s="33"/>
      <c r="D3072" s="33"/>
      <c r="E3072" s="33"/>
      <c r="F3072" s="33"/>
      <c r="G3072" s="33"/>
    </row>
    <row r="3073" spans="1:7">
      <c r="A3073" s="33"/>
      <c r="B3073" s="33"/>
      <c r="C3073" s="33"/>
      <c r="D3073" s="33"/>
      <c r="E3073" s="33"/>
      <c r="F3073" s="33"/>
      <c r="G3073" s="33"/>
    </row>
    <row r="3074" spans="1:7">
      <c r="A3074" s="33"/>
      <c r="B3074" s="33"/>
      <c r="C3074" s="33"/>
      <c r="D3074" s="33"/>
      <c r="E3074" s="33"/>
      <c r="F3074" s="33"/>
      <c r="G3074" s="33"/>
    </row>
    <row r="3075" spans="1:7">
      <c r="A3075" s="33"/>
      <c r="B3075" s="33"/>
      <c r="C3075" s="33"/>
      <c r="D3075" s="33"/>
      <c r="E3075" s="33"/>
      <c r="F3075" s="33"/>
      <c r="G3075" s="33"/>
    </row>
    <row r="3076" spans="1:7">
      <c r="A3076" s="33"/>
      <c r="B3076" s="33"/>
      <c r="C3076" s="33"/>
      <c r="D3076" s="33"/>
      <c r="E3076" s="33"/>
      <c r="F3076" s="33"/>
      <c r="G3076" s="33"/>
    </row>
    <row r="3077" spans="1:7">
      <c r="A3077" s="33"/>
      <c r="B3077" s="33"/>
      <c r="C3077" s="33"/>
      <c r="D3077" s="33"/>
      <c r="E3077" s="33"/>
      <c r="F3077" s="33"/>
      <c r="G3077" s="33"/>
    </row>
    <row r="3078" spans="1:7">
      <c r="A3078" s="33"/>
      <c r="B3078" s="33"/>
      <c r="C3078" s="33"/>
      <c r="D3078" s="33"/>
      <c r="E3078" s="33"/>
      <c r="F3078" s="33"/>
      <c r="G3078" s="33"/>
    </row>
    <row r="3079" spans="1:7">
      <c r="A3079" s="33"/>
      <c r="B3079" s="33"/>
      <c r="C3079" s="33"/>
      <c r="D3079" s="33"/>
      <c r="E3079" s="33"/>
      <c r="F3079" s="33"/>
      <c r="G3079" s="33"/>
    </row>
    <row r="3080" spans="1:7">
      <c r="A3080" s="33"/>
      <c r="B3080" s="33"/>
      <c r="C3080" s="33"/>
      <c r="D3080" s="33"/>
      <c r="E3080" s="33"/>
      <c r="F3080" s="33"/>
      <c r="G3080" s="33"/>
    </row>
    <row r="3081" spans="1:7">
      <c r="A3081" s="33"/>
      <c r="B3081" s="33"/>
      <c r="C3081" s="33"/>
      <c r="D3081" s="33"/>
      <c r="E3081" s="33"/>
      <c r="F3081" s="33"/>
      <c r="G3081" s="33"/>
    </row>
    <row r="3082" spans="1:7">
      <c r="A3082" s="33"/>
      <c r="B3082" s="33"/>
      <c r="C3082" s="33"/>
      <c r="D3082" s="33"/>
      <c r="E3082" s="33"/>
      <c r="F3082" s="33"/>
      <c r="G3082" s="33"/>
    </row>
    <row r="3083" spans="1:7">
      <c r="A3083" s="33"/>
      <c r="B3083" s="33"/>
      <c r="C3083" s="33"/>
      <c r="D3083" s="33"/>
      <c r="E3083" s="33"/>
      <c r="F3083" s="33"/>
      <c r="G3083" s="33"/>
    </row>
    <row r="3084" spans="1:7">
      <c r="A3084" s="33"/>
      <c r="B3084" s="33"/>
      <c r="C3084" s="33"/>
      <c r="D3084" s="33"/>
      <c r="E3084" s="33"/>
      <c r="F3084" s="33"/>
      <c r="G3084" s="33"/>
    </row>
    <row r="3085" spans="1:7">
      <c r="A3085" s="33"/>
      <c r="B3085" s="33"/>
      <c r="C3085" s="33"/>
      <c r="D3085" s="33"/>
      <c r="E3085" s="33"/>
      <c r="F3085" s="33"/>
      <c r="G3085" s="33"/>
    </row>
    <row r="3086" spans="1:7">
      <c r="A3086" s="33"/>
      <c r="B3086" s="33"/>
      <c r="C3086" s="33"/>
      <c r="D3086" s="33"/>
      <c r="E3086" s="33"/>
      <c r="F3086" s="33"/>
      <c r="G3086" s="33"/>
    </row>
    <row r="3087" spans="1:7">
      <c r="A3087" s="33"/>
      <c r="B3087" s="33"/>
      <c r="C3087" s="33"/>
      <c r="D3087" s="33"/>
      <c r="E3087" s="33"/>
      <c r="F3087" s="33"/>
      <c r="G3087" s="33"/>
    </row>
    <row r="3088" spans="1:7">
      <c r="A3088" s="33"/>
      <c r="B3088" s="33"/>
      <c r="C3088" s="33"/>
      <c r="D3088" s="33"/>
      <c r="E3088" s="33"/>
      <c r="F3088" s="33"/>
      <c r="G3088" s="33"/>
    </row>
    <row r="3089" spans="1:7">
      <c r="A3089" s="33"/>
      <c r="B3089" s="33"/>
      <c r="C3089" s="33"/>
      <c r="D3089" s="33"/>
      <c r="E3089" s="33"/>
      <c r="F3089" s="33"/>
      <c r="G3089" s="33"/>
    </row>
    <row r="3090" spans="1:7">
      <c r="A3090" s="33"/>
      <c r="B3090" s="33"/>
      <c r="C3090" s="33"/>
      <c r="D3090" s="33"/>
      <c r="E3090" s="33"/>
      <c r="F3090" s="33"/>
      <c r="G3090" s="33"/>
    </row>
    <row r="3091" spans="1:7">
      <c r="A3091" s="33"/>
      <c r="B3091" s="33"/>
      <c r="C3091" s="33"/>
      <c r="D3091" s="33"/>
      <c r="E3091" s="33"/>
      <c r="F3091" s="33"/>
      <c r="G3091" s="33"/>
    </row>
    <row r="3092" spans="1:7">
      <c r="A3092" s="33"/>
      <c r="B3092" s="33"/>
      <c r="C3092" s="33"/>
      <c r="D3092" s="33"/>
      <c r="E3092" s="33"/>
      <c r="F3092" s="33"/>
      <c r="G3092" s="33"/>
    </row>
    <row r="3093" spans="1:7">
      <c r="A3093" s="33"/>
      <c r="B3093" s="33"/>
      <c r="C3093" s="33"/>
      <c r="D3093" s="33"/>
      <c r="E3093" s="33"/>
      <c r="F3093" s="33"/>
      <c r="G3093" s="33"/>
    </row>
    <row r="3094" spans="1:7">
      <c r="A3094" s="33"/>
      <c r="B3094" s="33"/>
      <c r="C3094" s="33"/>
      <c r="D3094" s="33"/>
      <c r="E3094" s="33"/>
      <c r="F3094" s="33"/>
      <c r="G3094" s="33"/>
    </row>
    <row r="3095" spans="1:7">
      <c r="A3095" s="33"/>
      <c r="B3095" s="33"/>
      <c r="C3095" s="33"/>
      <c r="D3095" s="33"/>
      <c r="E3095" s="33"/>
      <c r="F3095" s="33"/>
      <c r="G3095" s="33"/>
    </row>
    <row r="3096" spans="1:7">
      <c r="A3096" s="33"/>
      <c r="B3096" s="33"/>
      <c r="C3096" s="33"/>
      <c r="D3096" s="33"/>
      <c r="E3096" s="33"/>
      <c r="F3096" s="33"/>
      <c r="G3096" s="33"/>
    </row>
    <row r="3097" spans="1:7">
      <c r="A3097" s="33"/>
      <c r="B3097" s="33"/>
      <c r="C3097" s="33"/>
      <c r="D3097" s="33"/>
      <c r="E3097" s="33"/>
      <c r="F3097" s="33"/>
      <c r="G3097" s="33"/>
    </row>
    <row r="3098" spans="1:7">
      <c r="A3098" s="33"/>
      <c r="B3098" s="33"/>
      <c r="C3098" s="33"/>
      <c r="D3098" s="33"/>
      <c r="E3098" s="33"/>
      <c r="F3098" s="33"/>
      <c r="G3098" s="33"/>
    </row>
    <row r="3099" spans="1:7">
      <c r="A3099" s="33"/>
      <c r="B3099" s="33"/>
      <c r="C3099" s="33"/>
      <c r="D3099" s="33"/>
      <c r="E3099" s="33"/>
      <c r="F3099" s="33"/>
      <c r="G3099" s="33"/>
    </row>
    <row r="3100" spans="1:7">
      <c r="A3100" s="33"/>
      <c r="B3100" s="33"/>
      <c r="C3100" s="33"/>
      <c r="D3100" s="33"/>
      <c r="E3100" s="33"/>
      <c r="F3100" s="33"/>
      <c r="G3100" s="33"/>
    </row>
    <row r="3101" spans="1:7">
      <c r="A3101" s="33"/>
      <c r="B3101" s="33"/>
      <c r="C3101" s="33"/>
      <c r="D3101" s="33"/>
      <c r="E3101" s="33"/>
      <c r="F3101" s="33"/>
      <c r="G3101" s="33"/>
    </row>
    <row r="3102" spans="1:7">
      <c r="A3102" s="33"/>
      <c r="B3102" s="33"/>
      <c r="C3102" s="33"/>
      <c r="D3102" s="33"/>
      <c r="E3102" s="33"/>
      <c r="F3102" s="33"/>
      <c r="G3102" s="33"/>
    </row>
    <row r="3103" spans="1:7">
      <c r="A3103" s="33"/>
      <c r="B3103" s="33"/>
      <c r="C3103" s="33"/>
      <c r="D3103" s="33"/>
      <c r="E3103" s="33"/>
      <c r="F3103" s="33"/>
      <c r="G3103" s="33"/>
    </row>
    <row r="3104" spans="1:7">
      <c r="A3104" s="33"/>
      <c r="B3104" s="33"/>
      <c r="C3104" s="33"/>
      <c r="D3104" s="33"/>
      <c r="E3104" s="33"/>
      <c r="F3104" s="33"/>
      <c r="G3104" s="33"/>
    </row>
    <row r="3105" spans="1:7">
      <c r="A3105" s="33"/>
      <c r="B3105" s="33"/>
      <c r="C3105" s="33"/>
      <c r="D3105" s="33"/>
      <c r="E3105" s="33"/>
      <c r="F3105" s="33"/>
      <c r="G3105" s="33"/>
    </row>
    <row r="3106" spans="1:7">
      <c r="A3106" s="33"/>
      <c r="B3106" s="33"/>
      <c r="C3106" s="33"/>
      <c r="D3106" s="33"/>
      <c r="E3106" s="33"/>
      <c r="F3106" s="33"/>
      <c r="G3106" s="33"/>
    </row>
    <row r="3107" spans="1:7">
      <c r="A3107" s="33"/>
      <c r="B3107" s="33"/>
      <c r="C3107" s="33"/>
      <c r="D3107" s="33"/>
      <c r="E3107" s="33"/>
      <c r="F3107" s="33"/>
      <c r="G3107" s="33"/>
    </row>
    <row r="3108" spans="1:7">
      <c r="A3108" s="33"/>
      <c r="B3108" s="33"/>
      <c r="C3108" s="33"/>
      <c r="D3108" s="33"/>
      <c r="E3108" s="33"/>
      <c r="F3108" s="33"/>
      <c r="G3108" s="33"/>
    </row>
    <row r="3109" spans="1:7">
      <c r="A3109" s="33"/>
      <c r="B3109" s="33"/>
      <c r="C3109" s="33"/>
      <c r="D3109" s="33"/>
      <c r="E3109" s="33"/>
      <c r="F3109" s="33"/>
      <c r="G3109" s="33"/>
    </row>
    <row r="3110" spans="1:7">
      <c r="A3110" s="33"/>
      <c r="B3110" s="33"/>
      <c r="C3110" s="33"/>
      <c r="D3110" s="33"/>
      <c r="E3110" s="33"/>
      <c r="F3110" s="33"/>
      <c r="G3110" s="33"/>
    </row>
    <row r="3111" spans="1:7">
      <c r="A3111" s="33"/>
      <c r="B3111" s="33"/>
      <c r="C3111" s="33"/>
      <c r="D3111" s="33"/>
      <c r="E3111" s="33"/>
      <c r="F3111" s="33"/>
      <c r="G3111" s="33"/>
    </row>
    <row r="3112" spans="1:7">
      <c r="A3112" s="33"/>
      <c r="B3112" s="33"/>
      <c r="C3112" s="33"/>
      <c r="D3112" s="33"/>
      <c r="E3112" s="33"/>
      <c r="F3112" s="33"/>
      <c r="G3112" s="33"/>
    </row>
    <row r="3113" spans="1:7">
      <c r="A3113" s="33"/>
      <c r="B3113" s="33"/>
      <c r="C3113" s="33"/>
      <c r="D3113" s="33"/>
      <c r="E3113" s="33"/>
      <c r="F3113" s="33"/>
      <c r="G3113" s="33"/>
    </row>
    <row r="3114" spans="1:7">
      <c r="A3114" s="33"/>
      <c r="B3114" s="33"/>
      <c r="C3114" s="33"/>
      <c r="D3114" s="33"/>
      <c r="E3114" s="33"/>
      <c r="F3114" s="33"/>
      <c r="G3114" s="33"/>
    </row>
    <row r="3115" spans="1:7">
      <c r="A3115" s="33"/>
      <c r="B3115" s="33"/>
      <c r="C3115" s="33"/>
      <c r="D3115" s="33"/>
      <c r="E3115" s="33"/>
      <c r="F3115" s="33"/>
      <c r="G3115" s="33"/>
    </row>
    <row r="3116" spans="1:7">
      <c r="A3116" s="33"/>
      <c r="B3116" s="33"/>
      <c r="C3116" s="33"/>
      <c r="D3116" s="33"/>
      <c r="E3116" s="33"/>
      <c r="F3116" s="33"/>
      <c r="G3116" s="33"/>
    </row>
    <row r="3117" spans="1:7">
      <c r="A3117" s="33"/>
      <c r="B3117" s="33"/>
      <c r="C3117" s="33"/>
      <c r="D3117" s="33"/>
      <c r="E3117" s="33"/>
      <c r="F3117" s="33"/>
      <c r="G3117" s="33"/>
    </row>
    <row r="3118" spans="1:7">
      <c r="A3118" s="33"/>
      <c r="B3118" s="33"/>
      <c r="C3118" s="33"/>
      <c r="D3118" s="33"/>
      <c r="E3118" s="33"/>
      <c r="F3118" s="33"/>
      <c r="G3118" s="33"/>
    </row>
    <row r="3119" spans="1:7">
      <c r="A3119" s="33"/>
      <c r="B3119" s="33"/>
      <c r="C3119" s="33"/>
      <c r="D3119" s="33"/>
      <c r="E3119" s="33"/>
      <c r="F3119" s="33"/>
      <c r="G3119" s="33"/>
    </row>
    <row r="3120" spans="1:7">
      <c r="A3120" s="33"/>
      <c r="B3120" s="33"/>
      <c r="C3120" s="33"/>
      <c r="D3120" s="33"/>
      <c r="E3120" s="33"/>
      <c r="F3120" s="33"/>
      <c r="G3120" s="33"/>
    </row>
    <row r="3121" spans="1:7">
      <c r="A3121" s="33"/>
      <c r="B3121" s="33"/>
      <c r="C3121" s="33"/>
      <c r="D3121" s="33"/>
      <c r="E3121" s="33"/>
      <c r="F3121" s="33"/>
      <c r="G3121" s="33"/>
    </row>
    <row r="3122" spans="1:7">
      <c r="A3122" s="33"/>
      <c r="B3122" s="33"/>
      <c r="C3122" s="33"/>
      <c r="D3122" s="33"/>
      <c r="E3122" s="33"/>
      <c r="F3122" s="33"/>
      <c r="G3122" s="33"/>
    </row>
    <row r="3123" spans="1:7">
      <c r="A3123" s="33"/>
      <c r="B3123" s="33"/>
      <c r="C3123" s="33"/>
      <c r="D3123" s="33"/>
      <c r="E3123" s="33"/>
      <c r="F3123" s="33"/>
      <c r="G3123" s="33"/>
    </row>
    <row r="3124" spans="1:7">
      <c r="A3124" s="33"/>
      <c r="B3124" s="33"/>
      <c r="C3124" s="33"/>
      <c r="D3124" s="33"/>
      <c r="E3124" s="33"/>
      <c r="F3124" s="33"/>
      <c r="G3124" s="33"/>
    </row>
    <row r="3125" spans="1:7">
      <c r="A3125" s="33"/>
      <c r="B3125" s="33"/>
      <c r="C3125" s="33"/>
      <c r="D3125" s="33"/>
      <c r="E3125" s="33"/>
      <c r="F3125" s="33"/>
      <c r="G3125" s="33"/>
    </row>
    <row r="3126" spans="1:7">
      <c r="A3126" s="33"/>
      <c r="B3126" s="33"/>
      <c r="C3126" s="33"/>
      <c r="D3126" s="33"/>
      <c r="E3126" s="33"/>
      <c r="F3126" s="33"/>
      <c r="G3126" s="33"/>
    </row>
    <row r="3127" spans="1:7">
      <c r="A3127" s="33"/>
      <c r="B3127" s="33"/>
      <c r="C3127" s="33"/>
      <c r="D3127" s="33"/>
      <c r="E3127" s="33"/>
      <c r="F3127" s="33"/>
      <c r="G3127" s="33"/>
    </row>
    <row r="3128" spans="1:7">
      <c r="A3128" s="33"/>
      <c r="B3128" s="33"/>
      <c r="C3128" s="33"/>
      <c r="D3128" s="33"/>
      <c r="E3128" s="33"/>
      <c r="F3128" s="33"/>
      <c r="G3128" s="33"/>
    </row>
    <row r="3129" spans="1:7">
      <c r="A3129" s="33"/>
      <c r="B3129" s="33"/>
      <c r="C3129" s="33"/>
      <c r="D3129" s="33"/>
      <c r="E3129" s="33"/>
      <c r="F3129" s="33"/>
      <c r="G3129" s="33"/>
    </row>
    <row r="3130" spans="1:7">
      <c r="A3130" s="33"/>
      <c r="B3130" s="33"/>
      <c r="C3130" s="33"/>
      <c r="D3130" s="33"/>
      <c r="E3130" s="33"/>
      <c r="F3130" s="33"/>
      <c r="G3130" s="33"/>
    </row>
    <row r="3131" spans="1:7">
      <c r="A3131" s="33"/>
      <c r="B3131" s="33"/>
      <c r="C3131" s="33"/>
      <c r="D3131" s="33"/>
      <c r="E3131" s="33"/>
      <c r="F3131" s="33"/>
      <c r="G3131" s="33"/>
    </row>
    <row r="3132" spans="1:7">
      <c r="A3132" s="33"/>
      <c r="B3132" s="33"/>
      <c r="C3132" s="33"/>
      <c r="D3132" s="33"/>
      <c r="E3132" s="33"/>
      <c r="F3132" s="33"/>
      <c r="G3132" s="33"/>
    </row>
    <row r="3133" spans="1:7">
      <c r="A3133" s="33"/>
      <c r="B3133" s="33"/>
      <c r="C3133" s="33"/>
      <c r="D3133" s="33"/>
      <c r="E3133" s="33"/>
      <c r="F3133" s="33"/>
      <c r="G3133" s="33"/>
    </row>
    <row r="3134" spans="1:7">
      <c r="A3134" s="33"/>
      <c r="B3134" s="33"/>
      <c r="C3134" s="33"/>
      <c r="D3134" s="33"/>
      <c r="E3134" s="33"/>
      <c r="F3134" s="33"/>
      <c r="G3134" s="33"/>
    </row>
    <row r="3135" spans="1:7">
      <c r="A3135" s="33"/>
      <c r="B3135" s="33"/>
      <c r="C3135" s="33"/>
      <c r="D3135" s="33"/>
      <c r="E3135" s="33"/>
      <c r="F3135" s="33"/>
      <c r="G3135" s="33"/>
    </row>
    <row r="3136" spans="1:7">
      <c r="A3136" s="33"/>
      <c r="B3136" s="33"/>
      <c r="C3136" s="33"/>
      <c r="D3136" s="33"/>
      <c r="E3136" s="33"/>
      <c r="F3136" s="33"/>
      <c r="G3136" s="33"/>
    </row>
    <row r="3137" spans="1:7">
      <c r="A3137" s="33"/>
      <c r="B3137" s="33"/>
      <c r="C3137" s="33"/>
      <c r="D3137" s="33"/>
      <c r="E3137" s="33"/>
      <c r="F3137" s="33"/>
      <c r="G3137" s="33"/>
    </row>
    <row r="3138" spans="1:7">
      <c r="A3138" s="33"/>
      <c r="B3138" s="33"/>
      <c r="C3138" s="33"/>
      <c r="D3138" s="33"/>
      <c r="E3138" s="33"/>
      <c r="F3138" s="33"/>
      <c r="G3138" s="33"/>
    </row>
    <row r="3139" spans="1:7">
      <c r="A3139" s="33"/>
      <c r="B3139" s="33"/>
      <c r="C3139" s="33"/>
      <c r="D3139" s="33"/>
      <c r="E3139" s="33"/>
      <c r="F3139" s="33"/>
      <c r="G3139" s="33"/>
    </row>
    <row r="3140" spans="1:7">
      <c r="A3140" s="33"/>
      <c r="B3140" s="33"/>
      <c r="C3140" s="33"/>
      <c r="D3140" s="33"/>
      <c r="E3140" s="33"/>
      <c r="F3140" s="33"/>
      <c r="G3140" s="33"/>
    </row>
    <row r="3141" spans="1:7">
      <c r="A3141" s="33"/>
      <c r="B3141" s="33"/>
      <c r="C3141" s="33"/>
      <c r="D3141" s="33"/>
      <c r="E3141" s="33"/>
      <c r="F3141" s="33"/>
      <c r="G3141" s="33"/>
    </row>
    <row r="3142" spans="1:7">
      <c r="A3142" s="33"/>
      <c r="B3142" s="33"/>
      <c r="C3142" s="33"/>
      <c r="D3142" s="33"/>
      <c r="E3142" s="33"/>
      <c r="F3142" s="33"/>
      <c r="G3142" s="33"/>
    </row>
    <row r="3143" spans="1:7">
      <c r="A3143" s="33"/>
      <c r="B3143" s="33"/>
      <c r="C3143" s="33"/>
      <c r="D3143" s="33"/>
      <c r="E3143" s="33"/>
      <c r="F3143" s="33"/>
      <c r="G3143" s="33"/>
    </row>
    <row r="3144" spans="1:7">
      <c r="A3144" s="33"/>
      <c r="B3144" s="33"/>
      <c r="C3144" s="33"/>
      <c r="D3144" s="33"/>
      <c r="E3144" s="33"/>
      <c r="F3144" s="33"/>
      <c r="G3144" s="33"/>
    </row>
    <row r="3145" spans="1:7">
      <c r="A3145" s="33"/>
      <c r="B3145" s="33"/>
      <c r="C3145" s="33"/>
      <c r="D3145" s="33"/>
      <c r="E3145" s="33"/>
      <c r="F3145" s="33"/>
      <c r="G3145" s="33"/>
    </row>
    <row r="3146" spans="1:7">
      <c r="A3146" s="33"/>
      <c r="B3146" s="33"/>
      <c r="C3146" s="33"/>
      <c r="D3146" s="33"/>
      <c r="E3146" s="33"/>
      <c r="F3146" s="33"/>
      <c r="G3146" s="33"/>
    </row>
    <row r="3147" spans="1:7">
      <c r="A3147" s="33"/>
      <c r="B3147" s="33"/>
      <c r="C3147" s="33"/>
      <c r="D3147" s="33"/>
      <c r="E3147" s="33"/>
      <c r="F3147" s="33"/>
      <c r="G3147" s="33"/>
    </row>
    <row r="3148" spans="1:7">
      <c r="A3148" s="33"/>
      <c r="B3148" s="33"/>
      <c r="C3148" s="33"/>
      <c r="D3148" s="33"/>
      <c r="E3148" s="33"/>
      <c r="F3148" s="33"/>
      <c r="G3148" s="33"/>
    </row>
    <row r="3149" spans="1:7">
      <c r="A3149" s="33"/>
      <c r="B3149" s="33"/>
      <c r="C3149" s="33"/>
      <c r="D3149" s="33"/>
      <c r="E3149" s="33"/>
      <c r="F3149" s="33"/>
      <c r="G3149" s="33"/>
    </row>
    <row r="3150" spans="1:7">
      <c r="A3150" s="33"/>
      <c r="B3150" s="33"/>
      <c r="C3150" s="33"/>
      <c r="D3150" s="33"/>
      <c r="E3150" s="33"/>
      <c r="F3150" s="33"/>
      <c r="G3150" s="33"/>
    </row>
    <row r="3151" spans="1:7">
      <c r="A3151" s="33"/>
      <c r="B3151" s="33"/>
      <c r="C3151" s="33"/>
      <c r="D3151" s="33"/>
      <c r="E3151" s="33"/>
      <c r="F3151" s="33"/>
      <c r="G3151" s="33"/>
    </row>
    <row r="3152" spans="1:7">
      <c r="A3152" s="33"/>
      <c r="B3152" s="33"/>
      <c r="C3152" s="33"/>
      <c r="D3152" s="33"/>
      <c r="E3152" s="33"/>
      <c r="F3152" s="33"/>
      <c r="G3152" s="33"/>
    </row>
    <row r="3153" spans="1:7">
      <c r="A3153" s="33"/>
      <c r="B3153" s="33"/>
      <c r="C3153" s="33"/>
      <c r="D3153" s="33"/>
      <c r="E3153" s="33"/>
      <c r="F3153" s="33"/>
      <c r="G3153" s="33"/>
    </row>
    <row r="3154" spans="1:7">
      <c r="A3154" s="33"/>
      <c r="B3154" s="33"/>
      <c r="C3154" s="33"/>
      <c r="D3154" s="33"/>
      <c r="E3154" s="33"/>
      <c r="F3154" s="33"/>
      <c r="G3154" s="33"/>
    </row>
    <row r="3155" spans="1:7">
      <c r="A3155" s="33"/>
      <c r="B3155" s="33"/>
      <c r="C3155" s="33"/>
      <c r="D3155" s="33"/>
      <c r="E3155" s="33"/>
      <c r="F3155" s="33"/>
      <c r="G3155" s="33"/>
    </row>
    <row r="3156" spans="1:7">
      <c r="A3156" s="33"/>
      <c r="B3156" s="33"/>
      <c r="C3156" s="33"/>
      <c r="D3156" s="33"/>
      <c r="E3156" s="33"/>
      <c r="F3156" s="33"/>
      <c r="G3156" s="33"/>
    </row>
    <row r="3157" spans="1:7">
      <c r="A3157" s="33"/>
      <c r="B3157" s="33"/>
      <c r="C3157" s="33"/>
      <c r="D3157" s="33"/>
      <c r="E3157" s="33"/>
      <c r="F3157" s="33"/>
      <c r="G3157" s="33"/>
    </row>
    <row r="3158" spans="1:7">
      <c r="A3158" s="33"/>
      <c r="B3158" s="33"/>
      <c r="C3158" s="33"/>
      <c r="D3158" s="33"/>
      <c r="E3158" s="33"/>
      <c r="F3158" s="33"/>
      <c r="G3158" s="33"/>
    </row>
    <row r="3159" spans="1:7">
      <c r="A3159" s="33"/>
      <c r="B3159" s="33"/>
      <c r="C3159" s="33"/>
      <c r="D3159" s="33"/>
      <c r="E3159" s="33"/>
      <c r="F3159" s="33"/>
      <c r="G3159" s="33"/>
    </row>
    <row r="3160" spans="1:7">
      <c r="A3160" s="33"/>
      <c r="B3160" s="33"/>
      <c r="C3160" s="33"/>
      <c r="D3160" s="33"/>
      <c r="E3160" s="33"/>
      <c r="F3160" s="33"/>
      <c r="G3160" s="33"/>
    </row>
    <row r="3161" spans="1:7">
      <c r="A3161" s="33"/>
      <c r="B3161" s="33"/>
      <c r="C3161" s="33"/>
      <c r="D3161" s="33"/>
      <c r="E3161" s="33"/>
      <c r="F3161" s="33"/>
      <c r="G3161" s="33"/>
    </row>
    <row r="3162" spans="1:7">
      <c r="A3162" s="33"/>
      <c r="B3162" s="33"/>
      <c r="C3162" s="33"/>
      <c r="D3162" s="33"/>
      <c r="E3162" s="33"/>
      <c r="F3162" s="33"/>
      <c r="G3162" s="33"/>
    </row>
    <row r="3163" spans="1:7">
      <c r="A3163" s="33"/>
      <c r="B3163" s="33"/>
      <c r="C3163" s="33"/>
      <c r="D3163" s="33"/>
      <c r="E3163" s="33"/>
      <c r="F3163" s="33"/>
      <c r="G3163" s="33"/>
    </row>
    <row r="3164" spans="1:7">
      <c r="A3164" s="33"/>
      <c r="B3164" s="33"/>
      <c r="C3164" s="33"/>
      <c r="D3164" s="33"/>
      <c r="E3164" s="33"/>
      <c r="F3164" s="33"/>
      <c r="G3164" s="33"/>
    </row>
    <row r="3165" spans="1:7">
      <c r="A3165" s="33"/>
      <c r="B3165" s="33"/>
      <c r="C3165" s="33"/>
      <c r="D3165" s="33"/>
      <c r="E3165" s="33"/>
      <c r="F3165" s="33"/>
      <c r="G3165" s="33"/>
    </row>
    <row r="3166" spans="1:7">
      <c r="A3166" s="33"/>
      <c r="B3166" s="33"/>
      <c r="C3166" s="33"/>
      <c r="D3166" s="33"/>
      <c r="E3166" s="33"/>
      <c r="F3166" s="33"/>
      <c r="G3166" s="33"/>
    </row>
    <row r="3167" spans="1:7">
      <c r="A3167" s="33"/>
      <c r="B3167" s="33"/>
      <c r="C3167" s="33"/>
      <c r="D3167" s="33"/>
      <c r="E3167" s="33"/>
      <c r="F3167" s="33"/>
      <c r="G3167" s="33"/>
    </row>
    <row r="3168" spans="1:7">
      <c r="A3168" s="33"/>
      <c r="B3168" s="33"/>
      <c r="C3168" s="33"/>
      <c r="D3168" s="33"/>
      <c r="E3168" s="33"/>
      <c r="F3168" s="33"/>
      <c r="G3168" s="33"/>
    </row>
    <row r="3169" spans="1:7">
      <c r="A3169" s="33"/>
      <c r="B3169" s="33"/>
      <c r="C3169" s="33"/>
      <c r="D3169" s="33"/>
      <c r="E3169" s="33"/>
      <c r="F3169" s="33"/>
      <c r="G3169" s="33"/>
    </row>
    <row r="3170" spans="1:7">
      <c r="A3170" s="33"/>
      <c r="B3170" s="33"/>
      <c r="C3170" s="33"/>
      <c r="D3170" s="33"/>
      <c r="E3170" s="33"/>
      <c r="F3170" s="33"/>
      <c r="G3170" s="33"/>
    </row>
    <row r="3171" spans="1:7">
      <c r="A3171" s="33"/>
      <c r="B3171" s="33"/>
      <c r="C3171" s="33"/>
      <c r="D3171" s="33"/>
      <c r="E3171" s="33"/>
      <c r="F3171" s="33"/>
      <c r="G3171" s="33"/>
    </row>
    <row r="3172" spans="1:7">
      <c r="A3172" s="33"/>
      <c r="B3172" s="33"/>
      <c r="C3172" s="33"/>
      <c r="D3172" s="33"/>
      <c r="E3172" s="33"/>
      <c r="F3172" s="33"/>
      <c r="G3172" s="33"/>
    </row>
    <row r="3173" spans="1:7">
      <c r="A3173" s="33"/>
      <c r="B3173" s="33"/>
      <c r="C3173" s="33"/>
      <c r="D3173" s="33"/>
      <c r="E3173" s="33"/>
      <c r="F3173" s="33"/>
      <c r="G3173" s="33"/>
    </row>
    <row r="3174" spans="1:7">
      <c r="A3174" s="33"/>
      <c r="B3174" s="33"/>
      <c r="C3174" s="33"/>
      <c r="D3174" s="33"/>
      <c r="E3174" s="33"/>
      <c r="F3174" s="33"/>
      <c r="G3174" s="33"/>
    </row>
    <row r="3175" spans="1:7">
      <c r="A3175" s="33"/>
      <c r="B3175" s="33"/>
      <c r="C3175" s="33"/>
      <c r="D3175" s="33"/>
      <c r="E3175" s="33"/>
      <c r="F3175" s="33"/>
      <c r="G3175" s="33"/>
    </row>
    <row r="3176" spans="1:7">
      <c r="A3176" s="33"/>
      <c r="B3176" s="33"/>
      <c r="C3176" s="33"/>
      <c r="D3176" s="33"/>
      <c r="E3176" s="33"/>
      <c r="F3176" s="33"/>
      <c r="G3176" s="33"/>
    </row>
    <row r="3177" spans="1:7">
      <c r="A3177" s="33"/>
      <c r="B3177" s="33"/>
      <c r="C3177" s="33"/>
      <c r="D3177" s="33"/>
      <c r="E3177" s="33"/>
      <c r="F3177" s="33"/>
      <c r="G3177" s="33"/>
    </row>
    <row r="3178" spans="1:7">
      <c r="A3178" s="33"/>
      <c r="B3178" s="33"/>
      <c r="C3178" s="33"/>
      <c r="D3178" s="33"/>
      <c r="E3178" s="33"/>
      <c r="F3178" s="33"/>
      <c r="G3178" s="33"/>
    </row>
    <row r="3179" spans="1:7">
      <c r="A3179" s="33"/>
      <c r="B3179" s="33"/>
      <c r="C3179" s="33"/>
      <c r="D3179" s="33"/>
      <c r="E3179" s="33"/>
      <c r="F3179" s="33"/>
      <c r="G3179" s="33"/>
    </row>
    <row r="3180" spans="1:7">
      <c r="A3180" s="33"/>
      <c r="B3180" s="33"/>
      <c r="C3180" s="33"/>
      <c r="D3180" s="33"/>
      <c r="E3180" s="33"/>
      <c r="F3180" s="33"/>
      <c r="G3180" s="33"/>
    </row>
    <row r="3181" spans="1:7">
      <c r="A3181" s="33"/>
      <c r="B3181" s="33"/>
      <c r="C3181" s="33"/>
      <c r="D3181" s="33"/>
      <c r="E3181" s="33"/>
      <c r="F3181" s="33"/>
      <c r="G3181" s="33"/>
    </row>
    <row r="3182" spans="1:7">
      <c r="A3182" s="33"/>
      <c r="B3182" s="33"/>
      <c r="C3182" s="33"/>
      <c r="D3182" s="33"/>
      <c r="E3182" s="33"/>
      <c r="F3182" s="33"/>
      <c r="G3182" s="33"/>
    </row>
    <row r="3183" spans="1:7">
      <c r="A3183" s="33"/>
      <c r="B3183" s="33"/>
      <c r="C3183" s="33"/>
      <c r="D3183" s="33"/>
      <c r="E3183" s="33"/>
      <c r="F3183" s="33"/>
      <c r="G3183" s="33"/>
    </row>
    <row r="3184" spans="1:7">
      <c r="A3184" s="33"/>
      <c r="B3184" s="33"/>
      <c r="C3184" s="33"/>
      <c r="D3184" s="33"/>
      <c r="E3184" s="33"/>
      <c r="F3184" s="33"/>
      <c r="G3184" s="33"/>
    </row>
    <row r="3185" spans="1:7">
      <c r="A3185" s="33"/>
      <c r="B3185" s="33"/>
      <c r="C3185" s="33"/>
      <c r="D3185" s="33"/>
      <c r="E3185" s="33"/>
      <c r="F3185" s="33"/>
      <c r="G3185" s="33"/>
    </row>
    <row r="3186" spans="1:7">
      <c r="A3186" s="33"/>
      <c r="B3186" s="33"/>
      <c r="C3186" s="33"/>
      <c r="D3186" s="33"/>
      <c r="E3186" s="33"/>
      <c r="F3186" s="33"/>
      <c r="G3186" s="33"/>
    </row>
    <row r="3187" spans="1:7">
      <c r="A3187" s="33"/>
      <c r="B3187" s="33"/>
      <c r="C3187" s="33"/>
      <c r="D3187" s="33"/>
      <c r="E3187" s="33"/>
      <c r="F3187" s="33"/>
      <c r="G3187" s="33"/>
    </row>
    <row r="3188" spans="1:7">
      <c r="A3188" s="33"/>
      <c r="B3188" s="33"/>
      <c r="C3188" s="33"/>
      <c r="D3188" s="33"/>
      <c r="E3188" s="33"/>
      <c r="F3188" s="33"/>
      <c r="G3188" s="33"/>
    </row>
    <row r="3189" spans="1:7">
      <c r="A3189" s="33"/>
      <c r="B3189" s="33"/>
      <c r="C3189" s="33"/>
      <c r="D3189" s="33"/>
      <c r="E3189" s="33"/>
      <c r="F3189" s="33"/>
      <c r="G3189" s="33"/>
    </row>
    <row r="3190" spans="1:7">
      <c r="A3190" s="33"/>
      <c r="B3190" s="33"/>
      <c r="C3190" s="33"/>
      <c r="D3190" s="33"/>
      <c r="E3190" s="33"/>
      <c r="F3190" s="33"/>
      <c r="G3190" s="33"/>
    </row>
    <row r="3191" spans="1:7">
      <c r="A3191" s="33"/>
      <c r="B3191" s="33"/>
      <c r="C3191" s="33"/>
      <c r="D3191" s="33"/>
      <c r="E3191" s="33"/>
      <c r="F3191" s="33"/>
      <c r="G3191" s="33"/>
    </row>
    <row r="3192" spans="1:7">
      <c r="A3192" s="33"/>
      <c r="B3192" s="33"/>
      <c r="C3192" s="33"/>
      <c r="D3192" s="33"/>
      <c r="E3192" s="33"/>
      <c r="F3192" s="33"/>
      <c r="G3192" s="33"/>
    </row>
    <row r="3193" spans="1:7">
      <c r="A3193" s="33"/>
      <c r="B3193" s="33"/>
      <c r="C3193" s="33"/>
      <c r="D3193" s="33"/>
      <c r="E3193" s="33"/>
      <c r="F3193" s="33"/>
      <c r="G3193" s="33"/>
    </row>
    <row r="3194" spans="1:7">
      <c r="A3194" s="33"/>
      <c r="B3194" s="33"/>
      <c r="C3194" s="33"/>
      <c r="D3194" s="33"/>
      <c r="E3194" s="33"/>
      <c r="F3194" s="33"/>
      <c r="G3194" s="33"/>
    </row>
    <row r="3195" spans="1:7">
      <c r="A3195" s="33"/>
      <c r="B3195" s="33"/>
      <c r="C3195" s="33"/>
      <c r="D3195" s="33"/>
      <c r="E3195" s="33"/>
      <c r="F3195" s="33"/>
      <c r="G3195" s="33"/>
    </row>
    <row r="3196" spans="1:7">
      <c r="A3196" s="33"/>
      <c r="B3196" s="33"/>
      <c r="C3196" s="33"/>
      <c r="D3196" s="33"/>
      <c r="E3196" s="33"/>
      <c r="F3196" s="33"/>
      <c r="G3196" s="33"/>
    </row>
    <row r="3197" spans="1:7">
      <c r="A3197" s="33"/>
      <c r="B3197" s="33"/>
      <c r="C3197" s="33"/>
      <c r="D3197" s="33"/>
      <c r="E3197" s="33"/>
      <c r="F3197" s="33"/>
      <c r="G3197" s="33"/>
    </row>
    <row r="3198" spans="1:7">
      <c r="A3198" s="33"/>
      <c r="B3198" s="33"/>
      <c r="C3198" s="33"/>
      <c r="D3198" s="33"/>
      <c r="E3198" s="33"/>
      <c r="F3198" s="33"/>
      <c r="G3198" s="33"/>
    </row>
    <row r="3199" spans="1:7">
      <c r="A3199" s="33"/>
      <c r="B3199" s="33"/>
      <c r="C3199" s="33"/>
      <c r="D3199" s="33"/>
      <c r="E3199" s="33"/>
      <c r="F3199" s="33"/>
      <c r="G3199" s="33"/>
    </row>
    <row r="3200" spans="1:7">
      <c r="A3200" s="33"/>
      <c r="B3200" s="33"/>
      <c r="C3200" s="33"/>
      <c r="D3200" s="33"/>
      <c r="E3200" s="33"/>
      <c r="F3200" s="33"/>
      <c r="G3200" s="33"/>
    </row>
    <row r="3201" spans="1:7">
      <c r="A3201" s="33"/>
      <c r="B3201" s="33"/>
      <c r="C3201" s="33"/>
      <c r="D3201" s="33"/>
      <c r="E3201" s="33"/>
      <c r="F3201" s="33"/>
      <c r="G3201" s="33"/>
    </row>
    <row r="3202" spans="1:7">
      <c r="A3202" s="33"/>
      <c r="B3202" s="33"/>
      <c r="C3202" s="33"/>
      <c r="D3202" s="33"/>
      <c r="E3202" s="33"/>
      <c r="F3202" s="33"/>
      <c r="G3202" s="33"/>
    </row>
    <row r="3203" spans="1:7">
      <c r="A3203" s="33"/>
      <c r="B3203" s="33"/>
      <c r="C3203" s="33"/>
      <c r="D3203" s="33"/>
      <c r="E3203" s="33"/>
      <c r="F3203" s="33"/>
      <c r="G3203" s="33"/>
    </row>
    <row r="3204" spans="1:7">
      <c r="A3204" s="33"/>
      <c r="B3204" s="33"/>
      <c r="C3204" s="33"/>
      <c r="D3204" s="33"/>
      <c r="E3204" s="33"/>
      <c r="F3204" s="33"/>
      <c r="G3204" s="33"/>
    </row>
    <row r="3205" spans="1:7">
      <c r="A3205" s="33"/>
      <c r="B3205" s="33"/>
      <c r="C3205" s="33"/>
      <c r="D3205" s="33"/>
      <c r="E3205" s="33"/>
      <c r="F3205" s="33"/>
      <c r="G3205" s="33"/>
    </row>
    <row r="3206" spans="1:7">
      <c r="A3206" s="33"/>
      <c r="B3206" s="33"/>
      <c r="C3206" s="33"/>
      <c r="D3206" s="33"/>
      <c r="E3206" s="33"/>
      <c r="F3206" s="33"/>
      <c r="G3206" s="33"/>
    </row>
    <row r="3207" spans="1:7">
      <c r="A3207" s="33"/>
      <c r="B3207" s="33"/>
      <c r="C3207" s="33"/>
      <c r="D3207" s="33"/>
      <c r="E3207" s="33"/>
      <c r="F3207" s="33"/>
      <c r="G3207" s="33"/>
    </row>
    <row r="3208" spans="1:7">
      <c r="A3208" s="33"/>
      <c r="B3208" s="33"/>
      <c r="C3208" s="33"/>
      <c r="D3208" s="33"/>
      <c r="E3208" s="33"/>
      <c r="F3208" s="33"/>
      <c r="G3208" s="33"/>
    </row>
    <row r="3209" spans="1:7">
      <c r="A3209" s="33"/>
      <c r="B3209" s="33"/>
      <c r="C3209" s="33"/>
      <c r="D3209" s="33"/>
      <c r="E3209" s="33"/>
      <c r="F3209" s="33"/>
      <c r="G3209" s="33"/>
    </row>
    <row r="3210" spans="1:7">
      <c r="A3210" s="33"/>
      <c r="B3210" s="33"/>
      <c r="C3210" s="33"/>
      <c r="D3210" s="33"/>
      <c r="E3210" s="33"/>
      <c r="F3210" s="33"/>
      <c r="G3210" s="33"/>
    </row>
    <row r="3211" spans="1:7">
      <c r="A3211" s="33"/>
      <c r="B3211" s="33"/>
      <c r="C3211" s="33"/>
      <c r="D3211" s="33"/>
      <c r="E3211" s="33"/>
      <c r="F3211" s="33"/>
      <c r="G3211" s="33"/>
    </row>
    <row r="3212" spans="1:7">
      <c r="A3212" s="33"/>
      <c r="B3212" s="33"/>
      <c r="C3212" s="33"/>
      <c r="D3212" s="33"/>
      <c r="E3212" s="33"/>
      <c r="F3212" s="33"/>
      <c r="G3212" s="33"/>
    </row>
    <row r="3213" spans="1:7">
      <c r="A3213" s="33"/>
      <c r="B3213" s="33"/>
      <c r="C3213" s="33"/>
      <c r="D3213" s="33"/>
      <c r="E3213" s="33"/>
      <c r="F3213" s="33"/>
      <c r="G3213" s="33"/>
    </row>
    <row r="3214" spans="1:7">
      <c r="A3214" s="33"/>
      <c r="B3214" s="33"/>
      <c r="C3214" s="33"/>
      <c r="D3214" s="33"/>
      <c r="E3214" s="33"/>
      <c r="F3214" s="33"/>
      <c r="G3214" s="33"/>
    </row>
    <row r="3215" spans="1:7">
      <c r="A3215" s="33"/>
      <c r="B3215" s="33"/>
      <c r="C3215" s="33"/>
      <c r="D3215" s="33"/>
      <c r="E3215" s="33"/>
      <c r="F3215" s="33"/>
      <c r="G3215" s="33"/>
    </row>
    <row r="3216" spans="1:7">
      <c r="A3216" s="33"/>
      <c r="B3216" s="33"/>
      <c r="C3216" s="33"/>
      <c r="D3216" s="33"/>
      <c r="E3216" s="33"/>
      <c r="F3216" s="33"/>
      <c r="G3216" s="33"/>
    </row>
    <row r="3217" spans="1:7">
      <c r="A3217" s="33"/>
      <c r="B3217" s="33"/>
      <c r="C3217" s="33"/>
      <c r="D3217" s="33"/>
      <c r="E3217" s="33"/>
      <c r="F3217" s="33"/>
      <c r="G3217" s="33"/>
    </row>
    <row r="3218" spans="1:7">
      <c r="A3218" s="33"/>
      <c r="B3218" s="33"/>
      <c r="C3218" s="33"/>
      <c r="D3218" s="33"/>
      <c r="E3218" s="33"/>
      <c r="F3218" s="33"/>
      <c r="G3218" s="33"/>
    </row>
    <row r="3219" spans="1:7">
      <c r="A3219" s="33"/>
      <c r="B3219" s="33"/>
      <c r="C3219" s="33"/>
      <c r="D3219" s="33"/>
      <c r="E3219" s="33"/>
      <c r="F3219" s="33"/>
      <c r="G3219" s="33"/>
    </row>
    <row r="3220" spans="1:7">
      <c r="A3220" s="33"/>
      <c r="B3220" s="33"/>
      <c r="C3220" s="33"/>
      <c r="D3220" s="33"/>
      <c r="E3220" s="33"/>
      <c r="F3220" s="33"/>
      <c r="G3220" s="33"/>
    </row>
    <row r="3221" spans="1:7">
      <c r="A3221" s="33"/>
      <c r="B3221" s="33"/>
      <c r="C3221" s="33"/>
      <c r="D3221" s="33"/>
      <c r="E3221" s="33"/>
      <c r="F3221" s="33"/>
      <c r="G3221" s="33"/>
    </row>
    <row r="3222" spans="1:7">
      <c r="A3222" s="33"/>
      <c r="B3222" s="33"/>
      <c r="C3222" s="33"/>
      <c r="D3222" s="33"/>
      <c r="E3222" s="33"/>
      <c r="F3222" s="33"/>
      <c r="G3222" s="33"/>
    </row>
    <row r="3223" spans="1:7">
      <c r="A3223" s="33"/>
      <c r="B3223" s="33"/>
      <c r="C3223" s="33"/>
      <c r="D3223" s="33"/>
      <c r="E3223" s="33"/>
      <c r="F3223" s="33"/>
      <c r="G3223" s="33"/>
    </row>
    <row r="3224" spans="1:7">
      <c r="A3224" s="33"/>
      <c r="B3224" s="33"/>
      <c r="C3224" s="33"/>
      <c r="D3224" s="33"/>
      <c r="E3224" s="33"/>
      <c r="F3224" s="33"/>
      <c r="G3224" s="33"/>
    </row>
    <row r="3225" spans="1:7">
      <c r="A3225" s="33"/>
      <c r="B3225" s="33"/>
      <c r="C3225" s="33"/>
      <c r="D3225" s="33"/>
      <c r="E3225" s="33"/>
      <c r="F3225" s="33"/>
      <c r="G3225" s="33"/>
    </row>
    <row r="3226" spans="1:7">
      <c r="A3226" s="33"/>
      <c r="B3226" s="33"/>
      <c r="C3226" s="33"/>
      <c r="D3226" s="33"/>
      <c r="E3226" s="33"/>
      <c r="F3226" s="33"/>
      <c r="G3226" s="33"/>
    </row>
    <row r="3227" spans="1:7">
      <c r="A3227" s="33"/>
      <c r="B3227" s="33"/>
      <c r="C3227" s="33"/>
      <c r="D3227" s="33"/>
      <c r="E3227" s="33"/>
      <c r="F3227" s="33"/>
      <c r="G3227" s="33"/>
    </row>
    <row r="3228" spans="1:7">
      <c r="A3228" s="33"/>
      <c r="B3228" s="33"/>
      <c r="C3228" s="33"/>
      <c r="D3228" s="33"/>
      <c r="E3228" s="33"/>
      <c r="F3228" s="33"/>
      <c r="G3228" s="33"/>
    </row>
    <row r="3229" spans="1:7">
      <c r="A3229" s="33"/>
      <c r="B3229" s="33"/>
      <c r="C3229" s="33"/>
      <c r="D3229" s="33"/>
      <c r="E3229" s="33"/>
      <c r="F3229" s="33"/>
      <c r="G3229" s="33"/>
    </row>
    <row r="3230" spans="1:7">
      <c r="A3230" s="33"/>
      <c r="B3230" s="33"/>
      <c r="C3230" s="33"/>
      <c r="D3230" s="33"/>
      <c r="E3230" s="33"/>
      <c r="F3230" s="33"/>
      <c r="G3230" s="33"/>
    </row>
    <row r="3231" spans="1:7">
      <c r="A3231" s="33"/>
      <c r="B3231" s="33"/>
      <c r="C3231" s="33"/>
      <c r="D3231" s="33"/>
      <c r="E3231" s="33"/>
      <c r="F3231" s="33"/>
      <c r="G3231" s="33"/>
    </row>
    <row r="3232" spans="1:7">
      <c r="A3232" s="33"/>
      <c r="B3232" s="33"/>
      <c r="C3232" s="33"/>
      <c r="D3232" s="33"/>
      <c r="E3232" s="33"/>
      <c r="F3232" s="33"/>
      <c r="G3232" s="33"/>
    </row>
    <row r="3233" spans="1:7">
      <c r="A3233" s="33"/>
      <c r="B3233" s="33"/>
      <c r="C3233" s="33"/>
      <c r="D3233" s="33"/>
      <c r="E3233" s="33"/>
      <c r="F3233" s="33"/>
      <c r="G3233" s="33"/>
    </row>
    <row r="3234" spans="1:7">
      <c r="A3234" s="33"/>
      <c r="B3234" s="33"/>
      <c r="C3234" s="33"/>
      <c r="D3234" s="33"/>
      <c r="E3234" s="33"/>
      <c r="F3234" s="33"/>
      <c r="G3234" s="33"/>
    </row>
    <row r="3235" spans="1:7">
      <c r="A3235" s="33"/>
      <c r="B3235" s="33"/>
      <c r="C3235" s="33"/>
      <c r="D3235" s="33"/>
      <c r="E3235" s="33"/>
      <c r="F3235" s="33"/>
      <c r="G3235" s="33"/>
    </row>
    <row r="3236" spans="1:7">
      <c r="A3236" s="33"/>
      <c r="B3236" s="33"/>
      <c r="C3236" s="33"/>
      <c r="D3236" s="33"/>
      <c r="E3236" s="33"/>
      <c r="F3236" s="33"/>
      <c r="G3236" s="33"/>
    </row>
    <row r="3237" spans="1:7">
      <c r="A3237" s="33"/>
      <c r="B3237" s="33"/>
      <c r="C3237" s="33"/>
      <c r="D3237" s="33"/>
      <c r="E3237" s="33"/>
      <c r="F3237" s="33"/>
      <c r="G3237" s="33"/>
    </row>
    <row r="3238" spans="1:7">
      <c r="A3238" s="33"/>
      <c r="B3238" s="33"/>
      <c r="C3238" s="33"/>
      <c r="D3238" s="33"/>
      <c r="E3238" s="33"/>
      <c r="F3238" s="33"/>
      <c r="G3238" s="33"/>
    </row>
    <row r="3239" spans="1:7">
      <c r="A3239" s="33"/>
      <c r="B3239" s="33"/>
      <c r="C3239" s="33"/>
      <c r="D3239" s="33"/>
      <c r="E3239" s="33"/>
      <c r="F3239" s="33"/>
      <c r="G3239" s="33"/>
    </row>
    <row r="3240" spans="1:7">
      <c r="A3240" s="33"/>
      <c r="B3240" s="33"/>
      <c r="C3240" s="33"/>
      <c r="D3240" s="33"/>
      <c r="E3240" s="33"/>
      <c r="F3240" s="33"/>
      <c r="G3240" s="33"/>
    </row>
    <row r="3241" spans="1:7">
      <c r="A3241" s="33"/>
      <c r="B3241" s="33"/>
      <c r="C3241" s="33"/>
      <c r="D3241" s="33"/>
      <c r="E3241" s="33"/>
      <c r="F3241" s="33"/>
      <c r="G3241" s="33"/>
    </row>
    <row r="3242" spans="1:7">
      <c r="A3242" s="33"/>
      <c r="B3242" s="33"/>
      <c r="C3242" s="33"/>
      <c r="D3242" s="33"/>
      <c r="E3242" s="33"/>
      <c r="F3242" s="33"/>
      <c r="G3242" s="33"/>
    </row>
    <row r="3243" spans="1:7">
      <c r="A3243" s="33"/>
      <c r="B3243" s="33"/>
      <c r="C3243" s="33"/>
      <c r="D3243" s="33"/>
      <c r="E3243" s="33"/>
      <c r="F3243" s="33"/>
      <c r="G3243" s="33"/>
    </row>
    <row r="3244" spans="1:7">
      <c r="A3244" s="33"/>
      <c r="B3244" s="33"/>
      <c r="C3244" s="33"/>
      <c r="D3244" s="33"/>
      <c r="E3244" s="33"/>
      <c r="F3244" s="33"/>
      <c r="G3244" s="33"/>
    </row>
    <row r="3245" spans="1:7">
      <c r="A3245" s="33"/>
      <c r="B3245" s="33"/>
      <c r="C3245" s="33"/>
      <c r="D3245" s="33"/>
      <c r="E3245" s="33"/>
      <c r="F3245" s="33"/>
      <c r="G3245" s="33"/>
    </row>
    <row r="3246" spans="1:7">
      <c r="A3246" s="33"/>
      <c r="B3246" s="33"/>
      <c r="C3246" s="33"/>
      <c r="D3246" s="33"/>
      <c r="E3246" s="33"/>
      <c r="F3246" s="33"/>
      <c r="G3246" s="33"/>
    </row>
    <row r="3247" spans="1:7">
      <c r="A3247" s="33"/>
      <c r="B3247" s="33"/>
      <c r="C3247" s="33"/>
      <c r="D3247" s="33"/>
      <c r="E3247" s="33"/>
      <c r="F3247" s="33"/>
      <c r="G3247" s="33"/>
    </row>
    <row r="3248" spans="1:7">
      <c r="A3248" s="33"/>
      <c r="B3248" s="33"/>
      <c r="C3248" s="33"/>
      <c r="D3248" s="33"/>
      <c r="E3248" s="33"/>
      <c r="F3248" s="33"/>
      <c r="G3248" s="33"/>
    </row>
    <row r="3249" spans="1:7">
      <c r="A3249" s="33"/>
      <c r="B3249" s="33"/>
      <c r="C3249" s="33"/>
      <c r="D3249" s="33"/>
      <c r="E3249" s="33"/>
      <c r="F3249" s="33"/>
      <c r="G3249" s="33"/>
    </row>
    <row r="3250" spans="1:7">
      <c r="A3250" s="33"/>
      <c r="B3250" s="33"/>
      <c r="C3250" s="33"/>
      <c r="D3250" s="33"/>
      <c r="E3250" s="33"/>
      <c r="F3250" s="33"/>
      <c r="G3250" s="33"/>
    </row>
    <row r="3251" spans="1:7">
      <c r="A3251" s="33"/>
      <c r="B3251" s="33"/>
      <c r="C3251" s="33"/>
      <c r="D3251" s="33"/>
      <c r="E3251" s="33"/>
      <c r="F3251" s="33"/>
      <c r="G3251" s="33"/>
    </row>
    <row r="3252" spans="1:7">
      <c r="A3252" s="33"/>
      <c r="B3252" s="33"/>
      <c r="C3252" s="33"/>
      <c r="D3252" s="33"/>
      <c r="E3252" s="33"/>
      <c r="F3252" s="33"/>
      <c r="G3252" s="33"/>
    </row>
    <row r="3253" spans="1:7">
      <c r="A3253" s="33"/>
      <c r="B3253" s="33"/>
      <c r="C3253" s="33"/>
      <c r="D3253" s="33"/>
      <c r="E3253" s="33"/>
      <c r="F3253" s="33"/>
      <c r="G3253" s="33"/>
    </row>
    <row r="3254" spans="1:7">
      <c r="A3254" s="33"/>
      <c r="B3254" s="33"/>
      <c r="C3254" s="33"/>
      <c r="D3254" s="33"/>
      <c r="E3254" s="33"/>
      <c r="F3254" s="33"/>
      <c r="G3254" s="33"/>
    </row>
    <row r="3255" spans="1:7">
      <c r="A3255" s="33"/>
      <c r="B3255" s="33"/>
      <c r="C3255" s="33"/>
      <c r="D3255" s="33"/>
      <c r="E3255" s="33"/>
      <c r="F3255" s="33"/>
      <c r="G3255" s="33"/>
    </row>
    <row r="3256" spans="1:7">
      <c r="A3256" s="33"/>
      <c r="B3256" s="33"/>
      <c r="C3256" s="33"/>
      <c r="D3256" s="33"/>
      <c r="E3256" s="33"/>
      <c r="F3256" s="33"/>
      <c r="G3256" s="33"/>
    </row>
    <row r="3257" spans="1:7">
      <c r="A3257" s="33"/>
      <c r="B3257" s="33"/>
      <c r="C3257" s="33"/>
      <c r="D3257" s="33"/>
      <c r="E3257" s="33"/>
      <c r="F3257" s="33"/>
      <c r="G3257" s="33"/>
    </row>
    <row r="3258" spans="1:7">
      <c r="A3258" s="33"/>
      <c r="B3258" s="33"/>
      <c r="C3258" s="33"/>
      <c r="D3258" s="33"/>
      <c r="E3258" s="33"/>
      <c r="F3258" s="33"/>
      <c r="G3258" s="33"/>
    </row>
    <row r="3259" spans="1:7">
      <c r="A3259" s="33"/>
      <c r="B3259" s="33"/>
      <c r="C3259" s="33"/>
      <c r="D3259" s="33"/>
      <c r="E3259" s="33"/>
      <c r="F3259" s="33"/>
      <c r="G3259" s="33"/>
    </row>
    <row r="3260" spans="1:7">
      <c r="A3260" s="33"/>
      <c r="B3260" s="33"/>
      <c r="C3260" s="33"/>
      <c r="D3260" s="33"/>
      <c r="E3260" s="33"/>
      <c r="F3260" s="33"/>
      <c r="G3260" s="33"/>
    </row>
    <row r="3261" spans="1:7">
      <c r="A3261" s="33"/>
      <c r="B3261" s="33"/>
      <c r="C3261" s="33"/>
      <c r="D3261" s="33"/>
      <c r="E3261" s="33"/>
      <c r="F3261" s="33"/>
      <c r="G3261" s="33"/>
    </row>
    <row r="3262" spans="1:7">
      <c r="A3262" s="33"/>
      <c r="B3262" s="33"/>
      <c r="C3262" s="33"/>
      <c r="D3262" s="33"/>
      <c r="E3262" s="33"/>
      <c r="F3262" s="33"/>
      <c r="G3262" s="33"/>
    </row>
    <row r="3263" spans="1:7">
      <c r="A3263" s="33"/>
      <c r="B3263" s="33"/>
      <c r="C3263" s="33"/>
      <c r="D3263" s="33"/>
      <c r="E3263" s="33"/>
      <c r="F3263" s="33"/>
      <c r="G3263" s="33"/>
    </row>
    <row r="3264" spans="1:7">
      <c r="A3264" s="33"/>
      <c r="B3264" s="33"/>
      <c r="C3264" s="33"/>
      <c r="D3264" s="33"/>
      <c r="E3264" s="33"/>
      <c r="F3264" s="33"/>
      <c r="G3264" s="33"/>
    </row>
    <row r="3265" spans="1:7">
      <c r="A3265" s="33"/>
      <c r="B3265" s="33"/>
      <c r="C3265" s="33"/>
      <c r="D3265" s="33"/>
      <c r="E3265" s="33"/>
      <c r="F3265" s="33"/>
      <c r="G3265" s="33"/>
    </row>
    <row r="3266" spans="1:7">
      <c r="A3266" s="33"/>
      <c r="B3266" s="33"/>
      <c r="C3266" s="33"/>
      <c r="D3266" s="33"/>
      <c r="E3266" s="33"/>
      <c r="F3266" s="33"/>
      <c r="G3266" s="33"/>
    </row>
    <row r="3267" spans="1:7">
      <c r="A3267" s="33"/>
      <c r="B3267" s="33"/>
      <c r="C3267" s="33"/>
      <c r="D3267" s="33"/>
      <c r="E3267" s="33"/>
      <c r="F3267" s="33"/>
      <c r="G3267" s="33"/>
    </row>
    <row r="3268" spans="1:7">
      <c r="A3268" s="33"/>
      <c r="B3268" s="33"/>
      <c r="C3268" s="33"/>
      <c r="D3268" s="33"/>
      <c r="E3268" s="33"/>
      <c r="F3268" s="33"/>
      <c r="G3268" s="33"/>
    </row>
    <row r="3269" spans="1:7">
      <c r="A3269" s="33"/>
      <c r="B3269" s="33"/>
      <c r="C3269" s="33"/>
      <c r="D3269" s="33"/>
      <c r="E3269" s="33"/>
      <c r="F3269" s="33"/>
      <c r="G3269" s="33"/>
    </row>
    <row r="3270" spans="1:7">
      <c r="A3270" s="33"/>
      <c r="B3270" s="33"/>
      <c r="C3270" s="33"/>
      <c r="D3270" s="33"/>
      <c r="E3270" s="33"/>
      <c r="F3270" s="33"/>
      <c r="G3270" s="33"/>
    </row>
    <row r="3271" spans="1:7">
      <c r="A3271" s="33"/>
      <c r="B3271" s="33"/>
      <c r="C3271" s="33"/>
      <c r="D3271" s="33"/>
      <c r="E3271" s="33"/>
      <c r="F3271" s="33"/>
      <c r="G3271" s="33"/>
    </row>
    <row r="3272" spans="1:7">
      <c r="A3272" s="33"/>
      <c r="B3272" s="33"/>
      <c r="C3272" s="33"/>
      <c r="D3272" s="33"/>
      <c r="E3272" s="33"/>
      <c r="F3272" s="33"/>
      <c r="G3272" s="33"/>
    </row>
    <row r="3273" spans="1:7">
      <c r="A3273" s="33"/>
      <c r="B3273" s="33"/>
      <c r="C3273" s="33"/>
      <c r="D3273" s="33"/>
      <c r="E3273" s="33"/>
      <c r="F3273" s="33"/>
      <c r="G3273" s="33"/>
    </row>
    <row r="3274" spans="1:7">
      <c r="A3274" s="33"/>
      <c r="B3274" s="33"/>
      <c r="C3274" s="33"/>
      <c r="D3274" s="33"/>
      <c r="E3274" s="33"/>
      <c r="F3274" s="33"/>
      <c r="G3274" s="33"/>
    </row>
    <row r="3275" spans="1:7">
      <c r="A3275" s="33"/>
      <c r="B3275" s="33"/>
      <c r="C3275" s="33"/>
      <c r="D3275" s="33"/>
      <c r="E3275" s="33"/>
      <c r="F3275" s="33"/>
      <c r="G3275" s="33"/>
    </row>
    <row r="3276" spans="1:7">
      <c r="A3276" s="33"/>
      <c r="B3276" s="33"/>
      <c r="C3276" s="33"/>
      <c r="D3276" s="33"/>
      <c r="E3276" s="33"/>
      <c r="F3276" s="33"/>
      <c r="G3276" s="33"/>
    </row>
    <row r="3277" spans="1:7">
      <c r="A3277" s="33"/>
      <c r="B3277" s="33"/>
      <c r="C3277" s="33"/>
      <c r="D3277" s="33"/>
      <c r="E3277" s="33"/>
      <c r="F3277" s="33"/>
      <c r="G3277" s="33"/>
    </row>
    <row r="3278" spans="1:7">
      <c r="A3278" s="33"/>
      <c r="B3278" s="33"/>
      <c r="C3278" s="33"/>
      <c r="D3278" s="33"/>
      <c r="E3278" s="33"/>
      <c r="F3278" s="33"/>
      <c r="G3278" s="33"/>
    </row>
    <row r="3279" spans="1:7">
      <c r="A3279" s="33"/>
      <c r="B3279" s="33"/>
      <c r="C3279" s="33"/>
      <c r="D3279" s="33"/>
      <c r="E3279" s="33"/>
      <c r="F3279" s="33"/>
      <c r="G3279" s="33"/>
    </row>
    <row r="3280" spans="1:7">
      <c r="A3280" s="33"/>
      <c r="B3280" s="33"/>
      <c r="C3280" s="33"/>
      <c r="D3280" s="33"/>
      <c r="E3280" s="33"/>
      <c r="F3280" s="33"/>
      <c r="G3280" s="33"/>
    </row>
    <row r="3281" spans="1:7">
      <c r="A3281" s="33"/>
      <c r="B3281" s="33"/>
      <c r="C3281" s="33"/>
      <c r="D3281" s="33"/>
      <c r="E3281" s="33"/>
      <c r="F3281" s="33"/>
      <c r="G3281" s="33"/>
    </row>
    <row r="3282" spans="1:7">
      <c r="A3282" s="33"/>
      <c r="B3282" s="33"/>
      <c r="C3282" s="33"/>
      <c r="D3282" s="33"/>
      <c r="E3282" s="33"/>
      <c r="F3282" s="33"/>
      <c r="G3282" s="33"/>
    </row>
    <row r="3283" spans="1:7">
      <c r="A3283" s="33"/>
      <c r="B3283" s="33"/>
      <c r="C3283" s="33"/>
      <c r="D3283" s="33"/>
      <c r="E3283" s="33"/>
      <c r="F3283" s="33"/>
      <c r="G3283" s="33"/>
    </row>
    <row r="3284" spans="1:7">
      <c r="A3284" s="33"/>
      <c r="B3284" s="33"/>
      <c r="C3284" s="33"/>
      <c r="D3284" s="33"/>
      <c r="E3284" s="33"/>
      <c r="F3284" s="33"/>
      <c r="G3284" s="33"/>
    </row>
    <row r="3285" spans="1:7">
      <c r="A3285" s="33"/>
      <c r="B3285" s="33"/>
      <c r="C3285" s="33"/>
      <c r="D3285" s="33"/>
      <c r="E3285" s="33"/>
      <c r="F3285" s="33"/>
      <c r="G3285" s="33"/>
    </row>
    <row r="3286" spans="1:7">
      <c r="A3286" s="33"/>
      <c r="B3286" s="33"/>
      <c r="C3286" s="33"/>
      <c r="D3286" s="33"/>
      <c r="E3286" s="33"/>
      <c r="F3286" s="33"/>
      <c r="G3286" s="33"/>
    </row>
    <row r="3287" spans="1:7">
      <c r="A3287" s="33"/>
      <c r="B3287" s="33"/>
      <c r="C3287" s="33"/>
      <c r="D3287" s="33"/>
      <c r="E3287" s="33"/>
      <c r="F3287" s="33"/>
      <c r="G3287" s="33"/>
    </row>
    <row r="3288" spans="1:7">
      <c r="A3288" s="33"/>
      <c r="B3288" s="33"/>
      <c r="C3288" s="33"/>
      <c r="D3288" s="33"/>
      <c r="E3288" s="33"/>
      <c r="F3288" s="33"/>
      <c r="G3288" s="33"/>
    </row>
    <row r="3289" spans="1:7">
      <c r="A3289" s="33"/>
      <c r="B3289" s="33"/>
      <c r="C3289" s="33"/>
      <c r="D3289" s="33"/>
      <c r="E3289" s="33"/>
      <c r="F3289" s="33"/>
      <c r="G3289" s="33"/>
    </row>
    <row r="3290" spans="1:7">
      <c r="A3290" s="33"/>
      <c r="B3290" s="33"/>
      <c r="C3290" s="33"/>
      <c r="D3290" s="33"/>
      <c r="E3290" s="33"/>
      <c r="F3290" s="33"/>
      <c r="G3290" s="33"/>
    </row>
    <row r="3291" spans="1:7">
      <c r="A3291" s="33"/>
      <c r="B3291" s="33"/>
      <c r="C3291" s="33"/>
      <c r="D3291" s="33"/>
      <c r="E3291" s="33"/>
      <c r="F3291" s="33"/>
      <c r="G3291" s="33"/>
    </row>
    <row r="3292" spans="1:7">
      <c r="A3292" s="33"/>
      <c r="B3292" s="33"/>
      <c r="C3292" s="33"/>
      <c r="D3292" s="33"/>
      <c r="E3292" s="33"/>
      <c r="F3292" s="33"/>
      <c r="G3292" s="33"/>
    </row>
    <row r="3293" spans="1:7">
      <c r="A3293" s="33"/>
      <c r="B3293" s="33"/>
      <c r="C3293" s="33"/>
      <c r="D3293" s="33"/>
      <c r="E3293" s="33"/>
      <c r="F3293" s="33"/>
      <c r="G3293" s="33"/>
    </row>
    <row r="3294" spans="1:7">
      <c r="A3294" s="33"/>
      <c r="B3294" s="33"/>
      <c r="C3294" s="33"/>
      <c r="D3294" s="33"/>
      <c r="E3294" s="33"/>
      <c r="F3294" s="33"/>
      <c r="G3294" s="33"/>
    </row>
    <row r="3295" spans="1:7">
      <c r="A3295" s="33"/>
      <c r="B3295" s="33"/>
      <c r="C3295" s="33"/>
      <c r="D3295" s="33"/>
      <c r="E3295" s="33"/>
      <c r="F3295" s="33"/>
      <c r="G3295" s="33"/>
    </row>
    <row r="3296" spans="1:7">
      <c r="A3296" s="33"/>
      <c r="B3296" s="33"/>
      <c r="C3296" s="33"/>
      <c r="D3296" s="33"/>
      <c r="E3296" s="33"/>
      <c r="F3296" s="33"/>
      <c r="G3296" s="33"/>
    </row>
    <row r="3297" spans="1:7">
      <c r="A3297" s="33"/>
      <c r="B3297" s="33"/>
      <c r="C3297" s="33"/>
      <c r="D3297" s="33"/>
      <c r="E3297" s="33"/>
      <c r="F3297" s="33"/>
      <c r="G3297" s="33"/>
    </row>
    <row r="3298" spans="1:7">
      <c r="A3298" s="33"/>
      <c r="B3298" s="33"/>
      <c r="C3298" s="33"/>
      <c r="D3298" s="33"/>
      <c r="E3298" s="33"/>
      <c r="F3298" s="33"/>
      <c r="G3298" s="33"/>
    </row>
    <row r="3299" spans="1:7">
      <c r="A3299" s="33"/>
      <c r="B3299" s="33"/>
      <c r="C3299" s="33"/>
      <c r="D3299" s="33"/>
      <c r="E3299" s="33"/>
      <c r="F3299" s="33"/>
      <c r="G3299" s="33"/>
    </row>
    <row r="3300" spans="1:7">
      <c r="A3300" s="33"/>
      <c r="B3300" s="33"/>
      <c r="C3300" s="33"/>
      <c r="D3300" s="33"/>
      <c r="E3300" s="33"/>
      <c r="F3300" s="33"/>
      <c r="G3300" s="33"/>
    </row>
    <row r="3301" spans="1:7">
      <c r="A3301" s="33"/>
      <c r="B3301" s="33"/>
      <c r="C3301" s="33"/>
      <c r="D3301" s="33"/>
      <c r="E3301" s="33"/>
      <c r="F3301" s="33"/>
      <c r="G3301" s="33"/>
    </row>
    <row r="3302" spans="1:7">
      <c r="A3302" s="33"/>
      <c r="B3302" s="33"/>
      <c r="C3302" s="33"/>
      <c r="D3302" s="33"/>
      <c r="E3302" s="33"/>
      <c r="F3302" s="33"/>
      <c r="G3302" s="33"/>
    </row>
    <row r="3303" spans="1:7">
      <c r="A3303" s="33"/>
      <c r="B3303" s="33"/>
      <c r="C3303" s="33"/>
      <c r="D3303" s="33"/>
      <c r="E3303" s="33"/>
      <c r="F3303" s="33"/>
      <c r="G3303" s="33"/>
    </row>
    <row r="3304" spans="1:7">
      <c r="A3304" s="33"/>
      <c r="B3304" s="33"/>
      <c r="C3304" s="33"/>
      <c r="D3304" s="33"/>
      <c r="E3304" s="33"/>
      <c r="F3304" s="33"/>
      <c r="G3304" s="33"/>
    </row>
    <row r="3305" spans="1:7">
      <c r="A3305" s="33"/>
      <c r="B3305" s="33"/>
      <c r="C3305" s="33"/>
      <c r="D3305" s="33"/>
      <c r="E3305" s="33"/>
      <c r="F3305" s="33"/>
      <c r="G3305" s="33"/>
    </row>
    <row r="3306" spans="1:7">
      <c r="A3306" s="33"/>
      <c r="B3306" s="33"/>
      <c r="C3306" s="33"/>
      <c r="D3306" s="33"/>
      <c r="E3306" s="33"/>
      <c r="F3306" s="33"/>
      <c r="G3306" s="33"/>
    </row>
    <row r="3307" spans="1:7">
      <c r="A3307" s="33"/>
      <c r="B3307" s="33"/>
      <c r="C3307" s="33"/>
      <c r="D3307" s="33"/>
      <c r="E3307" s="33"/>
      <c r="F3307" s="33"/>
      <c r="G3307" s="33"/>
    </row>
    <row r="3308" spans="1:7">
      <c r="A3308" s="33"/>
      <c r="B3308" s="33"/>
      <c r="C3308" s="33"/>
      <c r="D3308" s="33"/>
      <c r="E3308" s="33"/>
      <c r="F3308" s="33"/>
      <c r="G3308" s="33"/>
    </row>
    <row r="3309" spans="1:7">
      <c r="A3309" s="33"/>
      <c r="B3309" s="33"/>
      <c r="C3309" s="33"/>
      <c r="D3309" s="33"/>
      <c r="E3309" s="33"/>
      <c r="F3309" s="33"/>
      <c r="G3309" s="33"/>
    </row>
    <row r="3310" spans="1:7">
      <c r="A3310" s="33"/>
      <c r="B3310" s="33"/>
      <c r="C3310" s="33"/>
      <c r="D3310" s="33"/>
      <c r="E3310" s="33"/>
      <c r="F3310" s="33"/>
      <c r="G3310" s="33"/>
    </row>
    <row r="3311" spans="1:7">
      <c r="A3311" s="33"/>
      <c r="B3311" s="33"/>
      <c r="C3311" s="33"/>
      <c r="D3311" s="33"/>
      <c r="E3311" s="33"/>
      <c r="F3311" s="33"/>
      <c r="G3311" s="33"/>
    </row>
    <row r="3312" spans="1:7">
      <c r="A3312" s="33"/>
      <c r="B3312" s="33"/>
      <c r="C3312" s="33"/>
      <c r="D3312" s="33"/>
      <c r="E3312" s="33"/>
      <c r="F3312" s="33"/>
      <c r="G3312" s="33"/>
    </row>
    <row r="3313" spans="1:7">
      <c r="A3313" s="33"/>
      <c r="B3313" s="33"/>
      <c r="C3313" s="33"/>
      <c r="D3313" s="33"/>
      <c r="E3313" s="33"/>
      <c r="F3313" s="33"/>
      <c r="G3313" s="33"/>
    </row>
    <row r="3314" spans="1:7">
      <c r="A3314" s="33"/>
      <c r="B3314" s="33"/>
      <c r="C3314" s="33"/>
      <c r="D3314" s="33"/>
      <c r="E3314" s="33"/>
      <c r="F3314" s="33"/>
      <c r="G3314" s="33"/>
    </row>
    <row r="3315" spans="1:7">
      <c r="A3315" s="33"/>
      <c r="B3315" s="33"/>
      <c r="C3315" s="33"/>
      <c r="D3315" s="33"/>
      <c r="E3315" s="33"/>
      <c r="F3315" s="33"/>
      <c r="G3315" s="33"/>
    </row>
    <row r="3316" spans="1:7">
      <c r="A3316" s="33"/>
      <c r="B3316" s="33"/>
      <c r="C3316" s="33"/>
      <c r="D3316" s="33"/>
      <c r="E3316" s="33"/>
      <c r="F3316" s="33"/>
      <c r="G3316" s="33"/>
    </row>
    <row r="3317" spans="1:7">
      <c r="A3317" s="33"/>
      <c r="B3317" s="33"/>
      <c r="C3317" s="33"/>
      <c r="D3317" s="33"/>
      <c r="E3317" s="33"/>
      <c r="F3317" s="33"/>
      <c r="G3317" s="33"/>
    </row>
    <row r="3318" spans="1:7">
      <c r="A3318" s="33"/>
      <c r="B3318" s="33"/>
      <c r="C3318" s="33"/>
      <c r="D3318" s="33"/>
      <c r="E3318" s="33"/>
      <c r="F3318" s="33"/>
      <c r="G3318" s="33"/>
    </row>
    <row r="3319" spans="1:7">
      <c r="A3319" s="33"/>
      <c r="B3319" s="33"/>
      <c r="C3319" s="33"/>
      <c r="D3319" s="33"/>
      <c r="E3319" s="33"/>
      <c r="F3319" s="33"/>
      <c r="G3319" s="33"/>
    </row>
    <row r="3320" spans="1:7">
      <c r="A3320" s="33"/>
      <c r="B3320" s="33"/>
      <c r="C3320" s="33"/>
      <c r="D3320" s="33"/>
      <c r="E3320" s="33"/>
      <c r="F3320" s="33"/>
      <c r="G3320" s="33"/>
    </row>
    <row r="3321" spans="1:7">
      <c r="A3321" s="33"/>
      <c r="B3321" s="33"/>
      <c r="C3321" s="33"/>
      <c r="D3321" s="33"/>
      <c r="E3321" s="33"/>
      <c r="F3321" s="33"/>
      <c r="G3321" s="33"/>
    </row>
    <row r="3322" spans="1:7">
      <c r="A3322" s="33"/>
      <c r="B3322" s="33"/>
      <c r="C3322" s="33"/>
      <c r="D3322" s="33"/>
      <c r="E3322" s="33"/>
      <c r="F3322" s="33"/>
      <c r="G3322" s="33"/>
    </row>
    <row r="3323" spans="1:7">
      <c r="A3323" s="33"/>
      <c r="B3323" s="33"/>
      <c r="C3323" s="33"/>
      <c r="D3323" s="33"/>
      <c r="E3323" s="33"/>
      <c r="F3323" s="33"/>
      <c r="G3323" s="33"/>
    </row>
    <row r="3324" spans="1:7">
      <c r="A3324" s="33"/>
      <c r="B3324" s="33"/>
      <c r="C3324" s="33"/>
      <c r="D3324" s="33"/>
      <c r="E3324" s="33"/>
      <c r="F3324" s="33"/>
      <c r="G3324" s="33"/>
    </row>
    <row r="3325" spans="1:7">
      <c r="A3325" s="33"/>
      <c r="B3325" s="33"/>
      <c r="C3325" s="33"/>
      <c r="D3325" s="33"/>
      <c r="E3325" s="33"/>
      <c r="F3325" s="33"/>
      <c r="G3325" s="33"/>
    </row>
    <row r="3326" spans="1:7">
      <c r="A3326" s="33"/>
      <c r="B3326" s="33"/>
      <c r="C3326" s="33"/>
      <c r="D3326" s="33"/>
      <c r="E3326" s="33"/>
      <c r="F3326" s="33"/>
      <c r="G3326" s="33"/>
    </row>
    <row r="3327" spans="1:7">
      <c r="A3327" s="33"/>
      <c r="B3327" s="33"/>
      <c r="C3327" s="33"/>
      <c r="D3327" s="33"/>
      <c r="E3327" s="33"/>
      <c r="F3327" s="33"/>
      <c r="G3327" s="33"/>
    </row>
    <row r="3328" spans="1:7">
      <c r="A3328" s="33"/>
      <c r="B3328" s="33"/>
      <c r="C3328" s="33"/>
      <c r="D3328" s="33"/>
      <c r="E3328" s="33"/>
      <c r="F3328" s="33"/>
      <c r="G3328" s="33"/>
    </row>
    <row r="3329" spans="1:7">
      <c r="A3329" s="33"/>
      <c r="B3329" s="33"/>
      <c r="C3329" s="33"/>
      <c r="D3329" s="33"/>
      <c r="E3329" s="33"/>
      <c r="F3329" s="33"/>
      <c r="G3329" s="33"/>
    </row>
    <row r="3330" spans="1:7">
      <c r="A3330" s="33"/>
      <c r="B3330" s="33"/>
      <c r="C3330" s="33"/>
      <c r="D3330" s="33"/>
      <c r="E3330" s="33"/>
      <c r="F3330" s="33"/>
      <c r="G3330" s="33"/>
    </row>
    <row r="3331" spans="1:7">
      <c r="A3331" s="33"/>
      <c r="B3331" s="33"/>
      <c r="C3331" s="33"/>
      <c r="D3331" s="33"/>
      <c r="E3331" s="33"/>
      <c r="F3331" s="33"/>
      <c r="G3331" s="33"/>
    </row>
    <row r="3332" spans="1:7">
      <c r="A3332" s="33"/>
      <c r="B3332" s="33"/>
      <c r="C3332" s="33"/>
      <c r="D3332" s="33"/>
      <c r="E3332" s="33"/>
      <c r="F3332" s="33"/>
      <c r="G3332" s="33"/>
    </row>
    <row r="3333" spans="1:7">
      <c r="A3333" s="33"/>
      <c r="B3333" s="33"/>
      <c r="C3333" s="33"/>
      <c r="D3333" s="33"/>
      <c r="E3333" s="33"/>
      <c r="F3333" s="33"/>
      <c r="G3333" s="33"/>
    </row>
    <row r="3334" spans="1:7">
      <c r="A3334" s="33"/>
      <c r="B3334" s="33"/>
      <c r="C3334" s="33"/>
      <c r="D3334" s="33"/>
      <c r="E3334" s="33"/>
      <c r="F3334" s="33"/>
      <c r="G3334" s="33"/>
    </row>
    <row r="3335" spans="1:7">
      <c r="A3335" s="33"/>
      <c r="B3335" s="33"/>
      <c r="C3335" s="33"/>
      <c r="D3335" s="33"/>
      <c r="E3335" s="33"/>
      <c r="F3335" s="33"/>
      <c r="G3335" s="33"/>
    </row>
    <row r="3336" spans="1:7">
      <c r="A3336" s="33"/>
      <c r="B3336" s="33"/>
      <c r="C3336" s="33"/>
      <c r="D3336" s="33"/>
      <c r="E3336" s="33"/>
      <c r="F3336" s="33"/>
      <c r="G3336" s="33"/>
    </row>
    <row r="3337" spans="1:7">
      <c r="A3337" s="33"/>
      <c r="B3337" s="33"/>
      <c r="C3337" s="33"/>
      <c r="D3337" s="33"/>
      <c r="E3337" s="33"/>
      <c r="F3337" s="33"/>
      <c r="G3337" s="33"/>
    </row>
    <row r="3338" spans="1:7">
      <c r="A3338" s="33"/>
      <c r="B3338" s="33"/>
      <c r="C3338" s="33"/>
      <c r="D3338" s="33"/>
      <c r="E3338" s="33"/>
      <c r="F3338" s="33"/>
      <c r="G3338" s="33"/>
    </row>
    <row r="3339" spans="1:7">
      <c r="A3339" s="33"/>
      <c r="B3339" s="33"/>
      <c r="C3339" s="33"/>
      <c r="D3339" s="33"/>
      <c r="E3339" s="33"/>
      <c r="F3339" s="33"/>
      <c r="G3339" s="33"/>
    </row>
    <row r="3340" spans="1:7">
      <c r="A3340" s="33"/>
      <c r="B3340" s="33"/>
      <c r="C3340" s="33"/>
      <c r="D3340" s="33"/>
      <c r="E3340" s="33"/>
      <c r="F3340" s="33"/>
      <c r="G3340" s="33"/>
    </row>
    <row r="3341" spans="1:7">
      <c r="A3341" s="33"/>
      <c r="B3341" s="33"/>
      <c r="C3341" s="33"/>
      <c r="D3341" s="33"/>
      <c r="E3341" s="33"/>
      <c r="F3341" s="33"/>
      <c r="G3341" s="33"/>
    </row>
    <row r="3342" spans="1:7">
      <c r="A3342" s="33"/>
      <c r="B3342" s="33"/>
      <c r="C3342" s="33"/>
      <c r="D3342" s="33"/>
      <c r="E3342" s="33"/>
      <c r="F3342" s="33"/>
      <c r="G3342" s="33"/>
    </row>
    <row r="3343" spans="1:7">
      <c r="A3343" s="33"/>
      <c r="B3343" s="33"/>
      <c r="C3343" s="33"/>
      <c r="D3343" s="33"/>
      <c r="E3343" s="33"/>
      <c r="F3343" s="33"/>
      <c r="G3343" s="33"/>
    </row>
    <row r="3344" spans="1:7">
      <c r="A3344" s="33"/>
      <c r="B3344" s="33"/>
      <c r="C3344" s="33"/>
      <c r="D3344" s="33"/>
      <c r="E3344" s="33"/>
      <c r="F3344" s="33"/>
      <c r="G3344" s="33"/>
    </row>
    <row r="3345" spans="1:7">
      <c r="A3345" s="33"/>
      <c r="B3345" s="33"/>
      <c r="C3345" s="33"/>
      <c r="D3345" s="33"/>
      <c r="E3345" s="33"/>
      <c r="F3345" s="33"/>
      <c r="G3345" s="33"/>
    </row>
    <row r="3346" spans="1:7">
      <c r="A3346" s="33"/>
      <c r="B3346" s="33"/>
      <c r="C3346" s="33"/>
      <c r="D3346" s="33"/>
      <c r="E3346" s="33"/>
      <c r="F3346" s="33"/>
      <c r="G3346" s="33"/>
    </row>
    <row r="3347" spans="1:7">
      <c r="A3347" s="33"/>
      <c r="B3347" s="33"/>
      <c r="C3347" s="33"/>
      <c r="D3347" s="33"/>
      <c r="E3347" s="33"/>
      <c r="F3347" s="33"/>
      <c r="G3347" s="33"/>
    </row>
    <row r="3348" spans="1:7">
      <c r="A3348" s="33"/>
      <c r="B3348" s="33"/>
      <c r="C3348" s="33"/>
      <c r="D3348" s="33"/>
      <c r="E3348" s="33"/>
      <c r="F3348" s="33"/>
      <c r="G3348" s="33"/>
    </row>
    <row r="3349" spans="1:7">
      <c r="A3349" s="33"/>
      <c r="B3349" s="33"/>
      <c r="C3349" s="33"/>
      <c r="D3349" s="33"/>
      <c r="E3349" s="33"/>
      <c r="F3349" s="33"/>
      <c r="G3349" s="33"/>
    </row>
    <row r="3350" spans="1:7">
      <c r="A3350" s="33"/>
      <c r="B3350" s="33"/>
      <c r="C3350" s="33"/>
      <c r="D3350" s="33"/>
      <c r="E3350" s="33"/>
      <c r="F3350" s="33"/>
      <c r="G3350" s="33"/>
    </row>
    <row r="3351" spans="1:7">
      <c r="A3351" s="33"/>
      <c r="B3351" s="33"/>
      <c r="C3351" s="33"/>
      <c r="D3351" s="33"/>
      <c r="E3351" s="33"/>
      <c r="F3351" s="33"/>
      <c r="G3351" s="33"/>
    </row>
    <row r="3352" spans="1:7">
      <c r="A3352" s="33"/>
      <c r="B3352" s="33"/>
      <c r="C3352" s="33"/>
      <c r="D3352" s="33"/>
      <c r="E3352" s="33"/>
      <c r="F3352" s="33"/>
      <c r="G3352" s="33"/>
    </row>
    <row r="3353" spans="1:7">
      <c r="A3353" s="33"/>
      <c r="B3353" s="33"/>
      <c r="C3353" s="33"/>
      <c r="D3353" s="33"/>
      <c r="E3353" s="33"/>
      <c r="F3353" s="33"/>
      <c r="G3353" s="33"/>
    </row>
    <row r="3354" spans="1:7">
      <c r="A3354" s="33"/>
      <c r="B3354" s="33"/>
      <c r="C3354" s="33"/>
      <c r="D3354" s="33"/>
      <c r="E3354" s="33"/>
      <c r="F3354" s="33"/>
      <c r="G3354" s="33"/>
    </row>
    <row r="3355" spans="1:7">
      <c r="A3355" s="33"/>
      <c r="B3355" s="33"/>
      <c r="C3355" s="33"/>
      <c r="D3355" s="33"/>
      <c r="E3355" s="33"/>
      <c r="F3355" s="33"/>
      <c r="G3355" s="33"/>
    </row>
    <row r="3356" spans="1:7">
      <c r="A3356" s="33"/>
      <c r="B3356" s="33"/>
      <c r="C3356" s="33"/>
      <c r="D3356" s="33"/>
      <c r="E3356" s="33"/>
      <c r="F3356" s="33"/>
      <c r="G3356" s="33"/>
    </row>
    <row r="3357" spans="1:7">
      <c r="A3357" s="33"/>
      <c r="B3357" s="33"/>
      <c r="C3357" s="33"/>
      <c r="D3357" s="33"/>
      <c r="E3357" s="33"/>
      <c r="F3357" s="33"/>
      <c r="G3357" s="33"/>
    </row>
    <row r="3358" spans="1:7">
      <c r="A3358" s="33"/>
      <c r="B3358" s="33"/>
      <c r="C3358" s="33"/>
      <c r="D3358" s="33"/>
      <c r="E3358" s="33"/>
      <c r="F3358" s="33"/>
      <c r="G3358" s="33"/>
    </row>
    <row r="3359" spans="1:7">
      <c r="A3359" s="33"/>
      <c r="B3359" s="33"/>
      <c r="C3359" s="33"/>
      <c r="D3359" s="33"/>
      <c r="E3359" s="33"/>
      <c r="F3359" s="33"/>
      <c r="G3359" s="33"/>
    </row>
    <row r="3360" spans="1:7">
      <c r="A3360" s="33"/>
      <c r="B3360" s="33"/>
      <c r="C3360" s="33"/>
      <c r="D3360" s="33"/>
      <c r="E3360" s="33"/>
      <c r="F3360" s="33"/>
      <c r="G3360" s="33"/>
    </row>
    <row r="3361" spans="1:7">
      <c r="A3361" s="33"/>
      <c r="B3361" s="33"/>
      <c r="C3361" s="33"/>
      <c r="D3361" s="33"/>
      <c r="E3361" s="33"/>
      <c r="F3361" s="33"/>
      <c r="G3361" s="33"/>
    </row>
    <row r="3362" spans="1:7">
      <c r="A3362" s="33"/>
      <c r="B3362" s="33"/>
      <c r="C3362" s="33"/>
      <c r="D3362" s="33"/>
      <c r="E3362" s="33"/>
      <c r="F3362" s="33"/>
      <c r="G3362" s="33"/>
    </row>
    <row r="3363" spans="1:7">
      <c r="A3363" s="33"/>
      <c r="B3363" s="33"/>
      <c r="C3363" s="33"/>
      <c r="D3363" s="33"/>
      <c r="E3363" s="33"/>
      <c r="F3363" s="33"/>
      <c r="G3363" s="33"/>
    </row>
    <row r="3364" spans="1:7">
      <c r="A3364" s="33"/>
      <c r="B3364" s="33"/>
      <c r="C3364" s="33"/>
      <c r="D3364" s="33"/>
      <c r="E3364" s="33"/>
      <c r="F3364" s="33"/>
      <c r="G3364" s="33"/>
    </row>
    <row r="3365" spans="1:7">
      <c r="A3365" s="33"/>
      <c r="B3365" s="33"/>
      <c r="C3365" s="33"/>
      <c r="D3365" s="33"/>
      <c r="E3365" s="33"/>
      <c r="F3365" s="33"/>
      <c r="G3365" s="33"/>
    </row>
    <row r="3366" spans="1:7">
      <c r="A3366" s="33"/>
      <c r="B3366" s="33"/>
      <c r="C3366" s="33"/>
      <c r="D3366" s="33"/>
      <c r="E3366" s="33"/>
      <c r="F3366" s="33"/>
      <c r="G3366" s="33"/>
    </row>
    <row r="3367" spans="1:7">
      <c r="A3367" s="33"/>
      <c r="B3367" s="33"/>
      <c r="C3367" s="33"/>
      <c r="D3367" s="33"/>
      <c r="E3367" s="33"/>
      <c r="F3367" s="33"/>
      <c r="G3367" s="33"/>
    </row>
    <row r="3368" spans="1:7">
      <c r="A3368" s="33"/>
      <c r="B3368" s="33"/>
      <c r="C3368" s="33"/>
      <c r="D3368" s="33"/>
      <c r="E3368" s="33"/>
      <c r="F3368" s="33"/>
      <c r="G3368" s="33"/>
    </row>
    <row r="3369" spans="1:7">
      <c r="A3369" s="33"/>
      <c r="B3369" s="33"/>
      <c r="C3369" s="33"/>
      <c r="D3369" s="33"/>
      <c r="E3369" s="33"/>
      <c r="F3369" s="33"/>
      <c r="G3369" s="33"/>
    </row>
    <row r="3370" spans="1:7">
      <c r="A3370" s="33"/>
      <c r="B3370" s="33"/>
      <c r="C3370" s="33"/>
      <c r="D3370" s="33"/>
      <c r="E3370" s="33"/>
      <c r="F3370" s="33"/>
      <c r="G3370" s="33"/>
    </row>
    <row r="3371" spans="1:7">
      <c r="A3371" s="33"/>
      <c r="B3371" s="33"/>
      <c r="C3371" s="33"/>
      <c r="D3371" s="33"/>
      <c r="E3371" s="33"/>
      <c r="F3371" s="33"/>
      <c r="G3371" s="33"/>
    </row>
    <row r="3372" spans="1:7">
      <c r="A3372" s="33"/>
      <c r="B3372" s="33"/>
      <c r="C3372" s="33"/>
      <c r="D3372" s="33"/>
      <c r="E3372" s="33"/>
      <c r="F3372" s="33"/>
      <c r="G3372" s="33"/>
    </row>
    <row r="3373" spans="1:7">
      <c r="A3373" s="33"/>
      <c r="B3373" s="33"/>
      <c r="C3373" s="33"/>
      <c r="D3373" s="33"/>
      <c r="E3373" s="33"/>
      <c r="F3373" s="33"/>
      <c r="G3373" s="33"/>
    </row>
    <row r="3374" spans="1:7">
      <c r="A3374" s="33"/>
      <c r="B3374" s="33"/>
      <c r="C3374" s="33"/>
      <c r="D3374" s="33"/>
      <c r="E3374" s="33"/>
      <c r="F3374" s="33"/>
      <c r="G3374" s="33"/>
    </row>
    <row r="3375" spans="1:7">
      <c r="A3375" s="33"/>
      <c r="B3375" s="33"/>
      <c r="C3375" s="33"/>
      <c r="D3375" s="33"/>
      <c r="E3375" s="33"/>
      <c r="F3375" s="33"/>
      <c r="G3375" s="33"/>
    </row>
    <row r="3376" spans="1:7">
      <c r="A3376" s="33"/>
      <c r="B3376" s="33"/>
      <c r="C3376" s="33"/>
      <c r="D3376" s="33"/>
      <c r="E3376" s="33"/>
      <c r="F3376" s="33"/>
      <c r="G3376" s="33"/>
    </row>
    <row r="3377" spans="1:7">
      <c r="A3377" s="33"/>
      <c r="B3377" s="33"/>
      <c r="C3377" s="33"/>
      <c r="D3377" s="33"/>
      <c r="E3377" s="33"/>
      <c r="F3377" s="33"/>
      <c r="G3377" s="33"/>
    </row>
    <row r="3378" spans="1:7">
      <c r="A3378" s="33"/>
      <c r="B3378" s="33"/>
      <c r="C3378" s="33"/>
      <c r="D3378" s="33"/>
      <c r="E3378" s="33"/>
      <c r="F3378" s="33"/>
      <c r="G3378" s="33"/>
    </row>
    <row r="3379" spans="1:7">
      <c r="A3379" s="33"/>
      <c r="B3379" s="33"/>
      <c r="C3379" s="33"/>
      <c r="D3379" s="33"/>
      <c r="E3379" s="33"/>
      <c r="F3379" s="33"/>
      <c r="G3379" s="33"/>
    </row>
    <row r="3380" spans="1:7">
      <c r="A3380" s="33"/>
      <c r="B3380" s="33"/>
      <c r="C3380" s="33"/>
      <c r="D3380" s="33"/>
      <c r="E3380" s="33"/>
      <c r="F3380" s="33"/>
      <c r="G3380" s="33"/>
    </row>
    <row r="3381" spans="1:7">
      <c r="A3381" s="33"/>
      <c r="B3381" s="33"/>
      <c r="C3381" s="33"/>
      <c r="D3381" s="33"/>
      <c r="E3381" s="33"/>
      <c r="F3381" s="33"/>
      <c r="G3381" s="33"/>
    </row>
    <row r="3382" spans="1:7">
      <c r="A3382" s="33"/>
      <c r="B3382" s="33"/>
      <c r="C3382" s="33"/>
      <c r="D3382" s="33"/>
      <c r="E3382" s="33"/>
      <c r="F3382" s="33"/>
      <c r="G3382" s="33"/>
    </row>
    <row r="3383" spans="1:7">
      <c r="A3383" s="33"/>
      <c r="B3383" s="33"/>
      <c r="C3383" s="33"/>
      <c r="D3383" s="33"/>
      <c r="E3383" s="33"/>
      <c r="F3383" s="33"/>
      <c r="G3383" s="33"/>
    </row>
    <row r="3384" spans="1:7">
      <c r="A3384" s="33"/>
      <c r="B3384" s="33"/>
      <c r="C3384" s="33"/>
      <c r="D3384" s="33"/>
      <c r="E3384" s="33"/>
      <c r="F3384" s="33"/>
      <c r="G3384" s="33"/>
    </row>
    <row r="3385" spans="1:7">
      <c r="A3385" s="33"/>
      <c r="B3385" s="33"/>
      <c r="C3385" s="33"/>
      <c r="D3385" s="33"/>
      <c r="E3385" s="33"/>
      <c r="F3385" s="33"/>
      <c r="G3385" s="33"/>
    </row>
    <row r="3386" spans="1:7">
      <c r="A3386" s="33"/>
      <c r="B3386" s="33"/>
      <c r="C3386" s="33"/>
      <c r="D3386" s="33"/>
      <c r="E3386" s="33"/>
      <c r="F3386" s="33"/>
      <c r="G3386" s="33"/>
    </row>
    <row r="3387" spans="1:7">
      <c r="A3387" s="33"/>
      <c r="B3387" s="33"/>
      <c r="C3387" s="33"/>
      <c r="D3387" s="33"/>
      <c r="E3387" s="33"/>
      <c r="F3387" s="33"/>
      <c r="G3387" s="33"/>
    </row>
    <row r="3388" spans="1:7">
      <c r="A3388" s="33"/>
      <c r="B3388" s="33"/>
      <c r="C3388" s="33"/>
      <c r="D3388" s="33"/>
      <c r="E3388" s="33"/>
      <c r="F3388" s="33"/>
      <c r="G3388" s="33"/>
    </row>
    <row r="3389" spans="1:7">
      <c r="A3389" s="33"/>
      <c r="B3389" s="33"/>
      <c r="C3389" s="33"/>
      <c r="D3389" s="33"/>
      <c r="E3389" s="33"/>
      <c r="F3389" s="33"/>
      <c r="G3389" s="33"/>
    </row>
    <row r="3390" spans="1:7">
      <c r="A3390" s="33"/>
      <c r="B3390" s="33"/>
      <c r="C3390" s="33"/>
      <c r="D3390" s="33"/>
      <c r="E3390" s="33"/>
      <c r="F3390" s="33"/>
      <c r="G3390" s="33"/>
    </row>
    <row r="3391" spans="1:7">
      <c r="A3391" s="33"/>
      <c r="B3391" s="33"/>
      <c r="C3391" s="33"/>
      <c r="D3391" s="33"/>
      <c r="E3391" s="33"/>
      <c r="F3391" s="33"/>
      <c r="G3391" s="33"/>
    </row>
    <row r="3392" spans="1:7">
      <c r="A3392" s="33"/>
      <c r="B3392" s="33"/>
      <c r="C3392" s="33"/>
      <c r="D3392" s="33"/>
      <c r="E3392" s="33"/>
      <c r="F3392" s="33"/>
      <c r="G3392" s="33"/>
    </row>
    <row r="3393" spans="1:7">
      <c r="A3393" s="33"/>
      <c r="B3393" s="33"/>
      <c r="C3393" s="33"/>
      <c r="D3393" s="33"/>
      <c r="E3393" s="33"/>
      <c r="F3393" s="33"/>
      <c r="G3393" s="33"/>
    </row>
    <row r="3394" spans="1:7">
      <c r="A3394" s="33"/>
      <c r="B3394" s="33"/>
      <c r="C3394" s="33"/>
      <c r="D3394" s="33"/>
      <c r="E3394" s="33"/>
      <c r="F3394" s="33"/>
      <c r="G3394" s="33"/>
    </row>
    <row r="3395" spans="1:7">
      <c r="A3395" s="33"/>
      <c r="B3395" s="33"/>
      <c r="C3395" s="33"/>
      <c r="D3395" s="33"/>
      <c r="E3395" s="33"/>
      <c r="F3395" s="33"/>
      <c r="G3395" s="33"/>
    </row>
    <row r="3396" spans="1:7">
      <c r="A3396" s="33"/>
      <c r="B3396" s="33"/>
      <c r="C3396" s="33"/>
      <c r="D3396" s="33"/>
      <c r="E3396" s="33"/>
      <c r="F3396" s="33"/>
      <c r="G3396" s="33"/>
    </row>
    <row r="3397" spans="1:7">
      <c r="A3397" s="33"/>
      <c r="B3397" s="33"/>
      <c r="C3397" s="33"/>
      <c r="D3397" s="33"/>
      <c r="E3397" s="33"/>
      <c r="F3397" s="33"/>
      <c r="G3397" s="33"/>
    </row>
    <row r="3398" spans="1:7">
      <c r="A3398" s="33"/>
      <c r="B3398" s="33"/>
      <c r="C3398" s="33"/>
      <c r="D3398" s="33"/>
      <c r="E3398" s="33"/>
      <c r="F3398" s="33"/>
      <c r="G3398" s="33"/>
    </row>
    <row r="3399" spans="1:7">
      <c r="A3399" s="33"/>
      <c r="B3399" s="33"/>
      <c r="C3399" s="33"/>
      <c r="D3399" s="33"/>
      <c r="E3399" s="33"/>
      <c r="F3399" s="33"/>
      <c r="G3399" s="33"/>
    </row>
    <row r="3400" spans="1:7">
      <c r="A3400" s="33"/>
      <c r="B3400" s="33"/>
      <c r="C3400" s="33"/>
      <c r="D3400" s="33"/>
      <c r="E3400" s="33"/>
      <c r="F3400" s="33"/>
      <c r="G3400" s="33"/>
    </row>
    <row r="3401" spans="1:7">
      <c r="A3401" s="33"/>
      <c r="B3401" s="33"/>
      <c r="C3401" s="33"/>
      <c r="D3401" s="33"/>
      <c r="E3401" s="33"/>
      <c r="F3401" s="33"/>
      <c r="G3401" s="33"/>
    </row>
    <row r="3402" spans="1:7">
      <c r="A3402" s="33"/>
      <c r="B3402" s="33"/>
      <c r="C3402" s="33"/>
      <c r="D3402" s="33"/>
      <c r="E3402" s="33"/>
      <c r="F3402" s="33"/>
      <c r="G3402" s="33"/>
    </row>
    <row r="3403" spans="1:7">
      <c r="A3403" s="33"/>
      <c r="B3403" s="33"/>
      <c r="C3403" s="33"/>
      <c r="D3403" s="33"/>
      <c r="E3403" s="33"/>
      <c r="F3403" s="33"/>
      <c r="G3403" s="33"/>
    </row>
    <row r="3404" spans="1:7">
      <c r="A3404" s="33"/>
      <c r="B3404" s="33"/>
      <c r="C3404" s="33"/>
      <c r="D3404" s="33"/>
      <c r="E3404" s="33"/>
      <c r="F3404" s="33"/>
      <c r="G3404" s="33"/>
    </row>
    <row r="3405" spans="1:7">
      <c r="A3405" s="33"/>
      <c r="B3405" s="33"/>
      <c r="C3405" s="33"/>
      <c r="D3405" s="33"/>
      <c r="E3405" s="33"/>
      <c r="F3405" s="33"/>
      <c r="G3405" s="33"/>
    </row>
    <row r="3406" spans="1:7">
      <c r="A3406" s="33"/>
      <c r="B3406" s="33"/>
      <c r="C3406" s="33"/>
      <c r="D3406" s="33"/>
      <c r="E3406" s="33"/>
      <c r="F3406" s="33"/>
      <c r="G3406" s="33"/>
    </row>
    <row r="3407" spans="1:7">
      <c r="A3407" s="33"/>
      <c r="B3407" s="33"/>
      <c r="C3407" s="33"/>
      <c r="D3407" s="33"/>
      <c r="E3407" s="33"/>
      <c r="F3407" s="33"/>
      <c r="G3407" s="33"/>
    </row>
    <row r="3408" spans="1:7">
      <c r="A3408" s="33"/>
      <c r="B3408" s="33"/>
      <c r="C3408" s="33"/>
      <c r="D3408" s="33"/>
      <c r="E3408" s="33"/>
      <c r="F3408" s="33"/>
      <c r="G3408" s="33"/>
    </row>
    <row r="3409" spans="1:7">
      <c r="A3409" s="33"/>
      <c r="B3409" s="33"/>
      <c r="C3409" s="33"/>
      <c r="D3409" s="33"/>
      <c r="E3409" s="33"/>
      <c r="F3409" s="33"/>
      <c r="G3409" s="33"/>
    </row>
    <row r="3410" spans="1:7">
      <c r="A3410" s="33"/>
      <c r="B3410" s="33"/>
      <c r="C3410" s="33"/>
      <c r="D3410" s="33"/>
      <c r="E3410" s="33"/>
      <c r="F3410" s="33"/>
      <c r="G3410" s="33"/>
    </row>
    <row r="3411" spans="1:7">
      <c r="A3411" s="33"/>
      <c r="B3411" s="33"/>
      <c r="C3411" s="33"/>
      <c r="D3411" s="33"/>
      <c r="E3411" s="33"/>
      <c r="F3411" s="33"/>
      <c r="G3411" s="33"/>
    </row>
    <row r="3412" spans="1:7">
      <c r="A3412" s="33"/>
      <c r="B3412" s="33"/>
      <c r="C3412" s="33"/>
      <c r="D3412" s="33"/>
      <c r="E3412" s="33"/>
      <c r="F3412" s="33"/>
      <c r="G3412" s="33"/>
    </row>
    <row r="3413" spans="1:7">
      <c r="A3413" s="33"/>
      <c r="B3413" s="33"/>
      <c r="C3413" s="33"/>
      <c r="D3413" s="33"/>
      <c r="E3413" s="33"/>
      <c r="F3413" s="33"/>
      <c r="G3413" s="33"/>
    </row>
    <row r="3414" spans="1:7">
      <c r="A3414" s="33"/>
      <c r="B3414" s="33"/>
      <c r="C3414" s="33"/>
      <c r="D3414" s="33"/>
      <c r="E3414" s="33"/>
      <c r="F3414" s="33"/>
      <c r="G3414" s="33"/>
    </row>
    <row r="3415" spans="1:7">
      <c r="A3415" s="33"/>
      <c r="B3415" s="33"/>
      <c r="C3415" s="33"/>
      <c r="D3415" s="33"/>
      <c r="E3415" s="33"/>
      <c r="F3415" s="33"/>
      <c r="G3415" s="33"/>
    </row>
    <row r="3416" spans="1:7">
      <c r="A3416" s="33"/>
      <c r="B3416" s="33"/>
      <c r="C3416" s="33"/>
      <c r="D3416" s="33"/>
      <c r="E3416" s="33"/>
      <c r="F3416" s="33"/>
      <c r="G3416" s="33"/>
    </row>
    <row r="3417" spans="1:7">
      <c r="A3417" s="33"/>
      <c r="B3417" s="33"/>
      <c r="C3417" s="33"/>
      <c r="D3417" s="33"/>
      <c r="E3417" s="33"/>
      <c r="F3417" s="33"/>
      <c r="G3417" s="33"/>
    </row>
    <row r="3418" spans="1:7">
      <c r="A3418" s="33"/>
      <c r="B3418" s="33"/>
      <c r="C3418" s="33"/>
      <c r="D3418" s="33"/>
      <c r="E3418" s="33"/>
      <c r="F3418" s="33"/>
      <c r="G3418" s="33"/>
    </row>
    <row r="3419" spans="1:7">
      <c r="A3419" s="33"/>
      <c r="B3419" s="33"/>
      <c r="C3419" s="33"/>
      <c r="D3419" s="33"/>
      <c r="E3419" s="33"/>
      <c r="F3419" s="33"/>
      <c r="G3419" s="33"/>
    </row>
    <row r="3420" spans="1:7">
      <c r="A3420" s="33"/>
      <c r="B3420" s="33"/>
      <c r="C3420" s="33"/>
      <c r="D3420" s="33"/>
      <c r="E3420" s="33"/>
      <c r="F3420" s="33"/>
      <c r="G3420" s="33"/>
    </row>
    <row r="3421" spans="1:7">
      <c r="A3421" s="33"/>
      <c r="B3421" s="33"/>
      <c r="C3421" s="33"/>
      <c r="D3421" s="33"/>
      <c r="E3421" s="33"/>
      <c r="F3421" s="33"/>
      <c r="G3421" s="33"/>
    </row>
    <row r="3422" spans="1:7">
      <c r="A3422" s="33"/>
      <c r="B3422" s="33"/>
      <c r="C3422" s="33"/>
      <c r="D3422" s="33"/>
      <c r="E3422" s="33"/>
      <c r="F3422" s="33"/>
      <c r="G3422" s="33"/>
    </row>
    <row r="3423" spans="1:7">
      <c r="A3423" s="33"/>
      <c r="B3423" s="33"/>
      <c r="C3423" s="33"/>
      <c r="D3423" s="33"/>
      <c r="E3423" s="33"/>
      <c r="F3423" s="33"/>
      <c r="G3423" s="33"/>
    </row>
    <row r="3424" spans="1:7">
      <c r="A3424" s="33"/>
      <c r="B3424" s="33"/>
      <c r="C3424" s="33"/>
      <c r="D3424" s="33"/>
      <c r="E3424" s="33"/>
      <c r="F3424" s="33"/>
      <c r="G3424" s="33"/>
    </row>
    <row r="3425" spans="1:7">
      <c r="A3425" s="33"/>
      <c r="B3425" s="33"/>
      <c r="C3425" s="33"/>
      <c r="D3425" s="33"/>
      <c r="E3425" s="33"/>
      <c r="F3425" s="33"/>
      <c r="G3425" s="33"/>
    </row>
    <row r="3426" spans="1:7">
      <c r="A3426" s="33"/>
      <c r="B3426" s="33"/>
      <c r="C3426" s="33"/>
      <c r="D3426" s="33"/>
      <c r="E3426" s="33"/>
      <c r="F3426" s="33"/>
      <c r="G3426" s="33"/>
    </row>
    <row r="3427" spans="1:7">
      <c r="A3427" s="33"/>
      <c r="B3427" s="33"/>
      <c r="C3427" s="33"/>
      <c r="D3427" s="33"/>
      <c r="E3427" s="33"/>
      <c r="F3427" s="33"/>
      <c r="G3427" s="33"/>
    </row>
    <row r="3428" spans="1:7">
      <c r="A3428" s="33"/>
      <c r="B3428" s="33"/>
      <c r="C3428" s="33"/>
      <c r="D3428" s="33"/>
      <c r="E3428" s="33"/>
      <c r="F3428" s="33"/>
      <c r="G3428" s="33"/>
    </row>
    <row r="3429" spans="1:7">
      <c r="A3429" s="33"/>
      <c r="B3429" s="33"/>
      <c r="C3429" s="33"/>
      <c r="D3429" s="33"/>
      <c r="E3429" s="33"/>
      <c r="F3429" s="33"/>
      <c r="G3429" s="33"/>
    </row>
    <row r="3430" spans="1:7">
      <c r="A3430" s="33"/>
      <c r="B3430" s="33"/>
      <c r="C3430" s="33"/>
      <c r="D3430" s="33"/>
      <c r="E3430" s="33"/>
      <c r="F3430" s="33"/>
      <c r="G3430" s="33"/>
    </row>
    <row r="3431" spans="1:7">
      <c r="A3431" s="33"/>
      <c r="B3431" s="33"/>
      <c r="C3431" s="33"/>
      <c r="D3431" s="33"/>
      <c r="E3431" s="33"/>
      <c r="F3431" s="33"/>
      <c r="G3431" s="33"/>
    </row>
    <row r="3432" spans="1:7">
      <c r="A3432" s="33"/>
      <c r="B3432" s="33"/>
      <c r="C3432" s="33"/>
      <c r="D3432" s="33"/>
      <c r="E3432" s="33"/>
      <c r="F3432" s="33"/>
      <c r="G3432" s="33"/>
    </row>
    <row r="3433" spans="1:7">
      <c r="A3433" s="33"/>
      <c r="B3433" s="33"/>
      <c r="C3433" s="33"/>
      <c r="D3433" s="33"/>
      <c r="E3433" s="33"/>
      <c r="F3433" s="33"/>
      <c r="G3433" s="33"/>
    </row>
    <row r="3434" spans="1:7">
      <c r="A3434" s="33"/>
      <c r="B3434" s="33"/>
      <c r="C3434" s="33"/>
      <c r="D3434" s="33"/>
      <c r="E3434" s="33"/>
      <c r="F3434" s="33"/>
      <c r="G3434" s="33"/>
    </row>
    <row r="3435" spans="1:7">
      <c r="A3435" s="33"/>
      <c r="B3435" s="33"/>
      <c r="C3435" s="33"/>
      <c r="D3435" s="33"/>
      <c r="E3435" s="33"/>
      <c r="F3435" s="33"/>
      <c r="G3435" s="33"/>
    </row>
    <row r="3436" spans="1:7">
      <c r="A3436" s="33"/>
      <c r="B3436" s="33"/>
      <c r="C3436" s="33"/>
      <c r="D3436" s="33"/>
      <c r="E3436" s="33"/>
      <c r="F3436" s="33"/>
      <c r="G3436" s="33"/>
    </row>
    <row r="3437" spans="1:7">
      <c r="A3437" s="33"/>
      <c r="B3437" s="33"/>
      <c r="C3437" s="33"/>
      <c r="D3437" s="33"/>
      <c r="E3437" s="33"/>
      <c r="F3437" s="33"/>
      <c r="G3437" s="33"/>
    </row>
    <row r="3438" spans="1:7">
      <c r="A3438" s="33"/>
      <c r="B3438" s="33"/>
      <c r="C3438" s="33"/>
      <c r="D3438" s="33"/>
      <c r="E3438" s="33"/>
      <c r="F3438" s="33"/>
      <c r="G3438" s="33"/>
    </row>
    <row r="3439" spans="1:7">
      <c r="A3439" s="33"/>
      <c r="B3439" s="33"/>
      <c r="C3439" s="33"/>
      <c r="D3439" s="33"/>
      <c r="E3439" s="33"/>
      <c r="F3439" s="33"/>
      <c r="G3439" s="33"/>
    </row>
    <row r="3440" spans="1:7">
      <c r="A3440" s="33"/>
      <c r="B3440" s="33"/>
      <c r="C3440" s="33"/>
      <c r="D3440" s="33"/>
      <c r="E3440" s="33"/>
      <c r="F3440" s="33"/>
      <c r="G3440" s="33"/>
    </row>
    <row r="3441" spans="1:7">
      <c r="A3441" s="33"/>
      <c r="B3441" s="33"/>
      <c r="C3441" s="33"/>
      <c r="D3441" s="33"/>
      <c r="E3441" s="33"/>
      <c r="F3441" s="33"/>
      <c r="G3441" s="33"/>
    </row>
    <row r="3442" spans="1:7">
      <c r="A3442" s="33"/>
      <c r="B3442" s="33"/>
      <c r="C3442" s="33"/>
      <c r="D3442" s="33"/>
      <c r="E3442" s="33"/>
      <c r="F3442" s="33"/>
      <c r="G3442" s="33"/>
    </row>
    <row r="3443" spans="1:7">
      <c r="A3443" s="33"/>
      <c r="B3443" s="33"/>
      <c r="C3443" s="33"/>
      <c r="D3443" s="33"/>
      <c r="E3443" s="33"/>
      <c r="F3443" s="33"/>
      <c r="G3443" s="33"/>
    </row>
    <row r="3444" spans="1:7">
      <c r="A3444" s="33"/>
      <c r="B3444" s="33"/>
      <c r="C3444" s="33"/>
      <c r="D3444" s="33"/>
      <c r="E3444" s="33"/>
      <c r="F3444" s="33"/>
      <c r="G3444" s="33"/>
    </row>
    <row r="3445" spans="1:7">
      <c r="A3445" s="33"/>
      <c r="B3445" s="33"/>
      <c r="C3445" s="33"/>
      <c r="D3445" s="33"/>
      <c r="E3445" s="33"/>
      <c r="F3445" s="33"/>
      <c r="G3445" s="33"/>
    </row>
    <row r="3446" spans="1:7">
      <c r="A3446" s="33"/>
      <c r="B3446" s="33"/>
      <c r="C3446" s="33"/>
      <c r="D3446" s="33"/>
      <c r="E3446" s="33"/>
      <c r="F3446" s="33"/>
      <c r="G3446" s="33"/>
    </row>
    <row r="3447" spans="1:7">
      <c r="A3447" s="33"/>
      <c r="B3447" s="33"/>
      <c r="C3447" s="33"/>
      <c r="D3447" s="33"/>
      <c r="E3447" s="33"/>
      <c r="F3447" s="33"/>
      <c r="G3447" s="33"/>
    </row>
    <row r="3448" spans="1:7">
      <c r="A3448" s="33"/>
      <c r="B3448" s="33"/>
      <c r="C3448" s="33"/>
      <c r="D3448" s="33"/>
      <c r="E3448" s="33"/>
      <c r="F3448" s="33"/>
      <c r="G3448" s="33"/>
    </row>
    <row r="3449" spans="1:7">
      <c r="A3449" s="33"/>
      <c r="B3449" s="33"/>
      <c r="C3449" s="33"/>
      <c r="D3449" s="33"/>
      <c r="E3449" s="33"/>
      <c r="F3449" s="33"/>
      <c r="G3449" s="33"/>
    </row>
    <row r="3450" spans="1:7">
      <c r="A3450" s="33"/>
      <c r="B3450" s="33"/>
      <c r="C3450" s="33"/>
      <c r="D3450" s="33"/>
      <c r="E3450" s="33"/>
      <c r="F3450" s="33"/>
      <c r="G3450" s="33"/>
    </row>
    <row r="3451" spans="1:7">
      <c r="A3451" s="33"/>
      <c r="B3451" s="33"/>
      <c r="C3451" s="33"/>
      <c r="D3451" s="33"/>
      <c r="E3451" s="33"/>
      <c r="F3451" s="33"/>
      <c r="G3451" s="33"/>
    </row>
    <row r="3452" spans="1:7">
      <c r="A3452" s="33"/>
      <c r="B3452" s="33"/>
      <c r="C3452" s="33"/>
      <c r="D3452" s="33"/>
      <c r="E3452" s="33"/>
      <c r="F3452" s="33"/>
      <c r="G3452" s="33"/>
    </row>
    <row r="3453" spans="1:7">
      <c r="A3453" s="33"/>
      <c r="B3453" s="33"/>
      <c r="C3453" s="33"/>
      <c r="D3453" s="33"/>
      <c r="E3453" s="33"/>
      <c r="F3453" s="33"/>
      <c r="G3453" s="33"/>
    </row>
    <row r="3454" spans="1:7">
      <c r="A3454" s="33"/>
      <c r="B3454" s="33"/>
      <c r="C3454" s="33"/>
      <c r="D3454" s="33"/>
      <c r="E3454" s="33"/>
      <c r="F3454" s="33"/>
      <c r="G3454" s="33"/>
    </row>
    <row r="3455" spans="1:7">
      <c r="A3455" s="33"/>
      <c r="B3455" s="33"/>
      <c r="C3455" s="33"/>
      <c r="D3455" s="33"/>
      <c r="E3455" s="33"/>
      <c r="F3455" s="33"/>
      <c r="G3455" s="33"/>
    </row>
    <row r="3456" spans="1:7">
      <c r="A3456" s="33"/>
      <c r="B3456" s="33"/>
      <c r="C3456" s="33"/>
      <c r="D3456" s="33"/>
      <c r="E3456" s="33"/>
      <c r="F3456" s="33"/>
      <c r="G3456" s="33"/>
    </row>
    <row r="3457" spans="1:7">
      <c r="A3457" s="33"/>
      <c r="B3457" s="33"/>
      <c r="C3457" s="33"/>
      <c r="D3457" s="33"/>
      <c r="E3457" s="33"/>
      <c r="F3457" s="33"/>
      <c r="G3457" s="33"/>
    </row>
    <row r="3458" spans="1:7">
      <c r="A3458" s="33"/>
      <c r="B3458" s="33"/>
      <c r="C3458" s="33"/>
      <c r="D3458" s="33"/>
      <c r="E3458" s="33"/>
      <c r="F3458" s="33"/>
      <c r="G3458" s="33"/>
    </row>
    <row r="3459" spans="1:7">
      <c r="A3459" s="33"/>
      <c r="B3459" s="33"/>
      <c r="C3459" s="33"/>
      <c r="D3459" s="33"/>
      <c r="E3459" s="33"/>
      <c r="F3459" s="33"/>
      <c r="G3459" s="33"/>
    </row>
    <row r="3460" spans="1:7">
      <c r="A3460" s="33"/>
      <c r="B3460" s="33"/>
      <c r="C3460" s="33"/>
      <c r="D3460" s="33"/>
      <c r="E3460" s="33"/>
      <c r="F3460" s="33"/>
      <c r="G3460" s="33"/>
    </row>
    <row r="3461" spans="1:7">
      <c r="A3461" s="33"/>
      <c r="B3461" s="33"/>
      <c r="C3461" s="33"/>
      <c r="D3461" s="33"/>
      <c r="E3461" s="33"/>
      <c r="F3461" s="33"/>
      <c r="G3461" s="33"/>
    </row>
    <row r="3462" spans="1:7">
      <c r="A3462" s="33"/>
      <c r="B3462" s="33"/>
      <c r="C3462" s="33"/>
      <c r="D3462" s="33"/>
      <c r="E3462" s="33"/>
      <c r="F3462" s="33"/>
      <c r="G3462" s="33"/>
    </row>
    <row r="3463" spans="1:7">
      <c r="A3463" s="33"/>
      <c r="B3463" s="33"/>
      <c r="C3463" s="33"/>
      <c r="D3463" s="33"/>
      <c r="E3463" s="33"/>
      <c r="F3463" s="33"/>
      <c r="G3463" s="33"/>
    </row>
    <row r="3464" spans="1:7">
      <c r="A3464" s="33"/>
      <c r="B3464" s="33"/>
      <c r="C3464" s="33"/>
      <c r="D3464" s="33"/>
      <c r="E3464" s="33"/>
      <c r="F3464" s="33"/>
      <c r="G3464" s="33"/>
    </row>
    <row r="3465" spans="1:7">
      <c r="A3465" s="33"/>
      <c r="B3465" s="33"/>
      <c r="C3465" s="33"/>
      <c r="D3465" s="33"/>
      <c r="E3465" s="33"/>
      <c r="F3465" s="33"/>
      <c r="G3465" s="33"/>
    </row>
    <row r="3466" spans="1:7">
      <c r="A3466" s="33"/>
      <c r="B3466" s="33"/>
      <c r="C3466" s="33"/>
      <c r="D3466" s="33"/>
      <c r="E3466" s="33"/>
      <c r="F3466" s="33"/>
      <c r="G3466" s="33"/>
    </row>
    <row r="3467" spans="1:7">
      <c r="A3467" s="33"/>
      <c r="B3467" s="33"/>
      <c r="C3467" s="33"/>
      <c r="D3467" s="33"/>
      <c r="E3467" s="33"/>
      <c r="F3467" s="33"/>
      <c r="G3467" s="33"/>
    </row>
    <row r="3468" spans="1:7">
      <c r="A3468" s="33"/>
      <c r="B3468" s="33"/>
      <c r="C3468" s="33"/>
      <c r="D3468" s="33"/>
      <c r="E3468" s="33"/>
      <c r="F3468" s="33"/>
      <c r="G3468" s="33"/>
    </row>
    <row r="3469" spans="1:7">
      <c r="A3469" s="33"/>
      <c r="B3469" s="33"/>
      <c r="C3469" s="33"/>
      <c r="D3469" s="33"/>
      <c r="E3469" s="33"/>
      <c r="F3469" s="33"/>
      <c r="G3469" s="33"/>
    </row>
    <row r="3470" spans="1:7">
      <c r="A3470" s="33"/>
      <c r="B3470" s="33"/>
      <c r="C3470" s="33"/>
      <c r="D3470" s="33"/>
      <c r="E3470" s="33"/>
      <c r="F3470" s="33"/>
      <c r="G3470" s="33"/>
    </row>
    <row r="3471" spans="1:7">
      <c r="A3471" s="33"/>
      <c r="B3471" s="33"/>
      <c r="C3471" s="33"/>
      <c r="D3471" s="33"/>
      <c r="E3471" s="33"/>
      <c r="F3471" s="33"/>
      <c r="G3471" s="33"/>
    </row>
    <row r="3472" spans="1:7">
      <c r="A3472" s="33"/>
      <c r="B3472" s="33"/>
      <c r="C3472" s="33"/>
      <c r="D3472" s="33"/>
      <c r="E3472" s="33"/>
      <c r="F3472" s="33"/>
      <c r="G3472" s="33"/>
    </row>
    <row r="3473" spans="1:7">
      <c r="A3473" s="33"/>
      <c r="B3473" s="33"/>
      <c r="C3473" s="33"/>
      <c r="D3473" s="33"/>
      <c r="E3473" s="33"/>
      <c r="F3473" s="33"/>
      <c r="G3473" s="33"/>
    </row>
    <row r="3474" spans="1:7">
      <c r="A3474" s="33"/>
      <c r="B3474" s="33"/>
      <c r="C3474" s="33"/>
      <c r="D3474" s="33"/>
      <c r="E3474" s="33"/>
      <c r="F3474" s="33"/>
      <c r="G3474" s="33"/>
    </row>
    <row r="3475" spans="1:7">
      <c r="A3475" s="33"/>
      <c r="B3475" s="33"/>
      <c r="C3475" s="33"/>
      <c r="D3475" s="33"/>
      <c r="E3475" s="33"/>
      <c r="F3475" s="33"/>
      <c r="G3475" s="33"/>
    </row>
    <row r="3476" spans="1:7">
      <c r="A3476" s="33"/>
      <c r="B3476" s="33"/>
      <c r="C3476" s="33"/>
      <c r="D3476" s="33"/>
      <c r="E3476" s="33"/>
      <c r="F3476" s="33"/>
      <c r="G3476" s="33"/>
    </row>
    <row r="3477" spans="1:7">
      <c r="A3477" s="33"/>
      <c r="B3477" s="33"/>
      <c r="C3477" s="33"/>
      <c r="D3477" s="33"/>
      <c r="E3477" s="33"/>
      <c r="F3477" s="33"/>
      <c r="G3477" s="33"/>
    </row>
    <row r="3478" spans="1:7">
      <c r="A3478" s="33"/>
      <c r="B3478" s="33"/>
      <c r="C3478" s="33"/>
      <c r="D3478" s="33"/>
      <c r="E3478" s="33"/>
      <c r="F3478" s="33"/>
      <c r="G3478" s="33"/>
    </row>
    <row r="3479" spans="1:7">
      <c r="A3479" s="33"/>
      <c r="B3479" s="33"/>
      <c r="C3479" s="33"/>
      <c r="D3479" s="33"/>
      <c r="E3479" s="33"/>
      <c r="F3479" s="33"/>
      <c r="G3479" s="33"/>
    </row>
    <row r="3480" spans="1:7">
      <c r="A3480" s="33"/>
      <c r="B3480" s="33"/>
      <c r="C3480" s="33"/>
      <c r="D3480" s="33"/>
      <c r="E3480" s="33"/>
      <c r="F3480" s="33"/>
      <c r="G3480" s="33"/>
    </row>
    <row r="3481" spans="1:7">
      <c r="A3481" s="33"/>
      <c r="B3481" s="33"/>
      <c r="C3481" s="33"/>
      <c r="D3481" s="33"/>
      <c r="E3481" s="33"/>
      <c r="F3481" s="33"/>
      <c r="G3481" s="33"/>
    </row>
    <row r="3482" spans="1:7">
      <c r="A3482" s="33"/>
      <c r="B3482" s="33"/>
      <c r="C3482" s="33"/>
      <c r="D3482" s="33"/>
      <c r="E3482" s="33"/>
      <c r="F3482" s="33"/>
      <c r="G3482" s="33"/>
    </row>
    <row r="3483" spans="1:7">
      <c r="A3483" s="33"/>
      <c r="B3483" s="33"/>
      <c r="C3483" s="33"/>
      <c r="D3483" s="33"/>
      <c r="E3483" s="33"/>
      <c r="F3483" s="33"/>
      <c r="G3483" s="33"/>
    </row>
    <row r="3484" spans="1:7">
      <c r="A3484" s="33"/>
      <c r="B3484" s="33"/>
      <c r="C3484" s="33"/>
      <c r="D3484" s="33"/>
      <c r="E3484" s="33"/>
      <c r="F3484" s="33"/>
      <c r="G3484" s="33"/>
    </row>
    <row r="3485" spans="1:7">
      <c r="A3485" s="33"/>
      <c r="B3485" s="33"/>
      <c r="C3485" s="33"/>
      <c r="D3485" s="33"/>
      <c r="E3485" s="33"/>
      <c r="F3485" s="33"/>
      <c r="G3485" s="33"/>
    </row>
    <row r="3486" spans="1:7">
      <c r="A3486" s="33"/>
      <c r="B3486" s="33"/>
      <c r="C3486" s="33"/>
      <c r="D3486" s="33"/>
      <c r="E3486" s="33"/>
      <c r="F3486" s="33"/>
      <c r="G3486" s="33"/>
    </row>
    <row r="3487" spans="1:7">
      <c r="A3487" s="33"/>
      <c r="B3487" s="33"/>
      <c r="C3487" s="33"/>
      <c r="D3487" s="33"/>
      <c r="E3487" s="33"/>
      <c r="F3487" s="33"/>
      <c r="G3487" s="33"/>
    </row>
    <row r="3488" spans="1:7">
      <c r="A3488" s="33"/>
      <c r="B3488" s="33"/>
      <c r="C3488" s="33"/>
      <c r="D3488" s="33"/>
      <c r="E3488" s="33"/>
      <c r="F3488" s="33"/>
      <c r="G3488" s="33"/>
    </row>
    <row r="3489" spans="1:7">
      <c r="A3489" s="33"/>
      <c r="B3489" s="33"/>
      <c r="C3489" s="33"/>
      <c r="D3489" s="33"/>
      <c r="E3489" s="33"/>
      <c r="F3489" s="33"/>
      <c r="G3489" s="33"/>
    </row>
    <row r="3490" spans="1:7">
      <c r="A3490" s="33"/>
      <c r="B3490" s="33"/>
      <c r="C3490" s="33"/>
      <c r="D3490" s="33"/>
      <c r="E3490" s="33"/>
      <c r="F3490" s="33"/>
      <c r="G3490" s="33"/>
    </row>
    <row r="3491" spans="1:7">
      <c r="A3491" s="33"/>
      <c r="B3491" s="33"/>
      <c r="C3491" s="33"/>
      <c r="D3491" s="33"/>
      <c r="E3491" s="33"/>
      <c r="F3491" s="33"/>
      <c r="G3491" s="33"/>
    </row>
    <row r="3492" spans="1:7">
      <c r="A3492" s="33"/>
      <c r="B3492" s="33"/>
      <c r="C3492" s="33"/>
      <c r="D3492" s="33"/>
      <c r="E3492" s="33"/>
      <c r="F3492" s="33"/>
      <c r="G3492" s="33"/>
    </row>
    <row r="3493" spans="1:7">
      <c r="A3493" s="33"/>
      <c r="B3493" s="33"/>
      <c r="C3493" s="33"/>
      <c r="D3493" s="33"/>
      <c r="E3493" s="33"/>
      <c r="F3493" s="33"/>
      <c r="G3493" s="33"/>
    </row>
    <row r="3494" spans="1:7">
      <c r="A3494" s="33"/>
      <c r="B3494" s="33"/>
      <c r="C3494" s="33"/>
      <c r="D3494" s="33"/>
      <c r="E3494" s="33"/>
      <c r="F3494" s="33"/>
      <c r="G3494" s="33"/>
    </row>
    <row r="3495" spans="1:7">
      <c r="A3495" s="33"/>
      <c r="B3495" s="33"/>
      <c r="C3495" s="33"/>
      <c r="D3495" s="33"/>
      <c r="E3495" s="33"/>
      <c r="F3495" s="33"/>
      <c r="G3495" s="33"/>
    </row>
    <row r="3496" spans="1:7">
      <c r="A3496" s="33"/>
      <c r="B3496" s="33"/>
      <c r="C3496" s="33"/>
      <c r="D3496" s="33"/>
      <c r="E3496" s="33"/>
      <c r="F3496" s="33"/>
      <c r="G3496" s="33"/>
    </row>
    <row r="3497" spans="1:7">
      <c r="A3497" s="33"/>
      <c r="B3497" s="33"/>
      <c r="C3497" s="33"/>
      <c r="D3497" s="33"/>
      <c r="E3497" s="33"/>
      <c r="F3497" s="33"/>
      <c r="G3497" s="33"/>
    </row>
    <row r="3498" spans="1:7">
      <c r="A3498" s="33"/>
      <c r="B3498" s="33"/>
      <c r="C3498" s="33"/>
      <c r="D3498" s="33"/>
      <c r="E3498" s="33"/>
      <c r="F3498" s="33"/>
      <c r="G3498" s="33"/>
    </row>
    <row r="3499" spans="1:7">
      <c r="A3499" s="33"/>
      <c r="B3499" s="33"/>
      <c r="C3499" s="33"/>
      <c r="D3499" s="33"/>
      <c r="E3499" s="33"/>
      <c r="F3499" s="33"/>
      <c r="G3499" s="33"/>
    </row>
    <row r="3500" spans="1:7">
      <c r="A3500" s="33"/>
      <c r="B3500" s="33"/>
      <c r="C3500" s="33"/>
      <c r="D3500" s="33"/>
      <c r="E3500" s="33"/>
      <c r="F3500" s="33"/>
      <c r="G3500" s="33"/>
    </row>
    <row r="3501" spans="1:7">
      <c r="A3501" s="33"/>
      <c r="B3501" s="33"/>
      <c r="C3501" s="33"/>
      <c r="D3501" s="33"/>
      <c r="E3501" s="33"/>
      <c r="F3501" s="33"/>
      <c r="G3501" s="33"/>
    </row>
    <row r="3502" spans="1:7">
      <c r="A3502" s="33"/>
      <c r="B3502" s="33"/>
      <c r="C3502" s="33"/>
      <c r="D3502" s="33"/>
      <c r="E3502" s="33"/>
      <c r="F3502" s="33"/>
      <c r="G3502" s="33"/>
    </row>
    <row r="3503" spans="1:7">
      <c r="A3503" s="33"/>
      <c r="B3503" s="33"/>
      <c r="C3503" s="33"/>
      <c r="D3503" s="33"/>
      <c r="E3503" s="33"/>
      <c r="F3503" s="33"/>
      <c r="G3503" s="33"/>
    </row>
    <row r="3504" spans="1:7">
      <c r="A3504" s="33"/>
      <c r="B3504" s="33"/>
      <c r="C3504" s="33"/>
      <c r="D3504" s="33"/>
      <c r="E3504" s="33"/>
      <c r="F3504" s="33"/>
      <c r="G3504" s="33"/>
    </row>
    <row r="3505" spans="1:7">
      <c r="A3505" s="33"/>
      <c r="B3505" s="33"/>
      <c r="C3505" s="33"/>
      <c r="D3505" s="33"/>
      <c r="E3505" s="33"/>
      <c r="F3505" s="33"/>
      <c r="G3505" s="33"/>
    </row>
    <row r="3506" spans="1:7">
      <c r="A3506" s="33"/>
      <c r="B3506" s="33"/>
      <c r="C3506" s="33"/>
      <c r="D3506" s="33"/>
      <c r="E3506" s="33"/>
      <c r="F3506" s="33"/>
      <c r="G3506" s="33"/>
    </row>
    <row r="3507" spans="1:7">
      <c r="A3507" s="33"/>
      <c r="B3507" s="33"/>
      <c r="C3507" s="33"/>
      <c r="D3507" s="33"/>
      <c r="E3507" s="33"/>
      <c r="F3507" s="33"/>
      <c r="G3507" s="33"/>
    </row>
    <row r="3508" spans="1:7">
      <c r="A3508" s="33"/>
      <c r="B3508" s="33"/>
      <c r="C3508" s="33"/>
      <c r="D3508" s="33"/>
      <c r="E3508" s="33"/>
      <c r="F3508" s="33"/>
      <c r="G3508" s="33"/>
    </row>
    <row r="3509" spans="1:7">
      <c r="A3509" s="33"/>
      <c r="B3509" s="33"/>
      <c r="C3509" s="33"/>
      <c r="D3509" s="33"/>
      <c r="E3509" s="33"/>
      <c r="F3509" s="33"/>
      <c r="G3509" s="33"/>
    </row>
    <row r="3510" spans="1:7">
      <c r="A3510" s="33"/>
      <c r="B3510" s="33"/>
      <c r="C3510" s="33"/>
      <c r="D3510" s="33"/>
      <c r="E3510" s="33"/>
      <c r="F3510" s="33"/>
      <c r="G3510" s="33"/>
    </row>
    <row r="3511" spans="1:7">
      <c r="A3511" s="33"/>
      <c r="B3511" s="33"/>
      <c r="C3511" s="33"/>
      <c r="D3511" s="33"/>
      <c r="E3511" s="33"/>
      <c r="F3511" s="33"/>
      <c r="G3511" s="33"/>
    </row>
    <row r="3512" spans="1:7">
      <c r="A3512" s="33"/>
      <c r="B3512" s="33"/>
      <c r="C3512" s="33"/>
      <c r="D3512" s="33"/>
      <c r="E3512" s="33"/>
      <c r="F3512" s="33"/>
      <c r="G3512" s="33"/>
    </row>
    <row r="3513" spans="1:7">
      <c r="A3513" s="33"/>
      <c r="B3513" s="33"/>
      <c r="C3513" s="33"/>
      <c r="D3513" s="33"/>
      <c r="E3513" s="33"/>
      <c r="F3513" s="33"/>
      <c r="G3513" s="33"/>
    </row>
    <row r="3514" spans="1:7">
      <c r="A3514" s="33"/>
      <c r="B3514" s="33"/>
      <c r="C3514" s="33"/>
      <c r="D3514" s="33"/>
      <c r="E3514" s="33"/>
      <c r="F3514" s="33"/>
      <c r="G3514" s="33"/>
    </row>
    <row r="3515" spans="1:7">
      <c r="A3515" s="33"/>
      <c r="B3515" s="33"/>
      <c r="C3515" s="33"/>
      <c r="D3515" s="33"/>
      <c r="E3515" s="33"/>
      <c r="F3515" s="33"/>
      <c r="G3515" s="33"/>
    </row>
    <row r="3516" spans="1:7">
      <c r="A3516" s="33"/>
      <c r="B3516" s="33"/>
      <c r="C3516" s="33"/>
      <c r="D3516" s="33"/>
      <c r="E3516" s="33"/>
      <c r="F3516" s="33"/>
      <c r="G3516" s="33"/>
    </row>
    <row r="3517" spans="1:7">
      <c r="A3517" s="33"/>
      <c r="B3517" s="33"/>
      <c r="C3517" s="33"/>
      <c r="D3517" s="33"/>
      <c r="E3517" s="33"/>
      <c r="F3517" s="33"/>
      <c r="G3517" s="33"/>
    </row>
    <row r="3518" spans="1:7">
      <c r="A3518" s="33"/>
      <c r="B3518" s="33"/>
      <c r="C3518" s="33"/>
      <c r="D3518" s="33"/>
      <c r="E3518" s="33"/>
      <c r="F3518" s="33"/>
      <c r="G3518" s="33"/>
    </row>
    <row r="3519" spans="1:7">
      <c r="A3519" s="33"/>
      <c r="B3519" s="33"/>
      <c r="C3519" s="33"/>
      <c r="D3519" s="33"/>
      <c r="E3519" s="33"/>
      <c r="F3519" s="33"/>
      <c r="G3519" s="33"/>
    </row>
    <row r="3520" spans="1:7">
      <c r="A3520" s="33"/>
      <c r="B3520" s="33"/>
      <c r="C3520" s="33"/>
      <c r="D3520" s="33"/>
      <c r="E3520" s="33"/>
      <c r="F3520" s="33"/>
      <c r="G3520" s="33"/>
    </row>
    <row r="3521" spans="1:7">
      <c r="A3521" s="33"/>
      <c r="B3521" s="33"/>
      <c r="C3521" s="33"/>
      <c r="D3521" s="33"/>
      <c r="E3521" s="33"/>
      <c r="F3521" s="33"/>
      <c r="G3521" s="33"/>
    </row>
    <row r="3522" spans="1:7">
      <c r="A3522" s="33"/>
      <c r="B3522" s="33"/>
      <c r="C3522" s="33"/>
      <c r="D3522" s="33"/>
      <c r="E3522" s="33"/>
      <c r="F3522" s="33"/>
      <c r="G3522" s="33"/>
    </row>
    <row r="3523" spans="1:7">
      <c r="A3523" s="33"/>
      <c r="B3523" s="33"/>
      <c r="C3523" s="33"/>
      <c r="D3523" s="33"/>
      <c r="E3523" s="33"/>
      <c r="F3523" s="33"/>
      <c r="G3523" s="33"/>
    </row>
    <row r="3524" spans="1:7">
      <c r="A3524" s="33"/>
      <c r="B3524" s="33"/>
      <c r="C3524" s="33"/>
      <c r="D3524" s="33"/>
      <c r="E3524" s="33"/>
      <c r="F3524" s="33"/>
      <c r="G3524" s="33"/>
    </row>
    <row r="3525" spans="1:7">
      <c r="A3525" s="33"/>
      <c r="B3525" s="33"/>
      <c r="C3525" s="33"/>
      <c r="D3525" s="33"/>
      <c r="E3525" s="33"/>
      <c r="F3525" s="33"/>
      <c r="G3525" s="33"/>
    </row>
    <row r="3526" spans="1:7">
      <c r="A3526" s="33"/>
      <c r="B3526" s="33"/>
      <c r="C3526" s="33"/>
      <c r="D3526" s="33"/>
      <c r="E3526" s="33"/>
      <c r="F3526" s="33"/>
      <c r="G3526" s="33"/>
    </row>
    <row r="3527" spans="1:7">
      <c r="A3527" s="33"/>
      <c r="B3527" s="33"/>
      <c r="C3527" s="33"/>
      <c r="D3527" s="33"/>
      <c r="E3527" s="33"/>
      <c r="F3527" s="33"/>
      <c r="G3527" s="33"/>
    </row>
    <row r="3528" spans="1:7">
      <c r="A3528" s="33"/>
      <c r="B3528" s="33"/>
      <c r="C3528" s="33"/>
      <c r="D3528" s="33"/>
      <c r="E3528" s="33"/>
      <c r="F3528" s="33"/>
      <c r="G3528" s="33"/>
    </row>
    <row r="3529" spans="1:7">
      <c r="A3529" s="33"/>
      <c r="B3529" s="33"/>
      <c r="C3529" s="33"/>
      <c r="D3529" s="33"/>
      <c r="E3529" s="33"/>
      <c r="F3529" s="33"/>
      <c r="G3529" s="33"/>
    </row>
    <row r="3530" spans="1:7">
      <c r="A3530" s="33"/>
      <c r="B3530" s="33"/>
      <c r="C3530" s="33"/>
      <c r="D3530" s="33"/>
      <c r="E3530" s="33"/>
      <c r="F3530" s="33"/>
      <c r="G3530" s="33"/>
    </row>
    <row r="3531" spans="1:7">
      <c r="A3531" s="33"/>
      <c r="B3531" s="33"/>
      <c r="C3531" s="33"/>
      <c r="D3531" s="33"/>
      <c r="E3531" s="33"/>
      <c r="F3531" s="33"/>
      <c r="G3531" s="33"/>
    </row>
    <row r="3532" spans="1:7">
      <c r="A3532" s="33"/>
      <c r="B3532" s="33"/>
      <c r="C3532" s="33"/>
      <c r="D3532" s="33"/>
      <c r="E3532" s="33"/>
      <c r="F3532" s="33"/>
      <c r="G3532" s="33"/>
    </row>
    <row r="3533" spans="1:7">
      <c r="A3533" s="33"/>
      <c r="B3533" s="33"/>
      <c r="C3533" s="33"/>
      <c r="D3533" s="33"/>
      <c r="E3533" s="33"/>
      <c r="F3533" s="33"/>
      <c r="G3533" s="33"/>
    </row>
    <row r="3534" spans="1:7">
      <c r="A3534" s="33"/>
      <c r="B3534" s="33"/>
      <c r="C3534" s="33"/>
      <c r="D3534" s="33"/>
      <c r="E3534" s="33"/>
      <c r="F3534" s="33"/>
      <c r="G3534" s="33"/>
    </row>
    <row r="3535" spans="1:7">
      <c r="A3535" s="33"/>
      <c r="B3535" s="33"/>
      <c r="C3535" s="33"/>
      <c r="D3535" s="33"/>
      <c r="E3535" s="33"/>
      <c r="F3535" s="33"/>
      <c r="G3535" s="33"/>
    </row>
    <row r="3536" spans="1:7">
      <c r="A3536" s="33"/>
      <c r="B3536" s="33"/>
      <c r="C3536" s="33"/>
      <c r="D3536" s="33"/>
      <c r="E3536" s="33"/>
      <c r="F3536" s="33"/>
      <c r="G3536" s="33"/>
    </row>
    <row r="3537" spans="1:7">
      <c r="A3537" s="33"/>
      <c r="B3537" s="33"/>
      <c r="C3537" s="33"/>
      <c r="D3537" s="33"/>
      <c r="E3537" s="33"/>
      <c r="F3537" s="33"/>
      <c r="G3537" s="33"/>
    </row>
  </sheetData>
  <customSheetViews>
    <customSheetView guid="{BA9DD912-BB3C-40B9-B8D4-2F3BB33695CD}" scale="90" showPageBreaks="1" hiddenRows="1" hiddenColumns="1" topLeftCell="A6">
      <selection activeCell="A6" sqref="A6:IV6"/>
      <pageMargins left="0.17" right="0.15748031496062992" top="0.23" bottom="0.24" header="0.15748031496062992" footer="0.15748031496062992"/>
      <printOptions horizontalCentered="1"/>
      <pageSetup paperSize="9" firstPageNumber="10" orientation="landscape" useFirstPageNumber="1" r:id="rId1"/>
      <headerFooter alignWithMargins="0"/>
    </customSheetView>
    <customSheetView guid="{50D6D28B-5697-48B1-897B-3DAEBACB1D6A}" hiddenRows="1" hiddenColumns="1" topLeftCell="A11">
      <selection activeCell="L17" sqref="L17"/>
      <pageMargins left="0.15748031496062992" right="0.15748031496062992" top="0.31496062992125984" bottom="0.35433070866141736" header="0.15748031496062992" footer="0.15748031496062992"/>
      <printOptions horizontalCentered="1"/>
      <pageSetup paperSize="9" firstPageNumber="10" orientation="landscape" useFirstPageNumber="1" r:id="rId2"/>
      <headerFooter alignWithMargins="0"/>
    </customSheetView>
    <customSheetView guid="{8D44251F-CD28-4FD5-87FF-B69A5EBE7DBB}" hiddenRows="1" hiddenColumns="1" topLeftCell="A11">
      <selection activeCell="L17" sqref="L17"/>
      <pageMargins left="0.15748031496062992" right="0.15748031496062992" top="0.31496062992125984" bottom="0.35433070866141736" header="0.15748031496062992" footer="0.15748031496062992"/>
      <printOptions horizontalCentered="1"/>
      <pageSetup paperSize="9" firstPageNumber="10" orientation="landscape" useFirstPageNumber="1" r:id="rId3"/>
      <headerFooter alignWithMargins="0"/>
    </customSheetView>
  </customSheetViews>
  <mergeCells count="8">
    <mergeCell ref="F1:G1"/>
    <mergeCell ref="A6:G6"/>
    <mergeCell ref="A11:B11"/>
    <mergeCell ref="A9:A10"/>
    <mergeCell ref="B9:B10"/>
    <mergeCell ref="C9:C10"/>
    <mergeCell ref="D9:G9"/>
    <mergeCell ref="F8:G8"/>
  </mergeCells>
  <phoneticPr fontId="5" type="noConversion"/>
  <printOptions horizontalCentered="1"/>
  <pageMargins left="0.17" right="0.15748031496062992" top="0.23" bottom="0.24" header="0.15748031496062992" footer="0.15748031496062992"/>
  <pageSetup paperSize="9" scale="73" firstPageNumber="10" orientation="landscape" useFirstPageNumber="1" r:id="rId4"/>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92D050"/>
  </sheetPr>
  <dimension ref="A1:IS630"/>
  <sheetViews>
    <sheetView view="pageBreakPreview" topLeftCell="A569" zoomScale="90" zoomScaleNormal="80" zoomScaleSheetLayoutView="90" workbookViewId="0">
      <selection activeCell="A15" sqref="A15:J606"/>
    </sheetView>
  </sheetViews>
  <sheetFormatPr defaultRowHeight="17.25"/>
  <cols>
    <col min="1" max="1" width="13.85546875" style="518" customWidth="1"/>
    <col min="2" max="2" width="25.5703125" style="510" customWidth="1"/>
    <col min="3" max="3" width="10" style="621" customWidth="1"/>
    <col min="4" max="4" width="9.85546875" style="622" customWidth="1"/>
    <col min="5" max="5" width="17" style="623" customWidth="1"/>
    <col min="6" max="6" width="11.7109375" style="624" customWidth="1"/>
    <col min="7" max="7" width="18" style="624" hidden="1" customWidth="1"/>
    <col min="8" max="8" width="15.5703125" style="624" hidden="1" customWidth="1"/>
    <col min="9" max="9" width="17.7109375" style="624" hidden="1" customWidth="1"/>
    <col min="10" max="10" width="15.42578125" style="624" customWidth="1"/>
    <col min="11" max="11" width="20.42578125" style="625" hidden="1" customWidth="1"/>
    <col min="12" max="12" width="5.85546875" style="593" hidden="1" customWidth="1"/>
    <col min="13" max="13" width="29.42578125" style="60" customWidth="1"/>
    <col min="14" max="14" width="21.5703125" style="60" customWidth="1"/>
    <col min="15" max="15" width="13.42578125" style="60" customWidth="1"/>
    <col min="16" max="16" width="9.140625" style="60"/>
    <col min="17" max="16384" width="9.140625" style="599"/>
  </cols>
  <sheetData>
    <row r="1" spans="1:16" s="311" customFormat="1" ht="14.25" customHeight="1">
      <c r="A1" s="576"/>
      <c r="B1" s="577"/>
      <c r="C1" s="578"/>
      <c r="D1" s="577"/>
      <c r="E1" s="579"/>
      <c r="F1" s="579"/>
      <c r="G1" s="579"/>
      <c r="H1" s="579"/>
      <c r="I1" s="579"/>
      <c r="J1" s="530" t="s">
        <v>1190</v>
      </c>
      <c r="K1" s="628"/>
      <c r="L1" s="580"/>
      <c r="M1" s="582"/>
      <c r="N1" s="582"/>
      <c r="O1" s="582"/>
      <c r="P1" s="582"/>
    </row>
    <row r="2" spans="1:16" s="311" customFormat="1" ht="14.25" customHeight="1">
      <c r="A2" s="310"/>
      <c r="B2" s="577"/>
      <c r="C2" s="578"/>
      <c r="D2" s="577"/>
      <c r="E2" s="579"/>
      <c r="F2" s="579"/>
      <c r="G2" s="579"/>
      <c r="H2" s="579"/>
      <c r="I2" s="579"/>
      <c r="J2" s="528" t="s">
        <v>195</v>
      </c>
      <c r="L2" s="580"/>
      <c r="M2" s="582"/>
      <c r="N2" s="582"/>
      <c r="O2" s="582"/>
      <c r="P2" s="582"/>
    </row>
    <row r="3" spans="1:16" s="311" customFormat="1" ht="14.25" customHeight="1">
      <c r="A3" s="310"/>
      <c r="B3" s="577"/>
      <c r="C3" s="578"/>
      <c r="D3" s="577"/>
      <c r="E3" s="579"/>
      <c r="F3" s="579"/>
      <c r="G3" s="579"/>
      <c r="H3" s="579"/>
      <c r="I3" s="579"/>
      <c r="J3" s="528" t="s">
        <v>1179</v>
      </c>
      <c r="L3" s="580"/>
      <c r="M3" s="582"/>
      <c r="N3" s="582"/>
      <c r="O3" s="582"/>
      <c r="P3" s="582"/>
    </row>
    <row r="4" spans="1:16" s="311" customFormat="1" ht="14.25" customHeight="1">
      <c r="A4" s="310"/>
      <c r="B4" s="577"/>
      <c r="C4" s="578"/>
      <c r="D4" s="577"/>
      <c r="E4" s="579"/>
      <c r="F4" s="579"/>
      <c r="G4" s="579"/>
      <c r="H4" s="579"/>
      <c r="I4" s="579"/>
      <c r="J4" s="528" t="s">
        <v>196</v>
      </c>
      <c r="L4" s="580"/>
      <c r="M4" s="582"/>
      <c r="N4" s="582"/>
      <c r="O4" s="582"/>
      <c r="P4" s="582"/>
    </row>
    <row r="5" spans="1:16" s="311" customFormat="1" ht="72.75" customHeight="1">
      <c r="A5" s="782" t="s">
        <v>1191</v>
      </c>
      <c r="B5" s="782"/>
      <c r="C5" s="782"/>
      <c r="D5" s="782"/>
      <c r="E5" s="782"/>
      <c r="F5" s="782"/>
      <c r="G5" s="782"/>
      <c r="H5" s="782"/>
      <c r="I5" s="782"/>
      <c r="J5" s="782"/>
      <c r="K5" s="547"/>
      <c r="L5" s="580"/>
      <c r="M5" s="582"/>
      <c r="N5" s="582"/>
      <c r="O5" s="582"/>
      <c r="P5" s="582"/>
    </row>
    <row r="6" spans="1:16" s="311" customFormat="1" ht="77.25" customHeight="1">
      <c r="A6" s="783" t="s">
        <v>85</v>
      </c>
      <c r="B6" s="784" t="s">
        <v>66</v>
      </c>
      <c r="C6" s="784" t="s">
        <v>58</v>
      </c>
      <c r="D6" s="784" t="s">
        <v>67</v>
      </c>
      <c r="E6" s="786" t="s">
        <v>86</v>
      </c>
      <c r="F6" s="785" t="s">
        <v>68</v>
      </c>
      <c r="G6" s="785"/>
      <c r="H6" s="785"/>
      <c r="I6" s="785"/>
      <c r="J6" s="785"/>
      <c r="K6" s="547"/>
      <c r="L6" s="580"/>
      <c r="M6" s="582"/>
      <c r="N6" s="582"/>
      <c r="O6" s="582"/>
      <c r="P6" s="582"/>
    </row>
    <row r="7" spans="1:16" s="311" customFormat="1" ht="62.25" customHeight="1">
      <c r="A7" s="783"/>
      <c r="B7" s="784"/>
      <c r="C7" s="784"/>
      <c r="D7" s="784"/>
      <c r="E7" s="786"/>
      <c r="F7" s="548" t="s">
        <v>48</v>
      </c>
      <c r="G7" s="548"/>
      <c r="H7" s="548"/>
      <c r="I7" s="548"/>
      <c r="J7" s="548" t="s">
        <v>3</v>
      </c>
      <c r="K7" s="547"/>
      <c r="L7" s="580"/>
      <c r="M7" s="582"/>
      <c r="N7" s="582"/>
      <c r="O7" s="582"/>
      <c r="P7" s="582"/>
    </row>
    <row r="8" spans="1:16" s="311" customFormat="1" hidden="1">
      <c r="A8" s="583">
        <v>1</v>
      </c>
      <c r="B8" s="549">
        <v>2</v>
      </c>
      <c r="C8" s="549">
        <v>3</v>
      </c>
      <c r="D8" s="549">
        <v>4</v>
      </c>
      <c r="E8" s="548">
        <v>5</v>
      </c>
      <c r="F8" s="548">
        <v>6</v>
      </c>
      <c r="G8" s="548"/>
      <c r="H8" s="548"/>
      <c r="I8" s="548"/>
      <c r="J8" s="548">
        <v>7</v>
      </c>
      <c r="K8" s="547"/>
      <c r="L8" s="580"/>
      <c r="M8" s="582"/>
      <c r="N8" s="582"/>
      <c r="O8" s="582"/>
      <c r="P8" s="582"/>
    </row>
    <row r="9" spans="1:16" s="311" customFormat="1">
      <c r="A9" s="784" t="s">
        <v>54</v>
      </c>
      <c r="B9" s="784"/>
      <c r="C9" s="784"/>
      <c r="D9" s="784"/>
      <c r="E9" s="784"/>
      <c r="F9" s="784"/>
      <c r="G9" s="550"/>
      <c r="H9" s="550"/>
      <c r="I9" s="550"/>
      <c r="J9" s="538">
        <f>J11</f>
        <v>10481664.788999999</v>
      </c>
      <c r="K9" s="584"/>
      <c r="L9" s="580"/>
      <c r="M9" s="582"/>
      <c r="N9" s="582"/>
      <c r="O9" s="582"/>
      <c r="P9" s="582"/>
    </row>
    <row r="10" spans="1:16" s="311" customFormat="1">
      <c r="A10" s="784" t="s">
        <v>49</v>
      </c>
      <c r="B10" s="784"/>
      <c r="C10" s="784"/>
      <c r="D10" s="784"/>
      <c r="E10" s="784"/>
      <c r="F10" s="784"/>
      <c r="G10" s="550"/>
      <c r="H10" s="550"/>
      <c r="I10" s="550"/>
      <c r="J10" s="538">
        <f>J11</f>
        <v>10481664.788999999</v>
      </c>
      <c r="K10" s="584"/>
      <c r="L10" s="580"/>
      <c r="M10" s="582"/>
      <c r="N10" s="582"/>
      <c r="O10" s="582"/>
      <c r="P10" s="582"/>
    </row>
    <row r="11" spans="1:16" s="311" customFormat="1" ht="83.25" customHeight="1">
      <c r="A11" s="784" t="s">
        <v>437</v>
      </c>
      <c r="B11" s="784"/>
      <c r="C11" s="784"/>
      <c r="D11" s="784"/>
      <c r="E11" s="784"/>
      <c r="F11" s="784"/>
      <c r="G11" s="550">
        <f>+G12</f>
        <v>1434154.2</v>
      </c>
      <c r="H11" s="550">
        <f>+H12</f>
        <v>4100291.1889999998</v>
      </c>
      <c r="I11" s="550">
        <f>+I12</f>
        <v>6189875.6890000002</v>
      </c>
      <c r="J11" s="538">
        <f>+J12</f>
        <v>10481664.788999999</v>
      </c>
      <c r="K11" s="584"/>
      <c r="L11" s="580"/>
      <c r="M11" s="582"/>
      <c r="N11" s="582"/>
      <c r="O11" s="582"/>
      <c r="P11" s="582"/>
    </row>
    <row r="12" spans="1:16" s="311" customFormat="1" hidden="1">
      <c r="A12" s="549"/>
      <c r="B12" s="573"/>
      <c r="C12" s="549"/>
      <c r="D12" s="549"/>
      <c r="E12" s="542"/>
      <c r="F12" s="542"/>
      <c r="G12" s="543">
        <f>+G14+G26+G33+G40+G42+G50+G52+G54+G57+G67+G79+G81+G110+G223+G278+G281+G332+G380+G384+G396+G409+G422+G570+G589</f>
        <v>1434154.2</v>
      </c>
      <c r="H12" s="543">
        <f>+H14+H26+H33+H40+H42+H50+H52+H54+H57+H67+H79+H81+H110+H223+H278+H281+H332+H380+H384+H396+H409+H422+H570+H589</f>
        <v>4100291.1889999998</v>
      </c>
      <c r="I12" s="543">
        <f>+I14+I26+I33+I40+I42+I50+I52+I54+I57+I67+I79+I81+I110+I223+I278+I281+I332+I380+I384+I396+I409+I422+I570+I589</f>
        <v>6189875.6890000002</v>
      </c>
      <c r="J12" s="538">
        <f>+J14+J26+J33+J40+J42+J50+J52+J54+J57+J67+J79+J81+J110+J223+J278+J281+J332+J380+J384+J396+J409+J422+J570+J589</f>
        <v>10481664.788999999</v>
      </c>
      <c r="K12" s="585"/>
      <c r="L12" s="586"/>
      <c r="M12" s="582"/>
      <c r="N12" s="582"/>
      <c r="O12" s="582"/>
      <c r="P12" s="582"/>
    </row>
    <row r="13" spans="1:16" s="311" customFormat="1" hidden="1">
      <c r="A13" s="549"/>
      <c r="B13" s="549"/>
      <c r="C13" s="549"/>
      <c r="D13" s="549"/>
      <c r="E13" s="542"/>
      <c r="F13" s="542"/>
      <c r="G13" s="574" t="s">
        <v>445</v>
      </c>
      <c r="H13" s="574" t="s">
        <v>446</v>
      </c>
      <c r="I13" s="574" t="s">
        <v>447</v>
      </c>
      <c r="J13" s="709" t="s">
        <v>448</v>
      </c>
      <c r="L13" s="580"/>
      <c r="M13" s="582"/>
      <c r="N13" s="582"/>
      <c r="O13" s="582"/>
      <c r="P13" s="582"/>
    </row>
    <row r="14" spans="1:16" s="591" customFormat="1" ht="30" hidden="1" customHeight="1">
      <c r="A14" s="587" t="s">
        <v>114</v>
      </c>
      <c r="B14" s="551" t="s">
        <v>59</v>
      </c>
      <c r="C14" s="554"/>
      <c r="D14" s="554"/>
      <c r="E14" s="541"/>
      <c r="F14" s="588"/>
      <c r="G14" s="537">
        <f>SUBTOTAL(9,G15:G25)</f>
        <v>159675.90000000002</v>
      </c>
      <c r="H14" s="537">
        <f>SUBTOTAL(9,H15:H25)</f>
        <v>264562.40000000002</v>
      </c>
      <c r="I14" s="537">
        <f>SUBTOTAL(9,I15:I25)</f>
        <v>515667.39999999997</v>
      </c>
      <c r="J14" s="710">
        <f>SUBTOTAL(9,J15:J25)</f>
        <v>688304.4</v>
      </c>
      <c r="K14" s="142"/>
      <c r="L14" s="580"/>
      <c r="M14" s="582"/>
      <c r="N14" s="589"/>
      <c r="O14" s="590"/>
      <c r="P14" s="590"/>
    </row>
    <row r="15" spans="1:16" s="311" customFormat="1" ht="24" customHeight="1">
      <c r="A15" s="556" t="s">
        <v>894</v>
      </c>
      <c r="B15" s="553" t="s">
        <v>556</v>
      </c>
      <c r="C15" s="552" t="s">
        <v>555</v>
      </c>
      <c r="D15" s="552" t="s">
        <v>113</v>
      </c>
      <c r="E15" s="631">
        <v>2000000</v>
      </c>
      <c r="F15" s="629">
        <v>1</v>
      </c>
      <c r="G15" s="539">
        <v>200</v>
      </c>
      <c r="H15" s="539">
        <v>800</v>
      </c>
      <c r="I15" s="539">
        <v>1400</v>
      </c>
      <c r="J15" s="347">
        <f>+E15*F15/1000</f>
        <v>2000</v>
      </c>
      <c r="K15" s="584" t="s">
        <v>114</v>
      </c>
      <c r="L15" s="580" t="s">
        <v>242</v>
      </c>
      <c r="M15" s="582"/>
      <c r="N15" s="589"/>
      <c r="O15" s="582"/>
      <c r="P15" s="582"/>
    </row>
    <row r="16" spans="1:16" s="311" customFormat="1" ht="45.75" customHeight="1">
      <c r="A16" s="556" t="s">
        <v>895</v>
      </c>
      <c r="B16" s="553" t="s">
        <v>557</v>
      </c>
      <c r="C16" s="552" t="s">
        <v>648</v>
      </c>
      <c r="D16" s="552" t="s">
        <v>113</v>
      </c>
      <c r="E16" s="631">
        <v>3589000</v>
      </c>
      <c r="F16" s="629">
        <v>1</v>
      </c>
      <c r="G16" s="539">
        <v>3589</v>
      </c>
      <c r="H16" s="539">
        <v>3589</v>
      </c>
      <c r="I16" s="539">
        <v>3589</v>
      </c>
      <c r="J16" s="347">
        <f t="shared" ref="J16:J25" si="0">+E16*F16/1000</f>
        <v>3589</v>
      </c>
      <c r="K16" s="584" t="s">
        <v>114</v>
      </c>
      <c r="L16" s="580" t="s">
        <v>242</v>
      </c>
      <c r="M16" s="582"/>
      <c r="N16" s="589"/>
      <c r="O16" s="582"/>
      <c r="P16" s="582"/>
    </row>
    <row r="17" spans="1:16" s="311" customFormat="1" ht="40.5" customHeight="1">
      <c r="A17" s="556" t="s">
        <v>1511</v>
      </c>
      <c r="B17" s="553" t="s">
        <v>557</v>
      </c>
      <c r="C17" s="552" t="s">
        <v>648</v>
      </c>
      <c r="D17" s="552" t="s">
        <v>113</v>
      </c>
      <c r="E17" s="631">
        <v>13411000</v>
      </c>
      <c r="F17" s="629">
        <v>1</v>
      </c>
      <c r="G17" s="539">
        <v>0</v>
      </c>
      <c r="H17" s="539">
        <v>13411</v>
      </c>
      <c r="I17" s="539">
        <v>13411</v>
      </c>
      <c r="J17" s="347">
        <f t="shared" si="0"/>
        <v>13411</v>
      </c>
      <c r="K17" s="584" t="s">
        <v>114</v>
      </c>
      <c r="L17" s="580" t="s">
        <v>242</v>
      </c>
      <c r="M17" s="582"/>
      <c r="N17" s="589"/>
      <c r="O17" s="582"/>
      <c r="P17" s="582"/>
    </row>
    <row r="18" spans="1:16" s="311" customFormat="1">
      <c r="A18" s="677" t="s">
        <v>1236</v>
      </c>
      <c r="B18" s="553" t="s">
        <v>763</v>
      </c>
      <c r="C18" s="552" t="s">
        <v>555</v>
      </c>
      <c r="D18" s="552" t="s">
        <v>113</v>
      </c>
      <c r="E18" s="631">
        <v>10944000</v>
      </c>
      <c r="F18" s="629">
        <v>1</v>
      </c>
      <c r="G18" s="539">
        <v>0</v>
      </c>
      <c r="H18" s="539">
        <v>10944</v>
      </c>
      <c r="I18" s="539">
        <v>10944</v>
      </c>
      <c r="J18" s="347">
        <f t="shared" si="0"/>
        <v>10944</v>
      </c>
      <c r="K18" s="584" t="s">
        <v>114</v>
      </c>
      <c r="L18" s="580" t="s">
        <v>644</v>
      </c>
      <c r="M18" s="582"/>
      <c r="N18" s="589"/>
      <c r="O18" s="582"/>
      <c r="P18" s="582"/>
    </row>
    <row r="19" spans="1:16" s="311" customFormat="1" ht="84" customHeight="1">
      <c r="A19" s="556" t="s">
        <v>896</v>
      </c>
      <c r="B19" s="565" t="s">
        <v>558</v>
      </c>
      <c r="C19" s="556" t="s">
        <v>648</v>
      </c>
      <c r="D19" s="556" t="s">
        <v>113</v>
      </c>
      <c r="E19" s="634">
        <f>595918000+78019700-16769300+1600+8347000-30000000</f>
        <v>635517000</v>
      </c>
      <c r="F19" s="633">
        <v>1</v>
      </c>
      <c r="G19" s="540">
        <v>154372.20000000001</v>
      </c>
      <c r="H19" s="540">
        <f>256000-30000</f>
        <v>226000</v>
      </c>
      <c r="I19" s="540">
        <f>500000-30000</f>
        <v>470000</v>
      </c>
      <c r="J19" s="531">
        <f t="shared" si="0"/>
        <v>635517</v>
      </c>
      <c r="K19" s="584" t="s">
        <v>114</v>
      </c>
      <c r="L19" s="580" t="s">
        <v>242</v>
      </c>
      <c r="M19" s="582"/>
      <c r="N19" s="589"/>
      <c r="O19" s="582"/>
      <c r="P19" s="582"/>
    </row>
    <row r="20" spans="1:16" s="311" customFormat="1" ht="71.25" customHeight="1">
      <c r="A20" s="556" t="s">
        <v>897</v>
      </c>
      <c r="B20" s="553" t="s">
        <v>559</v>
      </c>
      <c r="C20" s="552" t="s">
        <v>648</v>
      </c>
      <c r="D20" s="552" t="s">
        <v>113</v>
      </c>
      <c r="E20" s="631">
        <v>2400000</v>
      </c>
      <c r="F20" s="629">
        <v>1</v>
      </c>
      <c r="G20" s="539">
        <v>800</v>
      </c>
      <c r="H20" s="539">
        <v>1200</v>
      </c>
      <c r="I20" s="539">
        <v>1800</v>
      </c>
      <c r="J20" s="347">
        <f t="shared" si="0"/>
        <v>2400</v>
      </c>
      <c r="K20" s="584" t="s">
        <v>114</v>
      </c>
      <c r="L20" s="580" t="s">
        <v>242</v>
      </c>
      <c r="M20" s="582"/>
      <c r="N20" s="589"/>
      <c r="O20" s="582"/>
      <c r="P20" s="582"/>
    </row>
    <row r="21" spans="1:16" s="311" customFormat="1" ht="81.75" customHeight="1">
      <c r="A21" s="556" t="s">
        <v>898</v>
      </c>
      <c r="B21" s="553" t="s">
        <v>560</v>
      </c>
      <c r="C21" s="552" t="s">
        <v>555</v>
      </c>
      <c r="D21" s="552" t="s">
        <v>113</v>
      </c>
      <c r="E21" s="631">
        <v>1000000</v>
      </c>
      <c r="F21" s="629">
        <v>1</v>
      </c>
      <c r="G21" s="539">
        <v>250</v>
      </c>
      <c r="H21" s="539">
        <v>500</v>
      </c>
      <c r="I21" s="539">
        <v>750</v>
      </c>
      <c r="J21" s="347">
        <f t="shared" si="0"/>
        <v>1000</v>
      </c>
      <c r="K21" s="584" t="s">
        <v>114</v>
      </c>
      <c r="L21" s="580" t="s">
        <v>242</v>
      </c>
      <c r="M21" s="582"/>
      <c r="N21" s="589"/>
      <c r="O21" s="582"/>
      <c r="P21" s="582"/>
    </row>
    <row r="22" spans="1:16" s="311" customFormat="1" ht="81.75" customHeight="1">
      <c r="A22" s="556" t="s">
        <v>899</v>
      </c>
      <c r="B22" s="553" t="s">
        <v>822</v>
      </c>
      <c r="C22" s="552" t="s">
        <v>555</v>
      </c>
      <c r="D22" s="552" t="s">
        <v>113</v>
      </c>
      <c r="E22" s="631">
        <f>2756100+104700</f>
        <v>2860800</v>
      </c>
      <c r="F22" s="629">
        <v>1</v>
      </c>
      <c r="G22" s="539">
        <f>360+104.7</f>
        <v>464.7</v>
      </c>
      <c r="H22" s="539">
        <f>735+1256.1+104.7</f>
        <v>2095.7999999999997</v>
      </c>
      <c r="I22" s="539">
        <f>1110+1256.1+104.7</f>
        <v>2470.7999999999997</v>
      </c>
      <c r="J22" s="347">
        <f t="shared" si="0"/>
        <v>2860.8</v>
      </c>
      <c r="K22" s="584" t="s">
        <v>114</v>
      </c>
      <c r="L22" s="580" t="s">
        <v>242</v>
      </c>
      <c r="M22" s="582"/>
      <c r="N22" s="589"/>
      <c r="O22" s="582"/>
      <c r="P22" s="582"/>
    </row>
    <row r="23" spans="1:16" s="311" customFormat="1" ht="73.5" customHeight="1">
      <c r="A23" s="677" t="s">
        <v>1237</v>
      </c>
      <c r="B23" s="553" t="s">
        <v>825</v>
      </c>
      <c r="C23" s="552" t="s">
        <v>555</v>
      </c>
      <c r="D23" s="552" t="s">
        <v>113</v>
      </c>
      <c r="E23" s="631">
        <v>672600</v>
      </c>
      <c r="F23" s="629">
        <v>1</v>
      </c>
      <c r="G23" s="539">
        <v>0</v>
      </c>
      <c r="H23" s="539">
        <v>672.6</v>
      </c>
      <c r="I23" s="539">
        <v>672.6</v>
      </c>
      <c r="J23" s="347">
        <f t="shared" si="0"/>
        <v>672.6</v>
      </c>
      <c r="K23" s="584" t="s">
        <v>114</v>
      </c>
      <c r="L23" s="580" t="s">
        <v>644</v>
      </c>
      <c r="M23" s="582"/>
      <c r="N23" s="589"/>
      <c r="O23" s="582"/>
      <c r="P23" s="582"/>
    </row>
    <row r="24" spans="1:16" s="311" customFormat="1" ht="63.75" customHeight="1">
      <c r="A24" s="556" t="s">
        <v>900</v>
      </c>
      <c r="B24" s="553" t="s">
        <v>561</v>
      </c>
      <c r="C24" s="552" t="s">
        <v>555</v>
      </c>
      <c r="D24" s="552" t="s">
        <v>113</v>
      </c>
      <c r="E24" s="631">
        <v>70000</v>
      </c>
      <c r="F24" s="629">
        <v>1</v>
      </c>
      <c r="G24" s="539">
        <v>0</v>
      </c>
      <c r="H24" s="539">
        <v>70</v>
      </c>
      <c r="I24" s="539">
        <v>70</v>
      </c>
      <c r="J24" s="347">
        <f t="shared" si="0"/>
        <v>70</v>
      </c>
      <c r="K24" s="584" t="s">
        <v>114</v>
      </c>
      <c r="L24" s="580" t="s">
        <v>242</v>
      </c>
      <c r="M24" s="582"/>
      <c r="N24" s="589"/>
      <c r="O24" s="582"/>
      <c r="P24" s="582"/>
    </row>
    <row r="25" spans="1:16" s="311" customFormat="1" ht="66.75" customHeight="1">
      <c r="A25" s="556" t="s">
        <v>901</v>
      </c>
      <c r="B25" s="553" t="s">
        <v>630</v>
      </c>
      <c r="C25" s="552" t="s">
        <v>555</v>
      </c>
      <c r="D25" s="552" t="s">
        <v>113</v>
      </c>
      <c r="E25" s="631">
        <v>15840000</v>
      </c>
      <c r="F25" s="629">
        <v>1</v>
      </c>
      <c r="G25" s="539">
        <v>0</v>
      </c>
      <c r="H25" s="539">
        <v>5280</v>
      </c>
      <c r="I25" s="539">
        <v>10560</v>
      </c>
      <c r="J25" s="347">
        <f t="shared" si="0"/>
        <v>15840</v>
      </c>
      <c r="K25" s="584" t="s">
        <v>114</v>
      </c>
      <c r="L25" s="580" t="s">
        <v>242</v>
      </c>
      <c r="M25" s="582"/>
      <c r="N25" s="589"/>
      <c r="O25" s="582"/>
      <c r="P25" s="582"/>
    </row>
    <row r="26" spans="1:16" s="591" customFormat="1" ht="34.5" hidden="1">
      <c r="A26" s="587" t="s">
        <v>115</v>
      </c>
      <c r="B26" s="551" t="s">
        <v>116</v>
      </c>
      <c r="C26" s="554"/>
      <c r="D26" s="554"/>
      <c r="E26" s="630"/>
      <c r="F26" s="630"/>
      <c r="G26" s="537">
        <f>SUBTOTAL(9,G27:G32)</f>
        <v>6180</v>
      </c>
      <c r="H26" s="537">
        <f>SUBTOTAL(9,H27:H32)</f>
        <v>29834.700000000004</v>
      </c>
      <c r="I26" s="537">
        <f>SUBTOTAL(9,I27:I32)</f>
        <v>29834.700000000004</v>
      </c>
      <c r="J26" s="710">
        <f>SUBTOTAL(9,J27:J32)</f>
        <v>29834.700000000004</v>
      </c>
      <c r="K26" s="142"/>
      <c r="L26" s="581"/>
      <c r="M26" s="582"/>
      <c r="N26" s="589"/>
      <c r="O26" s="582"/>
      <c r="P26" s="590"/>
    </row>
    <row r="27" spans="1:16" s="311" customFormat="1" ht="60" customHeight="1">
      <c r="A27" s="556" t="s">
        <v>1512</v>
      </c>
      <c r="B27" s="553" t="s">
        <v>562</v>
      </c>
      <c r="C27" s="552" t="s">
        <v>648</v>
      </c>
      <c r="D27" s="552" t="s">
        <v>113</v>
      </c>
      <c r="E27" s="631">
        <v>5000000</v>
      </c>
      <c r="F27" s="631">
        <v>1</v>
      </c>
      <c r="G27" s="543">
        <v>5000</v>
      </c>
      <c r="H27" s="539">
        <v>5000</v>
      </c>
      <c r="I27" s="539">
        <v>5000</v>
      </c>
      <c r="J27" s="347">
        <f t="shared" ref="J27:J32" si="1">+E27*F27/1000</f>
        <v>5000</v>
      </c>
      <c r="K27" s="584" t="s">
        <v>115</v>
      </c>
      <c r="L27" s="580" t="s">
        <v>242</v>
      </c>
      <c r="M27" s="582"/>
      <c r="N27" s="589"/>
      <c r="O27" s="582"/>
      <c r="P27" s="582"/>
    </row>
    <row r="28" spans="1:16" s="311" customFormat="1" ht="78" customHeight="1">
      <c r="A28" s="677" t="s">
        <v>903</v>
      </c>
      <c r="B28" s="553" t="s">
        <v>563</v>
      </c>
      <c r="C28" s="552" t="s">
        <v>648</v>
      </c>
      <c r="D28" s="552" t="s">
        <v>113</v>
      </c>
      <c r="E28" s="631">
        <v>13510400</v>
      </c>
      <c r="F28" s="631">
        <v>1</v>
      </c>
      <c r="G28" s="543">
        <v>1180</v>
      </c>
      <c r="H28" s="543">
        <v>13510.4</v>
      </c>
      <c r="I28" s="543">
        <v>13510.4</v>
      </c>
      <c r="J28" s="347">
        <f t="shared" si="1"/>
        <v>13510.4</v>
      </c>
      <c r="K28" s="584" t="s">
        <v>115</v>
      </c>
      <c r="L28" s="580" t="s">
        <v>242</v>
      </c>
      <c r="M28" s="582"/>
      <c r="N28" s="589"/>
      <c r="O28" s="582"/>
      <c r="P28" s="582"/>
    </row>
    <row r="29" spans="1:16" s="311" customFormat="1" ht="76.5" customHeight="1">
      <c r="A29" s="677" t="s">
        <v>902</v>
      </c>
      <c r="B29" s="553" t="s">
        <v>563</v>
      </c>
      <c r="C29" s="552" t="s">
        <v>648</v>
      </c>
      <c r="D29" s="552" t="s">
        <v>113</v>
      </c>
      <c r="E29" s="631">
        <v>1580900</v>
      </c>
      <c r="F29" s="631">
        <v>1</v>
      </c>
      <c r="G29" s="543"/>
      <c r="H29" s="539">
        <v>1580.9</v>
      </c>
      <c r="I29" s="539">
        <v>1580.9</v>
      </c>
      <c r="J29" s="347">
        <f t="shared" si="1"/>
        <v>1580.9</v>
      </c>
      <c r="K29" s="584" t="s">
        <v>115</v>
      </c>
      <c r="L29" s="580" t="s">
        <v>242</v>
      </c>
      <c r="M29" s="582"/>
      <c r="N29" s="589"/>
      <c r="O29" s="582"/>
      <c r="P29" s="582"/>
    </row>
    <row r="30" spans="1:16" s="311" customFormat="1" ht="75" customHeight="1">
      <c r="A30" s="677" t="s">
        <v>1505</v>
      </c>
      <c r="B30" s="553" t="s">
        <v>563</v>
      </c>
      <c r="C30" s="552" t="s">
        <v>648</v>
      </c>
      <c r="D30" s="552" t="s">
        <v>113</v>
      </c>
      <c r="E30" s="631">
        <v>234000</v>
      </c>
      <c r="F30" s="629">
        <v>1</v>
      </c>
      <c r="G30" s="539"/>
      <c r="H30" s="539">
        <v>234</v>
      </c>
      <c r="I30" s="539">
        <v>234</v>
      </c>
      <c r="J30" s="347">
        <f t="shared" si="1"/>
        <v>234</v>
      </c>
      <c r="K30" s="592" t="s">
        <v>115</v>
      </c>
      <c r="L30" s="593" t="s">
        <v>242</v>
      </c>
      <c r="M30" s="582"/>
      <c r="N30" s="589"/>
      <c r="O30" s="582"/>
      <c r="P30" s="582"/>
    </row>
    <row r="31" spans="1:16" s="311" customFormat="1" ht="80.25" customHeight="1">
      <c r="A31" s="677" t="s">
        <v>904</v>
      </c>
      <c r="B31" s="553" t="s">
        <v>563</v>
      </c>
      <c r="C31" s="552" t="s">
        <v>648</v>
      </c>
      <c r="D31" s="552" t="s">
        <v>113</v>
      </c>
      <c r="E31" s="631">
        <v>9356400</v>
      </c>
      <c r="F31" s="629">
        <v>1</v>
      </c>
      <c r="G31" s="539"/>
      <c r="H31" s="539">
        <v>9356.4</v>
      </c>
      <c r="I31" s="539">
        <v>9356.4</v>
      </c>
      <c r="J31" s="347">
        <f t="shared" si="1"/>
        <v>9356.4</v>
      </c>
      <c r="K31" s="592" t="s">
        <v>115</v>
      </c>
      <c r="L31" s="593" t="s">
        <v>242</v>
      </c>
      <c r="M31" s="582"/>
      <c r="N31" s="589"/>
      <c r="O31" s="582"/>
      <c r="P31" s="582"/>
    </row>
    <row r="32" spans="1:16" s="311" customFormat="1" ht="81" customHeight="1">
      <c r="A32" s="556" t="s">
        <v>905</v>
      </c>
      <c r="B32" s="553" t="s">
        <v>563</v>
      </c>
      <c r="C32" s="552" t="s">
        <v>648</v>
      </c>
      <c r="D32" s="552" t="s">
        <v>113</v>
      </c>
      <c r="E32" s="631">
        <v>153000</v>
      </c>
      <c r="F32" s="629">
        <v>1</v>
      </c>
      <c r="G32" s="539"/>
      <c r="H32" s="539">
        <v>153</v>
      </c>
      <c r="I32" s="539">
        <v>153</v>
      </c>
      <c r="J32" s="347">
        <f t="shared" si="1"/>
        <v>153</v>
      </c>
      <c r="K32" s="592" t="s">
        <v>115</v>
      </c>
      <c r="L32" s="593" t="s">
        <v>242</v>
      </c>
      <c r="M32" s="582"/>
      <c r="N32" s="589"/>
      <c r="O32" s="582"/>
      <c r="P32" s="582"/>
    </row>
    <row r="33" spans="1:248" s="591" customFormat="1" ht="51.75" hidden="1">
      <c r="A33" s="587" t="s">
        <v>117</v>
      </c>
      <c r="B33" s="594" t="s">
        <v>118</v>
      </c>
      <c r="C33" s="555"/>
      <c r="D33" s="555"/>
      <c r="E33" s="632"/>
      <c r="F33" s="632"/>
      <c r="G33" s="537">
        <f>SUBTOTAL(9,G34:G39)</f>
        <v>1860</v>
      </c>
      <c r="H33" s="537">
        <f>SUBTOTAL(9,H34:H39)</f>
        <v>11720</v>
      </c>
      <c r="I33" s="537">
        <f>SUBTOTAL(9,I34:I39)</f>
        <v>22732</v>
      </c>
      <c r="J33" s="710">
        <f>SUBTOTAL(9,J34:J39)</f>
        <v>33592</v>
      </c>
      <c r="K33" s="142"/>
      <c r="L33" s="581"/>
      <c r="M33" s="582"/>
      <c r="N33" s="589"/>
      <c r="O33" s="582"/>
      <c r="P33" s="590"/>
    </row>
    <row r="34" spans="1:248" s="311" customFormat="1" ht="87" customHeight="1">
      <c r="A34" s="677" t="s">
        <v>1238</v>
      </c>
      <c r="B34" s="553" t="s">
        <v>821</v>
      </c>
      <c r="C34" s="552" t="s">
        <v>555</v>
      </c>
      <c r="D34" s="552" t="s">
        <v>113</v>
      </c>
      <c r="E34" s="631">
        <v>25000000</v>
      </c>
      <c r="F34" s="629">
        <v>1</v>
      </c>
      <c r="G34" s="539">
        <v>0</v>
      </c>
      <c r="H34" s="539">
        <v>8000</v>
      </c>
      <c r="I34" s="539">
        <v>16000</v>
      </c>
      <c r="J34" s="347">
        <f t="shared" ref="J34:J39" si="2">+E34*F34/1000</f>
        <v>25000</v>
      </c>
      <c r="K34" s="584" t="s">
        <v>117</v>
      </c>
      <c r="L34" s="580" t="s">
        <v>644</v>
      </c>
      <c r="M34" s="582"/>
      <c r="N34" s="589"/>
      <c r="O34" s="582"/>
      <c r="P34" s="582"/>
    </row>
    <row r="35" spans="1:248" s="311" customFormat="1" ht="101.25" customHeight="1">
      <c r="A35" s="677" t="s">
        <v>909</v>
      </c>
      <c r="B35" s="553" t="s">
        <v>243</v>
      </c>
      <c r="C35" s="552" t="s">
        <v>648</v>
      </c>
      <c r="D35" s="552" t="s">
        <v>113</v>
      </c>
      <c r="E35" s="631">
        <v>1440000</v>
      </c>
      <c r="F35" s="629">
        <v>1</v>
      </c>
      <c r="G35" s="539">
        <v>360</v>
      </c>
      <c r="H35" s="539">
        <v>720</v>
      </c>
      <c r="I35" s="539">
        <v>1080</v>
      </c>
      <c r="J35" s="347">
        <f t="shared" si="2"/>
        <v>1440</v>
      </c>
      <c r="K35" s="584" t="s">
        <v>117</v>
      </c>
      <c r="L35" s="580" t="s">
        <v>242</v>
      </c>
      <c r="M35" s="582"/>
      <c r="N35" s="589"/>
      <c r="O35" s="582"/>
      <c r="P35" s="582"/>
    </row>
    <row r="36" spans="1:248" s="311" customFormat="1" ht="114.75" customHeight="1">
      <c r="A36" s="677" t="s">
        <v>906</v>
      </c>
      <c r="B36" s="553" t="s">
        <v>243</v>
      </c>
      <c r="C36" s="552" t="s">
        <v>648</v>
      </c>
      <c r="D36" s="552" t="s">
        <v>113</v>
      </c>
      <c r="E36" s="631">
        <v>1200000</v>
      </c>
      <c r="F36" s="629">
        <v>1</v>
      </c>
      <c r="G36" s="539">
        <v>300</v>
      </c>
      <c r="H36" s="539">
        <v>600</v>
      </c>
      <c r="I36" s="539">
        <v>900</v>
      </c>
      <c r="J36" s="347">
        <f t="shared" si="2"/>
        <v>1200</v>
      </c>
      <c r="K36" s="584" t="s">
        <v>117</v>
      </c>
      <c r="L36" s="580" t="s">
        <v>242</v>
      </c>
      <c r="M36" s="582"/>
      <c r="N36" s="589"/>
      <c r="O36" s="582"/>
      <c r="P36" s="582"/>
    </row>
    <row r="37" spans="1:248" s="311" customFormat="1" ht="105" customHeight="1">
      <c r="A37" s="677" t="s">
        <v>908</v>
      </c>
      <c r="B37" s="553" t="s">
        <v>243</v>
      </c>
      <c r="C37" s="552" t="s">
        <v>648</v>
      </c>
      <c r="D37" s="552" t="s">
        <v>113</v>
      </c>
      <c r="E37" s="631">
        <v>1200000</v>
      </c>
      <c r="F37" s="629">
        <v>1</v>
      </c>
      <c r="G37" s="539">
        <v>300</v>
      </c>
      <c r="H37" s="539">
        <v>600</v>
      </c>
      <c r="I37" s="539">
        <v>900</v>
      </c>
      <c r="J37" s="347">
        <f t="shared" si="2"/>
        <v>1200</v>
      </c>
      <c r="K37" s="584" t="s">
        <v>117</v>
      </c>
      <c r="L37" s="580" t="s">
        <v>242</v>
      </c>
      <c r="M37" s="582"/>
      <c r="N37" s="589"/>
      <c r="O37" s="582"/>
      <c r="P37" s="582"/>
    </row>
    <row r="38" spans="1:248" s="595" customFormat="1" ht="111.75" customHeight="1">
      <c r="A38" s="677" t="s">
        <v>907</v>
      </c>
      <c r="B38" s="553" t="s">
        <v>243</v>
      </c>
      <c r="C38" s="552" t="s">
        <v>648</v>
      </c>
      <c r="D38" s="552" t="s">
        <v>113</v>
      </c>
      <c r="E38" s="631">
        <v>3600000</v>
      </c>
      <c r="F38" s="629">
        <v>1</v>
      </c>
      <c r="G38" s="539">
        <v>900</v>
      </c>
      <c r="H38" s="539">
        <v>1800</v>
      </c>
      <c r="I38" s="539">
        <v>2700</v>
      </c>
      <c r="J38" s="347">
        <f t="shared" si="2"/>
        <v>3600</v>
      </c>
      <c r="K38" s="584" t="s">
        <v>117</v>
      </c>
      <c r="L38" s="580" t="s">
        <v>242</v>
      </c>
      <c r="M38" s="582"/>
      <c r="N38" s="589"/>
      <c r="O38" s="582"/>
      <c r="P38" s="582"/>
      <c r="Q38" s="311"/>
      <c r="R38" s="311"/>
      <c r="S38" s="311"/>
      <c r="T38" s="311"/>
      <c r="U38" s="311"/>
      <c r="V38" s="311"/>
      <c r="W38" s="311"/>
      <c r="X38" s="311"/>
      <c r="Y38" s="311"/>
      <c r="Z38" s="311"/>
      <c r="AA38" s="311"/>
      <c r="AB38" s="311"/>
      <c r="AC38" s="311"/>
      <c r="AD38" s="311"/>
      <c r="AE38" s="311"/>
      <c r="AF38" s="311"/>
      <c r="AG38" s="311"/>
      <c r="AH38" s="311"/>
      <c r="AI38" s="311"/>
      <c r="AJ38" s="311"/>
      <c r="AK38" s="311"/>
      <c r="AL38" s="311"/>
      <c r="AM38" s="311"/>
      <c r="AN38" s="311"/>
      <c r="AO38" s="311"/>
      <c r="AP38" s="311"/>
      <c r="AQ38" s="311"/>
      <c r="AR38" s="311"/>
      <c r="AS38" s="311"/>
      <c r="AT38" s="311"/>
      <c r="AU38" s="311"/>
      <c r="AV38" s="311"/>
      <c r="AW38" s="311"/>
      <c r="AX38" s="311"/>
      <c r="AY38" s="311"/>
      <c r="AZ38" s="311"/>
      <c r="BA38" s="311"/>
      <c r="BB38" s="311"/>
      <c r="BC38" s="311"/>
      <c r="BD38" s="311"/>
      <c r="BE38" s="311"/>
      <c r="BF38" s="311"/>
      <c r="BG38" s="311"/>
      <c r="BH38" s="311"/>
      <c r="BI38" s="311"/>
      <c r="BJ38" s="311"/>
      <c r="BK38" s="311"/>
      <c r="BL38" s="311"/>
      <c r="BM38" s="311"/>
      <c r="BN38" s="311"/>
      <c r="BO38" s="311"/>
      <c r="BP38" s="311"/>
      <c r="BQ38" s="311"/>
      <c r="BR38" s="311"/>
      <c r="BS38" s="311"/>
      <c r="BT38" s="311"/>
      <c r="BU38" s="311"/>
      <c r="BV38" s="311"/>
      <c r="BW38" s="311"/>
      <c r="BX38" s="311"/>
      <c r="BY38" s="311"/>
      <c r="BZ38" s="311"/>
      <c r="CA38" s="311"/>
      <c r="CB38" s="311"/>
      <c r="CC38" s="311"/>
      <c r="CD38" s="311"/>
      <c r="CE38" s="311"/>
      <c r="CF38" s="311"/>
      <c r="CG38" s="311"/>
      <c r="CH38" s="311"/>
      <c r="CI38" s="311"/>
      <c r="CJ38" s="311"/>
      <c r="CK38" s="311"/>
      <c r="CL38" s="311"/>
      <c r="CM38" s="311"/>
      <c r="CN38" s="311"/>
      <c r="CO38" s="311"/>
      <c r="CP38" s="311"/>
      <c r="CQ38" s="311"/>
      <c r="CR38" s="311"/>
      <c r="CS38" s="311"/>
      <c r="CT38" s="311"/>
      <c r="CU38" s="311"/>
      <c r="CV38" s="311"/>
      <c r="CW38" s="311"/>
      <c r="CX38" s="311"/>
      <c r="CY38" s="311"/>
      <c r="CZ38" s="311"/>
      <c r="DA38" s="311"/>
      <c r="DB38" s="311"/>
      <c r="DC38" s="311"/>
      <c r="DD38" s="311"/>
      <c r="DE38" s="311"/>
      <c r="DF38" s="311"/>
      <c r="DG38" s="311"/>
      <c r="DH38" s="311"/>
      <c r="DI38" s="311"/>
      <c r="DJ38" s="311"/>
      <c r="DK38" s="311"/>
      <c r="DL38" s="311"/>
      <c r="DM38" s="311"/>
      <c r="DN38" s="311"/>
      <c r="DO38" s="311"/>
      <c r="DP38" s="311"/>
      <c r="DQ38" s="311"/>
      <c r="DR38" s="311"/>
      <c r="DS38" s="311"/>
      <c r="DT38" s="311"/>
      <c r="DU38" s="311"/>
      <c r="DV38" s="311"/>
      <c r="DW38" s="311"/>
      <c r="DX38" s="311"/>
      <c r="DY38" s="311"/>
      <c r="DZ38" s="311"/>
      <c r="EA38" s="311"/>
      <c r="EB38" s="311"/>
      <c r="EC38" s="311"/>
      <c r="ED38" s="311"/>
      <c r="EE38" s="311"/>
      <c r="EF38" s="311"/>
      <c r="EG38" s="311"/>
      <c r="EH38" s="311"/>
      <c r="EI38" s="311"/>
      <c r="EJ38" s="311"/>
      <c r="EK38" s="311"/>
      <c r="EL38" s="311"/>
      <c r="EM38" s="311"/>
      <c r="EN38" s="311"/>
      <c r="EO38" s="311"/>
      <c r="EP38" s="311"/>
      <c r="EQ38" s="311"/>
      <c r="ER38" s="311"/>
      <c r="ES38" s="311"/>
      <c r="ET38" s="311"/>
      <c r="EU38" s="311"/>
      <c r="EV38" s="311"/>
      <c r="EW38" s="311"/>
      <c r="EX38" s="311"/>
      <c r="EY38" s="311"/>
      <c r="EZ38" s="311"/>
      <c r="FA38" s="311"/>
      <c r="FB38" s="311"/>
      <c r="FC38" s="311"/>
      <c r="FD38" s="311"/>
      <c r="FE38" s="311"/>
      <c r="FF38" s="311"/>
      <c r="FG38" s="311"/>
      <c r="FH38" s="311"/>
      <c r="FI38" s="311"/>
      <c r="FJ38" s="311"/>
      <c r="FK38" s="311"/>
      <c r="FL38" s="311"/>
      <c r="FM38" s="311"/>
      <c r="FN38" s="311"/>
      <c r="FO38" s="311"/>
      <c r="FP38" s="311"/>
      <c r="FQ38" s="311"/>
      <c r="FR38" s="311"/>
      <c r="FS38" s="311"/>
      <c r="FT38" s="311"/>
      <c r="FU38" s="311"/>
      <c r="FV38" s="311"/>
      <c r="FW38" s="311"/>
      <c r="FX38" s="311"/>
      <c r="FY38" s="311"/>
      <c r="FZ38" s="311"/>
      <c r="GA38" s="311"/>
      <c r="GB38" s="311"/>
      <c r="GC38" s="311"/>
      <c r="GD38" s="311"/>
      <c r="GE38" s="311"/>
      <c r="GF38" s="311"/>
      <c r="GG38" s="311"/>
      <c r="GH38" s="311"/>
      <c r="GI38" s="311"/>
      <c r="GJ38" s="311"/>
      <c r="GK38" s="311"/>
      <c r="GL38" s="311"/>
      <c r="GM38" s="311"/>
      <c r="GN38" s="311"/>
      <c r="GO38" s="311"/>
      <c r="GP38" s="311"/>
      <c r="GQ38" s="311"/>
      <c r="GR38" s="311"/>
      <c r="GS38" s="311"/>
      <c r="GT38" s="311"/>
      <c r="GU38" s="311"/>
      <c r="GV38" s="311"/>
      <c r="GW38" s="311"/>
      <c r="GX38" s="311"/>
      <c r="GY38" s="311"/>
      <c r="GZ38" s="311"/>
      <c r="HA38" s="311"/>
      <c r="HB38" s="311"/>
      <c r="HC38" s="311"/>
      <c r="HD38" s="311"/>
      <c r="HE38" s="311"/>
      <c r="HF38" s="311"/>
      <c r="HG38" s="311"/>
      <c r="HH38" s="311"/>
      <c r="HI38" s="311"/>
      <c r="HJ38" s="311"/>
      <c r="HK38" s="311"/>
      <c r="HL38" s="311"/>
      <c r="HM38" s="311"/>
      <c r="HN38" s="311"/>
      <c r="HO38" s="311"/>
      <c r="HP38" s="311"/>
      <c r="HQ38" s="311"/>
      <c r="HR38" s="311"/>
      <c r="HS38" s="311"/>
      <c r="HT38" s="311"/>
      <c r="HU38" s="311"/>
      <c r="HV38" s="311"/>
      <c r="HW38" s="311"/>
      <c r="HX38" s="311"/>
      <c r="HY38" s="311"/>
      <c r="HZ38" s="311"/>
      <c r="IA38" s="311"/>
      <c r="IB38" s="311"/>
      <c r="IC38" s="311"/>
      <c r="ID38" s="311"/>
      <c r="IE38" s="311"/>
      <c r="IF38" s="311"/>
      <c r="IG38" s="311"/>
      <c r="IH38" s="311"/>
      <c r="II38" s="311"/>
      <c r="IJ38" s="311"/>
      <c r="IK38" s="311"/>
      <c r="IL38" s="311"/>
      <c r="IM38" s="311"/>
      <c r="IN38" s="311"/>
    </row>
    <row r="39" spans="1:248" s="311" customFormat="1" ht="51" customHeight="1">
      <c r="A39" s="552" t="s">
        <v>910</v>
      </c>
      <c r="B39" s="553" t="s">
        <v>826</v>
      </c>
      <c r="C39" s="556" t="s">
        <v>555</v>
      </c>
      <c r="D39" s="552" t="s">
        <v>113</v>
      </c>
      <c r="E39" s="631">
        <v>1152000</v>
      </c>
      <c r="F39" s="629">
        <v>1</v>
      </c>
      <c r="G39" s="539"/>
      <c r="H39" s="539"/>
      <c r="I39" s="539">
        <v>1152</v>
      </c>
      <c r="J39" s="347">
        <f t="shared" si="2"/>
        <v>1152</v>
      </c>
      <c r="K39" s="584" t="s">
        <v>117</v>
      </c>
      <c r="L39" s="580" t="s">
        <v>242</v>
      </c>
      <c r="M39" s="582"/>
      <c r="N39" s="597"/>
      <c r="O39" s="582"/>
      <c r="P39" s="596"/>
      <c r="Q39" s="595"/>
      <c r="R39" s="595"/>
      <c r="S39" s="595"/>
      <c r="T39" s="595"/>
      <c r="U39" s="595"/>
      <c r="V39" s="595"/>
      <c r="W39" s="595"/>
      <c r="X39" s="595"/>
      <c r="Y39" s="595"/>
      <c r="Z39" s="595"/>
      <c r="AA39" s="595"/>
      <c r="AB39" s="595"/>
      <c r="AC39" s="595"/>
      <c r="AD39" s="595"/>
      <c r="AE39" s="595"/>
      <c r="AF39" s="595"/>
      <c r="AG39" s="595"/>
      <c r="AH39" s="595"/>
      <c r="AI39" s="595"/>
      <c r="AJ39" s="595"/>
      <c r="AK39" s="595"/>
      <c r="AL39" s="595"/>
      <c r="AM39" s="595"/>
      <c r="AN39" s="595"/>
      <c r="AO39" s="595"/>
      <c r="AP39" s="595"/>
      <c r="AQ39" s="595"/>
      <c r="AR39" s="595"/>
      <c r="AS39" s="595"/>
      <c r="AT39" s="595"/>
      <c r="AU39" s="595"/>
      <c r="AV39" s="595"/>
      <c r="AW39" s="595"/>
      <c r="AX39" s="595"/>
      <c r="AY39" s="595"/>
      <c r="AZ39" s="595"/>
      <c r="BA39" s="595"/>
      <c r="BB39" s="595"/>
      <c r="BC39" s="595"/>
      <c r="BD39" s="595"/>
      <c r="BE39" s="595"/>
      <c r="BF39" s="595"/>
      <c r="BG39" s="595"/>
      <c r="BH39" s="595"/>
      <c r="BI39" s="595"/>
      <c r="BJ39" s="595"/>
      <c r="BK39" s="595"/>
      <c r="BL39" s="595"/>
      <c r="BM39" s="595"/>
      <c r="BN39" s="595"/>
      <c r="BO39" s="595"/>
      <c r="BP39" s="595"/>
      <c r="BQ39" s="595"/>
      <c r="BR39" s="595"/>
      <c r="BS39" s="595"/>
      <c r="BT39" s="595"/>
      <c r="BU39" s="595"/>
      <c r="BV39" s="595"/>
      <c r="BW39" s="595"/>
      <c r="BX39" s="595"/>
      <c r="BY39" s="595"/>
      <c r="BZ39" s="595"/>
      <c r="CA39" s="595"/>
      <c r="CB39" s="595"/>
      <c r="CC39" s="595"/>
      <c r="CD39" s="595"/>
      <c r="CE39" s="595"/>
      <c r="CF39" s="595"/>
      <c r="CG39" s="595"/>
      <c r="CH39" s="595"/>
      <c r="CI39" s="595"/>
      <c r="CJ39" s="595"/>
      <c r="CK39" s="595"/>
      <c r="CL39" s="595"/>
      <c r="CM39" s="595"/>
      <c r="CN39" s="595"/>
      <c r="CO39" s="595"/>
      <c r="CP39" s="595"/>
      <c r="CQ39" s="595"/>
      <c r="CR39" s="595"/>
      <c r="CS39" s="595"/>
      <c r="CT39" s="595"/>
      <c r="CU39" s="595"/>
      <c r="CV39" s="595"/>
      <c r="CW39" s="595"/>
      <c r="CX39" s="595"/>
      <c r="CY39" s="595"/>
      <c r="CZ39" s="595"/>
      <c r="DA39" s="595"/>
      <c r="DB39" s="595"/>
      <c r="DC39" s="595"/>
      <c r="DD39" s="595"/>
      <c r="DE39" s="595"/>
      <c r="DF39" s="595"/>
      <c r="DG39" s="595"/>
      <c r="DH39" s="595"/>
      <c r="DI39" s="595"/>
      <c r="DJ39" s="595"/>
      <c r="DK39" s="595"/>
      <c r="DL39" s="595"/>
      <c r="DM39" s="595"/>
      <c r="DN39" s="595"/>
      <c r="DO39" s="595"/>
      <c r="DP39" s="595"/>
      <c r="DQ39" s="595"/>
      <c r="DR39" s="595"/>
      <c r="DS39" s="595"/>
      <c r="DT39" s="595"/>
      <c r="DU39" s="595"/>
      <c r="DV39" s="595"/>
      <c r="DW39" s="595"/>
      <c r="DX39" s="595"/>
      <c r="DY39" s="595"/>
      <c r="DZ39" s="595"/>
      <c r="EA39" s="595"/>
      <c r="EB39" s="595"/>
      <c r="EC39" s="595"/>
      <c r="ED39" s="595"/>
      <c r="EE39" s="595"/>
      <c r="EF39" s="595"/>
      <c r="EG39" s="595"/>
      <c r="EH39" s="595"/>
      <c r="EI39" s="595"/>
      <c r="EJ39" s="595"/>
      <c r="EK39" s="595"/>
      <c r="EL39" s="595"/>
      <c r="EM39" s="595"/>
      <c r="EN39" s="595"/>
      <c r="EO39" s="595"/>
      <c r="EP39" s="595"/>
      <c r="EQ39" s="595"/>
      <c r="ER39" s="595"/>
      <c r="ES39" s="595"/>
      <c r="ET39" s="595"/>
      <c r="EU39" s="595"/>
      <c r="EV39" s="595"/>
      <c r="EW39" s="595"/>
      <c r="EX39" s="595"/>
      <c r="EY39" s="595"/>
      <c r="EZ39" s="595"/>
      <c r="FA39" s="595"/>
      <c r="FB39" s="595"/>
      <c r="FC39" s="595"/>
      <c r="FD39" s="595"/>
      <c r="FE39" s="595"/>
      <c r="FF39" s="595"/>
      <c r="FG39" s="595"/>
      <c r="FH39" s="595"/>
      <c r="FI39" s="595"/>
      <c r="FJ39" s="595"/>
      <c r="FK39" s="595"/>
      <c r="FL39" s="595"/>
      <c r="FM39" s="595"/>
      <c r="FN39" s="595"/>
      <c r="FO39" s="595"/>
      <c r="FP39" s="595"/>
      <c r="FQ39" s="595"/>
      <c r="FR39" s="595"/>
      <c r="FS39" s="595"/>
      <c r="FT39" s="595"/>
      <c r="FU39" s="595"/>
      <c r="FV39" s="595"/>
      <c r="FW39" s="595"/>
      <c r="FX39" s="595"/>
      <c r="FY39" s="595"/>
      <c r="FZ39" s="595"/>
      <c r="GA39" s="595"/>
      <c r="GB39" s="595"/>
      <c r="GC39" s="595"/>
      <c r="GD39" s="595"/>
      <c r="GE39" s="595"/>
      <c r="GF39" s="595"/>
      <c r="GG39" s="595"/>
      <c r="GH39" s="595"/>
      <c r="GI39" s="595"/>
      <c r="GJ39" s="595"/>
      <c r="GK39" s="595"/>
      <c r="GL39" s="595"/>
      <c r="GM39" s="595"/>
      <c r="GN39" s="595"/>
      <c r="GO39" s="595"/>
      <c r="GP39" s="595"/>
      <c r="GQ39" s="595"/>
      <c r="GR39" s="595"/>
      <c r="GS39" s="595"/>
      <c r="GT39" s="595"/>
      <c r="GU39" s="595"/>
      <c r="GV39" s="595"/>
      <c r="GW39" s="595"/>
      <c r="GX39" s="595"/>
      <c r="GY39" s="595"/>
      <c r="GZ39" s="595"/>
      <c r="HA39" s="595"/>
      <c r="HB39" s="595"/>
      <c r="HC39" s="595"/>
      <c r="HD39" s="595"/>
      <c r="HE39" s="595"/>
      <c r="HF39" s="595"/>
      <c r="HG39" s="595"/>
      <c r="HH39" s="595"/>
      <c r="HI39" s="595"/>
      <c r="HJ39" s="595"/>
      <c r="HK39" s="595"/>
      <c r="HL39" s="595"/>
      <c r="HM39" s="595"/>
      <c r="HN39" s="595"/>
      <c r="HO39" s="595"/>
      <c r="HP39" s="595"/>
      <c r="HQ39" s="595"/>
      <c r="HR39" s="595"/>
      <c r="HS39" s="595"/>
      <c r="HT39" s="595"/>
      <c r="HU39" s="595"/>
      <c r="HV39" s="595"/>
      <c r="HW39" s="595"/>
      <c r="HX39" s="595"/>
      <c r="HY39" s="595"/>
      <c r="HZ39" s="595"/>
      <c r="IA39" s="595"/>
      <c r="IB39" s="595"/>
      <c r="IC39" s="595"/>
      <c r="ID39" s="595"/>
      <c r="IE39" s="595"/>
      <c r="IF39" s="595"/>
      <c r="IG39" s="595"/>
      <c r="IH39" s="595"/>
      <c r="II39" s="595"/>
      <c r="IJ39" s="595"/>
      <c r="IK39" s="595"/>
      <c r="IL39" s="595"/>
      <c r="IM39" s="595"/>
      <c r="IN39" s="595"/>
    </row>
    <row r="40" spans="1:248" s="591" customFormat="1" ht="34.5" hidden="1">
      <c r="A40" s="587" t="s">
        <v>229</v>
      </c>
      <c r="B40" s="557" t="s">
        <v>119</v>
      </c>
      <c r="C40" s="558" t="s">
        <v>555</v>
      </c>
      <c r="D40" s="558"/>
      <c r="E40" s="630"/>
      <c r="F40" s="632"/>
      <c r="G40" s="544">
        <f>SUBTOTAL(9,G41:G41)</f>
        <v>0</v>
      </c>
      <c r="H40" s="544">
        <f>SUBTOTAL(9,H41:H41)</f>
        <v>150</v>
      </c>
      <c r="I40" s="544">
        <f>SUBTOTAL(9,I41:I41)</f>
        <v>350</v>
      </c>
      <c r="J40" s="711">
        <f>SUBTOTAL(9,J41:J41)</f>
        <v>500</v>
      </c>
      <c r="K40" s="142"/>
      <c r="L40" s="581"/>
      <c r="M40" s="582"/>
      <c r="N40" s="589"/>
      <c r="O40" s="582"/>
      <c r="P40" s="590"/>
    </row>
    <row r="41" spans="1:248" s="311" customFormat="1" ht="63.75" customHeight="1">
      <c r="A41" s="552" t="s">
        <v>911</v>
      </c>
      <c r="B41" s="553" t="s">
        <v>244</v>
      </c>
      <c r="C41" s="552" t="s">
        <v>555</v>
      </c>
      <c r="D41" s="552" t="s">
        <v>113</v>
      </c>
      <c r="E41" s="631">
        <f>150000+350000</f>
        <v>500000</v>
      </c>
      <c r="F41" s="629">
        <v>1</v>
      </c>
      <c r="G41" s="539"/>
      <c r="H41" s="539">
        <v>150</v>
      </c>
      <c r="I41" s="539">
        <v>350</v>
      </c>
      <c r="J41" s="347">
        <f>+E41*F41/1000</f>
        <v>500</v>
      </c>
      <c r="K41" s="584" t="s">
        <v>229</v>
      </c>
      <c r="L41" s="580" t="s">
        <v>242</v>
      </c>
      <c r="M41" s="582"/>
      <c r="N41" s="589"/>
      <c r="O41" s="582"/>
      <c r="P41" s="582"/>
    </row>
    <row r="42" spans="1:248" s="591" customFormat="1" ht="34.5" hidden="1">
      <c r="A42" s="587" t="s">
        <v>247</v>
      </c>
      <c r="B42" s="557" t="s">
        <v>245</v>
      </c>
      <c r="C42" s="558"/>
      <c r="D42" s="558"/>
      <c r="E42" s="630"/>
      <c r="F42" s="632"/>
      <c r="G42" s="544">
        <f>SUBTOTAL(9,G43:G49)</f>
        <v>6934.5</v>
      </c>
      <c r="H42" s="544">
        <f>SUBTOTAL(9,H43:H49)</f>
        <v>17049</v>
      </c>
      <c r="I42" s="544">
        <f>SUBTOTAL(9,I43:I49)</f>
        <v>31153.5</v>
      </c>
      <c r="J42" s="711">
        <f>SUBTOTAL(9,J43:J49)</f>
        <v>39618</v>
      </c>
      <c r="K42" s="142"/>
      <c r="L42" s="581"/>
      <c r="M42" s="582"/>
      <c r="N42" s="589"/>
      <c r="O42" s="582"/>
      <c r="P42" s="590"/>
    </row>
    <row r="43" spans="1:248" s="311" customFormat="1" ht="82.5" customHeight="1">
      <c r="A43" s="677" t="s">
        <v>1239</v>
      </c>
      <c r="B43" s="553" t="s">
        <v>811</v>
      </c>
      <c r="C43" s="552" t="s">
        <v>555</v>
      </c>
      <c r="D43" s="552" t="s">
        <v>121</v>
      </c>
      <c r="E43" s="631">
        <v>550000</v>
      </c>
      <c r="F43" s="629">
        <v>2</v>
      </c>
      <c r="G43" s="539">
        <v>0</v>
      </c>
      <c r="H43" s="539">
        <v>350</v>
      </c>
      <c r="I43" s="539">
        <v>700</v>
      </c>
      <c r="J43" s="347">
        <f t="shared" ref="J43:J49" si="3">+E43*F43/1000</f>
        <v>1100</v>
      </c>
      <c r="K43" s="584" t="s">
        <v>247</v>
      </c>
      <c r="L43" s="580" t="s">
        <v>644</v>
      </c>
      <c r="M43" s="582"/>
      <c r="N43" s="589"/>
      <c r="O43" s="582"/>
      <c r="P43" s="582"/>
    </row>
    <row r="44" spans="1:248" s="311" customFormat="1" ht="75.75" customHeight="1">
      <c r="A44" s="556" t="s">
        <v>912</v>
      </c>
      <c r="B44" s="553" t="s">
        <v>812</v>
      </c>
      <c r="C44" s="552" t="s">
        <v>555</v>
      </c>
      <c r="D44" s="552" t="s">
        <v>113</v>
      </c>
      <c r="E44" s="631">
        <v>2500000</v>
      </c>
      <c r="F44" s="629">
        <v>1</v>
      </c>
      <c r="G44" s="540"/>
      <c r="H44" s="540"/>
      <c r="I44" s="540">
        <v>2500</v>
      </c>
      <c r="J44" s="347">
        <f t="shared" si="3"/>
        <v>2500</v>
      </c>
      <c r="K44" s="584" t="s">
        <v>247</v>
      </c>
      <c r="L44" s="580" t="s">
        <v>242</v>
      </c>
      <c r="M44" s="582"/>
      <c r="N44" s="589"/>
      <c r="O44" s="582"/>
      <c r="P44" s="582"/>
    </row>
    <row r="45" spans="1:248" s="311" customFormat="1" ht="72" customHeight="1">
      <c r="A45" s="677" t="s">
        <v>1240</v>
      </c>
      <c r="B45" s="553" t="s">
        <v>823</v>
      </c>
      <c r="C45" s="552" t="s">
        <v>555</v>
      </c>
      <c r="D45" s="552" t="s">
        <v>113</v>
      </c>
      <c r="E45" s="631">
        <v>2000000</v>
      </c>
      <c r="F45" s="629">
        <v>1</v>
      </c>
      <c r="G45" s="539">
        <v>0</v>
      </c>
      <c r="H45" s="539">
        <v>2000</v>
      </c>
      <c r="I45" s="539">
        <v>2000</v>
      </c>
      <c r="J45" s="347">
        <f t="shared" si="3"/>
        <v>2000</v>
      </c>
      <c r="K45" s="584" t="s">
        <v>247</v>
      </c>
      <c r="L45" s="580" t="s">
        <v>644</v>
      </c>
      <c r="M45" s="582"/>
      <c r="N45" s="589"/>
      <c r="O45" s="582"/>
      <c r="P45" s="582"/>
    </row>
    <row r="46" spans="1:248" s="311" customFormat="1" ht="85.5" customHeight="1">
      <c r="A46" s="677" t="s">
        <v>1515</v>
      </c>
      <c r="B46" s="553" t="s">
        <v>824</v>
      </c>
      <c r="C46" s="552" t="s">
        <v>555</v>
      </c>
      <c r="D46" s="552" t="s">
        <v>113</v>
      </c>
      <c r="E46" s="631">
        <v>3840000</v>
      </c>
      <c r="F46" s="629">
        <v>1</v>
      </c>
      <c r="G46" s="540"/>
      <c r="H46" s="540"/>
      <c r="I46" s="540">
        <v>3840</v>
      </c>
      <c r="J46" s="347">
        <f t="shared" si="3"/>
        <v>3840</v>
      </c>
      <c r="K46" s="592" t="s">
        <v>247</v>
      </c>
      <c r="L46" s="593" t="s">
        <v>242</v>
      </c>
      <c r="M46" s="582"/>
      <c r="N46" s="589"/>
      <c r="O46" s="582"/>
      <c r="P46" s="582"/>
    </row>
    <row r="47" spans="1:248" ht="70.5" customHeight="1">
      <c r="A47" s="552" t="s">
        <v>913</v>
      </c>
      <c r="B47" s="553" t="s">
        <v>246</v>
      </c>
      <c r="C47" s="552" t="s">
        <v>555</v>
      </c>
      <c r="D47" s="552" t="s">
        <v>113</v>
      </c>
      <c r="E47" s="631">
        <v>27738000</v>
      </c>
      <c r="F47" s="629">
        <v>1</v>
      </c>
      <c r="G47" s="539">
        <v>6934.5</v>
      </c>
      <c r="H47" s="539">
        <v>13869</v>
      </c>
      <c r="I47" s="539">
        <v>20803.5</v>
      </c>
      <c r="J47" s="347">
        <f t="shared" si="3"/>
        <v>27738</v>
      </c>
      <c r="K47" s="592" t="s">
        <v>247</v>
      </c>
      <c r="L47" s="593" t="s">
        <v>242</v>
      </c>
      <c r="M47" s="582"/>
      <c r="N47" s="598"/>
      <c r="O47" s="582"/>
    </row>
    <row r="48" spans="1:248" s="311" customFormat="1" ht="103.5" customHeight="1">
      <c r="A48" s="556" t="s">
        <v>1205</v>
      </c>
      <c r="B48" s="565" t="s">
        <v>628</v>
      </c>
      <c r="C48" s="556" t="s">
        <v>555</v>
      </c>
      <c r="D48" s="556" t="s">
        <v>113</v>
      </c>
      <c r="E48" s="634">
        <v>1000000</v>
      </c>
      <c r="F48" s="633">
        <v>1</v>
      </c>
      <c r="G48" s="540"/>
      <c r="H48" s="540">
        <v>350</v>
      </c>
      <c r="I48" s="540">
        <v>350</v>
      </c>
      <c r="J48" s="531">
        <f t="shared" si="3"/>
        <v>1000</v>
      </c>
      <c r="K48" s="584" t="s">
        <v>247</v>
      </c>
      <c r="L48" s="580" t="s">
        <v>242</v>
      </c>
      <c r="M48" s="582"/>
      <c r="N48" s="589"/>
      <c r="O48" s="582"/>
      <c r="P48" s="582"/>
    </row>
    <row r="49" spans="1:248" s="311" customFormat="1" ht="141.75" customHeight="1">
      <c r="A49" s="556" t="s">
        <v>1206</v>
      </c>
      <c r="B49" s="565" t="s">
        <v>1207</v>
      </c>
      <c r="C49" s="556" t="s">
        <v>555</v>
      </c>
      <c r="D49" s="556" t="s">
        <v>113</v>
      </c>
      <c r="E49" s="634">
        <v>1440000</v>
      </c>
      <c r="F49" s="633">
        <v>1</v>
      </c>
      <c r="G49" s="540"/>
      <c r="H49" s="540">
        <v>480</v>
      </c>
      <c r="I49" s="540">
        <v>960</v>
      </c>
      <c r="J49" s="531">
        <f t="shared" si="3"/>
        <v>1440</v>
      </c>
      <c r="K49" s="584" t="s">
        <v>247</v>
      </c>
      <c r="L49" s="580" t="s">
        <v>242</v>
      </c>
      <c r="M49" s="582"/>
      <c r="N49" s="589"/>
      <c r="O49" s="582"/>
      <c r="P49" s="582"/>
    </row>
    <row r="50" spans="1:248" s="591" customFormat="1" ht="69" hidden="1">
      <c r="A50" s="587" t="s">
        <v>709</v>
      </c>
      <c r="B50" s="557" t="s">
        <v>710</v>
      </c>
      <c r="C50" s="558"/>
      <c r="D50" s="558"/>
      <c r="E50" s="630"/>
      <c r="F50" s="632"/>
      <c r="G50" s="544">
        <f t="shared" ref="G50:I52" si="4">SUBTOTAL(9,G51:G51)</f>
        <v>0</v>
      </c>
      <c r="H50" s="544">
        <f t="shared" si="4"/>
        <v>0</v>
      </c>
      <c r="I50" s="544">
        <f t="shared" si="4"/>
        <v>0</v>
      </c>
      <c r="J50" s="711">
        <f>SUBTOTAL(9,J51:J51)</f>
        <v>0</v>
      </c>
      <c r="K50" s="142"/>
      <c r="L50" s="581"/>
      <c r="M50" s="582"/>
      <c r="N50" s="589"/>
      <c r="O50" s="582"/>
      <c r="P50" s="590"/>
    </row>
    <row r="51" spans="1:248" s="595" customFormat="1" ht="57" hidden="1" customHeight="1">
      <c r="A51" s="644"/>
      <c r="B51" s="568"/>
      <c r="C51" s="645"/>
      <c r="D51" s="645"/>
      <c r="E51" s="641"/>
      <c r="F51" s="642"/>
      <c r="G51" s="646"/>
      <c r="H51" s="643"/>
      <c r="I51" s="643"/>
      <c r="J51" s="507"/>
      <c r="K51" s="610"/>
      <c r="L51" s="611"/>
      <c r="M51" s="582"/>
      <c r="N51" s="597"/>
      <c r="O51" s="582"/>
      <c r="P51" s="596"/>
    </row>
    <row r="52" spans="1:248" s="591" customFormat="1" ht="34.5" hidden="1">
      <c r="A52" s="587" t="s">
        <v>314</v>
      </c>
      <c r="B52" s="557" t="s">
        <v>646</v>
      </c>
      <c r="C52" s="558"/>
      <c r="D52" s="558"/>
      <c r="E52" s="630"/>
      <c r="F52" s="632"/>
      <c r="G52" s="544">
        <f t="shared" si="4"/>
        <v>0</v>
      </c>
      <c r="H52" s="544">
        <f>SUBTOTAL(9,H53:H53)</f>
        <v>3300</v>
      </c>
      <c r="I52" s="544">
        <f>SUBTOTAL(9,I53:I53)</f>
        <v>6600</v>
      </c>
      <c r="J52" s="711">
        <f>SUBTOTAL(9,J53:J53)</f>
        <v>10000</v>
      </c>
      <c r="K52" s="142"/>
      <c r="L52" s="581"/>
      <c r="M52" s="582"/>
      <c r="N52" s="589"/>
      <c r="O52" s="582"/>
      <c r="P52" s="590"/>
    </row>
    <row r="53" spans="1:248" s="311" customFormat="1" ht="87.75" customHeight="1">
      <c r="A53" s="677" t="s">
        <v>1241</v>
      </c>
      <c r="B53" s="553" t="s">
        <v>645</v>
      </c>
      <c r="C53" s="552" t="s">
        <v>555</v>
      </c>
      <c r="D53" s="552" t="s">
        <v>113</v>
      </c>
      <c r="E53" s="631">
        <v>10000000</v>
      </c>
      <c r="F53" s="629">
        <v>1</v>
      </c>
      <c r="G53" s="539">
        <v>0</v>
      </c>
      <c r="H53" s="539">
        <v>3300</v>
      </c>
      <c r="I53" s="539">
        <v>6600</v>
      </c>
      <c r="J53" s="347">
        <f>+E53*F53/1000</f>
        <v>10000</v>
      </c>
      <c r="K53" s="584" t="s">
        <v>314</v>
      </c>
      <c r="L53" s="580" t="s">
        <v>644</v>
      </c>
      <c r="M53" s="582"/>
      <c r="N53" s="589"/>
      <c r="O53" s="582"/>
      <c r="P53" s="582"/>
    </row>
    <row r="54" spans="1:248" s="591" customFormat="1" ht="34.5" hidden="1">
      <c r="A54" s="587" t="s">
        <v>315</v>
      </c>
      <c r="B54" s="557" t="s">
        <v>647</v>
      </c>
      <c r="C54" s="558"/>
      <c r="D54" s="558"/>
      <c r="E54" s="630"/>
      <c r="F54" s="632"/>
      <c r="G54" s="544">
        <f>SUBTOTAL(9,G55:G56)</f>
        <v>0</v>
      </c>
      <c r="H54" s="544">
        <f>SUBTOTAL(9,H55:H56)</f>
        <v>6000</v>
      </c>
      <c r="I54" s="544">
        <f>SUBTOTAL(9,I55:I56)</f>
        <v>9500</v>
      </c>
      <c r="J54" s="711">
        <f>SUBTOTAL(9,J55:J56)</f>
        <v>13000</v>
      </c>
      <c r="K54" s="142"/>
      <c r="L54" s="581"/>
      <c r="M54" s="582"/>
      <c r="N54" s="589"/>
      <c r="O54" s="582"/>
      <c r="P54" s="590"/>
    </row>
    <row r="55" spans="1:248" s="311" customFormat="1" ht="62.25" customHeight="1">
      <c r="A55" s="677" t="s">
        <v>1242</v>
      </c>
      <c r="B55" s="553" t="s">
        <v>830</v>
      </c>
      <c r="C55" s="552" t="s">
        <v>648</v>
      </c>
      <c r="D55" s="552" t="s">
        <v>113</v>
      </c>
      <c r="E55" s="631">
        <v>10000000</v>
      </c>
      <c r="F55" s="629">
        <v>1</v>
      </c>
      <c r="G55" s="539">
        <v>0</v>
      </c>
      <c r="H55" s="539">
        <v>5000</v>
      </c>
      <c r="I55" s="539">
        <v>7500</v>
      </c>
      <c r="J55" s="347">
        <f>+E55*F55/1000</f>
        <v>10000</v>
      </c>
      <c r="K55" s="584" t="s">
        <v>315</v>
      </c>
      <c r="L55" s="580" t="s">
        <v>644</v>
      </c>
      <c r="M55" s="582"/>
      <c r="N55" s="589"/>
      <c r="O55" s="582"/>
      <c r="P55" s="582"/>
    </row>
    <row r="56" spans="1:248" s="311" customFormat="1" ht="62.25" customHeight="1">
      <c r="A56" s="677" t="s">
        <v>1243</v>
      </c>
      <c r="B56" s="553" t="s">
        <v>830</v>
      </c>
      <c r="C56" s="552" t="s">
        <v>648</v>
      </c>
      <c r="D56" s="552" t="s">
        <v>113</v>
      </c>
      <c r="E56" s="631">
        <v>3000000</v>
      </c>
      <c r="F56" s="629">
        <v>1</v>
      </c>
      <c r="G56" s="539"/>
      <c r="H56" s="539">
        <v>1000</v>
      </c>
      <c r="I56" s="539">
        <v>2000</v>
      </c>
      <c r="J56" s="347">
        <f>+E56*F56/1000</f>
        <v>3000</v>
      </c>
      <c r="K56" s="584" t="s">
        <v>315</v>
      </c>
      <c r="L56" s="593" t="s">
        <v>242</v>
      </c>
      <c r="M56" s="582"/>
      <c r="N56" s="589"/>
      <c r="O56" s="582"/>
      <c r="P56" s="582"/>
    </row>
    <row r="57" spans="1:248" s="591" customFormat="1" ht="34.5" hidden="1">
      <c r="A57" s="587" t="s">
        <v>230</v>
      </c>
      <c r="B57" s="559" t="s">
        <v>69</v>
      </c>
      <c r="C57" s="554"/>
      <c r="D57" s="554"/>
      <c r="E57" s="630"/>
      <c r="F57" s="630"/>
      <c r="G57" s="537">
        <f>SUBTOTAL(9,G58:G66)</f>
        <v>634807.5</v>
      </c>
      <c r="H57" s="537">
        <f>SUBTOTAL(9,H58:H66)</f>
        <v>1065712.8</v>
      </c>
      <c r="I57" s="537">
        <f>SUBTOTAL(9,I58:I66)</f>
        <v>1553368.2000000002</v>
      </c>
      <c r="J57" s="710">
        <f>SUBTOTAL(9,J58:J66)</f>
        <v>4485859.8</v>
      </c>
      <c r="K57" s="142"/>
      <c r="L57" s="581"/>
      <c r="M57" s="582"/>
      <c r="N57" s="589"/>
      <c r="O57" s="582"/>
      <c r="P57" s="590"/>
    </row>
    <row r="58" spans="1:248" ht="56.25" customHeight="1">
      <c r="A58" s="193" t="s">
        <v>1148</v>
      </c>
      <c r="B58" s="553" t="s">
        <v>723</v>
      </c>
      <c r="C58" s="552" t="s">
        <v>642</v>
      </c>
      <c r="D58" s="552" t="s">
        <v>113</v>
      </c>
      <c r="E58" s="631">
        <v>469794900</v>
      </c>
      <c r="F58" s="629">
        <v>1</v>
      </c>
      <c r="G58" s="543"/>
      <c r="H58" s="539">
        <f>175000-55045.1</f>
        <v>119954.9</v>
      </c>
      <c r="I58" s="539">
        <f>350000-55045.1</f>
        <v>294954.90000000002</v>
      </c>
      <c r="J58" s="347">
        <f t="shared" ref="J58:J66" si="5">+E58*F58/1000</f>
        <v>469794.9</v>
      </c>
      <c r="K58" s="584" t="s">
        <v>230</v>
      </c>
      <c r="L58" s="580" t="s">
        <v>242</v>
      </c>
      <c r="M58" s="582"/>
      <c r="N58" s="589"/>
      <c r="O58" s="582"/>
      <c r="P58" s="582"/>
      <c r="Q58" s="311"/>
      <c r="R58" s="311"/>
      <c r="S58" s="311"/>
      <c r="T58" s="311"/>
      <c r="U58" s="311"/>
      <c r="V58" s="311"/>
      <c r="W58" s="311"/>
      <c r="X58" s="311"/>
      <c r="Y58" s="311"/>
      <c r="Z58" s="311"/>
      <c r="AA58" s="311"/>
      <c r="AB58" s="311"/>
      <c r="AC58" s="311"/>
      <c r="AD58" s="311"/>
      <c r="AE58" s="311"/>
      <c r="AF58" s="311"/>
      <c r="AG58" s="311"/>
      <c r="AH58" s="311"/>
      <c r="AI58" s="311"/>
      <c r="AJ58" s="311"/>
      <c r="AK58" s="311"/>
      <c r="AL58" s="311"/>
      <c r="AM58" s="311"/>
      <c r="AN58" s="311"/>
      <c r="AO58" s="311"/>
      <c r="AP58" s="311"/>
      <c r="AQ58" s="311"/>
      <c r="AR58" s="311"/>
      <c r="AS58" s="311"/>
      <c r="AT58" s="311"/>
      <c r="AU58" s="311"/>
      <c r="AV58" s="311"/>
      <c r="AW58" s="311"/>
      <c r="AX58" s="311"/>
      <c r="AY58" s="311"/>
      <c r="AZ58" s="311"/>
      <c r="BA58" s="311"/>
      <c r="BB58" s="311"/>
      <c r="BC58" s="311"/>
      <c r="BD58" s="311"/>
      <c r="BE58" s="311"/>
      <c r="BF58" s="311"/>
      <c r="BG58" s="311"/>
      <c r="BH58" s="311"/>
      <c r="BI58" s="311"/>
      <c r="BJ58" s="311"/>
      <c r="BK58" s="311"/>
      <c r="BL58" s="311"/>
      <c r="BM58" s="311"/>
      <c r="BN58" s="311"/>
      <c r="BO58" s="311"/>
      <c r="BP58" s="311"/>
      <c r="BQ58" s="311"/>
      <c r="BR58" s="311"/>
      <c r="BS58" s="311"/>
      <c r="BT58" s="311"/>
      <c r="BU58" s="311"/>
      <c r="BV58" s="311"/>
      <c r="BW58" s="311"/>
      <c r="BX58" s="311"/>
      <c r="BY58" s="311"/>
      <c r="BZ58" s="311"/>
      <c r="CA58" s="311"/>
      <c r="CB58" s="311"/>
      <c r="CC58" s="311"/>
      <c r="CD58" s="311"/>
      <c r="CE58" s="311"/>
      <c r="CF58" s="311"/>
      <c r="CG58" s="311"/>
      <c r="CH58" s="311"/>
      <c r="CI58" s="311"/>
      <c r="CJ58" s="311"/>
      <c r="CK58" s="311"/>
      <c r="CL58" s="311"/>
      <c r="CM58" s="311"/>
      <c r="CN58" s="311"/>
      <c r="CO58" s="311"/>
      <c r="CP58" s="311"/>
      <c r="CQ58" s="311"/>
      <c r="CR58" s="311"/>
      <c r="CS58" s="311"/>
      <c r="CT58" s="311"/>
      <c r="CU58" s="311"/>
      <c r="CV58" s="311"/>
      <c r="CW58" s="311"/>
      <c r="CX58" s="311"/>
      <c r="CY58" s="311"/>
      <c r="CZ58" s="311"/>
      <c r="DA58" s="311"/>
      <c r="DB58" s="311"/>
      <c r="DC58" s="311"/>
      <c r="DD58" s="311"/>
      <c r="DE58" s="311"/>
      <c r="DF58" s="311"/>
      <c r="DG58" s="311"/>
      <c r="DH58" s="311"/>
      <c r="DI58" s="311"/>
      <c r="DJ58" s="311"/>
      <c r="DK58" s="311"/>
      <c r="DL58" s="311"/>
      <c r="DM58" s="311"/>
      <c r="DN58" s="311"/>
      <c r="DO58" s="311"/>
      <c r="DP58" s="311"/>
      <c r="DQ58" s="311"/>
      <c r="DR58" s="311"/>
      <c r="DS58" s="311"/>
      <c r="DT58" s="311"/>
      <c r="DU58" s="311"/>
      <c r="DV58" s="311"/>
      <c r="DW58" s="311"/>
      <c r="DX58" s="311"/>
      <c r="DY58" s="311"/>
      <c r="DZ58" s="311"/>
      <c r="EA58" s="311"/>
      <c r="EB58" s="311"/>
      <c r="EC58" s="311"/>
      <c r="ED58" s="311"/>
      <c r="EE58" s="311"/>
      <c r="EF58" s="311"/>
      <c r="EG58" s="311"/>
      <c r="EH58" s="311"/>
      <c r="EI58" s="311"/>
      <c r="EJ58" s="311"/>
      <c r="EK58" s="311"/>
      <c r="EL58" s="311"/>
      <c r="EM58" s="311"/>
      <c r="EN58" s="311"/>
      <c r="EO58" s="311"/>
      <c r="EP58" s="311"/>
      <c r="EQ58" s="311"/>
      <c r="ER58" s="311"/>
      <c r="ES58" s="311"/>
      <c r="ET58" s="311"/>
      <c r="EU58" s="311"/>
      <c r="EV58" s="311"/>
      <c r="EW58" s="311"/>
      <c r="EX58" s="311"/>
      <c r="EY58" s="311"/>
      <c r="EZ58" s="311"/>
      <c r="FA58" s="311"/>
      <c r="FB58" s="311"/>
      <c r="FC58" s="311"/>
      <c r="FD58" s="311"/>
      <c r="FE58" s="311"/>
      <c r="FF58" s="311"/>
      <c r="FG58" s="311"/>
      <c r="FH58" s="311"/>
      <c r="FI58" s="311"/>
      <c r="FJ58" s="311"/>
      <c r="FK58" s="311"/>
      <c r="FL58" s="311"/>
      <c r="FM58" s="311"/>
      <c r="FN58" s="311"/>
      <c r="FO58" s="311"/>
      <c r="FP58" s="311"/>
      <c r="FQ58" s="311"/>
      <c r="FR58" s="311"/>
      <c r="FS58" s="311"/>
      <c r="FT58" s="311"/>
      <c r="FU58" s="311"/>
      <c r="FV58" s="311"/>
      <c r="FW58" s="311"/>
      <c r="FX58" s="311"/>
      <c r="FY58" s="311"/>
      <c r="FZ58" s="311"/>
      <c r="GA58" s="311"/>
      <c r="GB58" s="311"/>
      <c r="GC58" s="311"/>
      <c r="GD58" s="311"/>
      <c r="GE58" s="311"/>
      <c r="GF58" s="311"/>
      <c r="GG58" s="311"/>
      <c r="GH58" s="311"/>
      <c r="GI58" s="311"/>
      <c r="GJ58" s="311"/>
      <c r="GK58" s="311"/>
      <c r="GL58" s="311"/>
      <c r="GM58" s="311"/>
      <c r="GN58" s="311"/>
      <c r="GO58" s="311"/>
      <c r="GP58" s="311"/>
      <c r="GQ58" s="311"/>
      <c r="GR58" s="311"/>
      <c r="GS58" s="311"/>
      <c r="GT58" s="311"/>
      <c r="GU58" s="311"/>
      <c r="GV58" s="311"/>
      <c r="GW58" s="311"/>
      <c r="GX58" s="311"/>
      <c r="GY58" s="311"/>
      <c r="GZ58" s="311"/>
      <c r="HA58" s="311"/>
      <c r="HB58" s="311"/>
      <c r="HC58" s="311"/>
      <c r="HD58" s="311"/>
      <c r="HE58" s="311"/>
      <c r="HF58" s="311"/>
      <c r="HG58" s="311"/>
      <c r="HH58" s="311"/>
      <c r="HI58" s="311"/>
      <c r="HJ58" s="311"/>
      <c r="HK58" s="311"/>
      <c r="HL58" s="311"/>
      <c r="HM58" s="311"/>
      <c r="HN58" s="311"/>
      <c r="HO58" s="311"/>
      <c r="HP58" s="311"/>
      <c r="HQ58" s="311"/>
      <c r="HR58" s="311"/>
      <c r="HS58" s="311"/>
      <c r="HT58" s="311"/>
      <c r="HU58" s="311"/>
      <c r="HV58" s="311"/>
      <c r="HW58" s="311"/>
      <c r="HX58" s="311"/>
      <c r="HY58" s="311"/>
      <c r="HZ58" s="311"/>
      <c r="IA58" s="311"/>
      <c r="IB58" s="311"/>
      <c r="IC58" s="311"/>
      <c r="ID58" s="311"/>
      <c r="IE58" s="311"/>
      <c r="IF58" s="311"/>
      <c r="IG58" s="311"/>
      <c r="IH58" s="311"/>
      <c r="II58" s="311"/>
      <c r="IJ58" s="311"/>
      <c r="IK58" s="311"/>
      <c r="IL58" s="311"/>
      <c r="IM58" s="311"/>
      <c r="IN58" s="311"/>
    </row>
    <row r="59" spans="1:248" s="311" customFormat="1" ht="58.5" customHeight="1">
      <c r="A59" s="193" t="s">
        <v>1149</v>
      </c>
      <c r="B59" s="553" t="s">
        <v>724</v>
      </c>
      <c r="C59" s="552" t="s">
        <v>642</v>
      </c>
      <c r="D59" s="552" t="s">
        <v>113</v>
      </c>
      <c r="E59" s="631">
        <v>57705000</v>
      </c>
      <c r="F59" s="629">
        <v>1</v>
      </c>
      <c r="G59" s="543"/>
      <c r="H59" s="539">
        <f>22000-7910.8</f>
        <v>14089.2</v>
      </c>
      <c r="I59" s="539">
        <f>44000-7910.8</f>
        <v>36089.199999999997</v>
      </c>
      <c r="J59" s="347">
        <f t="shared" si="5"/>
        <v>57705</v>
      </c>
      <c r="K59" s="584" t="s">
        <v>230</v>
      </c>
      <c r="L59" s="580" t="s">
        <v>242</v>
      </c>
      <c r="M59" s="582"/>
      <c r="N59" s="589"/>
      <c r="O59" s="582"/>
      <c r="P59" s="582"/>
    </row>
    <row r="60" spans="1:248" s="311" customFormat="1" ht="84" customHeight="1">
      <c r="A60" s="193" t="s">
        <v>914</v>
      </c>
      <c r="B60" s="553" t="s">
        <v>813</v>
      </c>
      <c r="C60" s="552" t="s">
        <v>555</v>
      </c>
      <c r="D60" s="552" t="s">
        <v>113</v>
      </c>
      <c r="E60" s="631">
        <v>28000000</v>
      </c>
      <c r="F60" s="629">
        <v>1</v>
      </c>
      <c r="G60" s="539">
        <v>15000</v>
      </c>
      <c r="H60" s="539">
        <v>18000</v>
      </c>
      <c r="I60" s="539">
        <v>23000</v>
      </c>
      <c r="J60" s="347">
        <f t="shared" si="5"/>
        <v>28000</v>
      </c>
      <c r="K60" s="592" t="s">
        <v>230</v>
      </c>
      <c r="L60" s="593" t="s">
        <v>242</v>
      </c>
      <c r="M60" s="582"/>
      <c r="N60" s="598"/>
      <c r="O60" s="582"/>
      <c r="P60" s="60"/>
      <c r="Q60" s="599"/>
      <c r="R60" s="599"/>
      <c r="S60" s="599"/>
      <c r="T60" s="599"/>
      <c r="U60" s="599"/>
      <c r="V60" s="599"/>
      <c r="W60" s="599"/>
      <c r="X60" s="599"/>
      <c r="Y60" s="599"/>
      <c r="Z60" s="599"/>
      <c r="AA60" s="599"/>
      <c r="AB60" s="599"/>
      <c r="AC60" s="599"/>
      <c r="AD60" s="599"/>
      <c r="AE60" s="599"/>
      <c r="AF60" s="599"/>
      <c r="AG60" s="599"/>
      <c r="AH60" s="599"/>
      <c r="AI60" s="599"/>
      <c r="AJ60" s="599"/>
      <c r="AK60" s="599"/>
      <c r="AL60" s="599"/>
      <c r="AM60" s="599"/>
      <c r="AN60" s="599"/>
      <c r="AO60" s="599"/>
      <c r="AP60" s="599"/>
      <c r="AQ60" s="599"/>
      <c r="AR60" s="599"/>
      <c r="AS60" s="599"/>
      <c r="AT60" s="599"/>
      <c r="AU60" s="599"/>
      <c r="AV60" s="599"/>
      <c r="AW60" s="599"/>
      <c r="AX60" s="599"/>
      <c r="AY60" s="599"/>
      <c r="AZ60" s="599"/>
      <c r="BA60" s="599"/>
      <c r="BB60" s="599"/>
      <c r="BC60" s="599"/>
      <c r="BD60" s="599"/>
      <c r="BE60" s="599"/>
      <c r="BF60" s="599"/>
      <c r="BG60" s="599"/>
      <c r="BH60" s="599"/>
      <c r="BI60" s="599"/>
      <c r="BJ60" s="599"/>
      <c r="BK60" s="599"/>
      <c r="BL60" s="599"/>
      <c r="BM60" s="599"/>
      <c r="BN60" s="599"/>
      <c r="BO60" s="599"/>
      <c r="BP60" s="599"/>
      <c r="BQ60" s="599"/>
      <c r="BR60" s="599"/>
      <c r="BS60" s="599"/>
      <c r="BT60" s="599"/>
      <c r="BU60" s="599"/>
      <c r="BV60" s="599"/>
      <c r="BW60" s="599"/>
      <c r="BX60" s="599"/>
      <c r="BY60" s="599"/>
      <c r="BZ60" s="599"/>
      <c r="CA60" s="599"/>
      <c r="CB60" s="599"/>
      <c r="CC60" s="599"/>
      <c r="CD60" s="599"/>
      <c r="CE60" s="599"/>
      <c r="CF60" s="599"/>
      <c r="CG60" s="599"/>
      <c r="CH60" s="599"/>
      <c r="CI60" s="599"/>
      <c r="CJ60" s="599"/>
      <c r="CK60" s="599"/>
      <c r="CL60" s="599"/>
      <c r="CM60" s="599"/>
      <c r="CN60" s="599"/>
      <c r="CO60" s="599"/>
      <c r="CP60" s="599"/>
      <c r="CQ60" s="599"/>
      <c r="CR60" s="599"/>
      <c r="CS60" s="599"/>
      <c r="CT60" s="599"/>
      <c r="CU60" s="599"/>
      <c r="CV60" s="599"/>
      <c r="CW60" s="599"/>
      <c r="CX60" s="599"/>
      <c r="CY60" s="599"/>
      <c r="CZ60" s="599"/>
      <c r="DA60" s="599"/>
      <c r="DB60" s="599"/>
      <c r="DC60" s="599"/>
      <c r="DD60" s="599"/>
      <c r="DE60" s="599"/>
      <c r="DF60" s="599"/>
      <c r="DG60" s="599"/>
      <c r="DH60" s="599"/>
      <c r="DI60" s="599"/>
      <c r="DJ60" s="599"/>
      <c r="DK60" s="599"/>
      <c r="DL60" s="599"/>
      <c r="DM60" s="599"/>
      <c r="DN60" s="599"/>
      <c r="DO60" s="599"/>
      <c r="DP60" s="599"/>
      <c r="DQ60" s="599"/>
      <c r="DR60" s="599"/>
      <c r="DS60" s="599"/>
      <c r="DT60" s="599"/>
      <c r="DU60" s="599"/>
      <c r="DV60" s="599"/>
      <c r="DW60" s="599"/>
      <c r="DX60" s="599"/>
      <c r="DY60" s="599"/>
      <c r="DZ60" s="599"/>
      <c r="EA60" s="599"/>
      <c r="EB60" s="599"/>
      <c r="EC60" s="599"/>
      <c r="ED60" s="599"/>
      <c r="EE60" s="599"/>
      <c r="EF60" s="599"/>
      <c r="EG60" s="599"/>
      <c r="EH60" s="599"/>
      <c r="EI60" s="599"/>
      <c r="EJ60" s="599"/>
      <c r="EK60" s="599"/>
      <c r="EL60" s="599"/>
      <c r="EM60" s="599"/>
      <c r="EN60" s="599"/>
      <c r="EO60" s="599"/>
      <c r="EP60" s="599"/>
      <c r="EQ60" s="599"/>
      <c r="ER60" s="599"/>
      <c r="ES60" s="599"/>
      <c r="ET60" s="599"/>
      <c r="EU60" s="599"/>
      <c r="EV60" s="599"/>
      <c r="EW60" s="599"/>
      <c r="EX60" s="599"/>
      <c r="EY60" s="599"/>
      <c r="EZ60" s="599"/>
      <c r="FA60" s="599"/>
      <c r="FB60" s="599"/>
      <c r="FC60" s="599"/>
      <c r="FD60" s="599"/>
      <c r="FE60" s="599"/>
      <c r="FF60" s="599"/>
      <c r="FG60" s="599"/>
      <c r="FH60" s="599"/>
      <c r="FI60" s="599"/>
      <c r="FJ60" s="599"/>
      <c r="FK60" s="599"/>
      <c r="FL60" s="599"/>
      <c r="FM60" s="599"/>
      <c r="FN60" s="599"/>
      <c r="FO60" s="599"/>
      <c r="FP60" s="599"/>
      <c r="FQ60" s="599"/>
      <c r="FR60" s="599"/>
      <c r="FS60" s="599"/>
      <c r="FT60" s="599"/>
      <c r="FU60" s="599"/>
      <c r="FV60" s="599"/>
      <c r="FW60" s="599"/>
      <c r="FX60" s="599"/>
      <c r="FY60" s="599"/>
      <c r="FZ60" s="599"/>
      <c r="GA60" s="599"/>
      <c r="GB60" s="599"/>
      <c r="GC60" s="599"/>
      <c r="GD60" s="599"/>
      <c r="GE60" s="599"/>
      <c r="GF60" s="599"/>
      <c r="GG60" s="599"/>
      <c r="GH60" s="599"/>
      <c r="GI60" s="599"/>
      <c r="GJ60" s="599"/>
      <c r="GK60" s="599"/>
      <c r="GL60" s="599"/>
      <c r="GM60" s="599"/>
      <c r="GN60" s="599"/>
      <c r="GO60" s="599"/>
      <c r="GP60" s="599"/>
      <c r="GQ60" s="599"/>
      <c r="GR60" s="599"/>
      <c r="GS60" s="599"/>
      <c r="GT60" s="599"/>
      <c r="GU60" s="599"/>
      <c r="GV60" s="599"/>
      <c r="GW60" s="599"/>
      <c r="GX60" s="599"/>
      <c r="GY60" s="599"/>
      <c r="GZ60" s="599"/>
      <c r="HA60" s="599"/>
      <c r="HB60" s="599"/>
      <c r="HC60" s="599"/>
      <c r="HD60" s="599"/>
      <c r="HE60" s="599"/>
      <c r="HF60" s="599"/>
      <c r="HG60" s="599"/>
      <c r="HH60" s="599"/>
      <c r="HI60" s="599"/>
      <c r="HJ60" s="599"/>
      <c r="HK60" s="599"/>
      <c r="HL60" s="599"/>
      <c r="HM60" s="599"/>
      <c r="HN60" s="599"/>
      <c r="HO60" s="599"/>
      <c r="HP60" s="599"/>
      <c r="HQ60" s="599"/>
      <c r="HR60" s="599"/>
      <c r="HS60" s="599"/>
      <c r="HT60" s="599"/>
      <c r="HU60" s="599"/>
      <c r="HV60" s="599"/>
      <c r="HW60" s="599"/>
      <c r="HX60" s="599"/>
      <c r="HY60" s="599"/>
      <c r="HZ60" s="599"/>
      <c r="IA60" s="599"/>
      <c r="IB60" s="599"/>
      <c r="IC60" s="599"/>
      <c r="ID60" s="599"/>
      <c r="IE60" s="599"/>
      <c r="IF60" s="599"/>
      <c r="IG60" s="599"/>
      <c r="IH60" s="599"/>
      <c r="II60" s="599"/>
      <c r="IJ60" s="599"/>
      <c r="IK60" s="599"/>
      <c r="IL60" s="599"/>
      <c r="IM60" s="599"/>
      <c r="IN60" s="599"/>
    </row>
    <row r="61" spans="1:248" s="311" customFormat="1" ht="82.5" customHeight="1">
      <c r="A61" s="193" t="s">
        <v>915</v>
      </c>
      <c r="B61" s="553" t="s">
        <v>440</v>
      </c>
      <c r="C61" s="552" t="s">
        <v>555</v>
      </c>
      <c r="D61" s="552" t="s">
        <v>113</v>
      </c>
      <c r="E61" s="631">
        <v>7000000</v>
      </c>
      <c r="F61" s="631">
        <v>1</v>
      </c>
      <c r="G61" s="543">
        <v>1250</v>
      </c>
      <c r="H61" s="539">
        <v>2500</v>
      </c>
      <c r="I61" s="539">
        <v>5000</v>
      </c>
      <c r="J61" s="347">
        <f t="shared" si="5"/>
        <v>7000</v>
      </c>
      <c r="K61" s="592" t="s">
        <v>230</v>
      </c>
      <c r="L61" s="593" t="s">
        <v>242</v>
      </c>
      <c r="M61" s="582"/>
      <c r="N61" s="589"/>
      <c r="O61" s="582"/>
      <c r="P61" s="582"/>
    </row>
    <row r="62" spans="1:248" s="311" customFormat="1" ht="89.25" customHeight="1">
      <c r="A62" s="677" t="s">
        <v>1244</v>
      </c>
      <c r="B62" s="553" t="s">
        <v>440</v>
      </c>
      <c r="C62" s="552" t="s">
        <v>555</v>
      </c>
      <c r="D62" s="552" t="s">
        <v>113</v>
      </c>
      <c r="E62" s="634">
        <v>11000000</v>
      </c>
      <c r="F62" s="634">
        <v>1</v>
      </c>
      <c r="G62" s="640">
        <v>0</v>
      </c>
      <c r="H62" s="540">
        <v>11000</v>
      </c>
      <c r="I62" s="540">
        <v>11000</v>
      </c>
      <c r="J62" s="531">
        <f t="shared" si="5"/>
        <v>11000</v>
      </c>
      <c r="K62" s="592" t="s">
        <v>230</v>
      </c>
      <c r="L62" s="593" t="s">
        <v>644</v>
      </c>
      <c r="M62" s="582"/>
      <c r="N62" s="589"/>
      <c r="O62" s="582"/>
      <c r="P62" s="582"/>
    </row>
    <row r="63" spans="1:248" s="311" customFormat="1" ht="68.25" customHeight="1">
      <c r="A63" s="193" t="s">
        <v>1139</v>
      </c>
      <c r="B63" s="553" t="s">
        <v>722</v>
      </c>
      <c r="C63" s="552" t="s">
        <v>642</v>
      </c>
      <c r="D63" s="552" t="s">
        <v>113</v>
      </c>
      <c r="E63" s="631">
        <v>321259900</v>
      </c>
      <c r="F63" s="629">
        <v>1</v>
      </c>
      <c r="G63" s="543"/>
      <c r="H63" s="539">
        <f>107601.3-1544.1</f>
        <v>106057.2</v>
      </c>
      <c r="I63" s="539">
        <f>215202.7-1544.1</f>
        <v>213658.6</v>
      </c>
      <c r="J63" s="347">
        <f t="shared" si="5"/>
        <v>321259.90000000002</v>
      </c>
      <c r="K63" s="584" t="s">
        <v>230</v>
      </c>
      <c r="L63" s="580" t="s">
        <v>242</v>
      </c>
      <c r="M63" s="582"/>
      <c r="N63" s="589"/>
      <c r="O63" s="582"/>
      <c r="P63" s="582"/>
    </row>
    <row r="64" spans="1:248" s="311" customFormat="1" ht="105" customHeight="1">
      <c r="A64" s="193" t="s">
        <v>916</v>
      </c>
      <c r="B64" s="553" t="s">
        <v>820</v>
      </c>
      <c r="C64" s="552" t="s">
        <v>555</v>
      </c>
      <c r="D64" s="552" t="s">
        <v>113</v>
      </c>
      <c r="E64" s="631">
        <v>1000000</v>
      </c>
      <c r="F64" s="631">
        <v>1</v>
      </c>
      <c r="G64" s="543">
        <v>0</v>
      </c>
      <c r="H64" s="539">
        <v>330</v>
      </c>
      <c r="I64" s="539">
        <v>660</v>
      </c>
      <c r="J64" s="347">
        <f t="shared" si="5"/>
        <v>1000</v>
      </c>
      <c r="K64" s="592" t="s">
        <v>230</v>
      </c>
      <c r="L64" s="593" t="s">
        <v>644</v>
      </c>
      <c r="M64" s="582"/>
      <c r="N64" s="589"/>
      <c r="O64" s="582"/>
      <c r="P64" s="582"/>
    </row>
    <row r="65" spans="1:248" s="311" customFormat="1" ht="65.25" customHeight="1">
      <c r="A65" s="677" t="s">
        <v>917</v>
      </c>
      <c r="B65" s="553" t="s">
        <v>442</v>
      </c>
      <c r="C65" s="552" t="s">
        <v>648</v>
      </c>
      <c r="D65" s="552" t="s">
        <v>113</v>
      </c>
      <c r="E65" s="631">
        <v>612100000</v>
      </c>
      <c r="F65" s="629">
        <v>1</v>
      </c>
      <c r="G65" s="539">
        <v>86427.5</v>
      </c>
      <c r="H65" s="539">
        <v>261651.5</v>
      </c>
      <c r="I65" s="539">
        <v>436875.5</v>
      </c>
      <c r="J65" s="347">
        <f t="shared" si="5"/>
        <v>612100</v>
      </c>
      <c r="K65" s="584" t="s">
        <v>230</v>
      </c>
      <c r="L65" s="580" t="s">
        <v>242</v>
      </c>
      <c r="M65" s="582"/>
      <c r="N65" s="589"/>
      <c r="O65" s="582"/>
      <c r="P65" s="582"/>
    </row>
    <row r="66" spans="1:248" s="311" customFormat="1" ht="60.75" customHeight="1">
      <c r="A66" s="677" t="s">
        <v>1245</v>
      </c>
      <c r="B66" s="553" t="s">
        <v>442</v>
      </c>
      <c r="C66" s="552" t="s">
        <v>648</v>
      </c>
      <c r="D66" s="552" t="s">
        <v>113</v>
      </c>
      <c r="E66" s="631">
        <v>2978000000</v>
      </c>
      <c r="F66" s="629">
        <v>1</v>
      </c>
      <c r="G66" s="543">
        <v>532130</v>
      </c>
      <c r="H66" s="543">
        <v>532130</v>
      </c>
      <c r="I66" s="543">
        <v>532130</v>
      </c>
      <c r="J66" s="347">
        <f t="shared" si="5"/>
        <v>2978000</v>
      </c>
      <c r="K66" s="584" t="s">
        <v>230</v>
      </c>
      <c r="L66" s="580" t="s">
        <v>242</v>
      </c>
      <c r="M66" s="582"/>
      <c r="N66" s="589"/>
      <c r="O66" s="582"/>
      <c r="P66" s="582"/>
    </row>
    <row r="67" spans="1:248" s="591" customFormat="1" ht="34.5" hidden="1">
      <c r="A67" s="612" t="s">
        <v>231</v>
      </c>
      <c r="B67" s="560" t="s">
        <v>120</v>
      </c>
      <c r="C67" s="561"/>
      <c r="D67" s="562"/>
      <c r="E67" s="630"/>
      <c r="F67" s="632"/>
      <c r="G67" s="537">
        <f>SUBTOTAL(9,G68:G78)</f>
        <v>24587</v>
      </c>
      <c r="H67" s="537">
        <f>SUBTOTAL(9,H68:H78)</f>
        <v>26607</v>
      </c>
      <c r="I67" s="537">
        <f>SUBTOTAL(9,I68:I78)</f>
        <v>30714</v>
      </c>
      <c r="J67" s="710">
        <f>SUBTOTAL(9,J68:J78)</f>
        <v>121155</v>
      </c>
      <c r="K67" s="142"/>
      <c r="L67" s="581"/>
      <c r="M67" s="582"/>
      <c r="N67" s="589"/>
      <c r="O67" s="582"/>
      <c r="P67" s="590"/>
    </row>
    <row r="68" spans="1:248" s="311" customFormat="1" ht="87.75" customHeight="1">
      <c r="A68" s="677" t="s">
        <v>919</v>
      </c>
      <c r="B68" s="553" t="s">
        <v>564</v>
      </c>
      <c r="C68" s="552" t="s">
        <v>642</v>
      </c>
      <c r="D68" s="552" t="s">
        <v>113</v>
      </c>
      <c r="E68" s="631">
        <v>50000000</v>
      </c>
      <c r="F68" s="629">
        <v>1</v>
      </c>
      <c r="G68" s="539">
        <v>13000</v>
      </c>
      <c r="H68" s="539">
        <v>13000</v>
      </c>
      <c r="I68" s="539">
        <v>13000</v>
      </c>
      <c r="J68" s="347">
        <f>+E68*F68/1000</f>
        <v>50000</v>
      </c>
      <c r="K68" s="584" t="s">
        <v>231</v>
      </c>
      <c r="L68" s="580" t="s">
        <v>242</v>
      </c>
      <c r="M68" s="582"/>
      <c r="N68" s="589"/>
      <c r="O68" s="582"/>
      <c r="P68" s="582"/>
    </row>
    <row r="69" spans="1:248" s="311" customFormat="1" ht="87" customHeight="1">
      <c r="A69" s="677" t="s">
        <v>918</v>
      </c>
      <c r="B69" s="553" t="s">
        <v>564</v>
      </c>
      <c r="C69" s="552" t="s">
        <v>653</v>
      </c>
      <c r="D69" s="552" t="s">
        <v>113</v>
      </c>
      <c r="E69" s="631">
        <v>60000000</v>
      </c>
      <c r="F69" s="629">
        <v>1</v>
      </c>
      <c r="G69" s="539">
        <v>10800</v>
      </c>
      <c r="H69" s="539">
        <v>10800</v>
      </c>
      <c r="I69" s="539">
        <v>10800</v>
      </c>
      <c r="J69" s="347">
        <f t="shared" ref="J69:J78" si="6">+E69*F69/1000</f>
        <v>60000</v>
      </c>
      <c r="K69" s="584" t="s">
        <v>231</v>
      </c>
      <c r="L69" s="580" t="s">
        <v>242</v>
      </c>
      <c r="M69" s="582"/>
      <c r="N69" s="589"/>
      <c r="O69" s="582"/>
      <c r="P69" s="582"/>
    </row>
    <row r="70" spans="1:248" s="311" customFormat="1" ht="39.75" customHeight="1">
      <c r="A70" s="612" t="s">
        <v>920</v>
      </c>
      <c r="B70" s="553" t="s">
        <v>727</v>
      </c>
      <c r="C70" s="552" t="s">
        <v>555</v>
      </c>
      <c r="D70" s="552" t="s">
        <v>113</v>
      </c>
      <c r="E70" s="631">
        <v>2000000</v>
      </c>
      <c r="F70" s="629">
        <v>1</v>
      </c>
      <c r="G70" s="539">
        <v>0</v>
      </c>
      <c r="H70" s="539">
        <v>650</v>
      </c>
      <c r="I70" s="539">
        <v>1300</v>
      </c>
      <c r="J70" s="347">
        <f t="shared" si="6"/>
        <v>2000</v>
      </c>
      <c r="K70" s="584" t="s">
        <v>231</v>
      </c>
      <c r="L70" s="580" t="s">
        <v>644</v>
      </c>
      <c r="M70" s="582"/>
      <c r="N70" s="589"/>
      <c r="O70" s="582"/>
      <c r="P70" s="582"/>
    </row>
    <row r="71" spans="1:248" s="311" customFormat="1" ht="44.25" customHeight="1">
      <c r="A71" s="612" t="s">
        <v>921</v>
      </c>
      <c r="B71" s="553" t="s">
        <v>728</v>
      </c>
      <c r="C71" s="552" t="s">
        <v>555</v>
      </c>
      <c r="D71" s="552" t="s">
        <v>113</v>
      </c>
      <c r="E71" s="631">
        <v>100000</v>
      </c>
      <c r="F71" s="629">
        <v>1</v>
      </c>
      <c r="G71" s="539"/>
      <c r="H71" s="539"/>
      <c r="I71" s="539">
        <v>100</v>
      </c>
      <c r="J71" s="347">
        <f t="shared" si="6"/>
        <v>100</v>
      </c>
      <c r="K71" s="584" t="s">
        <v>231</v>
      </c>
      <c r="L71" s="580" t="s">
        <v>242</v>
      </c>
      <c r="M71" s="582"/>
      <c r="N71" s="589"/>
      <c r="O71" s="582"/>
      <c r="P71" s="582"/>
    </row>
    <row r="72" spans="1:248" s="311" customFormat="1" ht="46.5" customHeight="1">
      <c r="A72" s="677" t="s">
        <v>923</v>
      </c>
      <c r="B72" s="553" t="s">
        <v>565</v>
      </c>
      <c r="C72" s="552" t="s">
        <v>648</v>
      </c>
      <c r="D72" s="552" t="s">
        <v>113</v>
      </c>
      <c r="E72" s="631">
        <v>735000</v>
      </c>
      <c r="F72" s="629">
        <v>1</v>
      </c>
      <c r="G72" s="539"/>
      <c r="H72" s="539">
        <v>245</v>
      </c>
      <c r="I72" s="539">
        <v>490</v>
      </c>
      <c r="J72" s="347">
        <f t="shared" si="6"/>
        <v>735</v>
      </c>
      <c r="K72" s="584" t="s">
        <v>231</v>
      </c>
      <c r="L72" s="580" t="s">
        <v>242</v>
      </c>
      <c r="M72" s="582"/>
      <c r="N72" s="589"/>
      <c r="O72" s="582"/>
      <c r="P72" s="582"/>
    </row>
    <row r="73" spans="1:248" s="311" customFormat="1" ht="48.75" customHeight="1">
      <c r="A73" s="677" t="s">
        <v>922</v>
      </c>
      <c r="B73" s="553" t="s">
        <v>565</v>
      </c>
      <c r="C73" s="552" t="s">
        <v>648</v>
      </c>
      <c r="D73" s="552" t="s">
        <v>113</v>
      </c>
      <c r="E73" s="631">
        <v>2285000</v>
      </c>
      <c r="F73" s="629">
        <v>1</v>
      </c>
      <c r="G73" s="539">
        <v>730</v>
      </c>
      <c r="H73" s="539">
        <v>762</v>
      </c>
      <c r="I73" s="539">
        <v>1524</v>
      </c>
      <c r="J73" s="347">
        <f t="shared" si="6"/>
        <v>2285</v>
      </c>
      <c r="K73" s="584" t="s">
        <v>231</v>
      </c>
      <c r="L73" s="580" t="s">
        <v>242</v>
      </c>
      <c r="M73" s="582"/>
      <c r="N73" s="589"/>
      <c r="O73" s="582"/>
      <c r="P73" s="582"/>
    </row>
    <row r="74" spans="1:248" s="311" customFormat="1" ht="47.25" customHeight="1">
      <c r="A74" s="612" t="s">
        <v>924</v>
      </c>
      <c r="B74" s="565" t="s">
        <v>565</v>
      </c>
      <c r="C74" s="556" t="s">
        <v>648</v>
      </c>
      <c r="D74" s="556" t="s">
        <v>113</v>
      </c>
      <c r="E74" s="634">
        <v>1500000</v>
      </c>
      <c r="F74" s="633">
        <v>1</v>
      </c>
      <c r="G74" s="540"/>
      <c r="H74" s="540">
        <v>500</v>
      </c>
      <c r="I74" s="540">
        <v>1000</v>
      </c>
      <c r="J74" s="531">
        <f t="shared" si="6"/>
        <v>1500</v>
      </c>
      <c r="K74" s="584" t="s">
        <v>231</v>
      </c>
      <c r="L74" s="580" t="s">
        <v>242</v>
      </c>
      <c r="M74" s="582"/>
      <c r="N74" s="589"/>
      <c r="O74" s="582"/>
      <c r="P74" s="582"/>
    </row>
    <row r="75" spans="1:248" s="311" customFormat="1" ht="48.75" customHeight="1">
      <c r="A75" s="612" t="s">
        <v>1216</v>
      </c>
      <c r="B75" s="678" t="s">
        <v>1217</v>
      </c>
      <c r="C75" s="556" t="s">
        <v>648</v>
      </c>
      <c r="D75" s="556" t="s">
        <v>113</v>
      </c>
      <c r="E75" s="634">
        <v>135000</v>
      </c>
      <c r="F75" s="633">
        <v>1</v>
      </c>
      <c r="G75" s="540"/>
      <c r="H75" s="540">
        <v>0</v>
      </c>
      <c r="I75" s="540">
        <v>0</v>
      </c>
      <c r="J75" s="531">
        <f t="shared" si="6"/>
        <v>135</v>
      </c>
      <c r="K75" s="592" t="s">
        <v>231</v>
      </c>
      <c r="L75" s="593" t="s">
        <v>242</v>
      </c>
      <c r="M75" s="582"/>
      <c r="N75" s="589"/>
      <c r="O75" s="582"/>
      <c r="P75" s="582"/>
    </row>
    <row r="76" spans="1:248" s="311" customFormat="1" ht="70.5" customHeight="1">
      <c r="A76" s="612" t="s">
        <v>925</v>
      </c>
      <c r="B76" s="679" t="s">
        <v>566</v>
      </c>
      <c r="C76" s="556" t="s">
        <v>648</v>
      </c>
      <c r="D76" s="556" t="s">
        <v>113</v>
      </c>
      <c r="E76" s="634">
        <v>200000</v>
      </c>
      <c r="F76" s="633">
        <v>1</v>
      </c>
      <c r="G76" s="540">
        <v>57</v>
      </c>
      <c r="H76" s="540">
        <v>100</v>
      </c>
      <c r="I76" s="540">
        <v>150</v>
      </c>
      <c r="J76" s="531">
        <f t="shared" si="6"/>
        <v>200</v>
      </c>
      <c r="K76" s="584" t="s">
        <v>231</v>
      </c>
      <c r="L76" s="580" t="s">
        <v>242</v>
      </c>
      <c r="M76" s="582"/>
      <c r="N76" s="589"/>
      <c r="O76" s="582"/>
      <c r="P76" s="582"/>
    </row>
    <row r="77" spans="1:248" s="311" customFormat="1" ht="85.5" customHeight="1">
      <c r="A77" s="677" t="s">
        <v>1246</v>
      </c>
      <c r="B77" s="565" t="s">
        <v>567</v>
      </c>
      <c r="C77" s="556" t="s">
        <v>555</v>
      </c>
      <c r="D77" s="556" t="s">
        <v>113</v>
      </c>
      <c r="E77" s="634">
        <v>2500000</v>
      </c>
      <c r="F77" s="633">
        <v>1</v>
      </c>
      <c r="G77" s="540"/>
      <c r="H77" s="540">
        <v>0</v>
      </c>
      <c r="I77" s="540">
        <v>1250</v>
      </c>
      <c r="J77" s="531">
        <f t="shared" si="6"/>
        <v>2500</v>
      </c>
      <c r="K77" s="592" t="s">
        <v>231</v>
      </c>
      <c r="L77" s="593" t="s">
        <v>242</v>
      </c>
      <c r="M77" s="582"/>
      <c r="N77" s="589"/>
      <c r="O77" s="582"/>
      <c r="P77" s="582"/>
      <c r="Q77" s="582"/>
      <c r="R77" s="582"/>
      <c r="S77" s="582"/>
      <c r="T77" s="582"/>
      <c r="U77" s="582"/>
      <c r="V77" s="582"/>
      <c r="W77" s="582"/>
      <c r="X77" s="582"/>
      <c r="Y77" s="582"/>
      <c r="Z77" s="582"/>
      <c r="AA77" s="582"/>
      <c r="AB77" s="582"/>
      <c r="AC77" s="582"/>
      <c r="AD77" s="582"/>
      <c r="AE77" s="582"/>
      <c r="AF77" s="582"/>
      <c r="AG77" s="582"/>
      <c r="AH77" s="582"/>
      <c r="AI77" s="582"/>
      <c r="AJ77" s="582"/>
      <c r="AK77" s="582"/>
      <c r="AL77" s="582"/>
      <c r="AM77" s="582"/>
      <c r="AN77" s="582"/>
      <c r="AO77" s="582"/>
      <c r="AP77" s="582"/>
      <c r="AQ77" s="582"/>
      <c r="AR77" s="582"/>
      <c r="AS77" s="582"/>
      <c r="AT77" s="582"/>
      <c r="AU77" s="582"/>
      <c r="AV77" s="582"/>
      <c r="AW77" s="582"/>
      <c r="AX77" s="582"/>
      <c r="AY77" s="582"/>
      <c r="AZ77" s="582"/>
      <c r="BA77" s="582"/>
      <c r="BB77" s="582"/>
      <c r="BC77" s="582"/>
      <c r="BD77" s="582"/>
      <c r="BE77" s="582"/>
      <c r="BF77" s="582"/>
      <c r="BG77" s="582"/>
      <c r="BH77" s="582"/>
      <c r="BI77" s="582"/>
      <c r="BJ77" s="582"/>
      <c r="BK77" s="582"/>
      <c r="BL77" s="582"/>
      <c r="BM77" s="582"/>
      <c r="BN77" s="582"/>
      <c r="BO77" s="582"/>
      <c r="BP77" s="582"/>
      <c r="BQ77" s="582"/>
      <c r="BR77" s="582"/>
      <c r="BS77" s="582"/>
      <c r="BT77" s="582"/>
      <c r="BU77" s="582"/>
      <c r="BV77" s="582"/>
      <c r="BW77" s="582"/>
      <c r="BX77" s="582"/>
      <c r="BY77" s="582"/>
      <c r="BZ77" s="582"/>
      <c r="CA77" s="582"/>
      <c r="CB77" s="582"/>
      <c r="CC77" s="582"/>
      <c r="CD77" s="582"/>
      <c r="CE77" s="582"/>
      <c r="CF77" s="582"/>
      <c r="CG77" s="582"/>
      <c r="CH77" s="582"/>
      <c r="CI77" s="582"/>
      <c r="CJ77" s="582"/>
      <c r="CK77" s="582"/>
      <c r="CL77" s="582"/>
      <c r="CM77" s="582"/>
      <c r="CN77" s="582"/>
      <c r="CO77" s="582"/>
      <c r="CP77" s="582"/>
      <c r="CQ77" s="582"/>
      <c r="CR77" s="582"/>
      <c r="CS77" s="582"/>
      <c r="CT77" s="582"/>
      <c r="CU77" s="582"/>
      <c r="CV77" s="582"/>
      <c r="CW77" s="582"/>
      <c r="CX77" s="582"/>
      <c r="CY77" s="582"/>
      <c r="CZ77" s="582"/>
      <c r="DA77" s="582"/>
      <c r="DB77" s="582"/>
      <c r="DC77" s="582"/>
      <c r="DD77" s="582"/>
      <c r="DE77" s="582"/>
      <c r="DF77" s="582"/>
      <c r="DG77" s="582"/>
      <c r="DH77" s="582"/>
      <c r="DI77" s="582"/>
      <c r="DJ77" s="582"/>
      <c r="DK77" s="582"/>
      <c r="DL77" s="582"/>
      <c r="DM77" s="582"/>
      <c r="DN77" s="582"/>
      <c r="DO77" s="582"/>
      <c r="DP77" s="582"/>
      <c r="DQ77" s="582"/>
      <c r="DR77" s="582"/>
      <c r="DS77" s="582"/>
      <c r="DT77" s="582"/>
      <c r="DU77" s="582"/>
      <c r="DV77" s="582"/>
      <c r="DW77" s="582"/>
      <c r="DX77" s="582"/>
      <c r="DY77" s="582"/>
      <c r="DZ77" s="582"/>
      <c r="EA77" s="582"/>
      <c r="EB77" s="582"/>
      <c r="EC77" s="582"/>
      <c r="ED77" s="582"/>
      <c r="EE77" s="582"/>
      <c r="EF77" s="582"/>
      <c r="EG77" s="582"/>
      <c r="EH77" s="582"/>
      <c r="EI77" s="582"/>
      <c r="EJ77" s="582"/>
      <c r="EK77" s="582"/>
      <c r="EL77" s="582"/>
      <c r="EM77" s="582"/>
      <c r="EN77" s="582"/>
      <c r="EO77" s="582"/>
      <c r="EP77" s="582"/>
      <c r="EQ77" s="582"/>
      <c r="ER77" s="582"/>
      <c r="ES77" s="582"/>
      <c r="ET77" s="582"/>
      <c r="EU77" s="582"/>
      <c r="EV77" s="582"/>
      <c r="EW77" s="582"/>
      <c r="EX77" s="582"/>
      <c r="EY77" s="582"/>
      <c r="EZ77" s="582"/>
      <c r="FA77" s="582"/>
      <c r="FB77" s="582"/>
      <c r="FC77" s="582"/>
      <c r="FD77" s="582"/>
      <c r="FE77" s="582"/>
      <c r="FF77" s="582"/>
      <c r="FG77" s="582"/>
      <c r="FH77" s="582"/>
      <c r="FI77" s="582"/>
      <c r="FJ77" s="582"/>
      <c r="FK77" s="582"/>
      <c r="FL77" s="582"/>
      <c r="FM77" s="582"/>
      <c r="FN77" s="582"/>
      <c r="FO77" s="582"/>
      <c r="FP77" s="582"/>
      <c r="FQ77" s="582"/>
      <c r="FR77" s="582"/>
      <c r="FS77" s="582"/>
      <c r="FT77" s="582"/>
      <c r="FU77" s="582"/>
      <c r="FV77" s="582"/>
      <c r="FW77" s="582"/>
      <c r="FX77" s="582"/>
      <c r="FY77" s="582"/>
      <c r="FZ77" s="582"/>
      <c r="GA77" s="582"/>
      <c r="GB77" s="582"/>
      <c r="GC77" s="582"/>
      <c r="GD77" s="582"/>
      <c r="GE77" s="582"/>
      <c r="GF77" s="582"/>
      <c r="GG77" s="582"/>
      <c r="GH77" s="582"/>
      <c r="GI77" s="582"/>
      <c r="GJ77" s="582"/>
      <c r="GK77" s="582"/>
      <c r="GL77" s="582"/>
      <c r="GM77" s="582"/>
      <c r="GN77" s="582"/>
      <c r="GO77" s="582"/>
      <c r="GP77" s="582"/>
      <c r="GQ77" s="582"/>
      <c r="GR77" s="582"/>
      <c r="GS77" s="582"/>
      <c r="GT77" s="582"/>
      <c r="GU77" s="582"/>
      <c r="GV77" s="582"/>
      <c r="GW77" s="582"/>
      <c r="GX77" s="582"/>
      <c r="GY77" s="582"/>
      <c r="GZ77" s="582"/>
      <c r="HA77" s="582"/>
      <c r="HB77" s="582"/>
      <c r="HC77" s="582"/>
      <c r="HD77" s="582"/>
      <c r="HE77" s="582"/>
      <c r="HF77" s="582"/>
      <c r="HG77" s="582"/>
      <c r="HH77" s="582"/>
      <c r="HI77" s="582"/>
      <c r="HJ77" s="582"/>
      <c r="HK77" s="582"/>
      <c r="HL77" s="582"/>
      <c r="HM77" s="582"/>
      <c r="HN77" s="582"/>
      <c r="HO77" s="582"/>
      <c r="HP77" s="582"/>
      <c r="HQ77" s="582"/>
      <c r="HR77" s="582"/>
      <c r="HS77" s="582"/>
      <c r="HT77" s="582"/>
      <c r="HU77" s="582"/>
      <c r="HV77" s="582"/>
      <c r="HW77" s="582"/>
      <c r="HX77" s="582"/>
      <c r="HY77" s="582"/>
      <c r="HZ77" s="582"/>
      <c r="IA77" s="582"/>
      <c r="IB77" s="582"/>
      <c r="IC77" s="582"/>
      <c r="ID77" s="582"/>
      <c r="IE77" s="582"/>
      <c r="IF77" s="582"/>
      <c r="IG77" s="582"/>
      <c r="IH77" s="582"/>
      <c r="II77" s="582"/>
      <c r="IJ77" s="582"/>
      <c r="IK77" s="582"/>
      <c r="IL77" s="582"/>
      <c r="IM77" s="582"/>
      <c r="IN77" s="582"/>
    </row>
    <row r="78" spans="1:248" s="311" customFormat="1" ht="41.25" customHeight="1">
      <c r="A78" s="612" t="s">
        <v>926</v>
      </c>
      <c r="B78" s="565" t="s">
        <v>568</v>
      </c>
      <c r="C78" s="556" t="s">
        <v>555</v>
      </c>
      <c r="D78" s="556" t="s">
        <v>113</v>
      </c>
      <c r="E78" s="634">
        <v>1700000</v>
      </c>
      <c r="F78" s="633">
        <v>1</v>
      </c>
      <c r="G78" s="540"/>
      <c r="H78" s="540">
        <v>550</v>
      </c>
      <c r="I78" s="540">
        <v>1100</v>
      </c>
      <c r="J78" s="531">
        <f t="shared" si="6"/>
        <v>1700</v>
      </c>
      <c r="K78" s="592" t="s">
        <v>231</v>
      </c>
      <c r="L78" s="593" t="s">
        <v>242</v>
      </c>
      <c r="M78" s="582"/>
      <c r="N78" s="589"/>
      <c r="O78" s="582"/>
      <c r="P78" s="582"/>
      <c r="Q78" s="582"/>
      <c r="R78" s="582"/>
      <c r="S78" s="582"/>
      <c r="T78" s="582"/>
      <c r="U78" s="582"/>
      <c r="V78" s="582"/>
      <c r="W78" s="582"/>
      <c r="X78" s="582"/>
      <c r="Y78" s="582"/>
      <c r="Z78" s="582"/>
      <c r="AA78" s="582"/>
      <c r="AB78" s="582"/>
      <c r="AC78" s="582"/>
      <c r="AD78" s="582"/>
      <c r="AE78" s="582"/>
      <c r="AF78" s="582"/>
      <c r="AG78" s="582"/>
      <c r="AH78" s="582"/>
      <c r="AI78" s="582"/>
      <c r="AJ78" s="582"/>
      <c r="AK78" s="582"/>
      <c r="AL78" s="582"/>
      <c r="AM78" s="582"/>
      <c r="AN78" s="582"/>
      <c r="AO78" s="582"/>
      <c r="AP78" s="582"/>
      <c r="AQ78" s="582"/>
      <c r="AR78" s="582"/>
      <c r="AS78" s="582"/>
      <c r="AT78" s="582"/>
      <c r="AU78" s="582"/>
      <c r="AV78" s="582"/>
      <c r="AW78" s="582"/>
      <c r="AX78" s="582"/>
      <c r="AY78" s="582"/>
      <c r="AZ78" s="582"/>
      <c r="BA78" s="582"/>
      <c r="BB78" s="582"/>
      <c r="BC78" s="582"/>
      <c r="BD78" s="582"/>
      <c r="BE78" s="582"/>
      <c r="BF78" s="582"/>
      <c r="BG78" s="582"/>
      <c r="BH78" s="582"/>
      <c r="BI78" s="582"/>
      <c r="BJ78" s="582"/>
      <c r="BK78" s="582"/>
      <c r="BL78" s="582"/>
      <c r="BM78" s="582"/>
      <c r="BN78" s="582"/>
      <c r="BO78" s="582"/>
      <c r="BP78" s="582"/>
      <c r="BQ78" s="582"/>
      <c r="BR78" s="582"/>
      <c r="BS78" s="582"/>
      <c r="BT78" s="582"/>
      <c r="BU78" s="582"/>
      <c r="BV78" s="582"/>
      <c r="BW78" s="582"/>
      <c r="BX78" s="582"/>
      <c r="BY78" s="582"/>
      <c r="BZ78" s="582"/>
      <c r="CA78" s="582"/>
      <c r="CB78" s="582"/>
      <c r="CC78" s="582"/>
      <c r="CD78" s="582"/>
      <c r="CE78" s="582"/>
      <c r="CF78" s="582"/>
      <c r="CG78" s="582"/>
      <c r="CH78" s="582"/>
      <c r="CI78" s="582"/>
      <c r="CJ78" s="582"/>
      <c r="CK78" s="582"/>
      <c r="CL78" s="582"/>
      <c r="CM78" s="582"/>
      <c r="CN78" s="582"/>
      <c r="CO78" s="582"/>
      <c r="CP78" s="582"/>
      <c r="CQ78" s="582"/>
      <c r="CR78" s="582"/>
      <c r="CS78" s="582"/>
      <c r="CT78" s="582"/>
      <c r="CU78" s="582"/>
      <c r="CV78" s="582"/>
      <c r="CW78" s="582"/>
      <c r="CX78" s="582"/>
      <c r="CY78" s="582"/>
      <c r="CZ78" s="582"/>
      <c r="DA78" s="582"/>
      <c r="DB78" s="582"/>
      <c r="DC78" s="582"/>
      <c r="DD78" s="582"/>
      <c r="DE78" s="582"/>
      <c r="DF78" s="582"/>
      <c r="DG78" s="582"/>
      <c r="DH78" s="582"/>
      <c r="DI78" s="582"/>
      <c r="DJ78" s="582"/>
      <c r="DK78" s="582"/>
      <c r="DL78" s="582"/>
      <c r="DM78" s="582"/>
      <c r="DN78" s="582"/>
      <c r="DO78" s="582"/>
      <c r="DP78" s="582"/>
      <c r="DQ78" s="582"/>
      <c r="DR78" s="582"/>
      <c r="DS78" s="582"/>
      <c r="DT78" s="582"/>
      <c r="DU78" s="582"/>
      <c r="DV78" s="582"/>
      <c r="DW78" s="582"/>
      <c r="DX78" s="582"/>
      <c r="DY78" s="582"/>
      <c r="DZ78" s="582"/>
      <c r="EA78" s="582"/>
      <c r="EB78" s="582"/>
      <c r="EC78" s="582"/>
      <c r="ED78" s="582"/>
      <c r="EE78" s="582"/>
      <c r="EF78" s="582"/>
      <c r="EG78" s="582"/>
      <c r="EH78" s="582"/>
      <c r="EI78" s="582"/>
      <c r="EJ78" s="582"/>
      <c r="EK78" s="582"/>
      <c r="EL78" s="582"/>
      <c r="EM78" s="582"/>
      <c r="EN78" s="582"/>
      <c r="EO78" s="582"/>
      <c r="EP78" s="582"/>
      <c r="EQ78" s="582"/>
      <c r="ER78" s="582"/>
      <c r="ES78" s="582"/>
      <c r="ET78" s="582"/>
      <c r="EU78" s="582"/>
      <c r="EV78" s="582"/>
      <c r="EW78" s="582"/>
      <c r="EX78" s="582"/>
      <c r="EY78" s="582"/>
      <c r="EZ78" s="582"/>
      <c r="FA78" s="582"/>
      <c r="FB78" s="582"/>
      <c r="FC78" s="582"/>
      <c r="FD78" s="582"/>
      <c r="FE78" s="582"/>
      <c r="FF78" s="582"/>
      <c r="FG78" s="582"/>
      <c r="FH78" s="582"/>
      <c r="FI78" s="582"/>
      <c r="FJ78" s="582"/>
      <c r="FK78" s="582"/>
      <c r="FL78" s="582"/>
      <c r="FM78" s="582"/>
      <c r="FN78" s="582"/>
      <c r="FO78" s="582"/>
      <c r="FP78" s="582"/>
      <c r="FQ78" s="582"/>
      <c r="FR78" s="582"/>
      <c r="FS78" s="582"/>
      <c r="FT78" s="582"/>
      <c r="FU78" s="582"/>
      <c r="FV78" s="582"/>
      <c r="FW78" s="582"/>
      <c r="FX78" s="582"/>
      <c r="FY78" s="582"/>
      <c r="FZ78" s="582"/>
      <c r="GA78" s="582"/>
      <c r="GB78" s="582"/>
      <c r="GC78" s="582"/>
      <c r="GD78" s="582"/>
      <c r="GE78" s="582"/>
      <c r="GF78" s="582"/>
      <c r="GG78" s="582"/>
      <c r="GH78" s="582"/>
      <c r="GI78" s="582"/>
      <c r="GJ78" s="582"/>
      <c r="GK78" s="582"/>
      <c r="GL78" s="582"/>
      <c r="GM78" s="582"/>
      <c r="GN78" s="582"/>
      <c r="GO78" s="582"/>
      <c r="GP78" s="582"/>
      <c r="GQ78" s="582"/>
      <c r="GR78" s="582"/>
      <c r="GS78" s="582"/>
      <c r="GT78" s="582"/>
      <c r="GU78" s="582"/>
      <c r="GV78" s="582"/>
      <c r="GW78" s="582"/>
      <c r="GX78" s="582"/>
      <c r="GY78" s="582"/>
      <c r="GZ78" s="582"/>
      <c r="HA78" s="582"/>
      <c r="HB78" s="582"/>
      <c r="HC78" s="582"/>
      <c r="HD78" s="582"/>
      <c r="HE78" s="582"/>
      <c r="HF78" s="582"/>
      <c r="HG78" s="582"/>
      <c r="HH78" s="582"/>
      <c r="HI78" s="582"/>
      <c r="HJ78" s="582"/>
      <c r="HK78" s="582"/>
      <c r="HL78" s="582"/>
      <c r="HM78" s="582"/>
      <c r="HN78" s="582"/>
      <c r="HO78" s="582"/>
      <c r="HP78" s="582"/>
      <c r="HQ78" s="582"/>
      <c r="HR78" s="582"/>
      <c r="HS78" s="582"/>
      <c r="HT78" s="582"/>
      <c r="HU78" s="582"/>
      <c r="HV78" s="582"/>
      <c r="HW78" s="582"/>
      <c r="HX78" s="582"/>
      <c r="HY78" s="582"/>
      <c r="HZ78" s="582"/>
      <c r="IA78" s="582"/>
      <c r="IB78" s="582"/>
      <c r="IC78" s="582"/>
      <c r="ID78" s="582"/>
      <c r="IE78" s="582"/>
      <c r="IF78" s="582"/>
      <c r="IG78" s="582"/>
      <c r="IH78" s="582"/>
      <c r="II78" s="582"/>
      <c r="IJ78" s="582"/>
      <c r="IK78" s="582"/>
      <c r="IL78" s="582"/>
      <c r="IM78" s="582"/>
      <c r="IN78" s="582"/>
    </row>
    <row r="79" spans="1:248" s="591" customFormat="1" ht="69" hidden="1">
      <c r="A79" s="612" t="s">
        <v>232</v>
      </c>
      <c r="B79" s="680" t="s">
        <v>444</v>
      </c>
      <c r="C79" s="613"/>
      <c r="D79" s="613"/>
      <c r="E79" s="633"/>
      <c r="F79" s="633"/>
      <c r="G79" s="640">
        <f>SUBTOTAL(9,G80:G80)</f>
        <v>5000</v>
      </c>
      <c r="H79" s="640">
        <f>SUBTOTAL(9,H80:H80)</f>
        <v>10000</v>
      </c>
      <c r="I79" s="640">
        <f>SUBTOTAL(9,I80:I80)</f>
        <v>15000</v>
      </c>
      <c r="J79" s="712">
        <f>SUBTOTAL(9,J80:J80)</f>
        <v>20000</v>
      </c>
      <c r="K79" s="142"/>
      <c r="L79" s="581"/>
      <c r="M79" s="582"/>
      <c r="N79" s="589"/>
      <c r="O79" s="582"/>
      <c r="P79" s="590"/>
    </row>
    <row r="80" spans="1:248" s="311" customFormat="1" ht="87" customHeight="1">
      <c r="A80" s="612" t="s">
        <v>927</v>
      </c>
      <c r="B80" s="565" t="s">
        <v>213</v>
      </c>
      <c r="C80" s="556" t="s">
        <v>555</v>
      </c>
      <c r="D80" s="556" t="s">
        <v>113</v>
      </c>
      <c r="E80" s="634">
        <v>20000000</v>
      </c>
      <c r="F80" s="633">
        <v>1</v>
      </c>
      <c r="G80" s="540">
        <v>5000</v>
      </c>
      <c r="H80" s="540">
        <v>10000</v>
      </c>
      <c r="I80" s="540">
        <v>15000</v>
      </c>
      <c r="J80" s="531">
        <f>+E80*F80/1000</f>
        <v>20000</v>
      </c>
      <c r="K80" s="584" t="s">
        <v>232</v>
      </c>
      <c r="L80" s="580" t="s">
        <v>242</v>
      </c>
      <c r="M80" s="582"/>
      <c r="N80" s="589"/>
      <c r="O80" s="582"/>
      <c r="P80" s="582"/>
    </row>
    <row r="81" spans="1:248" s="591" customFormat="1" ht="69" hidden="1">
      <c r="A81" s="612" t="s">
        <v>233</v>
      </c>
      <c r="B81" s="680" t="s">
        <v>60</v>
      </c>
      <c r="C81" s="681"/>
      <c r="D81" s="681"/>
      <c r="E81" s="634"/>
      <c r="F81" s="634"/>
      <c r="G81" s="640">
        <f>SUBTOTAL(9,G82:G109)</f>
        <v>89425</v>
      </c>
      <c r="H81" s="640">
        <f>SUBTOTAL(9,H82:H109)</f>
        <v>218125</v>
      </c>
      <c r="I81" s="640">
        <f>SUBTOTAL(9,I82:I109)</f>
        <v>373838</v>
      </c>
      <c r="J81" s="712">
        <f>SUBTOTAL(9,J82:J109)</f>
        <v>521431.9</v>
      </c>
      <c r="K81" s="142"/>
      <c r="L81" s="581"/>
      <c r="M81" s="582"/>
      <c r="N81" s="589"/>
      <c r="O81" s="582"/>
      <c r="P81" s="590"/>
    </row>
    <row r="82" spans="1:248" ht="107.25" customHeight="1">
      <c r="A82" s="612" t="s">
        <v>928</v>
      </c>
      <c r="B82" s="682" t="s">
        <v>809</v>
      </c>
      <c r="C82" s="556" t="s">
        <v>555</v>
      </c>
      <c r="D82" s="556" t="s">
        <v>113</v>
      </c>
      <c r="E82" s="634">
        <v>8000000</v>
      </c>
      <c r="F82" s="633">
        <v>1</v>
      </c>
      <c r="G82" s="540">
        <v>0</v>
      </c>
      <c r="H82" s="540">
        <v>4000</v>
      </c>
      <c r="I82" s="540">
        <v>8000</v>
      </c>
      <c r="J82" s="531">
        <f t="shared" ref="J82:J109" si="7">+E82*F82/1000</f>
        <v>8000</v>
      </c>
      <c r="K82" s="592" t="s">
        <v>233</v>
      </c>
      <c r="L82" s="580" t="s">
        <v>644</v>
      </c>
      <c r="M82" s="582"/>
      <c r="N82" s="598"/>
      <c r="O82" s="582"/>
    </row>
    <row r="83" spans="1:248" ht="59.25" customHeight="1">
      <c r="A83" s="612" t="s">
        <v>929</v>
      </c>
      <c r="B83" s="565" t="s">
        <v>569</v>
      </c>
      <c r="C83" s="556" t="s">
        <v>648</v>
      </c>
      <c r="D83" s="556" t="s">
        <v>113</v>
      </c>
      <c r="E83" s="634">
        <v>82000000</v>
      </c>
      <c r="F83" s="633">
        <v>1</v>
      </c>
      <c r="G83" s="540">
        <v>20500</v>
      </c>
      <c r="H83" s="540">
        <f>41000-16100</f>
        <v>24900</v>
      </c>
      <c r="I83" s="540">
        <f>65000-7200</f>
        <v>57800</v>
      </c>
      <c r="J83" s="531">
        <f t="shared" si="7"/>
        <v>82000</v>
      </c>
      <c r="K83" s="592" t="s">
        <v>233</v>
      </c>
      <c r="L83" s="593" t="s">
        <v>242</v>
      </c>
      <c r="M83" s="582"/>
      <c r="N83" s="589"/>
      <c r="O83" s="582"/>
      <c r="P83" s="582"/>
      <c r="Q83" s="311"/>
      <c r="R83" s="311"/>
      <c r="S83" s="311"/>
      <c r="T83" s="311"/>
      <c r="U83" s="311"/>
      <c r="V83" s="311"/>
      <c r="W83" s="311"/>
      <c r="X83" s="311"/>
      <c r="Y83" s="311"/>
      <c r="Z83" s="311"/>
      <c r="AA83" s="311"/>
      <c r="AB83" s="311"/>
      <c r="AC83" s="311"/>
      <c r="AD83" s="311"/>
      <c r="AE83" s="311"/>
      <c r="AF83" s="311"/>
      <c r="AG83" s="311"/>
      <c r="AH83" s="311"/>
      <c r="AI83" s="311"/>
      <c r="AJ83" s="311"/>
      <c r="AK83" s="311"/>
      <c r="AL83" s="311"/>
      <c r="AM83" s="311"/>
      <c r="AN83" s="311"/>
      <c r="AO83" s="311"/>
      <c r="AP83" s="311"/>
      <c r="AQ83" s="311"/>
      <c r="AR83" s="311"/>
      <c r="AS83" s="311"/>
      <c r="AT83" s="311"/>
      <c r="AU83" s="311"/>
      <c r="AV83" s="311"/>
      <c r="AW83" s="311"/>
      <c r="AX83" s="311"/>
      <c r="AY83" s="311"/>
      <c r="AZ83" s="311"/>
      <c r="BA83" s="311"/>
      <c r="BB83" s="311"/>
      <c r="BC83" s="311"/>
      <c r="BD83" s="311"/>
      <c r="BE83" s="311"/>
      <c r="BF83" s="311"/>
      <c r="BG83" s="311"/>
      <c r="BH83" s="311"/>
      <c r="BI83" s="311"/>
      <c r="BJ83" s="311"/>
      <c r="BK83" s="311"/>
      <c r="BL83" s="311"/>
      <c r="BM83" s="311"/>
      <c r="BN83" s="311"/>
      <c r="BO83" s="311"/>
      <c r="BP83" s="311"/>
      <c r="BQ83" s="311"/>
      <c r="BR83" s="311"/>
      <c r="BS83" s="311"/>
      <c r="BT83" s="311"/>
      <c r="BU83" s="311"/>
      <c r="BV83" s="311"/>
      <c r="BW83" s="311"/>
      <c r="BX83" s="311"/>
      <c r="BY83" s="311"/>
      <c r="BZ83" s="311"/>
      <c r="CA83" s="311"/>
      <c r="CB83" s="311"/>
      <c r="CC83" s="311"/>
      <c r="CD83" s="311"/>
      <c r="CE83" s="311"/>
      <c r="CF83" s="311"/>
      <c r="CG83" s="311"/>
      <c r="CH83" s="311"/>
      <c r="CI83" s="311"/>
      <c r="CJ83" s="311"/>
      <c r="CK83" s="311"/>
      <c r="CL83" s="311"/>
      <c r="CM83" s="311"/>
      <c r="CN83" s="311"/>
      <c r="CO83" s="311"/>
      <c r="CP83" s="311"/>
      <c r="CQ83" s="311"/>
      <c r="CR83" s="311"/>
      <c r="CS83" s="311"/>
      <c r="CT83" s="311"/>
      <c r="CU83" s="311"/>
      <c r="CV83" s="311"/>
      <c r="CW83" s="311"/>
      <c r="CX83" s="311"/>
      <c r="CY83" s="311"/>
      <c r="CZ83" s="311"/>
      <c r="DA83" s="311"/>
      <c r="DB83" s="311"/>
      <c r="DC83" s="311"/>
      <c r="DD83" s="311"/>
      <c r="DE83" s="311"/>
      <c r="DF83" s="311"/>
      <c r="DG83" s="311"/>
      <c r="DH83" s="311"/>
      <c r="DI83" s="311"/>
      <c r="DJ83" s="311"/>
      <c r="DK83" s="311"/>
      <c r="DL83" s="311"/>
      <c r="DM83" s="311"/>
      <c r="DN83" s="311"/>
      <c r="DO83" s="311"/>
      <c r="DP83" s="311"/>
      <c r="DQ83" s="311"/>
      <c r="DR83" s="311"/>
      <c r="DS83" s="311"/>
      <c r="DT83" s="311"/>
      <c r="DU83" s="311"/>
      <c r="DV83" s="311"/>
      <c r="DW83" s="311"/>
      <c r="DX83" s="311"/>
      <c r="DY83" s="311"/>
      <c r="DZ83" s="311"/>
      <c r="EA83" s="311"/>
      <c r="EB83" s="311"/>
      <c r="EC83" s="311"/>
      <c r="ED83" s="311"/>
      <c r="EE83" s="311"/>
      <c r="EF83" s="311"/>
      <c r="EG83" s="311"/>
      <c r="EH83" s="311"/>
      <c r="EI83" s="311"/>
      <c r="EJ83" s="311"/>
      <c r="EK83" s="311"/>
      <c r="EL83" s="311"/>
      <c r="EM83" s="311"/>
      <c r="EN83" s="311"/>
      <c r="EO83" s="311"/>
      <c r="EP83" s="311"/>
      <c r="EQ83" s="311"/>
      <c r="ER83" s="311"/>
      <c r="ES83" s="311"/>
      <c r="ET83" s="311"/>
      <c r="EU83" s="311"/>
      <c r="EV83" s="311"/>
      <c r="EW83" s="311"/>
      <c r="EX83" s="311"/>
      <c r="EY83" s="311"/>
      <c r="EZ83" s="311"/>
      <c r="FA83" s="311"/>
      <c r="FB83" s="311"/>
      <c r="FC83" s="311"/>
      <c r="FD83" s="311"/>
      <c r="FE83" s="311"/>
      <c r="FF83" s="311"/>
      <c r="FG83" s="311"/>
      <c r="FH83" s="311"/>
      <c r="FI83" s="311"/>
      <c r="FJ83" s="311"/>
      <c r="FK83" s="311"/>
      <c r="FL83" s="311"/>
      <c r="FM83" s="311"/>
      <c r="FN83" s="311"/>
      <c r="FO83" s="311"/>
      <c r="FP83" s="311"/>
      <c r="FQ83" s="311"/>
      <c r="FR83" s="311"/>
      <c r="FS83" s="311"/>
      <c r="FT83" s="311"/>
      <c r="FU83" s="311"/>
      <c r="FV83" s="311"/>
      <c r="FW83" s="311"/>
      <c r="FX83" s="311"/>
      <c r="FY83" s="311"/>
      <c r="FZ83" s="311"/>
      <c r="GA83" s="311"/>
      <c r="GB83" s="311"/>
      <c r="GC83" s="311"/>
      <c r="GD83" s="311"/>
      <c r="GE83" s="311"/>
      <c r="GF83" s="311"/>
      <c r="GG83" s="311"/>
      <c r="GH83" s="311"/>
      <c r="GI83" s="311"/>
      <c r="GJ83" s="311"/>
      <c r="GK83" s="311"/>
      <c r="GL83" s="311"/>
      <c r="GM83" s="311"/>
      <c r="GN83" s="311"/>
      <c r="GO83" s="311"/>
      <c r="GP83" s="311"/>
      <c r="GQ83" s="311"/>
      <c r="GR83" s="311"/>
      <c r="GS83" s="311"/>
      <c r="GT83" s="311"/>
      <c r="GU83" s="311"/>
      <c r="GV83" s="311"/>
      <c r="GW83" s="311"/>
      <c r="GX83" s="311"/>
      <c r="GY83" s="311"/>
      <c r="GZ83" s="311"/>
      <c r="HA83" s="311"/>
      <c r="HB83" s="311"/>
      <c r="HC83" s="311"/>
      <c r="HD83" s="311"/>
      <c r="HE83" s="311"/>
      <c r="HF83" s="311"/>
      <c r="HG83" s="311"/>
      <c r="HH83" s="311"/>
      <c r="HI83" s="311"/>
      <c r="HJ83" s="311"/>
      <c r="HK83" s="311"/>
      <c r="HL83" s="311"/>
      <c r="HM83" s="311"/>
      <c r="HN83" s="311"/>
      <c r="HO83" s="311"/>
      <c r="HP83" s="311"/>
      <c r="HQ83" s="311"/>
      <c r="HR83" s="311"/>
      <c r="HS83" s="311"/>
      <c r="HT83" s="311"/>
      <c r="HU83" s="311"/>
      <c r="HV83" s="311"/>
      <c r="HW83" s="311"/>
      <c r="HX83" s="311"/>
      <c r="HY83" s="311"/>
      <c r="HZ83" s="311"/>
      <c r="IA83" s="311"/>
      <c r="IB83" s="311"/>
      <c r="IC83" s="311"/>
      <c r="ID83" s="311"/>
      <c r="IE83" s="311"/>
      <c r="IF83" s="311"/>
      <c r="IG83" s="311"/>
      <c r="IH83" s="311"/>
      <c r="II83" s="311"/>
      <c r="IJ83" s="311"/>
      <c r="IK83" s="311"/>
      <c r="IL83" s="311"/>
      <c r="IM83" s="311"/>
      <c r="IN83" s="311"/>
    </row>
    <row r="84" spans="1:248" ht="59.25" customHeight="1">
      <c r="A84" s="612" t="s">
        <v>1116</v>
      </c>
      <c r="B84" s="565" t="s">
        <v>569</v>
      </c>
      <c r="C84" s="556" t="s">
        <v>642</v>
      </c>
      <c r="D84" s="556" t="s">
        <v>113</v>
      </c>
      <c r="E84" s="634">
        <v>112000000</v>
      </c>
      <c r="F84" s="633">
        <v>1</v>
      </c>
      <c r="G84" s="540">
        <v>28000</v>
      </c>
      <c r="H84" s="540">
        <v>45000</v>
      </c>
      <c r="I84" s="540">
        <v>75000</v>
      </c>
      <c r="J84" s="531">
        <f t="shared" si="7"/>
        <v>112000</v>
      </c>
      <c r="K84" s="592" t="s">
        <v>233</v>
      </c>
      <c r="L84" s="593" t="s">
        <v>242</v>
      </c>
      <c r="M84" s="582"/>
      <c r="N84" s="598"/>
      <c r="O84" s="582"/>
    </row>
    <row r="85" spans="1:248" s="311" customFormat="1" ht="59.25" customHeight="1">
      <c r="A85" s="677" t="s">
        <v>1247</v>
      </c>
      <c r="B85" s="682" t="s">
        <v>569</v>
      </c>
      <c r="C85" s="556" t="s">
        <v>648</v>
      </c>
      <c r="D85" s="556" t="s">
        <v>113</v>
      </c>
      <c r="E85" s="634">
        <v>40000000</v>
      </c>
      <c r="F85" s="633">
        <v>1</v>
      </c>
      <c r="G85" s="540">
        <v>0</v>
      </c>
      <c r="H85" s="540">
        <v>13000</v>
      </c>
      <c r="I85" s="540">
        <v>26000</v>
      </c>
      <c r="J85" s="531">
        <f t="shared" si="7"/>
        <v>40000</v>
      </c>
      <c r="K85" s="592" t="s">
        <v>233</v>
      </c>
      <c r="L85" s="580" t="s">
        <v>644</v>
      </c>
      <c r="M85" s="582"/>
      <c r="N85" s="598"/>
      <c r="O85" s="582"/>
      <c r="P85" s="60"/>
      <c r="Q85" s="599"/>
      <c r="R85" s="599"/>
      <c r="S85" s="599"/>
      <c r="T85" s="599"/>
      <c r="U85" s="599"/>
      <c r="V85" s="599"/>
      <c r="W85" s="599"/>
      <c r="X85" s="599"/>
      <c r="Y85" s="599"/>
      <c r="Z85" s="599"/>
      <c r="AA85" s="599"/>
      <c r="AB85" s="599"/>
      <c r="AC85" s="599"/>
      <c r="AD85" s="599"/>
      <c r="AE85" s="599"/>
      <c r="AF85" s="599"/>
      <c r="AG85" s="599"/>
      <c r="AH85" s="599"/>
      <c r="AI85" s="599"/>
      <c r="AJ85" s="599"/>
      <c r="AK85" s="599"/>
      <c r="AL85" s="599"/>
      <c r="AM85" s="599"/>
      <c r="AN85" s="599"/>
      <c r="AO85" s="599"/>
      <c r="AP85" s="599"/>
      <c r="AQ85" s="599"/>
      <c r="AR85" s="599"/>
      <c r="AS85" s="599"/>
      <c r="AT85" s="599"/>
      <c r="AU85" s="599"/>
      <c r="AV85" s="599"/>
      <c r="AW85" s="599"/>
      <c r="AX85" s="599"/>
      <c r="AY85" s="599"/>
      <c r="AZ85" s="599"/>
      <c r="BA85" s="599"/>
      <c r="BB85" s="599"/>
      <c r="BC85" s="599"/>
      <c r="BD85" s="599"/>
      <c r="BE85" s="599"/>
      <c r="BF85" s="599"/>
      <c r="BG85" s="599"/>
      <c r="BH85" s="599"/>
      <c r="BI85" s="599"/>
      <c r="BJ85" s="599"/>
      <c r="BK85" s="599"/>
      <c r="BL85" s="599"/>
      <c r="BM85" s="599"/>
      <c r="BN85" s="599"/>
      <c r="BO85" s="599"/>
      <c r="BP85" s="599"/>
      <c r="BQ85" s="599"/>
      <c r="BR85" s="599"/>
      <c r="BS85" s="599"/>
      <c r="BT85" s="599"/>
      <c r="BU85" s="599"/>
      <c r="BV85" s="599"/>
      <c r="BW85" s="599"/>
      <c r="BX85" s="599"/>
      <c r="BY85" s="599"/>
      <c r="BZ85" s="599"/>
      <c r="CA85" s="599"/>
      <c r="CB85" s="599"/>
      <c r="CC85" s="599"/>
      <c r="CD85" s="599"/>
      <c r="CE85" s="599"/>
      <c r="CF85" s="599"/>
      <c r="CG85" s="599"/>
      <c r="CH85" s="599"/>
      <c r="CI85" s="599"/>
      <c r="CJ85" s="599"/>
      <c r="CK85" s="599"/>
      <c r="CL85" s="599"/>
      <c r="CM85" s="599"/>
      <c r="CN85" s="599"/>
      <c r="CO85" s="599"/>
      <c r="CP85" s="599"/>
      <c r="CQ85" s="599"/>
      <c r="CR85" s="599"/>
      <c r="CS85" s="599"/>
      <c r="CT85" s="599"/>
      <c r="CU85" s="599"/>
      <c r="CV85" s="599"/>
      <c r="CW85" s="599"/>
      <c r="CX85" s="599"/>
      <c r="CY85" s="599"/>
      <c r="CZ85" s="599"/>
      <c r="DA85" s="599"/>
      <c r="DB85" s="599"/>
      <c r="DC85" s="599"/>
      <c r="DD85" s="599"/>
      <c r="DE85" s="599"/>
      <c r="DF85" s="599"/>
      <c r="DG85" s="599"/>
      <c r="DH85" s="599"/>
      <c r="DI85" s="599"/>
      <c r="DJ85" s="599"/>
      <c r="DK85" s="599"/>
      <c r="DL85" s="599"/>
      <c r="DM85" s="599"/>
      <c r="DN85" s="599"/>
      <c r="DO85" s="599"/>
      <c r="DP85" s="599"/>
      <c r="DQ85" s="599"/>
      <c r="DR85" s="599"/>
      <c r="DS85" s="599"/>
      <c r="DT85" s="599"/>
      <c r="DU85" s="599"/>
      <c r="DV85" s="599"/>
      <c r="DW85" s="599"/>
      <c r="DX85" s="599"/>
      <c r="DY85" s="599"/>
      <c r="DZ85" s="599"/>
      <c r="EA85" s="599"/>
      <c r="EB85" s="599"/>
      <c r="EC85" s="599"/>
      <c r="ED85" s="599"/>
      <c r="EE85" s="599"/>
      <c r="EF85" s="599"/>
      <c r="EG85" s="599"/>
      <c r="EH85" s="599"/>
      <c r="EI85" s="599"/>
      <c r="EJ85" s="599"/>
      <c r="EK85" s="599"/>
      <c r="EL85" s="599"/>
      <c r="EM85" s="599"/>
      <c r="EN85" s="599"/>
      <c r="EO85" s="599"/>
      <c r="EP85" s="599"/>
      <c r="EQ85" s="599"/>
      <c r="ER85" s="599"/>
      <c r="ES85" s="599"/>
      <c r="ET85" s="599"/>
      <c r="EU85" s="599"/>
      <c r="EV85" s="599"/>
      <c r="EW85" s="599"/>
      <c r="EX85" s="599"/>
      <c r="EY85" s="599"/>
      <c r="EZ85" s="599"/>
      <c r="FA85" s="599"/>
      <c r="FB85" s="599"/>
      <c r="FC85" s="599"/>
      <c r="FD85" s="599"/>
      <c r="FE85" s="599"/>
      <c r="FF85" s="599"/>
      <c r="FG85" s="599"/>
      <c r="FH85" s="599"/>
      <c r="FI85" s="599"/>
      <c r="FJ85" s="599"/>
      <c r="FK85" s="599"/>
      <c r="FL85" s="599"/>
      <c r="FM85" s="599"/>
      <c r="FN85" s="599"/>
      <c r="FO85" s="599"/>
      <c r="FP85" s="599"/>
      <c r="FQ85" s="599"/>
      <c r="FR85" s="599"/>
      <c r="FS85" s="599"/>
      <c r="FT85" s="599"/>
      <c r="FU85" s="599"/>
      <c r="FV85" s="599"/>
      <c r="FW85" s="599"/>
      <c r="FX85" s="599"/>
      <c r="FY85" s="599"/>
      <c r="FZ85" s="599"/>
      <c r="GA85" s="599"/>
      <c r="GB85" s="599"/>
      <c r="GC85" s="599"/>
      <c r="GD85" s="599"/>
      <c r="GE85" s="599"/>
      <c r="GF85" s="599"/>
      <c r="GG85" s="599"/>
      <c r="GH85" s="599"/>
      <c r="GI85" s="599"/>
      <c r="GJ85" s="599"/>
      <c r="GK85" s="599"/>
      <c r="GL85" s="599"/>
      <c r="GM85" s="599"/>
      <c r="GN85" s="599"/>
      <c r="GO85" s="599"/>
      <c r="GP85" s="599"/>
      <c r="GQ85" s="599"/>
      <c r="GR85" s="599"/>
      <c r="GS85" s="599"/>
      <c r="GT85" s="599"/>
      <c r="GU85" s="599"/>
      <c r="GV85" s="599"/>
      <c r="GW85" s="599"/>
      <c r="GX85" s="599"/>
      <c r="GY85" s="599"/>
      <c r="GZ85" s="599"/>
      <c r="HA85" s="599"/>
      <c r="HB85" s="599"/>
      <c r="HC85" s="599"/>
      <c r="HD85" s="599"/>
      <c r="HE85" s="599"/>
      <c r="HF85" s="599"/>
      <c r="HG85" s="599"/>
      <c r="HH85" s="599"/>
      <c r="HI85" s="599"/>
      <c r="HJ85" s="599"/>
      <c r="HK85" s="599"/>
      <c r="HL85" s="599"/>
      <c r="HM85" s="599"/>
      <c r="HN85" s="599"/>
      <c r="HO85" s="599"/>
      <c r="HP85" s="599"/>
      <c r="HQ85" s="599"/>
      <c r="HR85" s="599"/>
      <c r="HS85" s="599"/>
      <c r="HT85" s="599"/>
      <c r="HU85" s="599"/>
      <c r="HV85" s="599"/>
      <c r="HW85" s="599"/>
      <c r="HX85" s="599"/>
      <c r="HY85" s="599"/>
      <c r="HZ85" s="599"/>
      <c r="IA85" s="599"/>
      <c r="IB85" s="599"/>
      <c r="IC85" s="599"/>
      <c r="ID85" s="599"/>
      <c r="IE85" s="599"/>
      <c r="IF85" s="599"/>
      <c r="IG85" s="599"/>
      <c r="IH85" s="599"/>
      <c r="II85" s="599"/>
      <c r="IJ85" s="599"/>
      <c r="IK85" s="599"/>
      <c r="IL85" s="599"/>
      <c r="IM85" s="599"/>
      <c r="IN85" s="599"/>
    </row>
    <row r="86" spans="1:248" s="311" customFormat="1" ht="59.25" customHeight="1">
      <c r="A86" s="612" t="s">
        <v>1142</v>
      </c>
      <c r="B86" s="682" t="s">
        <v>569</v>
      </c>
      <c r="C86" s="556" t="s">
        <v>642</v>
      </c>
      <c r="D86" s="556" t="s">
        <v>113</v>
      </c>
      <c r="E86" s="634">
        <v>90000000</v>
      </c>
      <c r="F86" s="633">
        <v>1</v>
      </c>
      <c r="G86" s="540">
        <v>10000</v>
      </c>
      <c r="H86" s="540">
        <v>30000</v>
      </c>
      <c r="I86" s="540">
        <v>60000</v>
      </c>
      <c r="J86" s="531">
        <f t="shared" si="7"/>
        <v>90000</v>
      </c>
      <c r="K86" s="592" t="s">
        <v>233</v>
      </c>
      <c r="L86" s="580" t="s">
        <v>644</v>
      </c>
      <c r="M86" s="582"/>
      <c r="N86" s="598"/>
      <c r="O86" s="582"/>
      <c r="P86" s="60"/>
      <c r="Q86" s="599"/>
      <c r="R86" s="599"/>
      <c r="S86" s="599"/>
      <c r="T86" s="599"/>
      <c r="U86" s="599"/>
      <c r="V86" s="599"/>
      <c r="W86" s="599"/>
      <c r="X86" s="599"/>
      <c r="Y86" s="599"/>
      <c r="Z86" s="599"/>
      <c r="AA86" s="599"/>
      <c r="AB86" s="599"/>
      <c r="AC86" s="599"/>
      <c r="AD86" s="599"/>
      <c r="AE86" s="599"/>
      <c r="AF86" s="599"/>
      <c r="AG86" s="599"/>
      <c r="AH86" s="599"/>
      <c r="AI86" s="599"/>
      <c r="AJ86" s="599"/>
      <c r="AK86" s="599"/>
      <c r="AL86" s="599"/>
      <c r="AM86" s="599"/>
      <c r="AN86" s="599"/>
      <c r="AO86" s="599"/>
      <c r="AP86" s="599"/>
      <c r="AQ86" s="599"/>
      <c r="AR86" s="599"/>
      <c r="AS86" s="599"/>
      <c r="AT86" s="599"/>
      <c r="AU86" s="599"/>
      <c r="AV86" s="599"/>
      <c r="AW86" s="599"/>
      <c r="AX86" s="599"/>
      <c r="AY86" s="599"/>
      <c r="AZ86" s="599"/>
      <c r="BA86" s="599"/>
      <c r="BB86" s="599"/>
      <c r="BC86" s="599"/>
      <c r="BD86" s="599"/>
      <c r="BE86" s="599"/>
      <c r="BF86" s="599"/>
      <c r="BG86" s="599"/>
      <c r="BH86" s="599"/>
      <c r="BI86" s="599"/>
      <c r="BJ86" s="599"/>
      <c r="BK86" s="599"/>
      <c r="BL86" s="599"/>
      <c r="BM86" s="599"/>
      <c r="BN86" s="599"/>
      <c r="BO86" s="599"/>
      <c r="BP86" s="599"/>
      <c r="BQ86" s="599"/>
      <c r="BR86" s="599"/>
      <c r="BS86" s="599"/>
      <c r="BT86" s="599"/>
      <c r="BU86" s="599"/>
      <c r="BV86" s="599"/>
      <c r="BW86" s="599"/>
      <c r="BX86" s="599"/>
      <c r="BY86" s="599"/>
      <c r="BZ86" s="599"/>
      <c r="CA86" s="599"/>
      <c r="CB86" s="599"/>
      <c r="CC86" s="599"/>
      <c r="CD86" s="599"/>
      <c r="CE86" s="599"/>
      <c r="CF86" s="599"/>
      <c r="CG86" s="599"/>
      <c r="CH86" s="599"/>
      <c r="CI86" s="599"/>
      <c r="CJ86" s="599"/>
      <c r="CK86" s="599"/>
      <c r="CL86" s="599"/>
      <c r="CM86" s="599"/>
      <c r="CN86" s="599"/>
      <c r="CO86" s="599"/>
      <c r="CP86" s="599"/>
      <c r="CQ86" s="599"/>
      <c r="CR86" s="599"/>
      <c r="CS86" s="599"/>
      <c r="CT86" s="599"/>
      <c r="CU86" s="599"/>
      <c r="CV86" s="599"/>
      <c r="CW86" s="599"/>
      <c r="CX86" s="599"/>
      <c r="CY86" s="599"/>
      <c r="CZ86" s="599"/>
      <c r="DA86" s="599"/>
      <c r="DB86" s="599"/>
      <c r="DC86" s="599"/>
      <c r="DD86" s="599"/>
      <c r="DE86" s="599"/>
      <c r="DF86" s="599"/>
      <c r="DG86" s="599"/>
      <c r="DH86" s="599"/>
      <c r="DI86" s="599"/>
      <c r="DJ86" s="599"/>
      <c r="DK86" s="599"/>
      <c r="DL86" s="599"/>
      <c r="DM86" s="599"/>
      <c r="DN86" s="599"/>
      <c r="DO86" s="599"/>
      <c r="DP86" s="599"/>
      <c r="DQ86" s="599"/>
      <c r="DR86" s="599"/>
      <c r="DS86" s="599"/>
      <c r="DT86" s="599"/>
      <c r="DU86" s="599"/>
      <c r="DV86" s="599"/>
      <c r="DW86" s="599"/>
      <c r="DX86" s="599"/>
      <c r="DY86" s="599"/>
      <c r="DZ86" s="599"/>
      <c r="EA86" s="599"/>
      <c r="EB86" s="599"/>
      <c r="EC86" s="599"/>
      <c r="ED86" s="599"/>
      <c r="EE86" s="599"/>
      <c r="EF86" s="599"/>
      <c r="EG86" s="599"/>
      <c r="EH86" s="599"/>
      <c r="EI86" s="599"/>
      <c r="EJ86" s="599"/>
      <c r="EK86" s="599"/>
      <c r="EL86" s="599"/>
      <c r="EM86" s="599"/>
      <c r="EN86" s="599"/>
      <c r="EO86" s="599"/>
      <c r="EP86" s="599"/>
      <c r="EQ86" s="599"/>
      <c r="ER86" s="599"/>
      <c r="ES86" s="599"/>
      <c r="ET86" s="599"/>
      <c r="EU86" s="599"/>
      <c r="EV86" s="599"/>
      <c r="EW86" s="599"/>
      <c r="EX86" s="599"/>
      <c r="EY86" s="599"/>
      <c r="EZ86" s="599"/>
      <c r="FA86" s="599"/>
      <c r="FB86" s="599"/>
      <c r="FC86" s="599"/>
      <c r="FD86" s="599"/>
      <c r="FE86" s="599"/>
      <c r="FF86" s="599"/>
      <c r="FG86" s="599"/>
      <c r="FH86" s="599"/>
      <c r="FI86" s="599"/>
      <c r="FJ86" s="599"/>
      <c r="FK86" s="599"/>
      <c r="FL86" s="599"/>
      <c r="FM86" s="599"/>
      <c r="FN86" s="599"/>
      <c r="FO86" s="599"/>
      <c r="FP86" s="599"/>
      <c r="FQ86" s="599"/>
      <c r="FR86" s="599"/>
      <c r="FS86" s="599"/>
      <c r="FT86" s="599"/>
      <c r="FU86" s="599"/>
      <c r="FV86" s="599"/>
      <c r="FW86" s="599"/>
      <c r="FX86" s="599"/>
      <c r="FY86" s="599"/>
      <c r="FZ86" s="599"/>
      <c r="GA86" s="599"/>
      <c r="GB86" s="599"/>
      <c r="GC86" s="599"/>
      <c r="GD86" s="599"/>
      <c r="GE86" s="599"/>
      <c r="GF86" s="599"/>
      <c r="GG86" s="599"/>
      <c r="GH86" s="599"/>
      <c r="GI86" s="599"/>
      <c r="GJ86" s="599"/>
      <c r="GK86" s="599"/>
      <c r="GL86" s="599"/>
      <c r="GM86" s="599"/>
      <c r="GN86" s="599"/>
      <c r="GO86" s="599"/>
      <c r="GP86" s="599"/>
      <c r="GQ86" s="599"/>
      <c r="GR86" s="599"/>
      <c r="GS86" s="599"/>
      <c r="GT86" s="599"/>
      <c r="GU86" s="599"/>
      <c r="GV86" s="599"/>
      <c r="GW86" s="599"/>
      <c r="GX86" s="599"/>
      <c r="GY86" s="599"/>
      <c r="GZ86" s="599"/>
      <c r="HA86" s="599"/>
      <c r="HB86" s="599"/>
      <c r="HC86" s="599"/>
      <c r="HD86" s="599"/>
      <c r="HE86" s="599"/>
      <c r="HF86" s="599"/>
      <c r="HG86" s="599"/>
      <c r="HH86" s="599"/>
      <c r="HI86" s="599"/>
      <c r="HJ86" s="599"/>
      <c r="HK86" s="599"/>
      <c r="HL86" s="599"/>
      <c r="HM86" s="599"/>
      <c r="HN86" s="599"/>
      <c r="HO86" s="599"/>
      <c r="HP86" s="599"/>
      <c r="HQ86" s="599"/>
      <c r="HR86" s="599"/>
      <c r="HS86" s="599"/>
      <c r="HT86" s="599"/>
      <c r="HU86" s="599"/>
      <c r="HV86" s="599"/>
      <c r="HW86" s="599"/>
      <c r="HX86" s="599"/>
      <c r="HY86" s="599"/>
      <c r="HZ86" s="599"/>
      <c r="IA86" s="599"/>
      <c r="IB86" s="599"/>
      <c r="IC86" s="599"/>
      <c r="ID86" s="599"/>
      <c r="IE86" s="599"/>
      <c r="IF86" s="599"/>
      <c r="IG86" s="599"/>
      <c r="IH86" s="599"/>
      <c r="II86" s="599"/>
      <c r="IJ86" s="599"/>
      <c r="IK86" s="599"/>
      <c r="IL86" s="599"/>
      <c r="IM86" s="599"/>
      <c r="IN86" s="599"/>
    </row>
    <row r="87" spans="1:248" s="311" customFormat="1" ht="68.25" customHeight="1">
      <c r="A87" s="612" t="s">
        <v>930</v>
      </c>
      <c r="B87" s="565" t="s">
        <v>814</v>
      </c>
      <c r="C87" s="556" t="s">
        <v>648</v>
      </c>
      <c r="D87" s="556" t="s">
        <v>113</v>
      </c>
      <c r="E87" s="634">
        <v>3000000</v>
      </c>
      <c r="F87" s="633">
        <v>1</v>
      </c>
      <c r="G87" s="540">
        <v>750</v>
      </c>
      <c r="H87" s="540">
        <v>1500</v>
      </c>
      <c r="I87" s="540">
        <v>2250</v>
      </c>
      <c r="J87" s="531">
        <f t="shared" si="7"/>
        <v>3000</v>
      </c>
      <c r="K87" s="592" t="s">
        <v>233</v>
      </c>
      <c r="L87" s="593" t="s">
        <v>242</v>
      </c>
      <c r="M87" s="582"/>
      <c r="N87" s="589"/>
      <c r="O87" s="582"/>
      <c r="P87" s="582"/>
    </row>
    <row r="88" spans="1:248" s="311" customFormat="1" ht="62.25" customHeight="1">
      <c r="A88" s="612" t="s">
        <v>931</v>
      </c>
      <c r="B88" s="565" t="s">
        <v>570</v>
      </c>
      <c r="C88" s="556" t="s">
        <v>648</v>
      </c>
      <c r="D88" s="556" t="s">
        <v>113</v>
      </c>
      <c r="E88" s="634">
        <v>8000000</v>
      </c>
      <c r="F88" s="633">
        <v>1</v>
      </c>
      <c r="G88" s="540">
        <v>8000</v>
      </c>
      <c r="H88" s="540">
        <v>8000</v>
      </c>
      <c r="I88" s="540">
        <v>8000</v>
      </c>
      <c r="J88" s="531">
        <f t="shared" si="7"/>
        <v>8000</v>
      </c>
      <c r="K88" s="584" t="s">
        <v>233</v>
      </c>
      <c r="L88" s="580" t="s">
        <v>242</v>
      </c>
      <c r="M88" s="582"/>
      <c r="N88" s="589"/>
      <c r="O88" s="582"/>
      <c r="P88" s="582"/>
    </row>
    <row r="89" spans="1:248" s="311" customFormat="1" ht="58.5" customHeight="1">
      <c r="A89" s="677" t="s">
        <v>936</v>
      </c>
      <c r="B89" s="565" t="s">
        <v>570</v>
      </c>
      <c r="C89" s="556" t="s">
        <v>648</v>
      </c>
      <c r="D89" s="556" t="s">
        <v>113</v>
      </c>
      <c r="E89" s="634">
        <f>25003900+17500000</f>
        <v>42503900</v>
      </c>
      <c r="F89" s="633">
        <v>1</v>
      </c>
      <c r="G89" s="540"/>
      <c r="H89" s="540">
        <f>8000+10000</f>
        <v>18000</v>
      </c>
      <c r="I89" s="540">
        <f>16000+17500</f>
        <v>33500</v>
      </c>
      <c r="J89" s="531">
        <f t="shared" si="7"/>
        <v>42503.9</v>
      </c>
      <c r="K89" s="584" t="s">
        <v>233</v>
      </c>
      <c r="L89" s="580" t="s">
        <v>242</v>
      </c>
      <c r="M89" s="582"/>
      <c r="N89" s="589"/>
      <c r="O89" s="582"/>
      <c r="P89" s="582"/>
    </row>
    <row r="90" spans="1:248" s="311" customFormat="1" ht="56.25" customHeight="1">
      <c r="A90" s="612" t="s">
        <v>933</v>
      </c>
      <c r="B90" s="682" t="s">
        <v>570</v>
      </c>
      <c r="C90" s="556" t="s">
        <v>555</v>
      </c>
      <c r="D90" s="556" t="s">
        <v>113</v>
      </c>
      <c r="E90" s="634">
        <v>1500000</v>
      </c>
      <c r="F90" s="633">
        <v>1</v>
      </c>
      <c r="G90" s="540">
        <v>1500</v>
      </c>
      <c r="H90" s="540">
        <v>1500</v>
      </c>
      <c r="I90" s="540">
        <v>1500</v>
      </c>
      <c r="J90" s="531">
        <f t="shared" si="7"/>
        <v>1500</v>
      </c>
      <c r="K90" s="584" t="s">
        <v>233</v>
      </c>
      <c r="L90" s="580" t="s">
        <v>242</v>
      </c>
      <c r="M90" s="582"/>
      <c r="N90" s="589"/>
      <c r="O90" s="582"/>
      <c r="P90" s="582"/>
    </row>
    <row r="91" spans="1:248" s="311" customFormat="1" ht="56.25" customHeight="1">
      <c r="A91" s="612" t="s">
        <v>934</v>
      </c>
      <c r="B91" s="682" t="s">
        <v>570</v>
      </c>
      <c r="C91" s="556" t="s">
        <v>555</v>
      </c>
      <c r="D91" s="556" t="s">
        <v>113</v>
      </c>
      <c r="E91" s="634">
        <v>4500000</v>
      </c>
      <c r="F91" s="633">
        <v>1</v>
      </c>
      <c r="G91" s="540"/>
      <c r="H91" s="540">
        <v>1500</v>
      </c>
      <c r="I91" s="540">
        <v>3000</v>
      </c>
      <c r="J91" s="531">
        <f t="shared" si="7"/>
        <v>4500</v>
      </c>
      <c r="K91" s="584" t="s">
        <v>233</v>
      </c>
      <c r="L91" s="580" t="s">
        <v>242</v>
      </c>
      <c r="M91" s="582"/>
      <c r="N91" s="589"/>
      <c r="O91" s="582"/>
      <c r="P91" s="582"/>
    </row>
    <row r="92" spans="1:248" s="311" customFormat="1" ht="56.25" customHeight="1">
      <c r="A92" s="612" t="s">
        <v>935</v>
      </c>
      <c r="B92" s="682" t="s">
        <v>570</v>
      </c>
      <c r="C92" s="556" t="s">
        <v>555</v>
      </c>
      <c r="D92" s="556" t="s">
        <v>113</v>
      </c>
      <c r="E92" s="634">
        <v>1250000</v>
      </c>
      <c r="F92" s="633">
        <v>1</v>
      </c>
      <c r="G92" s="540">
        <v>1250</v>
      </c>
      <c r="H92" s="540">
        <v>1250</v>
      </c>
      <c r="I92" s="540">
        <v>1250</v>
      </c>
      <c r="J92" s="531">
        <f t="shared" si="7"/>
        <v>1250</v>
      </c>
      <c r="K92" s="584" t="s">
        <v>233</v>
      </c>
      <c r="L92" s="580" t="s">
        <v>242</v>
      </c>
      <c r="M92" s="582"/>
      <c r="N92" s="589"/>
      <c r="O92" s="582"/>
      <c r="P92" s="582"/>
    </row>
    <row r="93" spans="1:248" s="311" customFormat="1" ht="56.25" customHeight="1">
      <c r="A93" s="677" t="s">
        <v>937</v>
      </c>
      <c r="B93" s="682" t="s">
        <v>570</v>
      </c>
      <c r="C93" s="556" t="s">
        <v>555</v>
      </c>
      <c r="D93" s="556" t="s">
        <v>113</v>
      </c>
      <c r="E93" s="634">
        <v>3750000</v>
      </c>
      <c r="F93" s="633">
        <v>1</v>
      </c>
      <c r="G93" s="540"/>
      <c r="H93" s="540">
        <v>0</v>
      </c>
      <c r="I93" s="540">
        <v>1800</v>
      </c>
      <c r="J93" s="531">
        <f t="shared" si="7"/>
        <v>3750</v>
      </c>
      <c r="K93" s="584" t="s">
        <v>233</v>
      </c>
      <c r="L93" s="580" t="s">
        <v>242</v>
      </c>
      <c r="M93" s="582"/>
      <c r="N93" s="589"/>
      <c r="O93" s="582"/>
      <c r="P93" s="582"/>
    </row>
    <row r="94" spans="1:248" s="311" customFormat="1" ht="56.25" customHeight="1">
      <c r="A94" s="677" t="s">
        <v>932</v>
      </c>
      <c r="B94" s="682" t="s">
        <v>570</v>
      </c>
      <c r="C94" s="556" t="s">
        <v>555</v>
      </c>
      <c r="D94" s="556" t="s">
        <v>113</v>
      </c>
      <c r="E94" s="634">
        <v>2700000</v>
      </c>
      <c r="F94" s="633">
        <v>1</v>
      </c>
      <c r="G94" s="540">
        <v>0</v>
      </c>
      <c r="H94" s="540">
        <v>900</v>
      </c>
      <c r="I94" s="540">
        <v>1800</v>
      </c>
      <c r="J94" s="531">
        <f t="shared" si="7"/>
        <v>2700</v>
      </c>
      <c r="K94" s="592" t="s">
        <v>233</v>
      </c>
      <c r="L94" s="580" t="s">
        <v>644</v>
      </c>
      <c r="M94" s="582"/>
      <c r="N94" s="598"/>
      <c r="O94" s="582"/>
      <c r="P94" s="60"/>
      <c r="Q94" s="599"/>
      <c r="R94" s="599"/>
      <c r="S94" s="599"/>
      <c r="T94" s="599"/>
      <c r="U94" s="599"/>
      <c r="V94" s="599"/>
      <c r="W94" s="599"/>
      <c r="X94" s="599"/>
      <c r="Y94" s="599"/>
      <c r="Z94" s="599"/>
      <c r="AA94" s="599"/>
      <c r="AB94" s="599"/>
      <c r="AC94" s="599"/>
      <c r="AD94" s="599"/>
      <c r="AE94" s="599"/>
      <c r="AF94" s="599"/>
      <c r="AG94" s="599"/>
      <c r="AH94" s="599"/>
      <c r="AI94" s="599"/>
      <c r="AJ94" s="599"/>
      <c r="AK94" s="599"/>
      <c r="AL94" s="599"/>
      <c r="AM94" s="599"/>
      <c r="AN94" s="599"/>
      <c r="AO94" s="599"/>
      <c r="AP94" s="599"/>
      <c r="AQ94" s="599"/>
      <c r="AR94" s="599"/>
      <c r="AS94" s="599"/>
      <c r="AT94" s="599"/>
      <c r="AU94" s="599"/>
      <c r="AV94" s="599"/>
      <c r="AW94" s="599"/>
      <c r="AX94" s="599"/>
      <c r="AY94" s="599"/>
      <c r="AZ94" s="599"/>
      <c r="BA94" s="599"/>
      <c r="BB94" s="599"/>
      <c r="BC94" s="599"/>
      <c r="BD94" s="599"/>
      <c r="BE94" s="599"/>
      <c r="BF94" s="599"/>
      <c r="BG94" s="599"/>
      <c r="BH94" s="599"/>
      <c r="BI94" s="599"/>
      <c r="BJ94" s="599"/>
      <c r="BK94" s="599"/>
      <c r="BL94" s="599"/>
      <c r="BM94" s="599"/>
      <c r="BN94" s="599"/>
      <c r="BO94" s="599"/>
      <c r="BP94" s="599"/>
      <c r="BQ94" s="599"/>
      <c r="BR94" s="599"/>
      <c r="BS94" s="599"/>
      <c r="BT94" s="599"/>
      <c r="BU94" s="599"/>
      <c r="BV94" s="599"/>
      <c r="BW94" s="599"/>
      <c r="BX94" s="599"/>
      <c r="BY94" s="599"/>
      <c r="BZ94" s="599"/>
      <c r="CA94" s="599"/>
      <c r="CB94" s="599"/>
      <c r="CC94" s="599"/>
      <c r="CD94" s="599"/>
      <c r="CE94" s="599"/>
      <c r="CF94" s="599"/>
      <c r="CG94" s="599"/>
      <c r="CH94" s="599"/>
      <c r="CI94" s="599"/>
      <c r="CJ94" s="599"/>
      <c r="CK94" s="599"/>
      <c r="CL94" s="599"/>
      <c r="CM94" s="599"/>
      <c r="CN94" s="599"/>
      <c r="CO94" s="599"/>
      <c r="CP94" s="599"/>
      <c r="CQ94" s="599"/>
      <c r="CR94" s="599"/>
      <c r="CS94" s="599"/>
      <c r="CT94" s="599"/>
      <c r="CU94" s="599"/>
      <c r="CV94" s="599"/>
      <c r="CW94" s="599"/>
      <c r="CX94" s="599"/>
      <c r="CY94" s="599"/>
      <c r="CZ94" s="599"/>
      <c r="DA94" s="599"/>
      <c r="DB94" s="599"/>
      <c r="DC94" s="599"/>
      <c r="DD94" s="599"/>
      <c r="DE94" s="599"/>
      <c r="DF94" s="599"/>
      <c r="DG94" s="599"/>
      <c r="DH94" s="599"/>
      <c r="DI94" s="599"/>
      <c r="DJ94" s="599"/>
      <c r="DK94" s="599"/>
      <c r="DL94" s="599"/>
      <c r="DM94" s="599"/>
      <c r="DN94" s="599"/>
      <c r="DO94" s="599"/>
      <c r="DP94" s="599"/>
      <c r="DQ94" s="599"/>
      <c r="DR94" s="599"/>
      <c r="DS94" s="599"/>
      <c r="DT94" s="599"/>
      <c r="DU94" s="599"/>
      <c r="DV94" s="599"/>
      <c r="DW94" s="599"/>
      <c r="DX94" s="599"/>
      <c r="DY94" s="599"/>
      <c r="DZ94" s="599"/>
      <c r="EA94" s="599"/>
      <c r="EB94" s="599"/>
      <c r="EC94" s="599"/>
      <c r="ED94" s="599"/>
      <c r="EE94" s="599"/>
      <c r="EF94" s="599"/>
      <c r="EG94" s="599"/>
      <c r="EH94" s="599"/>
      <c r="EI94" s="599"/>
      <c r="EJ94" s="599"/>
      <c r="EK94" s="599"/>
      <c r="EL94" s="599"/>
      <c r="EM94" s="599"/>
      <c r="EN94" s="599"/>
      <c r="EO94" s="599"/>
      <c r="EP94" s="599"/>
      <c r="EQ94" s="599"/>
      <c r="ER94" s="599"/>
      <c r="ES94" s="599"/>
      <c r="ET94" s="599"/>
      <c r="EU94" s="599"/>
      <c r="EV94" s="599"/>
      <c r="EW94" s="599"/>
      <c r="EX94" s="599"/>
      <c r="EY94" s="599"/>
      <c r="EZ94" s="599"/>
      <c r="FA94" s="599"/>
      <c r="FB94" s="599"/>
      <c r="FC94" s="599"/>
      <c r="FD94" s="599"/>
      <c r="FE94" s="599"/>
      <c r="FF94" s="599"/>
      <c r="FG94" s="599"/>
      <c r="FH94" s="599"/>
      <c r="FI94" s="599"/>
      <c r="FJ94" s="599"/>
      <c r="FK94" s="599"/>
      <c r="FL94" s="599"/>
      <c r="FM94" s="599"/>
      <c r="FN94" s="599"/>
      <c r="FO94" s="599"/>
      <c r="FP94" s="599"/>
      <c r="FQ94" s="599"/>
      <c r="FR94" s="599"/>
      <c r="FS94" s="599"/>
      <c r="FT94" s="599"/>
      <c r="FU94" s="599"/>
      <c r="FV94" s="599"/>
      <c r="FW94" s="599"/>
      <c r="FX94" s="599"/>
      <c r="FY94" s="599"/>
      <c r="FZ94" s="599"/>
      <c r="GA94" s="599"/>
      <c r="GB94" s="599"/>
      <c r="GC94" s="599"/>
      <c r="GD94" s="599"/>
      <c r="GE94" s="599"/>
      <c r="GF94" s="599"/>
      <c r="GG94" s="599"/>
      <c r="GH94" s="599"/>
      <c r="GI94" s="599"/>
      <c r="GJ94" s="599"/>
      <c r="GK94" s="599"/>
      <c r="GL94" s="599"/>
      <c r="GM94" s="599"/>
      <c r="GN94" s="599"/>
      <c r="GO94" s="599"/>
      <c r="GP94" s="599"/>
      <c r="GQ94" s="599"/>
      <c r="GR94" s="599"/>
      <c r="GS94" s="599"/>
      <c r="GT94" s="599"/>
      <c r="GU94" s="599"/>
      <c r="GV94" s="599"/>
      <c r="GW94" s="599"/>
      <c r="GX94" s="599"/>
      <c r="GY94" s="599"/>
      <c r="GZ94" s="599"/>
      <c r="HA94" s="599"/>
      <c r="HB94" s="599"/>
      <c r="HC94" s="599"/>
      <c r="HD94" s="599"/>
      <c r="HE94" s="599"/>
      <c r="HF94" s="599"/>
      <c r="HG94" s="599"/>
      <c r="HH94" s="599"/>
      <c r="HI94" s="599"/>
      <c r="HJ94" s="599"/>
      <c r="HK94" s="599"/>
      <c r="HL94" s="599"/>
      <c r="HM94" s="599"/>
      <c r="HN94" s="599"/>
      <c r="HO94" s="599"/>
      <c r="HP94" s="599"/>
      <c r="HQ94" s="599"/>
      <c r="HR94" s="599"/>
      <c r="HS94" s="599"/>
      <c r="HT94" s="599"/>
      <c r="HU94" s="599"/>
      <c r="HV94" s="599"/>
      <c r="HW94" s="599"/>
      <c r="HX94" s="599"/>
      <c r="HY94" s="599"/>
      <c r="HZ94" s="599"/>
      <c r="IA94" s="599"/>
      <c r="IB94" s="599"/>
      <c r="IC94" s="599"/>
      <c r="ID94" s="599"/>
      <c r="IE94" s="599"/>
      <c r="IF94" s="599"/>
      <c r="IG94" s="599"/>
      <c r="IH94" s="599"/>
      <c r="II94" s="599"/>
      <c r="IJ94" s="599"/>
      <c r="IK94" s="599"/>
      <c r="IL94" s="599"/>
      <c r="IM94" s="599"/>
      <c r="IN94" s="599"/>
    </row>
    <row r="95" spans="1:248" s="582" customFormat="1" ht="63.75" customHeight="1">
      <c r="A95" s="677" t="s">
        <v>1248</v>
      </c>
      <c r="B95" s="682" t="s">
        <v>815</v>
      </c>
      <c r="C95" s="556" t="s">
        <v>555</v>
      </c>
      <c r="D95" s="556" t="s">
        <v>113</v>
      </c>
      <c r="E95" s="634">
        <v>2800000</v>
      </c>
      <c r="F95" s="633">
        <v>1</v>
      </c>
      <c r="G95" s="540">
        <v>0</v>
      </c>
      <c r="H95" s="540">
        <v>900</v>
      </c>
      <c r="I95" s="540">
        <v>1800</v>
      </c>
      <c r="J95" s="531">
        <f t="shared" si="7"/>
        <v>2800</v>
      </c>
      <c r="K95" s="592" t="s">
        <v>233</v>
      </c>
      <c r="L95" s="580" t="s">
        <v>644</v>
      </c>
      <c r="N95" s="598"/>
      <c r="P95" s="60"/>
      <c r="Q95" s="599"/>
      <c r="R95" s="599"/>
      <c r="S95" s="599"/>
      <c r="T95" s="599"/>
      <c r="U95" s="599"/>
      <c r="V95" s="599"/>
      <c r="W95" s="599"/>
      <c r="X95" s="599"/>
      <c r="Y95" s="599"/>
      <c r="Z95" s="599"/>
      <c r="AA95" s="599"/>
      <c r="AB95" s="599"/>
      <c r="AC95" s="599"/>
      <c r="AD95" s="599"/>
      <c r="AE95" s="599"/>
      <c r="AF95" s="599"/>
      <c r="AG95" s="599"/>
      <c r="AH95" s="599"/>
      <c r="AI95" s="599"/>
      <c r="AJ95" s="599"/>
      <c r="AK95" s="599"/>
      <c r="AL95" s="599"/>
      <c r="AM95" s="599"/>
      <c r="AN95" s="599"/>
      <c r="AO95" s="599"/>
      <c r="AP95" s="599"/>
      <c r="AQ95" s="599"/>
      <c r="AR95" s="599"/>
      <c r="AS95" s="599"/>
      <c r="AT95" s="599"/>
      <c r="AU95" s="599"/>
      <c r="AV95" s="599"/>
      <c r="AW95" s="599"/>
      <c r="AX95" s="599"/>
      <c r="AY95" s="599"/>
      <c r="AZ95" s="599"/>
      <c r="BA95" s="599"/>
      <c r="BB95" s="599"/>
      <c r="BC95" s="599"/>
      <c r="BD95" s="599"/>
      <c r="BE95" s="599"/>
      <c r="BF95" s="599"/>
      <c r="BG95" s="599"/>
      <c r="BH95" s="599"/>
      <c r="BI95" s="599"/>
      <c r="BJ95" s="599"/>
      <c r="BK95" s="599"/>
      <c r="BL95" s="599"/>
      <c r="BM95" s="599"/>
      <c r="BN95" s="599"/>
      <c r="BO95" s="599"/>
      <c r="BP95" s="599"/>
      <c r="BQ95" s="599"/>
      <c r="BR95" s="599"/>
      <c r="BS95" s="599"/>
      <c r="BT95" s="599"/>
      <c r="BU95" s="599"/>
      <c r="BV95" s="599"/>
      <c r="BW95" s="599"/>
      <c r="BX95" s="599"/>
      <c r="BY95" s="599"/>
      <c r="BZ95" s="599"/>
      <c r="CA95" s="599"/>
      <c r="CB95" s="599"/>
      <c r="CC95" s="599"/>
      <c r="CD95" s="599"/>
      <c r="CE95" s="599"/>
      <c r="CF95" s="599"/>
      <c r="CG95" s="599"/>
      <c r="CH95" s="599"/>
      <c r="CI95" s="599"/>
      <c r="CJ95" s="599"/>
      <c r="CK95" s="599"/>
      <c r="CL95" s="599"/>
      <c r="CM95" s="599"/>
      <c r="CN95" s="599"/>
      <c r="CO95" s="599"/>
      <c r="CP95" s="599"/>
      <c r="CQ95" s="599"/>
      <c r="CR95" s="599"/>
      <c r="CS95" s="599"/>
      <c r="CT95" s="599"/>
      <c r="CU95" s="599"/>
      <c r="CV95" s="599"/>
      <c r="CW95" s="599"/>
      <c r="CX95" s="599"/>
      <c r="CY95" s="599"/>
      <c r="CZ95" s="599"/>
      <c r="DA95" s="599"/>
      <c r="DB95" s="599"/>
      <c r="DC95" s="599"/>
      <c r="DD95" s="599"/>
      <c r="DE95" s="599"/>
      <c r="DF95" s="599"/>
      <c r="DG95" s="599"/>
      <c r="DH95" s="599"/>
      <c r="DI95" s="599"/>
      <c r="DJ95" s="599"/>
      <c r="DK95" s="599"/>
      <c r="DL95" s="599"/>
      <c r="DM95" s="599"/>
      <c r="DN95" s="599"/>
      <c r="DO95" s="599"/>
      <c r="DP95" s="599"/>
      <c r="DQ95" s="599"/>
      <c r="DR95" s="599"/>
      <c r="DS95" s="599"/>
      <c r="DT95" s="599"/>
      <c r="DU95" s="599"/>
      <c r="DV95" s="599"/>
      <c r="DW95" s="599"/>
      <c r="DX95" s="599"/>
      <c r="DY95" s="599"/>
      <c r="DZ95" s="599"/>
      <c r="EA95" s="599"/>
      <c r="EB95" s="599"/>
      <c r="EC95" s="599"/>
      <c r="ED95" s="599"/>
      <c r="EE95" s="599"/>
      <c r="EF95" s="599"/>
      <c r="EG95" s="599"/>
      <c r="EH95" s="599"/>
      <c r="EI95" s="599"/>
      <c r="EJ95" s="599"/>
      <c r="EK95" s="599"/>
      <c r="EL95" s="599"/>
      <c r="EM95" s="599"/>
      <c r="EN95" s="599"/>
      <c r="EO95" s="599"/>
      <c r="EP95" s="599"/>
      <c r="EQ95" s="599"/>
      <c r="ER95" s="599"/>
      <c r="ES95" s="599"/>
      <c r="ET95" s="599"/>
      <c r="EU95" s="599"/>
      <c r="EV95" s="599"/>
      <c r="EW95" s="599"/>
      <c r="EX95" s="599"/>
      <c r="EY95" s="599"/>
      <c r="EZ95" s="599"/>
      <c r="FA95" s="599"/>
      <c r="FB95" s="599"/>
      <c r="FC95" s="599"/>
      <c r="FD95" s="599"/>
      <c r="FE95" s="599"/>
      <c r="FF95" s="599"/>
      <c r="FG95" s="599"/>
      <c r="FH95" s="599"/>
      <c r="FI95" s="599"/>
      <c r="FJ95" s="599"/>
      <c r="FK95" s="599"/>
      <c r="FL95" s="599"/>
      <c r="FM95" s="599"/>
      <c r="FN95" s="599"/>
      <c r="FO95" s="599"/>
      <c r="FP95" s="599"/>
      <c r="FQ95" s="599"/>
      <c r="FR95" s="599"/>
      <c r="FS95" s="599"/>
      <c r="FT95" s="599"/>
      <c r="FU95" s="599"/>
      <c r="FV95" s="599"/>
      <c r="FW95" s="599"/>
      <c r="FX95" s="599"/>
      <c r="FY95" s="599"/>
      <c r="FZ95" s="599"/>
      <c r="GA95" s="599"/>
      <c r="GB95" s="599"/>
      <c r="GC95" s="599"/>
      <c r="GD95" s="599"/>
      <c r="GE95" s="599"/>
      <c r="GF95" s="599"/>
      <c r="GG95" s="599"/>
      <c r="GH95" s="599"/>
      <c r="GI95" s="599"/>
      <c r="GJ95" s="599"/>
      <c r="GK95" s="599"/>
      <c r="GL95" s="599"/>
      <c r="GM95" s="599"/>
      <c r="GN95" s="599"/>
      <c r="GO95" s="599"/>
      <c r="GP95" s="599"/>
      <c r="GQ95" s="599"/>
      <c r="GR95" s="599"/>
      <c r="GS95" s="599"/>
      <c r="GT95" s="599"/>
      <c r="GU95" s="599"/>
      <c r="GV95" s="599"/>
      <c r="GW95" s="599"/>
      <c r="GX95" s="599"/>
      <c r="GY95" s="599"/>
      <c r="GZ95" s="599"/>
      <c r="HA95" s="599"/>
      <c r="HB95" s="599"/>
      <c r="HC95" s="599"/>
      <c r="HD95" s="599"/>
      <c r="HE95" s="599"/>
      <c r="HF95" s="599"/>
      <c r="HG95" s="599"/>
      <c r="HH95" s="599"/>
      <c r="HI95" s="599"/>
      <c r="HJ95" s="599"/>
      <c r="HK95" s="599"/>
      <c r="HL95" s="599"/>
      <c r="HM95" s="599"/>
      <c r="HN95" s="599"/>
      <c r="HO95" s="599"/>
      <c r="HP95" s="599"/>
      <c r="HQ95" s="599"/>
      <c r="HR95" s="599"/>
      <c r="HS95" s="599"/>
      <c r="HT95" s="599"/>
      <c r="HU95" s="599"/>
      <c r="HV95" s="599"/>
      <c r="HW95" s="599"/>
      <c r="HX95" s="599"/>
      <c r="HY95" s="599"/>
      <c r="HZ95" s="599"/>
      <c r="IA95" s="599"/>
      <c r="IB95" s="599"/>
      <c r="IC95" s="599"/>
      <c r="ID95" s="599"/>
      <c r="IE95" s="599"/>
      <c r="IF95" s="599"/>
      <c r="IG95" s="599"/>
      <c r="IH95" s="599"/>
      <c r="II95" s="599"/>
      <c r="IJ95" s="599"/>
      <c r="IK95" s="599"/>
      <c r="IL95" s="599"/>
      <c r="IM95" s="599"/>
      <c r="IN95" s="599"/>
    </row>
    <row r="96" spans="1:248" s="311" customFormat="1" ht="99" customHeight="1">
      <c r="A96" s="612" t="s">
        <v>938</v>
      </c>
      <c r="B96" s="565" t="s">
        <v>571</v>
      </c>
      <c r="C96" s="556" t="s">
        <v>555</v>
      </c>
      <c r="D96" s="556" t="s">
        <v>113</v>
      </c>
      <c r="E96" s="634">
        <v>6000000</v>
      </c>
      <c r="F96" s="633">
        <v>1</v>
      </c>
      <c r="G96" s="540">
        <v>6000</v>
      </c>
      <c r="H96" s="540">
        <v>6000</v>
      </c>
      <c r="I96" s="540">
        <v>6000</v>
      </c>
      <c r="J96" s="531">
        <f t="shared" si="7"/>
        <v>6000</v>
      </c>
      <c r="K96" s="584" t="s">
        <v>233</v>
      </c>
      <c r="L96" s="580" t="s">
        <v>242</v>
      </c>
      <c r="M96" s="582"/>
      <c r="N96" s="589"/>
      <c r="O96" s="582"/>
      <c r="P96" s="582"/>
    </row>
    <row r="97" spans="1:248" s="311" customFormat="1" ht="94.5" customHeight="1">
      <c r="A97" s="677" t="s">
        <v>940</v>
      </c>
      <c r="B97" s="565" t="s">
        <v>571</v>
      </c>
      <c r="C97" s="556" t="s">
        <v>555</v>
      </c>
      <c r="D97" s="556" t="s">
        <v>113</v>
      </c>
      <c r="E97" s="634">
        <v>18000000</v>
      </c>
      <c r="F97" s="633">
        <v>1</v>
      </c>
      <c r="G97" s="540"/>
      <c r="H97" s="540">
        <v>6000</v>
      </c>
      <c r="I97" s="540">
        <v>12000</v>
      </c>
      <c r="J97" s="531">
        <f t="shared" si="7"/>
        <v>18000</v>
      </c>
      <c r="K97" s="584" t="s">
        <v>233</v>
      </c>
      <c r="L97" s="580" t="s">
        <v>242</v>
      </c>
      <c r="M97" s="582"/>
      <c r="N97" s="589"/>
      <c r="O97" s="582"/>
      <c r="P97" s="582"/>
    </row>
    <row r="98" spans="1:248" s="595" customFormat="1" ht="103.5">
      <c r="A98" s="677" t="s">
        <v>939</v>
      </c>
      <c r="B98" s="682" t="s">
        <v>571</v>
      </c>
      <c r="C98" s="556" t="s">
        <v>555</v>
      </c>
      <c r="D98" s="556" t="s">
        <v>113</v>
      </c>
      <c r="E98" s="634">
        <v>10000000</v>
      </c>
      <c r="F98" s="633">
        <v>1</v>
      </c>
      <c r="G98" s="540">
        <v>0</v>
      </c>
      <c r="H98" s="540">
        <v>3000</v>
      </c>
      <c r="I98" s="540">
        <v>6000</v>
      </c>
      <c r="J98" s="531">
        <f t="shared" si="7"/>
        <v>10000</v>
      </c>
      <c r="K98" s="592" t="s">
        <v>233</v>
      </c>
      <c r="L98" s="580" t="s">
        <v>644</v>
      </c>
      <c r="M98" s="582"/>
      <c r="N98" s="598"/>
      <c r="O98" s="582"/>
      <c r="P98" s="60"/>
      <c r="Q98" s="599"/>
      <c r="R98" s="599"/>
      <c r="S98" s="599"/>
      <c r="T98" s="599"/>
      <c r="U98" s="599"/>
      <c r="V98" s="599"/>
      <c r="W98" s="599"/>
      <c r="X98" s="599"/>
      <c r="Y98" s="599"/>
      <c r="Z98" s="599"/>
      <c r="AA98" s="599"/>
      <c r="AB98" s="599"/>
      <c r="AC98" s="599"/>
      <c r="AD98" s="599"/>
      <c r="AE98" s="599"/>
      <c r="AF98" s="599"/>
      <c r="AG98" s="599"/>
      <c r="AH98" s="599"/>
      <c r="AI98" s="599"/>
      <c r="AJ98" s="599"/>
      <c r="AK98" s="599"/>
      <c r="AL98" s="599"/>
      <c r="AM98" s="599"/>
      <c r="AN98" s="599"/>
      <c r="AO98" s="599"/>
      <c r="AP98" s="599"/>
      <c r="AQ98" s="599"/>
      <c r="AR98" s="599"/>
      <c r="AS98" s="599"/>
      <c r="AT98" s="599"/>
      <c r="AU98" s="599"/>
      <c r="AV98" s="599"/>
      <c r="AW98" s="599"/>
      <c r="AX98" s="599"/>
      <c r="AY98" s="599"/>
      <c r="AZ98" s="599"/>
      <c r="BA98" s="599"/>
      <c r="BB98" s="599"/>
      <c r="BC98" s="599"/>
      <c r="BD98" s="599"/>
      <c r="BE98" s="599"/>
      <c r="BF98" s="599"/>
      <c r="BG98" s="599"/>
      <c r="BH98" s="599"/>
      <c r="BI98" s="599"/>
      <c r="BJ98" s="599"/>
      <c r="BK98" s="599"/>
      <c r="BL98" s="599"/>
      <c r="BM98" s="599"/>
      <c r="BN98" s="599"/>
      <c r="BO98" s="599"/>
      <c r="BP98" s="599"/>
      <c r="BQ98" s="599"/>
      <c r="BR98" s="599"/>
      <c r="BS98" s="599"/>
      <c r="BT98" s="599"/>
      <c r="BU98" s="599"/>
      <c r="BV98" s="599"/>
      <c r="BW98" s="599"/>
      <c r="BX98" s="599"/>
      <c r="BY98" s="599"/>
      <c r="BZ98" s="599"/>
      <c r="CA98" s="599"/>
      <c r="CB98" s="599"/>
      <c r="CC98" s="599"/>
      <c r="CD98" s="599"/>
      <c r="CE98" s="599"/>
      <c r="CF98" s="599"/>
      <c r="CG98" s="599"/>
      <c r="CH98" s="599"/>
      <c r="CI98" s="599"/>
      <c r="CJ98" s="599"/>
      <c r="CK98" s="599"/>
      <c r="CL98" s="599"/>
      <c r="CM98" s="599"/>
      <c r="CN98" s="599"/>
      <c r="CO98" s="599"/>
      <c r="CP98" s="599"/>
      <c r="CQ98" s="599"/>
      <c r="CR98" s="599"/>
      <c r="CS98" s="599"/>
      <c r="CT98" s="599"/>
      <c r="CU98" s="599"/>
      <c r="CV98" s="599"/>
      <c r="CW98" s="599"/>
      <c r="CX98" s="599"/>
      <c r="CY98" s="599"/>
      <c r="CZ98" s="599"/>
      <c r="DA98" s="599"/>
      <c r="DB98" s="599"/>
      <c r="DC98" s="599"/>
      <c r="DD98" s="599"/>
      <c r="DE98" s="599"/>
      <c r="DF98" s="599"/>
      <c r="DG98" s="599"/>
      <c r="DH98" s="599"/>
      <c r="DI98" s="599"/>
      <c r="DJ98" s="599"/>
      <c r="DK98" s="599"/>
      <c r="DL98" s="599"/>
      <c r="DM98" s="599"/>
      <c r="DN98" s="599"/>
      <c r="DO98" s="599"/>
      <c r="DP98" s="599"/>
      <c r="DQ98" s="599"/>
      <c r="DR98" s="599"/>
      <c r="DS98" s="599"/>
      <c r="DT98" s="599"/>
      <c r="DU98" s="599"/>
      <c r="DV98" s="599"/>
      <c r="DW98" s="599"/>
      <c r="DX98" s="599"/>
      <c r="DY98" s="599"/>
      <c r="DZ98" s="599"/>
      <c r="EA98" s="599"/>
      <c r="EB98" s="599"/>
      <c r="EC98" s="599"/>
      <c r="ED98" s="599"/>
      <c r="EE98" s="599"/>
      <c r="EF98" s="599"/>
      <c r="EG98" s="599"/>
      <c r="EH98" s="599"/>
      <c r="EI98" s="599"/>
      <c r="EJ98" s="599"/>
      <c r="EK98" s="599"/>
      <c r="EL98" s="599"/>
      <c r="EM98" s="599"/>
      <c r="EN98" s="599"/>
      <c r="EO98" s="599"/>
      <c r="EP98" s="599"/>
      <c r="EQ98" s="599"/>
      <c r="ER98" s="599"/>
      <c r="ES98" s="599"/>
      <c r="ET98" s="599"/>
      <c r="EU98" s="599"/>
      <c r="EV98" s="599"/>
      <c r="EW98" s="599"/>
      <c r="EX98" s="599"/>
      <c r="EY98" s="599"/>
      <c r="EZ98" s="599"/>
      <c r="FA98" s="599"/>
      <c r="FB98" s="599"/>
      <c r="FC98" s="599"/>
      <c r="FD98" s="599"/>
      <c r="FE98" s="599"/>
      <c r="FF98" s="599"/>
      <c r="FG98" s="599"/>
      <c r="FH98" s="599"/>
      <c r="FI98" s="599"/>
      <c r="FJ98" s="599"/>
      <c r="FK98" s="599"/>
      <c r="FL98" s="599"/>
      <c r="FM98" s="599"/>
      <c r="FN98" s="599"/>
      <c r="FO98" s="599"/>
      <c r="FP98" s="599"/>
      <c r="FQ98" s="599"/>
      <c r="FR98" s="599"/>
      <c r="FS98" s="599"/>
      <c r="FT98" s="599"/>
      <c r="FU98" s="599"/>
      <c r="FV98" s="599"/>
      <c r="FW98" s="599"/>
      <c r="FX98" s="599"/>
      <c r="FY98" s="599"/>
      <c r="FZ98" s="599"/>
      <c r="GA98" s="599"/>
      <c r="GB98" s="599"/>
      <c r="GC98" s="599"/>
      <c r="GD98" s="599"/>
      <c r="GE98" s="599"/>
      <c r="GF98" s="599"/>
      <c r="GG98" s="599"/>
      <c r="GH98" s="599"/>
      <c r="GI98" s="599"/>
      <c r="GJ98" s="599"/>
      <c r="GK98" s="599"/>
      <c r="GL98" s="599"/>
      <c r="GM98" s="599"/>
      <c r="GN98" s="599"/>
      <c r="GO98" s="599"/>
      <c r="GP98" s="599"/>
      <c r="GQ98" s="599"/>
      <c r="GR98" s="599"/>
      <c r="GS98" s="599"/>
      <c r="GT98" s="599"/>
      <c r="GU98" s="599"/>
      <c r="GV98" s="599"/>
      <c r="GW98" s="599"/>
      <c r="GX98" s="599"/>
      <c r="GY98" s="599"/>
      <c r="GZ98" s="599"/>
      <c r="HA98" s="599"/>
      <c r="HB98" s="599"/>
      <c r="HC98" s="599"/>
      <c r="HD98" s="599"/>
      <c r="HE98" s="599"/>
      <c r="HF98" s="599"/>
      <c r="HG98" s="599"/>
      <c r="HH98" s="599"/>
      <c r="HI98" s="599"/>
      <c r="HJ98" s="599"/>
      <c r="HK98" s="599"/>
      <c r="HL98" s="599"/>
      <c r="HM98" s="599"/>
      <c r="HN98" s="599"/>
      <c r="HO98" s="599"/>
      <c r="HP98" s="599"/>
      <c r="HQ98" s="599"/>
      <c r="HR98" s="599"/>
      <c r="HS98" s="599"/>
      <c r="HT98" s="599"/>
      <c r="HU98" s="599"/>
      <c r="HV98" s="599"/>
      <c r="HW98" s="599"/>
      <c r="HX98" s="599"/>
      <c r="HY98" s="599"/>
      <c r="HZ98" s="599"/>
      <c r="IA98" s="599"/>
      <c r="IB98" s="599"/>
      <c r="IC98" s="599"/>
      <c r="ID98" s="599"/>
      <c r="IE98" s="599"/>
      <c r="IF98" s="599"/>
      <c r="IG98" s="599"/>
      <c r="IH98" s="599"/>
      <c r="II98" s="599"/>
      <c r="IJ98" s="599"/>
      <c r="IK98" s="599"/>
      <c r="IL98" s="599"/>
      <c r="IM98" s="599"/>
      <c r="IN98" s="599"/>
    </row>
    <row r="99" spans="1:248" s="582" customFormat="1" ht="85.5" customHeight="1">
      <c r="A99" s="612" t="s">
        <v>941</v>
      </c>
      <c r="B99" s="682" t="s">
        <v>572</v>
      </c>
      <c r="C99" s="556" t="s">
        <v>555</v>
      </c>
      <c r="D99" s="556" t="s">
        <v>113</v>
      </c>
      <c r="E99" s="634">
        <v>3625000</v>
      </c>
      <c r="F99" s="633">
        <v>1</v>
      </c>
      <c r="G99" s="540">
        <v>3625</v>
      </c>
      <c r="H99" s="540">
        <v>3625</v>
      </c>
      <c r="I99" s="540">
        <v>3625</v>
      </c>
      <c r="J99" s="531">
        <f t="shared" si="7"/>
        <v>3625</v>
      </c>
      <c r="K99" s="584" t="s">
        <v>233</v>
      </c>
      <c r="L99" s="580" t="s">
        <v>242</v>
      </c>
      <c r="N99" s="589"/>
      <c r="Q99" s="311"/>
      <c r="R99" s="311"/>
      <c r="S99" s="311"/>
      <c r="T99" s="311"/>
      <c r="U99" s="311"/>
      <c r="V99" s="311"/>
      <c r="W99" s="311"/>
      <c r="X99" s="311"/>
      <c r="Y99" s="311"/>
      <c r="Z99" s="311"/>
      <c r="AA99" s="311"/>
      <c r="AB99" s="311"/>
      <c r="AC99" s="311"/>
      <c r="AD99" s="311"/>
      <c r="AE99" s="311"/>
      <c r="AF99" s="311"/>
      <c r="AG99" s="311"/>
      <c r="AH99" s="311"/>
      <c r="AI99" s="311"/>
      <c r="AJ99" s="311"/>
      <c r="AK99" s="311"/>
      <c r="AL99" s="311"/>
      <c r="AM99" s="311"/>
      <c r="AN99" s="311"/>
      <c r="AO99" s="311"/>
      <c r="AP99" s="311"/>
      <c r="AQ99" s="311"/>
      <c r="AR99" s="311"/>
      <c r="AS99" s="311"/>
      <c r="AT99" s="311"/>
      <c r="AU99" s="311"/>
      <c r="AV99" s="311"/>
      <c r="AW99" s="311"/>
      <c r="AX99" s="311"/>
      <c r="AY99" s="311"/>
      <c r="AZ99" s="311"/>
      <c r="BA99" s="311"/>
      <c r="BB99" s="311"/>
      <c r="BC99" s="311"/>
      <c r="BD99" s="311"/>
      <c r="BE99" s="311"/>
      <c r="BF99" s="311"/>
      <c r="BG99" s="311"/>
      <c r="BH99" s="311"/>
      <c r="BI99" s="311"/>
      <c r="BJ99" s="311"/>
      <c r="BK99" s="311"/>
      <c r="BL99" s="311"/>
      <c r="BM99" s="311"/>
      <c r="BN99" s="311"/>
      <c r="BO99" s="311"/>
      <c r="BP99" s="311"/>
      <c r="BQ99" s="311"/>
      <c r="BR99" s="311"/>
      <c r="BS99" s="311"/>
      <c r="BT99" s="311"/>
      <c r="BU99" s="311"/>
      <c r="BV99" s="311"/>
      <c r="BW99" s="311"/>
      <c r="BX99" s="311"/>
      <c r="BY99" s="311"/>
      <c r="BZ99" s="311"/>
      <c r="CA99" s="311"/>
      <c r="CB99" s="311"/>
      <c r="CC99" s="311"/>
      <c r="CD99" s="311"/>
      <c r="CE99" s="311"/>
      <c r="CF99" s="311"/>
      <c r="CG99" s="311"/>
      <c r="CH99" s="311"/>
      <c r="CI99" s="311"/>
      <c r="CJ99" s="311"/>
      <c r="CK99" s="311"/>
      <c r="CL99" s="311"/>
      <c r="CM99" s="311"/>
      <c r="CN99" s="311"/>
      <c r="CO99" s="311"/>
      <c r="CP99" s="311"/>
      <c r="CQ99" s="311"/>
      <c r="CR99" s="311"/>
      <c r="CS99" s="311"/>
      <c r="CT99" s="311"/>
      <c r="CU99" s="311"/>
      <c r="CV99" s="311"/>
      <c r="CW99" s="311"/>
      <c r="CX99" s="311"/>
      <c r="CY99" s="311"/>
      <c r="CZ99" s="311"/>
      <c r="DA99" s="311"/>
      <c r="DB99" s="311"/>
      <c r="DC99" s="311"/>
      <c r="DD99" s="311"/>
      <c r="DE99" s="311"/>
      <c r="DF99" s="311"/>
      <c r="DG99" s="311"/>
      <c r="DH99" s="311"/>
      <c r="DI99" s="311"/>
      <c r="DJ99" s="311"/>
      <c r="DK99" s="311"/>
      <c r="DL99" s="311"/>
      <c r="DM99" s="311"/>
      <c r="DN99" s="311"/>
      <c r="DO99" s="311"/>
      <c r="DP99" s="311"/>
      <c r="DQ99" s="311"/>
      <c r="DR99" s="311"/>
      <c r="DS99" s="311"/>
      <c r="DT99" s="311"/>
      <c r="DU99" s="311"/>
      <c r="DV99" s="311"/>
      <c r="DW99" s="311"/>
      <c r="DX99" s="311"/>
      <c r="DY99" s="311"/>
      <c r="DZ99" s="311"/>
      <c r="EA99" s="311"/>
      <c r="EB99" s="311"/>
      <c r="EC99" s="311"/>
      <c r="ED99" s="311"/>
      <c r="EE99" s="311"/>
      <c r="EF99" s="311"/>
      <c r="EG99" s="311"/>
      <c r="EH99" s="311"/>
      <c r="EI99" s="311"/>
      <c r="EJ99" s="311"/>
      <c r="EK99" s="311"/>
      <c r="EL99" s="311"/>
      <c r="EM99" s="311"/>
      <c r="EN99" s="311"/>
      <c r="EO99" s="311"/>
      <c r="EP99" s="311"/>
      <c r="EQ99" s="311"/>
      <c r="ER99" s="311"/>
      <c r="ES99" s="311"/>
      <c r="ET99" s="311"/>
      <c r="EU99" s="311"/>
      <c r="EV99" s="311"/>
      <c r="EW99" s="311"/>
      <c r="EX99" s="311"/>
      <c r="EY99" s="311"/>
      <c r="EZ99" s="311"/>
      <c r="FA99" s="311"/>
      <c r="FB99" s="311"/>
      <c r="FC99" s="311"/>
      <c r="FD99" s="311"/>
      <c r="FE99" s="311"/>
      <c r="FF99" s="311"/>
      <c r="FG99" s="311"/>
      <c r="FH99" s="311"/>
      <c r="FI99" s="311"/>
      <c r="FJ99" s="311"/>
      <c r="FK99" s="311"/>
      <c r="FL99" s="311"/>
      <c r="FM99" s="311"/>
      <c r="FN99" s="311"/>
      <c r="FO99" s="311"/>
      <c r="FP99" s="311"/>
      <c r="FQ99" s="311"/>
      <c r="FR99" s="311"/>
      <c r="FS99" s="311"/>
      <c r="FT99" s="311"/>
      <c r="FU99" s="311"/>
      <c r="FV99" s="311"/>
      <c r="FW99" s="311"/>
      <c r="FX99" s="311"/>
      <c r="FY99" s="311"/>
      <c r="FZ99" s="311"/>
      <c r="GA99" s="311"/>
      <c r="GB99" s="311"/>
      <c r="GC99" s="311"/>
      <c r="GD99" s="311"/>
      <c r="GE99" s="311"/>
      <c r="GF99" s="311"/>
      <c r="GG99" s="311"/>
      <c r="GH99" s="311"/>
      <c r="GI99" s="311"/>
      <c r="GJ99" s="311"/>
      <c r="GK99" s="311"/>
      <c r="GL99" s="311"/>
      <c r="GM99" s="311"/>
      <c r="GN99" s="311"/>
      <c r="GO99" s="311"/>
      <c r="GP99" s="311"/>
      <c r="GQ99" s="311"/>
      <c r="GR99" s="311"/>
      <c r="GS99" s="311"/>
      <c r="GT99" s="311"/>
      <c r="GU99" s="311"/>
      <c r="GV99" s="311"/>
      <c r="GW99" s="311"/>
      <c r="GX99" s="311"/>
      <c r="GY99" s="311"/>
      <c r="GZ99" s="311"/>
      <c r="HA99" s="311"/>
      <c r="HB99" s="311"/>
      <c r="HC99" s="311"/>
      <c r="HD99" s="311"/>
      <c r="HE99" s="311"/>
      <c r="HF99" s="311"/>
      <c r="HG99" s="311"/>
      <c r="HH99" s="311"/>
      <c r="HI99" s="311"/>
      <c r="HJ99" s="311"/>
      <c r="HK99" s="311"/>
      <c r="HL99" s="311"/>
      <c r="HM99" s="311"/>
      <c r="HN99" s="311"/>
      <c r="HO99" s="311"/>
      <c r="HP99" s="311"/>
      <c r="HQ99" s="311"/>
      <c r="HR99" s="311"/>
      <c r="HS99" s="311"/>
      <c r="HT99" s="311"/>
      <c r="HU99" s="311"/>
      <c r="HV99" s="311"/>
      <c r="HW99" s="311"/>
      <c r="HX99" s="311"/>
      <c r="HY99" s="311"/>
      <c r="HZ99" s="311"/>
      <c r="IA99" s="311"/>
      <c r="IB99" s="311"/>
      <c r="IC99" s="311"/>
      <c r="ID99" s="311"/>
      <c r="IE99" s="311"/>
      <c r="IF99" s="311"/>
      <c r="IG99" s="311"/>
      <c r="IH99" s="311"/>
      <c r="II99" s="311"/>
      <c r="IJ99" s="311"/>
      <c r="IK99" s="311"/>
      <c r="IL99" s="311"/>
      <c r="IM99" s="311"/>
      <c r="IN99" s="311"/>
    </row>
    <row r="100" spans="1:248" s="60" customFormat="1" ht="94.5" customHeight="1">
      <c r="A100" s="677" t="s">
        <v>942</v>
      </c>
      <c r="B100" s="682" t="s">
        <v>572</v>
      </c>
      <c r="C100" s="556" t="s">
        <v>555</v>
      </c>
      <c r="D100" s="556" t="s">
        <v>113</v>
      </c>
      <c r="E100" s="634">
        <v>10875000</v>
      </c>
      <c r="F100" s="633">
        <v>1</v>
      </c>
      <c r="G100" s="540"/>
      <c r="H100" s="540">
        <v>3300</v>
      </c>
      <c r="I100" s="540">
        <v>7000</v>
      </c>
      <c r="J100" s="531">
        <f t="shared" si="7"/>
        <v>10875</v>
      </c>
      <c r="K100" s="584" t="s">
        <v>233</v>
      </c>
      <c r="L100" s="580" t="s">
        <v>242</v>
      </c>
      <c r="M100" s="582"/>
      <c r="N100" s="589"/>
      <c r="O100" s="582"/>
      <c r="P100" s="582"/>
      <c r="Q100" s="311"/>
      <c r="R100" s="311"/>
      <c r="S100" s="311"/>
      <c r="T100" s="311"/>
      <c r="U100" s="311"/>
      <c r="V100" s="311"/>
      <c r="W100" s="311"/>
      <c r="X100" s="311"/>
      <c r="Y100" s="311"/>
      <c r="Z100" s="311"/>
      <c r="AA100" s="311"/>
      <c r="AB100" s="311"/>
      <c r="AC100" s="311"/>
      <c r="AD100" s="311"/>
      <c r="AE100" s="311"/>
      <c r="AF100" s="311"/>
      <c r="AG100" s="311"/>
      <c r="AH100" s="311"/>
      <c r="AI100" s="311"/>
      <c r="AJ100" s="311"/>
      <c r="AK100" s="311"/>
      <c r="AL100" s="311"/>
      <c r="AM100" s="311"/>
      <c r="AN100" s="311"/>
      <c r="AO100" s="311"/>
      <c r="AP100" s="311"/>
      <c r="AQ100" s="311"/>
      <c r="AR100" s="311"/>
      <c r="AS100" s="311"/>
      <c r="AT100" s="311"/>
      <c r="AU100" s="311"/>
      <c r="AV100" s="311"/>
      <c r="AW100" s="311"/>
      <c r="AX100" s="311"/>
      <c r="AY100" s="311"/>
      <c r="AZ100" s="311"/>
      <c r="BA100" s="311"/>
      <c r="BB100" s="311"/>
      <c r="BC100" s="311"/>
      <c r="BD100" s="311"/>
      <c r="BE100" s="311"/>
      <c r="BF100" s="311"/>
      <c r="BG100" s="311"/>
      <c r="BH100" s="311"/>
      <c r="BI100" s="311"/>
      <c r="BJ100" s="311"/>
      <c r="BK100" s="311"/>
      <c r="BL100" s="311"/>
      <c r="BM100" s="311"/>
      <c r="BN100" s="311"/>
      <c r="BO100" s="311"/>
      <c r="BP100" s="311"/>
      <c r="BQ100" s="311"/>
      <c r="BR100" s="311"/>
      <c r="BS100" s="311"/>
      <c r="BT100" s="311"/>
      <c r="BU100" s="311"/>
      <c r="BV100" s="311"/>
      <c r="BW100" s="311"/>
      <c r="BX100" s="311"/>
      <c r="BY100" s="311"/>
      <c r="BZ100" s="311"/>
      <c r="CA100" s="311"/>
      <c r="CB100" s="311"/>
      <c r="CC100" s="311"/>
      <c r="CD100" s="311"/>
      <c r="CE100" s="311"/>
      <c r="CF100" s="311"/>
      <c r="CG100" s="311"/>
      <c r="CH100" s="311"/>
      <c r="CI100" s="311"/>
      <c r="CJ100" s="311"/>
      <c r="CK100" s="311"/>
      <c r="CL100" s="311"/>
      <c r="CM100" s="311"/>
      <c r="CN100" s="311"/>
      <c r="CO100" s="311"/>
      <c r="CP100" s="311"/>
      <c r="CQ100" s="311"/>
      <c r="CR100" s="311"/>
      <c r="CS100" s="311"/>
      <c r="CT100" s="311"/>
      <c r="CU100" s="311"/>
      <c r="CV100" s="311"/>
      <c r="CW100" s="311"/>
      <c r="CX100" s="311"/>
      <c r="CY100" s="311"/>
      <c r="CZ100" s="311"/>
      <c r="DA100" s="311"/>
      <c r="DB100" s="311"/>
      <c r="DC100" s="311"/>
      <c r="DD100" s="311"/>
      <c r="DE100" s="311"/>
      <c r="DF100" s="311"/>
      <c r="DG100" s="311"/>
      <c r="DH100" s="311"/>
      <c r="DI100" s="311"/>
      <c r="DJ100" s="311"/>
      <c r="DK100" s="311"/>
      <c r="DL100" s="311"/>
      <c r="DM100" s="311"/>
      <c r="DN100" s="311"/>
      <c r="DO100" s="311"/>
      <c r="DP100" s="311"/>
      <c r="DQ100" s="311"/>
      <c r="DR100" s="311"/>
      <c r="DS100" s="311"/>
      <c r="DT100" s="311"/>
      <c r="DU100" s="311"/>
      <c r="DV100" s="311"/>
      <c r="DW100" s="311"/>
      <c r="DX100" s="311"/>
      <c r="DY100" s="311"/>
      <c r="DZ100" s="311"/>
      <c r="EA100" s="311"/>
      <c r="EB100" s="311"/>
      <c r="EC100" s="311"/>
      <c r="ED100" s="311"/>
      <c r="EE100" s="311"/>
      <c r="EF100" s="311"/>
      <c r="EG100" s="311"/>
      <c r="EH100" s="311"/>
      <c r="EI100" s="311"/>
      <c r="EJ100" s="311"/>
      <c r="EK100" s="311"/>
      <c r="EL100" s="311"/>
      <c r="EM100" s="311"/>
      <c r="EN100" s="311"/>
      <c r="EO100" s="311"/>
      <c r="EP100" s="311"/>
      <c r="EQ100" s="311"/>
      <c r="ER100" s="311"/>
      <c r="ES100" s="311"/>
      <c r="ET100" s="311"/>
      <c r="EU100" s="311"/>
      <c r="EV100" s="311"/>
      <c r="EW100" s="311"/>
      <c r="EX100" s="311"/>
      <c r="EY100" s="311"/>
      <c r="EZ100" s="311"/>
      <c r="FA100" s="311"/>
      <c r="FB100" s="311"/>
      <c r="FC100" s="311"/>
      <c r="FD100" s="311"/>
      <c r="FE100" s="311"/>
      <c r="FF100" s="311"/>
      <c r="FG100" s="311"/>
      <c r="FH100" s="311"/>
      <c r="FI100" s="311"/>
      <c r="FJ100" s="311"/>
      <c r="FK100" s="311"/>
      <c r="FL100" s="311"/>
      <c r="FM100" s="311"/>
      <c r="FN100" s="311"/>
      <c r="FO100" s="311"/>
      <c r="FP100" s="311"/>
      <c r="FQ100" s="311"/>
      <c r="FR100" s="311"/>
      <c r="FS100" s="311"/>
      <c r="FT100" s="311"/>
      <c r="FU100" s="311"/>
      <c r="FV100" s="311"/>
      <c r="FW100" s="311"/>
      <c r="FX100" s="311"/>
      <c r="FY100" s="311"/>
      <c r="FZ100" s="311"/>
      <c r="GA100" s="311"/>
      <c r="GB100" s="311"/>
      <c r="GC100" s="311"/>
      <c r="GD100" s="311"/>
      <c r="GE100" s="311"/>
      <c r="GF100" s="311"/>
      <c r="GG100" s="311"/>
      <c r="GH100" s="311"/>
      <c r="GI100" s="311"/>
      <c r="GJ100" s="311"/>
      <c r="GK100" s="311"/>
      <c r="GL100" s="311"/>
      <c r="GM100" s="311"/>
      <c r="GN100" s="311"/>
      <c r="GO100" s="311"/>
      <c r="GP100" s="311"/>
      <c r="GQ100" s="311"/>
      <c r="GR100" s="311"/>
      <c r="GS100" s="311"/>
      <c r="GT100" s="311"/>
      <c r="GU100" s="311"/>
      <c r="GV100" s="311"/>
      <c r="GW100" s="311"/>
      <c r="GX100" s="311"/>
      <c r="GY100" s="311"/>
      <c r="GZ100" s="311"/>
      <c r="HA100" s="311"/>
      <c r="HB100" s="311"/>
      <c r="HC100" s="311"/>
      <c r="HD100" s="311"/>
      <c r="HE100" s="311"/>
      <c r="HF100" s="311"/>
      <c r="HG100" s="311"/>
      <c r="HH100" s="311"/>
      <c r="HI100" s="311"/>
      <c r="HJ100" s="311"/>
      <c r="HK100" s="311"/>
      <c r="HL100" s="311"/>
      <c r="HM100" s="311"/>
      <c r="HN100" s="311"/>
      <c r="HO100" s="311"/>
      <c r="HP100" s="311"/>
      <c r="HQ100" s="311"/>
      <c r="HR100" s="311"/>
      <c r="HS100" s="311"/>
      <c r="HT100" s="311"/>
      <c r="HU100" s="311"/>
      <c r="HV100" s="311"/>
      <c r="HW100" s="311"/>
      <c r="HX100" s="311"/>
      <c r="HY100" s="311"/>
      <c r="HZ100" s="311"/>
      <c r="IA100" s="311"/>
      <c r="IB100" s="311"/>
      <c r="IC100" s="311"/>
      <c r="ID100" s="311"/>
      <c r="IE100" s="311"/>
      <c r="IF100" s="311"/>
      <c r="IG100" s="311"/>
      <c r="IH100" s="311"/>
      <c r="II100" s="311"/>
      <c r="IJ100" s="311"/>
      <c r="IK100" s="311"/>
      <c r="IL100" s="311"/>
      <c r="IM100" s="311"/>
      <c r="IN100" s="311"/>
    </row>
    <row r="101" spans="1:248" s="60" customFormat="1" ht="85.5" customHeight="1">
      <c r="A101" s="612" t="s">
        <v>943</v>
      </c>
      <c r="B101" s="565" t="s">
        <v>248</v>
      </c>
      <c r="C101" s="556" t="s">
        <v>555</v>
      </c>
      <c r="D101" s="556" t="s">
        <v>113</v>
      </c>
      <c r="E101" s="634">
        <v>11200000</v>
      </c>
      <c r="F101" s="633">
        <v>1</v>
      </c>
      <c r="G101" s="540">
        <v>2800</v>
      </c>
      <c r="H101" s="540">
        <v>5600</v>
      </c>
      <c r="I101" s="540">
        <v>8400</v>
      </c>
      <c r="J101" s="531">
        <f t="shared" si="7"/>
        <v>11200</v>
      </c>
      <c r="K101" s="584" t="s">
        <v>233</v>
      </c>
      <c r="L101" s="580" t="s">
        <v>242</v>
      </c>
      <c r="M101" s="582"/>
      <c r="N101" s="589"/>
      <c r="O101" s="582"/>
      <c r="P101" s="582"/>
      <c r="Q101" s="311"/>
      <c r="R101" s="311"/>
      <c r="S101" s="311"/>
      <c r="T101" s="311"/>
      <c r="U101" s="311"/>
      <c r="V101" s="311"/>
      <c r="W101" s="311"/>
      <c r="X101" s="311"/>
      <c r="Y101" s="311"/>
      <c r="Z101" s="311"/>
      <c r="AA101" s="311"/>
      <c r="AB101" s="311"/>
      <c r="AC101" s="311"/>
      <c r="AD101" s="311"/>
      <c r="AE101" s="311"/>
      <c r="AF101" s="311"/>
      <c r="AG101" s="311"/>
      <c r="AH101" s="311"/>
      <c r="AI101" s="311"/>
      <c r="AJ101" s="311"/>
      <c r="AK101" s="311"/>
      <c r="AL101" s="311"/>
      <c r="AM101" s="311"/>
      <c r="AN101" s="311"/>
      <c r="AO101" s="311"/>
      <c r="AP101" s="311"/>
      <c r="AQ101" s="311"/>
      <c r="AR101" s="311"/>
      <c r="AS101" s="311"/>
      <c r="AT101" s="311"/>
      <c r="AU101" s="311"/>
      <c r="AV101" s="311"/>
      <c r="AW101" s="311"/>
      <c r="AX101" s="311"/>
      <c r="AY101" s="311"/>
      <c r="AZ101" s="311"/>
      <c r="BA101" s="311"/>
      <c r="BB101" s="311"/>
      <c r="BC101" s="311"/>
      <c r="BD101" s="311"/>
      <c r="BE101" s="311"/>
      <c r="BF101" s="311"/>
      <c r="BG101" s="311"/>
      <c r="BH101" s="311"/>
      <c r="BI101" s="311"/>
      <c r="BJ101" s="311"/>
      <c r="BK101" s="311"/>
      <c r="BL101" s="311"/>
      <c r="BM101" s="311"/>
      <c r="BN101" s="311"/>
      <c r="BO101" s="311"/>
      <c r="BP101" s="311"/>
      <c r="BQ101" s="311"/>
      <c r="BR101" s="311"/>
      <c r="BS101" s="311"/>
      <c r="BT101" s="311"/>
      <c r="BU101" s="311"/>
      <c r="BV101" s="311"/>
      <c r="BW101" s="311"/>
      <c r="BX101" s="311"/>
      <c r="BY101" s="311"/>
      <c r="BZ101" s="311"/>
      <c r="CA101" s="311"/>
      <c r="CB101" s="311"/>
      <c r="CC101" s="311"/>
      <c r="CD101" s="311"/>
      <c r="CE101" s="311"/>
      <c r="CF101" s="311"/>
      <c r="CG101" s="311"/>
      <c r="CH101" s="311"/>
      <c r="CI101" s="311"/>
      <c r="CJ101" s="311"/>
      <c r="CK101" s="311"/>
      <c r="CL101" s="311"/>
      <c r="CM101" s="311"/>
      <c r="CN101" s="311"/>
      <c r="CO101" s="311"/>
      <c r="CP101" s="311"/>
      <c r="CQ101" s="311"/>
      <c r="CR101" s="311"/>
      <c r="CS101" s="311"/>
      <c r="CT101" s="311"/>
      <c r="CU101" s="311"/>
      <c r="CV101" s="311"/>
      <c r="CW101" s="311"/>
      <c r="CX101" s="311"/>
      <c r="CY101" s="311"/>
      <c r="CZ101" s="311"/>
      <c r="DA101" s="311"/>
      <c r="DB101" s="311"/>
      <c r="DC101" s="311"/>
      <c r="DD101" s="311"/>
      <c r="DE101" s="311"/>
      <c r="DF101" s="311"/>
      <c r="DG101" s="311"/>
      <c r="DH101" s="311"/>
      <c r="DI101" s="311"/>
      <c r="DJ101" s="311"/>
      <c r="DK101" s="311"/>
      <c r="DL101" s="311"/>
      <c r="DM101" s="311"/>
      <c r="DN101" s="311"/>
      <c r="DO101" s="311"/>
      <c r="DP101" s="311"/>
      <c r="DQ101" s="311"/>
      <c r="DR101" s="311"/>
      <c r="DS101" s="311"/>
      <c r="DT101" s="311"/>
      <c r="DU101" s="311"/>
      <c r="DV101" s="311"/>
      <c r="DW101" s="311"/>
      <c r="DX101" s="311"/>
      <c r="DY101" s="311"/>
      <c r="DZ101" s="311"/>
      <c r="EA101" s="311"/>
      <c r="EB101" s="311"/>
      <c r="EC101" s="311"/>
      <c r="ED101" s="311"/>
      <c r="EE101" s="311"/>
      <c r="EF101" s="311"/>
      <c r="EG101" s="311"/>
      <c r="EH101" s="311"/>
      <c r="EI101" s="311"/>
      <c r="EJ101" s="311"/>
      <c r="EK101" s="311"/>
      <c r="EL101" s="311"/>
      <c r="EM101" s="311"/>
      <c r="EN101" s="311"/>
      <c r="EO101" s="311"/>
      <c r="EP101" s="311"/>
      <c r="EQ101" s="311"/>
      <c r="ER101" s="311"/>
      <c r="ES101" s="311"/>
      <c r="ET101" s="311"/>
      <c r="EU101" s="311"/>
      <c r="EV101" s="311"/>
      <c r="EW101" s="311"/>
      <c r="EX101" s="311"/>
      <c r="EY101" s="311"/>
      <c r="EZ101" s="311"/>
      <c r="FA101" s="311"/>
      <c r="FB101" s="311"/>
      <c r="FC101" s="311"/>
      <c r="FD101" s="311"/>
      <c r="FE101" s="311"/>
      <c r="FF101" s="311"/>
      <c r="FG101" s="311"/>
      <c r="FH101" s="311"/>
      <c r="FI101" s="311"/>
      <c r="FJ101" s="311"/>
      <c r="FK101" s="311"/>
      <c r="FL101" s="311"/>
      <c r="FM101" s="311"/>
      <c r="FN101" s="311"/>
      <c r="FO101" s="311"/>
      <c r="FP101" s="311"/>
      <c r="FQ101" s="311"/>
      <c r="FR101" s="311"/>
      <c r="FS101" s="311"/>
      <c r="FT101" s="311"/>
      <c r="FU101" s="311"/>
      <c r="FV101" s="311"/>
      <c r="FW101" s="311"/>
      <c r="FX101" s="311"/>
      <c r="FY101" s="311"/>
      <c r="FZ101" s="311"/>
      <c r="GA101" s="311"/>
      <c r="GB101" s="311"/>
      <c r="GC101" s="311"/>
      <c r="GD101" s="311"/>
      <c r="GE101" s="311"/>
      <c r="GF101" s="311"/>
      <c r="GG101" s="311"/>
      <c r="GH101" s="311"/>
      <c r="GI101" s="311"/>
      <c r="GJ101" s="311"/>
      <c r="GK101" s="311"/>
      <c r="GL101" s="311"/>
      <c r="GM101" s="311"/>
      <c r="GN101" s="311"/>
      <c r="GO101" s="311"/>
      <c r="GP101" s="311"/>
      <c r="GQ101" s="311"/>
      <c r="GR101" s="311"/>
      <c r="GS101" s="311"/>
      <c r="GT101" s="311"/>
      <c r="GU101" s="311"/>
      <c r="GV101" s="311"/>
      <c r="GW101" s="311"/>
      <c r="GX101" s="311"/>
      <c r="GY101" s="311"/>
      <c r="GZ101" s="311"/>
      <c r="HA101" s="311"/>
      <c r="HB101" s="311"/>
      <c r="HC101" s="311"/>
      <c r="HD101" s="311"/>
      <c r="HE101" s="311"/>
      <c r="HF101" s="311"/>
      <c r="HG101" s="311"/>
      <c r="HH101" s="311"/>
      <c r="HI101" s="311"/>
      <c r="HJ101" s="311"/>
      <c r="HK101" s="311"/>
      <c r="HL101" s="311"/>
      <c r="HM101" s="311"/>
      <c r="HN101" s="311"/>
      <c r="HO101" s="311"/>
      <c r="HP101" s="311"/>
      <c r="HQ101" s="311"/>
      <c r="HR101" s="311"/>
      <c r="HS101" s="311"/>
      <c r="HT101" s="311"/>
      <c r="HU101" s="311"/>
      <c r="HV101" s="311"/>
      <c r="HW101" s="311"/>
      <c r="HX101" s="311"/>
      <c r="HY101" s="311"/>
      <c r="HZ101" s="311"/>
      <c r="IA101" s="311"/>
      <c r="IB101" s="311"/>
      <c r="IC101" s="311"/>
      <c r="ID101" s="311"/>
      <c r="IE101" s="311"/>
      <c r="IF101" s="311"/>
      <c r="IG101" s="311"/>
      <c r="IH101" s="311"/>
      <c r="II101" s="311"/>
      <c r="IJ101" s="311"/>
      <c r="IK101" s="311"/>
      <c r="IL101" s="311"/>
      <c r="IM101" s="311"/>
      <c r="IN101" s="311"/>
    </row>
    <row r="102" spans="1:248" s="60" customFormat="1" ht="109.5" customHeight="1">
      <c r="A102" s="612" t="s">
        <v>944</v>
      </c>
      <c r="B102" s="682" t="s">
        <v>816</v>
      </c>
      <c r="C102" s="556" t="s">
        <v>648</v>
      </c>
      <c r="D102" s="556" t="s">
        <v>113</v>
      </c>
      <c r="E102" s="634">
        <f>14000000+25200000+700000</f>
        <v>39900000</v>
      </c>
      <c r="F102" s="633">
        <v>1</v>
      </c>
      <c r="G102" s="540">
        <v>3500</v>
      </c>
      <c r="H102" s="540">
        <v>31500</v>
      </c>
      <c r="I102" s="540">
        <v>34500</v>
      </c>
      <c r="J102" s="531">
        <f t="shared" si="7"/>
        <v>39900</v>
      </c>
      <c r="K102" s="592" t="s">
        <v>233</v>
      </c>
      <c r="L102" s="593" t="s">
        <v>242</v>
      </c>
      <c r="M102" s="582"/>
      <c r="N102" s="589"/>
      <c r="O102" s="582"/>
      <c r="P102" s="582"/>
      <c r="Q102" s="310"/>
      <c r="R102" s="310"/>
      <c r="S102" s="310"/>
      <c r="T102" s="310"/>
      <c r="U102" s="310"/>
      <c r="V102" s="310"/>
      <c r="W102" s="310"/>
      <c r="X102" s="310"/>
      <c r="Y102" s="310"/>
      <c r="Z102" s="310"/>
      <c r="AA102" s="310"/>
      <c r="AB102" s="310"/>
      <c r="AC102" s="310"/>
      <c r="AD102" s="310"/>
      <c r="AE102" s="310"/>
      <c r="AF102" s="310"/>
      <c r="AG102" s="310"/>
      <c r="AH102" s="310"/>
      <c r="AI102" s="310"/>
      <c r="AJ102" s="310"/>
      <c r="AK102" s="310"/>
      <c r="AL102" s="310"/>
      <c r="AM102" s="310"/>
      <c r="AN102" s="310"/>
      <c r="AO102" s="310"/>
      <c r="AP102" s="310"/>
      <c r="AQ102" s="310"/>
      <c r="AR102" s="310"/>
      <c r="AS102" s="310"/>
      <c r="AT102" s="310"/>
      <c r="AU102" s="310"/>
      <c r="AV102" s="310"/>
      <c r="AW102" s="310"/>
      <c r="AX102" s="310"/>
      <c r="AY102" s="310"/>
      <c r="AZ102" s="310"/>
      <c r="BA102" s="310"/>
      <c r="BB102" s="310"/>
      <c r="BC102" s="310"/>
      <c r="BD102" s="310"/>
      <c r="BE102" s="310"/>
      <c r="BF102" s="310"/>
      <c r="BG102" s="310"/>
      <c r="BH102" s="310"/>
      <c r="BI102" s="310"/>
      <c r="BJ102" s="310"/>
      <c r="BK102" s="310"/>
      <c r="BL102" s="310"/>
      <c r="BM102" s="310"/>
      <c r="BN102" s="310"/>
      <c r="BO102" s="310"/>
      <c r="BP102" s="310"/>
      <c r="BQ102" s="310"/>
      <c r="BR102" s="310"/>
      <c r="BS102" s="310"/>
      <c r="BT102" s="310"/>
      <c r="BU102" s="310"/>
      <c r="BV102" s="310"/>
      <c r="BW102" s="310"/>
      <c r="BX102" s="310"/>
      <c r="BY102" s="310"/>
      <c r="BZ102" s="310"/>
      <c r="CA102" s="310"/>
      <c r="CB102" s="310"/>
      <c r="CC102" s="310"/>
      <c r="CD102" s="310"/>
      <c r="CE102" s="310"/>
      <c r="CF102" s="310"/>
      <c r="CG102" s="310"/>
      <c r="CH102" s="310"/>
      <c r="CI102" s="310"/>
      <c r="CJ102" s="310"/>
      <c r="CK102" s="310"/>
      <c r="CL102" s="310"/>
      <c r="CM102" s="310"/>
      <c r="CN102" s="310"/>
      <c r="CO102" s="310"/>
      <c r="CP102" s="310"/>
      <c r="CQ102" s="310"/>
      <c r="CR102" s="310"/>
      <c r="CS102" s="310"/>
      <c r="CT102" s="310"/>
      <c r="CU102" s="310"/>
      <c r="CV102" s="310"/>
      <c r="CW102" s="310"/>
      <c r="CX102" s="310"/>
      <c r="CY102" s="310"/>
      <c r="CZ102" s="310"/>
      <c r="DA102" s="310"/>
      <c r="DB102" s="310"/>
      <c r="DC102" s="310"/>
      <c r="DD102" s="310"/>
      <c r="DE102" s="310"/>
      <c r="DF102" s="310"/>
      <c r="DG102" s="310"/>
      <c r="DH102" s="310"/>
      <c r="DI102" s="310"/>
      <c r="DJ102" s="310"/>
      <c r="DK102" s="310"/>
      <c r="DL102" s="310"/>
      <c r="DM102" s="310"/>
      <c r="DN102" s="310"/>
      <c r="DO102" s="310"/>
      <c r="DP102" s="310"/>
      <c r="DQ102" s="310"/>
      <c r="DR102" s="310"/>
      <c r="DS102" s="310"/>
      <c r="DT102" s="310"/>
      <c r="DU102" s="310"/>
      <c r="DV102" s="310"/>
      <c r="DW102" s="310"/>
      <c r="DX102" s="310"/>
      <c r="DY102" s="310"/>
      <c r="DZ102" s="310"/>
      <c r="EA102" s="310"/>
      <c r="EB102" s="310"/>
      <c r="EC102" s="310"/>
      <c r="ED102" s="310"/>
      <c r="EE102" s="310"/>
      <c r="EF102" s="310"/>
      <c r="EG102" s="310"/>
      <c r="EH102" s="310"/>
      <c r="EI102" s="310"/>
      <c r="EJ102" s="310"/>
      <c r="EK102" s="310"/>
      <c r="EL102" s="310"/>
      <c r="EM102" s="310"/>
      <c r="EN102" s="310"/>
      <c r="EO102" s="310"/>
      <c r="EP102" s="310"/>
      <c r="EQ102" s="310"/>
      <c r="ER102" s="310"/>
      <c r="ES102" s="310"/>
      <c r="ET102" s="310"/>
      <c r="EU102" s="310"/>
      <c r="EV102" s="310"/>
      <c r="EW102" s="310"/>
      <c r="EX102" s="310"/>
      <c r="EY102" s="310"/>
      <c r="EZ102" s="310"/>
      <c r="FA102" s="310"/>
      <c r="FB102" s="310"/>
      <c r="FC102" s="310"/>
      <c r="FD102" s="310"/>
      <c r="FE102" s="310"/>
      <c r="FF102" s="310"/>
      <c r="FG102" s="310"/>
      <c r="FH102" s="310"/>
      <c r="FI102" s="310"/>
      <c r="FJ102" s="310"/>
      <c r="FK102" s="310"/>
      <c r="FL102" s="310"/>
      <c r="FM102" s="310"/>
      <c r="FN102" s="310"/>
      <c r="FO102" s="310"/>
      <c r="FP102" s="310"/>
      <c r="FQ102" s="310"/>
      <c r="FR102" s="310"/>
      <c r="FS102" s="310"/>
      <c r="FT102" s="310"/>
      <c r="FU102" s="310"/>
      <c r="FV102" s="310"/>
      <c r="FW102" s="310"/>
      <c r="FX102" s="310"/>
      <c r="FY102" s="310"/>
      <c r="FZ102" s="310"/>
      <c r="GA102" s="310"/>
      <c r="GB102" s="310"/>
      <c r="GC102" s="310"/>
      <c r="GD102" s="310"/>
      <c r="GE102" s="310"/>
      <c r="GF102" s="310"/>
      <c r="GG102" s="310"/>
      <c r="GH102" s="310"/>
      <c r="GI102" s="310"/>
      <c r="GJ102" s="310"/>
      <c r="GK102" s="310"/>
      <c r="GL102" s="310"/>
      <c r="GM102" s="310"/>
      <c r="GN102" s="310"/>
      <c r="GO102" s="310"/>
      <c r="GP102" s="310"/>
      <c r="GQ102" s="310"/>
      <c r="GR102" s="310"/>
      <c r="GS102" s="310"/>
      <c r="GT102" s="310"/>
      <c r="GU102" s="310"/>
      <c r="GV102" s="310"/>
      <c r="GW102" s="310"/>
      <c r="GX102" s="310"/>
      <c r="GY102" s="310"/>
      <c r="GZ102" s="310"/>
      <c r="HA102" s="310"/>
      <c r="HB102" s="310"/>
      <c r="HC102" s="310"/>
      <c r="HD102" s="310"/>
      <c r="HE102" s="310"/>
      <c r="HF102" s="310"/>
      <c r="HG102" s="310"/>
      <c r="HH102" s="310"/>
      <c r="HI102" s="310"/>
      <c r="HJ102" s="310"/>
      <c r="HK102" s="310"/>
      <c r="HL102" s="310"/>
      <c r="HM102" s="310"/>
      <c r="HN102" s="310"/>
      <c r="HO102" s="310"/>
      <c r="HP102" s="310"/>
      <c r="HQ102" s="310"/>
      <c r="HR102" s="310"/>
      <c r="HS102" s="310"/>
      <c r="HT102" s="310"/>
      <c r="HU102" s="310"/>
      <c r="HV102" s="310"/>
      <c r="HW102" s="310"/>
      <c r="HX102" s="310"/>
      <c r="HY102" s="310"/>
      <c r="HZ102" s="310"/>
      <c r="IA102" s="310"/>
      <c r="IB102" s="310"/>
      <c r="IC102" s="310"/>
      <c r="ID102" s="310"/>
      <c r="IE102" s="310"/>
      <c r="IF102" s="310"/>
      <c r="IG102" s="310"/>
      <c r="IH102" s="310"/>
      <c r="II102" s="310"/>
      <c r="IJ102" s="310"/>
      <c r="IK102" s="310"/>
      <c r="IL102" s="310"/>
      <c r="IM102" s="310"/>
      <c r="IN102" s="310"/>
    </row>
    <row r="103" spans="1:248" s="60" customFormat="1" ht="104.25" customHeight="1">
      <c r="A103" s="677" t="s">
        <v>1507</v>
      </c>
      <c r="B103" s="565" t="s">
        <v>816</v>
      </c>
      <c r="C103" s="556" t="s">
        <v>555</v>
      </c>
      <c r="D103" s="556" t="s">
        <v>113</v>
      </c>
      <c r="E103" s="634">
        <v>10000000</v>
      </c>
      <c r="F103" s="633">
        <v>1</v>
      </c>
      <c r="G103" s="540">
        <v>2500</v>
      </c>
      <c r="H103" s="540">
        <v>5000</v>
      </c>
      <c r="I103" s="540">
        <v>7500</v>
      </c>
      <c r="J103" s="531">
        <f t="shared" si="7"/>
        <v>10000</v>
      </c>
      <c r="K103" s="584" t="s">
        <v>233</v>
      </c>
      <c r="L103" s="580" t="s">
        <v>242</v>
      </c>
      <c r="M103" s="582"/>
      <c r="N103" s="589"/>
      <c r="O103" s="582"/>
      <c r="P103" s="582"/>
      <c r="Q103" s="311"/>
      <c r="R103" s="311"/>
      <c r="S103" s="311"/>
      <c r="T103" s="311"/>
      <c r="U103" s="311"/>
      <c r="V103" s="311"/>
      <c r="W103" s="311"/>
      <c r="X103" s="311"/>
      <c r="Y103" s="311"/>
      <c r="Z103" s="311"/>
      <c r="AA103" s="311"/>
      <c r="AB103" s="311"/>
      <c r="AC103" s="311"/>
      <c r="AD103" s="311"/>
      <c r="AE103" s="311"/>
      <c r="AF103" s="311"/>
      <c r="AG103" s="311"/>
      <c r="AH103" s="311"/>
      <c r="AI103" s="311"/>
      <c r="AJ103" s="311"/>
      <c r="AK103" s="311"/>
      <c r="AL103" s="311"/>
      <c r="AM103" s="311"/>
      <c r="AN103" s="311"/>
      <c r="AO103" s="311"/>
      <c r="AP103" s="311"/>
      <c r="AQ103" s="311"/>
      <c r="AR103" s="311"/>
      <c r="AS103" s="311"/>
      <c r="AT103" s="311"/>
      <c r="AU103" s="311"/>
      <c r="AV103" s="311"/>
      <c r="AW103" s="311"/>
      <c r="AX103" s="311"/>
      <c r="AY103" s="311"/>
      <c r="AZ103" s="311"/>
      <c r="BA103" s="311"/>
      <c r="BB103" s="311"/>
      <c r="BC103" s="311"/>
      <c r="BD103" s="311"/>
      <c r="BE103" s="311"/>
      <c r="BF103" s="311"/>
      <c r="BG103" s="311"/>
      <c r="BH103" s="311"/>
      <c r="BI103" s="311"/>
      <c r="BJ103" s="311"/>
      <c r="BK103" s="311"/>
      <c r="BL103" s="311"/>
      <c r="BM103" s="311"/>
      <c r="BN103" s="311"/>
      <c r="BO103" s="311"/>
      <c r="BP103" s="311"/>
      <c r="BQ103" s="311"/>
      <c r="BR103" s="311"/>
      <c r="BS103" s="311"/>
      <c r="BT103" s="311"/>
      <c r="BU103" s="311"/>
      <c r="BV103" s="311"/>
      <c r="BW103" s="311"/>
      <c r="BX103" s="311"/>
      <c r="BY103" s="311"/>
      <c r="BZ103" s="311"/>
      <c r="CA103" s="311"/>
      <c r="CB103" s="311"/>
      <c r="CC103" s="311"/>
      <c r="CD103" s="311"/>
      <c r="CE103" s="311"/>
      <c r="CF103" s="311"/>
      <c r="CG103" s="311"/>
      <c r="CH103" s="311"/>
      <c r="CI103" s="311"/>
      <c r="CJ103" s="311"/>
      <c r="CK103" s="311"/>
      <c r="CL103" s="311"/>
      <c r="CM103" s="311"/>
      <c r="CN103" s="311"/>
      <c r="CO103" s="311"/>
      <c r="CP103" s="311"/>
      <c r="CQ103" s="311"/>
      <c r="CR103" s="311"/>
      <c r="CS103" s="311"/>
      <c r="CT103" s="311"/>
      <c r="CU103" s="311"/>
      <c r="CV103" s="311"/>
      <c r="CW103" s="311"/>
      <c r="CX103" s="311"/>
      <c r="CY103" s="311"/>
      <c r="CZ103" s="311"/>
      <c r="DA103" s="311"/>
      <c r="DB103" s="311"/>
      <c r="DC103" s="311"/>
      <c r="DD103" s="311"/>
      <c r="DE103" s="311"/>
      <c r="DF103" s="311"/>
      <c r="DG103" s="311"/>
      <c r="DH103" s="311"/>
      <c r="DI103" s="311"/>
      <c r="DJ103" s="311"/>
      <c r="DK103" s="311"/>
      <c r="DL103" s="311"/>
      <c r="DM103" s="311"/>
      <c r="DN103" s="311"/>
      <c r="DO103" s="311"/>
      <c r="DP103" s="311"/>
      <c r="DQ103" s="311"/>
      <c r="DR103" s="311"/>
      <c r="DS103" s="311"/>
      <c r="DT103" s="311"/>
      <c r="DU103" s="311"/>
      <c r="DV103" s="311"/>
      <c r="DW103" s="311"/>
      <c r="DX103" s="311"/>
      <c r="DY103" s="311"/>
      <c r="DZ103" s="311"/>
      <c r="EA103" s="311"/>
      <c r="EB103" s="311"/>
      <c r="EC103" s="311"/>
      <c r="ED103" s="311"/>
      <c r="EE103" s="311"/>
      <c r="EF103" s="311"/>
      <c r="EG103" s="311"/>
      <c r="EH103" s="311"/>
      <c r="EI103" s="311"/>
      <c r="EJ103" s="311"/>
      <c r="EK103" s="311"/>
      <c r="EL103" s="311"/>
      <c r="EM103" s="311"/>
      <c r="EN103" s="311"/>
      <c r="EO103" s="311"/>
      <c r="EP103" s="311"/>
      <c r="EQ103" s="311"/>
      <c r="ER103" s="311"/>
      <c r="ES103" s="311"/>
      <c r="ET103" s="311"/>
      <c r="EU103" s="311"/>
      <c r="EV103" s="311"/>
      <c r="EW103" s="311"/>
      <c r="EX103" s="311"/>
      <c r="EY103" s="311"/>
      <c r="EZ103" s="311"/>
      <c r="FA103" s="311"/>
      <c r="FB103" s="311"/>
      <c r="FC103" s="311"/>
      <c r="FD103" s="311"/>
      <c r="FE103" s="311"/>
      <c r="FF103" s="311"/>
      <c r="FG103" s="311"/>
      <c r="FH103" s="311"/>
      <c r="FI103" s="311"/>
      <c r="FJ103" s="311"/>
      <c r="FK103" s="311"/>
      <c r="FL103" s="311"/>
      <c r="FM103" s="311"/>
      <c r="FN103" s="311"/>
      <c r="FO103" s="311"/>
      <c r="FP103" s="311"/>
      <c r="FQ103" s="311"/>
      <c r="FR103" s="311"/>
      <c r="FS103" s="311"/>
      <c r="FT103" s="311"/>
      <c r="FU103" s="311"/>
      <c r="FV103" s="311"/>
      <c r="FW103" s="311"/>
      <c r="FX103" s="311"/>
      <c r="FY103" s="311"/>
      <c r="FZ103" s="311"/>
      <c r="GA103" s="311"/>
      <c r="GB103" s="311"/>
      <c r="GC103" s="311"/>
      <c r="GD103" s="311"/>
      <c r="GE103" s="311"/>
      <c r="GF103" s="311"/>
      <c r="GG103" s="311"/>
      <c r="GH103" s="311"/>
      <c r="GI103" s="311"/>
      <c r="GJ103" s="311"/>
      <c r="GK103" s="311"/>
      <c r="GL103" s="311"/>
      <c r="GM103" s="311"/>
      <c r="GN103" s="311"/>
      <c r="GO103" s="311"/>
      <c r="GP103" s="311"/>
      <c r="GQ103" s="311"/>
      <c r="GR103" s="311"/>
      <c r="GS103" s="311"/>
      <c r="GT103" s="311"/>
      <c r="GU103" s="311"/>
      <c r="GV103" s="311"/>
      <c r="GW103" s="311"/>
      <c r="GX103" s="311"/>
      <c r="GY103" s="311"/>
      <c r="GZ103" s="311"/>
      <c r="HA103" s="311"/>
      <c r="HB103" s="311"/>
      <c r="HC103" s="311"/>
      <c r="HD103" s="311"/>
      <c r="HE103" s="311"/>
      <c r="HF103" s="311"/>
      <c r="HG103" s="311"/>
      <c r="HH103" s="311"/>
      <c r="HI103" s="311"/>
      <c r="HJ103" s="311"/>
      <c r="HK103" s="311"/>
      <c r="HL103" s="311"/>
      <c r="HM103" s="311"/>
      <c r="HN103" s="311"/>
      <c r="HO103" s="311"/>
      <c r="HP103" s="311"/>
      <c r="HQ103" s="311"/>
      <c r="HR103" s="311"/>
      <c r="HS103" s="311"/>
      <c r="HT103" s="311"/>
      <c r="HU103" s="311"/>
      <c r="HV103" s="311"/>
      <c r="HW103" s="311"/>
      <c r="HX103" s="311"/>
      <c r="HY103" s="311"/>
      <c r="HZ103" s="311"/>
      <c r="IA103" s="311"/>
      <c r="IB103" s="311"/>
      <c r="IC103" s="311"/>
      <c r="ID103" s="311"/>
      <c r="IE103" s="311"/>
      <c r="IF103" s="311"/>
      <c r="IG103" s="311"/>
      <c r="IH103" s="311"/>
      <c r="II103" s="311"/>
      <c r="IJ103" s="311"/>
      <c r="IK103" s="311"/>
      <c r="IL103" s="311"/>
      <c r="IM103" s="311"/>
      <c r="IN103" s="311"/>
    </row>
    <row r="104" spans="1:248" s="60" customFormat="1" ht="84" customHeight="1">
      <c r="A104" s="677" t="s">
        <v>1249</v>
      </c>
      <c r="B104" s="682" t="s">
        <v>817</v>
      </c>
      <c r="C104" s="556" t="s">
        <v>555</v>
      </c>
      <c r="D104" s="556" t="s">
        <v>113</v>
      </c>
      <c r="E104" s="634">
        <v>1700000</v>
      </c>
      <c r="F104" s="633">
        <v>1</v>
      </c>
      <c r="G104" s="540">
        <v>0</v>
      </c>
      <c r="H104" s="540">
        <v>550</v>
      </c>
      <c r="I104" s="540">
        <v>1100</v>
      </c>
      <c r="J104" s="531">
        <f t="shared" si="7"/>
        <v>1700</v>
      </c>
      <c r="K104" s="592" t="s">
        <v>233</v>
      </c>
      <c r="L104" s="580" t="s">
        <v>644</v>
      </c>
      <c r="M104" s="582"/>
      <c r="N104" s="598"/>
      <c r="O104" s="582"/>
      <c r="Q104" s="599"/>
      <c r="R104" s="599"/>
      <c r="S104" s="599"/>
      <c r="T104" s="599"/>
      <c r="U104" s="599"/>
      <c r="V104" s="599"/>
      <c r="W104" s="599"/>
      <c r="X104" s="599"/>
      <c r="Y104" s="599"/>
      <c r="Z104" s="599"/>
      <c r="AA104" s="599"/>
      <c r="AB104" s="599"/>
      <c r="AC104" s="599"/>
      <c r="AD104" s="599"/>
      <c r="AE104" s="599"/>
      <c r="AF104" s="599"/>
      <c r="AG104" s="599"/>
      <c r="AH104" s="599"/>
      <c r="AI104" s="599"/>
      <c r="AJ104" s="599"/>
      <c r="AK104" s="599"/>
      <c r="AL104" s="599"/>
      <c r="AM104" s="599"/>
      <c r="AN104" s="599"/>
      <c r="AO104" s="599"/>
      <c r="AP104" s="599"/>
      <c r="AQ104" s="599"/>
      <c r="AR104" s="599"/>
      <c r="AS104" s="599"/>
      <c r="AT104" s="599"/>
      <c r="AU104" s="599"/>
      <c r="AV104" s="599"/>
      <c r="AW104" s="599"/>
      <c r="AX104" s="599"/>
      <c r="AY104" s="599"/>
      <c r="AZ104" s="599"/>
      <c r="BA104" s="599"/>
      <c r="BB104" s="599"/>
      <c r="BC104" s="599"/>
      <c r="BD104" s="599"/>
      <c r="BE104" s="599"/>
      <c r="BF104" s="599"/>
      <c r="BG104" s="599"/>
      <c r="BH104" s="599"/>
      <c r="BI104" s="599"/>
      <c r="BJ104" s="599"/>
      <c r="BK104" s="599"/>
      <c r="BL104" s="599"/>
      <c r="BM104" s="599"/>
      <c r="BN104" s="599"/>
      <c r="BO104" s="599"/>
      <c r="BP104" s="599"/>
      <c r="BQ104" s="599"/>
      <c r="BR104" s="599"/>
      <c r="BS104" s="599"/>
      <c r="BT104" s="599"/>
      <c r="BU104" s="599"/>
      <c r="BV104" s="599"/>
      <c r="BW104" s="599"/>
      <c r="BX104" s="599"/>
      <c r="BY104" s="599"/>
      <c r="BZ104" s="599"/>
      <c r="CA104" s="599"/>
      <c r="CB104" s="599"/>
      <c r="CC104" s="599"/>
      <c r="CD104" s="599"/>
      <c r="CE104" s="599"/>
      <c r="CF104" s="599"/>
      <c r="CG104" s="599"/>
      <c r="CH104" s="599"/>
      <c r="CI104" s="599"/>
      <c r="CJ104" s="599"/>
      <c r="CK104" s="599"/>
      <c r="CL104" s="599"/>
      <c r="CM104" s="599"/>
      <c r="CN104" s="599"/>
      <c r="CO104" s="599"/>
      <c r="CP104" s="599"/>
      <c r="CQ104" s="599"/>
      <c r="CR104" s="599"/>
      <c r="CS104" s="599"/>
      <c r="CT104" s="599"/>
      <c r="CU104" s="599"/>
      <c r="CV104" s="599"/>
      <c r="CW104" s="599"/>
      <c r="CX104" s="599"/>
      <c r="CY104" s="599"/>
      <c r="CZ104" s="599"/>
      <c r="DA104" s="599"/>
      <c r="DB104" s="599"/>
      <c r="DC104" s="599"/>
      <c r="DD104" s="599"/>
      <c r="DE104" s="599"/>
      <c r="DF104" s="599"/>
      <c r="DG104" s="599"/>
      <c r="DH104" s="599"/>
      <c r="DI104" s="599"/>
      <c r="DJ104" s="599"/>
      <c r="DK104" s="599"/>
      <c r="DL104" s="599"/>
      <c r="DM104" s="599"/>
      <c r="DN104" s="599"/>
      <c r="DO104" s="599"/>
      <c r="DP104" s="599"/>
      <c r="DQ104" s="599"/>
      <c r="DR104" s="599"/>
      <c r="DS104" s="599"/>
      <c r="DT104" s="599"/>
      <c r="DU104" s="599"/>
      <c r="DV104" s="599"/>
      <c r="DW104" s="599"/>
      <c r="DX104" s="599"/>
      <c r="DY104" s="599"/>
      <c r="DZ104" s="599"/>
      <c r="EA104" s="599"/>
      <c r="EB104" s="599"/>
      <c r="EC104" s="599"/>
      <c r="ED104" s="599"/>
      <c r="EE104" s="599"/>
      <c r="EF104" s="599"/>
      <c r="EG104" s="599"/>
      <c r="EH104" s="599"/>
      <c r="EI104" s="599"/>
      <c r="EJ104" s="599"/>
      <c r="EK104" s="599"/>
      <c r="EL104" s="599"/>
      <c r="EM104" s="599"/>
      <c r="EN104" s="599"/>
      <c r="EO104" s="599"/>
      <c r="EP104" s="599"/>
      <c r="EQ104" s="599"/>
      <c r="ER104" s="599"/>
      <c r="ES104" s="599"/>
      <c r="ET104" s="599"/>
      <c r="EU104" s="599"/>
      <c r="EV104" s="599"/>
      <c r="EW104" s="599"/>
      <c r="EX104" s="599"/>
      <c r="EY104" s="599"/>
      <c r="EZ104" s="599"/>
      <c r="FA104" s="599"/>
      <c r="FB104" s="599"/>
      <c r="FC104" s="599"/>
      <c r="FD104" s="599"/>
      <c r="FE104" s="599"/>
      <c r="FF104" s="599"/>
      <c r="FG104" s="599"/>
      <c r="FH104" s="599"/>
      <c r="FI104" s="599"/>
      <c r="FJ104" s="599"/>
      <c r="FK104" s="599"/>
      <c r="FL104" s="599"/>
      <c r="FM104" s="599"/>
      <c r="FN104" s="599"/>
      <c r="FO104" s="599"/>
      <c r="FP104" s="599"/>
      <c r="FQ104" s="599"/>
      <c r="FR104" s="599"/>
      <c r="FS104" s="599"/>
      <c r="FT104" s="599"/>
      <c r="FU104" s="599"/>
      <c r="FV104" s="599"/>
      <c r="FW104" s="599"/>
      <c r="FX104" s="599"/>
      <c r="FY104" s="599"/>
      <c r="FZ104" s="599"/>
      <c r="GA104" s="599"/>
      <c r="GB104" s="599"/>
      <c r="GC104" s="599"/>
      <c r="GD104" s="599"/>
      <c r="GE104" s="599"/>
      <c r="GF104" s="599"/>
      <c r="GG104" s="599"/>
      <c r="GH104" s="599"/>
      <c r="GI104" s="599"/>
      <c r="GJ104" s="599"/>
      <c r="GK104" s="599"/>
      <c r="GL104" s="599"/>
      <c r="GM104" s="599"/>
      <c r="GN104" s="599"/>
      <c r="GO104" s="599"/>
      <c r="GP104" s="599"/>
      <c r="GQ104" s="599"/>
      <c r="GR104" s="599"/>
      <c r="GS104" s="599"/>
      <c r="GT104" s="599"/>
      <c r="GU104" s="599"/>
      <c r="GV104" s="599"/>
      <c r="GW104" s="599"/>
      <c r="GX104" s="599"/>
      <c r="GY104" s="599"/>
      <c r="GZ104" s="599"/>
      <c r="HA104" s="599"/>
      <c r="HB104" s="599"/>
      <c r="HC104" s="599"/>
      <c r="HD104" s="599"/>
      <c r="HE104" s="599"/>
      <c r="HF104" s="599"/>
      <c r="HG104" s="599"/>
      <c r="HH104" s="599"/>
      <c r="HI104" s="599"/>
      <c r="HJ104" s="599"/>
      <c r="HK104" s="599"/>
      <c r="HL104" s="599"/>
      <c r="HM104" s="599"/>
      <c r="HN104" s="599"/>
      <c r="HO104" s="599"/>
      <c r="HP104" s="599"/>
      <c r="HQ104" s="599"/>
      <c r="HR104" s="599"/>
      <c r="HS104" s="599"/>
      <c r="HT104" s="599"/>
      <c r="HU104" s="599"/>
      <c r="HV104" s="599"/>
      <c r="HW104" s="599"/>
      <c r="HX104" s="599"/>
      <c r="HY104" s="599"/>
      <c r="HZ104" s="599"/>
      <c r="IA104" s="599"/>
      <c r="IB104" s="599"/>
      <c r="IC104" s="599"/>
      <c r="ID104" s="599"/>
      <c r="IE104" s="599"/>
      <c r="IF104" s="599"/>
      <c r="IG104" s="599"/>
      <c r="IH104" s="599"/>
      <c r="II104" s="599"/>
      <c r="IJ104" s="599"/>
      <c r="IK104" s="599"/>
      <c r="IL104" s="599"/>
      <c r="IM104" s="599"/>
      <c r="IN104" s="599"/>
    </row>
    <row r="105" spans="1:248" s="60" customFormat="1" ht="84" customHeight="1">
      <c r="A105" s="612" t="s">
        <v>945</v>
      </c>
      <c r="B105" s="682" t="s">
        <v>631</v>
      </c>
      <c r="C105" s="556" t="s">
        <v>555</v>
      </c>
      <c r="D105" s="556" t="s">
        <v>113</v>
      </c>
      <c r="E105" s="634">
        <v>1500000</v>
      </c>
      <c r="F105" s="633">
        <v>1</v>
      </c>
      <c r="G105" s="540"/>
      <c r="H105" s="540">
        <v>500</v>
      </c>
      <c r="I105" s="540">
        <v>1000</v>
      </c>
      <c r="J105" s="531">
        <f t="shared" si="7"/>
        <v>1500</v>
      </c>
      <c r="K105" s="584" t="s">
        <v>233</v>
      </c>
      <c r="L105" s="580" t="s">
        <v>242</v>
      </c>
      <c r="M105" s="582"/>
      <c r="N105" s="597"/>
      <c r="O105" s="582"/>
      <c r="P105" s="596"/>
      <c r="Q105" s="595"/>
      <c r="R105" s="595"/>
      <c r="S105" s="595"/>
      <c r="T105" s="595"/>
      <c r="U105" s="595"/>
      <c r="V105" s="595"/>
      <c r="W105" s="595"/>
      <c r="X105" s="595"/>
      <c r="Y105" s="595"/>
      <c r="Z105" s="595"/>
      <c r="AA105" s="595"/>
      <c r="AB105" s="595"/>
      <c r="AC105" s="595"/>
      <c r="AD105" s="595"/>
      <c r="AE105" s="595"/>
      <c r="AF105" s="595"/>
      <c r="AG105" s="595"/>
      <c r="AH105" s="595"/>
      <c r="AI105" s="595"/>
      <c r="AJ105" s="595"/>
      <c r="AK105" s="595"/>
      <c r="AL105" s="595"/>
      <c r="AM105" s="595"/>
      <c r="AN105" s="595"/>
      <c r="AO105" s="595"/>
      <c r="AP105" s="595"/>
      <c r="AQ105" s="595"/>
      <c r="AR105" s="595"/>
      <c r="AS105" s="595"/>
      <c r="AT105" s="595"/>
      <c r="AU105" s="595"/>
      <c r="AV105" s="595"/>
      <c r="AW105" s="595"/>
      <c r="AX105" s="595"/>
      <c r="AY105" s="595"/>
      <c r="AZ105" s="595"/>
      <c r="BA105" s="595"/>
      <c r="BB105" s="595"/>
      <c r="BC105" s="595"/>
      <c r="BD105" s="595"/>
      <c r="BE105" s="595"/>
      <c r="BF105" s="595"/>
      <c r="BG105" s="595"/>
      <c r="BH105" s="595"/>
      <c r="BI105" s="595"/>
      <c r="BJ105" s="595"/>
      <c r="BK105" s="595"/>
      <c r="BL105" s="595"/>
      <c r="BM105" s="595"/>
      <c r="BN105" s="595"/>
      <c r="BO105" s="595"/>
      <c r="BP105" s="595"/>
      <c r="BQ105" s="595"/>
      <c r="BR105" s="595"/>
      <c r="BS105" s="595"/>
      <c r="BT105" s="595"/>
      <c r="BU105" s="595"/>
      <c r="BV105" s="595"/>
      <c r="BW105" s="595"/>
      <c r="BX105" s="595"/>
      <c r="BY105" s="595"/>
      <c r="BZ105" s="595"/>
      <c r="CA105" s="595"/>
      <c r="CB105" s="595"/>
      <c r="CC105" s="595"/>
      <c r="CD105" s="595"/>
      <c r="CE105" s="595"/>
      <c r="CF105" s="595"/>
      <c r="CG105" s="595"/>
      <c r="CH105" s="595"/>
      <c r="CI105" s="595"/>
      <c r="CJ105" s="595"/>
      <c r="CK105" s="595"/>
      <c r="CL105" s="595"/>
      <c r="CM105" s="595"/>
      <c r="CN105" s="595"/>
      <c r="CO105" s="595"/>
      <c r="CP105" s="595"/>
      <c r="CQ105" s="595"/>
      <c r="CR105" s="595"/>
      <c r="CS105" s="595"/>
      <c r="CT105" s="595"/>
      <c r="CU105" s="595"/>
      <c r="CV105" s="595"/>
      <c r="CW105" s="595"/>
      <c r="CX105" s="595"/>
      <c r="CY105" s="595"/>
      <c r="CZ105" s="595"/>
      <c r="DA105" s="595"/>
      <c r="DB105" s="595"/>
      <c r="DC105" s="595"/>
      <c r="DD105" s="595"/>
      <c r="DE105" s="595"/>
      <c r="DF105" s="595"/>
      <c r="DG105" s="595"/>
      <c r="DH105" s="595"/>
      <c r="DI105" s="595"/>
      <c r="DJ105" s="595"/>
      <c r="DK105" s="595"/>
      <c r="DL105" s="595"/>
      <c r="DM105" s="595"/>
      <c r="DN105" s="595"/>
      <c r="DO105" s="595"/>
      <c r="DP105" s="595"/>
      <c r="DQ105" s="595"/>
      <c r="DR105" s="595"/>
      <c r="DS105" s="595"/>
      <c r="DT105" s="595"/>
      <c r="DU105" s="595"/>
      <c r="DV105" s="595"/>
      <c r="DW105" s="595"/>
      <c r="DX105" s="595"/>
      <c r="DY105" s="595"/>
      <c r="DZ105" s="595"/>
      <c r="EA105" s="595"/>
      <c r="EB105" s="595"/>
      <c r="EC105" s="595"/>
      <c r="ED105" s="595"/>
      <c r="EE105" s="595"/>
      <c r="EF105" s="595"/>
      <c r="EG105" s="595"/>
      <c r="EH105" s="595"/>
      <c r="EI105" s="595"/>
      <c r="EJ105" s="595"/>
      <c r="EK105" s="595"/>
      <c r="EL105" s="595"/>
      <c r="EM105" s="595"/>
      <c r="EN105" s="595"/>
      <c r="EO105" s="595"/>
      <c r="EP105" s="595"/>
      <c r="EQ105" s="595"/>
      <c r="ER105" s="595"/>
      <c r="ES105" s="595"/>
      <c r="ET105" s="595"/>
      <c r="EU105" s="595"/>
      <c r="EV105" s="595"/>
      <c r="EW105" s="595"/>
      <c r="EX105" s="595"/>
      <c r="EY105" s="595"/>
      <c r="EZ105" s="595"/>
      <c r="FA105" s="595"/>
      <c r="FB105" s="595"/>
      <c r="FC105" s="595"/>
      <c r="FD105" s="595"/>
      <c r="FE105" s="595"/>
      <c r="FF105" s="595"/>
      <c r="FG105" s="595"/>
      <c r="FH105" s="595"/>
      <c r="FI105" s="595"/>
      <c r="FJ105" s="595"/>
      <c r="FK105" s="595"/>
      <c r="FL105" s="595"/>
      <c r="FM105" s="595"/>
      <c r="FN105" s="595"/>
      <c r="FO105" s="595"/>
      <c r="FP105" s="595"/>
      <c r="FQ105" s="595"/>
      <c r="FR105" s="595"/>
      <c r="FS105" s="595"/>
      <c r="FT105" s="595"/>
      <c r="FU105" s="595"/>
      <c r="FV105" s="595"/>
      <c r="FW105" s="595"/>
      <c r="FX105" s="595"/>
      <c r="FY105" s="595"/>
      <c r="FZ105" s="595"/>
      <c r="GA105" s="595"/>
      <c r="GB105" s="595"/>
      <c r="GC105" s="595"/>
      <c r="GD105" s="595"/>
      <c r="GE105" s="595"/>
      <c r="GF105" s="595"/>
      <c r="GG105" s="595"/>
      <c r="GH105" s="595"/>
      <c r="GI105" s="595"/>
      <c r="GJ105" s="595"/>
      <c r="GK105" s="595"/>
      <c r="GL105" s="595"/>
      <c r="GM105" s="595"/>
      <c r="GN105" s="595"/>
      <c r="GO105" s="595"/>
      <c r="GP105" s="595"/>
      <c r="GQ105" s="595"/>
      <c r="GR105" s="595"/>
      <c r="GS105" s="595"/>
      <c r="GT105" s="595"/>
      <c r="GU105" s="595"/>
      <c r="GV105" s="595"/>
      <c r="GW105" s="595"/>
      <c r="GX105" s="595"/>
      <c r="GY105" s="595"/>
      <c r="GZ105" s="595"/>
      <c r="HA105" s="595"/>
      <c r="HB105" s="595"/>
      <c r="HC105" s="595"/>
      <c r="HD105" s="595"/>
      <c r="HE105" s="595"/>
      <c r="HF105" s="595"/>
      <c r="HG105" s="595"/>
      <c r="HH105" s="595"/>
      <c r="HI105" s="595"/>
      <c r="HJ105" s="595"/>
      <c r="HK105" s="595"/>
      <c r="HL105" s="595"/>
      <c r="HM105" s="595"/>
      <c r="HN105" s="595"/>
      <c r="HO105" s="595"/>
      <c r="HP105" s="595"/>
      <c r="HQ105" s="595"/>
      <c r="HR105" s="595"/>
      <c r="HS105" s="595"/>
      <c r="HT105" s="595"/>
      <c r="HU105" s="595"/>
      <c r="HV105" s="595"/>
      <c r="HW105" s="595"/>
      <c r="HX105" s="595"/>
      <c r="HY105" s="595"/>
      <c r="HZ105" s="595"/>
      <c r="IA105" s="595"/>
      <c r="IB105" s="595"/>
      <c r="IC105" s="595"/>
      <c r="ID105" s="595"/>
      <c r="IE105" s="595"/>
      <c r="IF105" s="595"/>
      <c r="IG105" s="595"/>
      <c r="IH105" s="595"/>
      <c r="II105" s="595"/>
      <c r="IJ105" s="595"/>
      <c r="IK105" s="595"/>
      <c r="IL105" s="595"/>
      <c r="IM105" s="595"/>
      <c r="IN105" s="595"/>
    </row>
    <row r="106" spans="1:248" s="60" customFormat="1" ht="97.5" customHeight="1">
      <c r="A106" s="677" t="s">
        <v>1250</v>
      </c>
      <c r="B106" s="682" t="s">
        <v>818</v>
      </c>
      <c r="C106" s="556" t="s">
        <v>555</v>
      </c>
      <c r="D106" s="556" t="s">
        <v>113</v>
      </c>
      <c r="E106" s="634">
        <v>813000</v>
      </c>
      <c r="F106" s="633">
        <v>1</v>
      </c>
      <c r="G106" s="540">
        <v>0</v>
      </c>
      <c r="H106" s="540">
        <v>0</v>
      </c>
      <c r="I106" s="540">
        <v>813</v>
      </c>
      <c r="J106" s="531">
        <f t="shared" si="7"/>
        <v>813</v>
      </c>
      <c r="K106" s="592" t="s">
        <v>233</v>
      </c>
      <c r="L106" s="580" t="s">
        <v>644</v>
      </c>
      <c r="M106" s="582"/>
      <c r="N106" s="598"/>
      <c r="O106" s="582"/>
      <c r="Q106" s="599"/>
      <c r="R106" s="599"/>
      <c r="S106" s="599"/>
      <c r="T106" s="599"/>
      <c r="U106" s="599"/>
      <c r="V106" s="599"/>
      <c r="W106" s="599"/>
      <c r="X106" s="599"/>
      <c r="Y106" s="599"/>
      <c r="Z106" s="599"/>
      <c r="AA106" s="599"/>
      <c r="AB106" s="599"/>
      <c r="AC106" s="599"/>
      <c r="AD106" s="599"/>
      <c r="AE106" s="599"/>
      <c r="AF106" s="599"/>
      <c r="AG106" s="599"/>
      <c r="AH106" s="599"/>
      <c r="AI106" s="599"/>
      <c r="AJ106" s="599"/>
      <c r="AK106" s="599"/>
      <c r="AL106" s="599"/>
      <c r="AM106" s="599"/>
      <c r="AN106" s="599"/>
      <c r="AO106" s="599"/>
      <c r="AP106" s="599"/>
      <c r="AQ106" s="599"/>
      <c r="AR106" s="599"/>
      <c r="AS106" s="599"/>
      <c r="AT106" s="599"/>
      <c r="AU106" s="599"/>
      <c r="AV106" s="599"/>
      <c r="AW106" s="599"/>
      <c r="AX106" s="599"/>
      <c r="AY106" s="599"/>
      <c r="AZ106" s="599"/>
      <c r="BA106" s="599"/>
      <c r="BB106" s="599"/>
      <c r="BC106" s="599"/>
      <c r="BD106" s="599"/>
      <c r="BE106" s="599"/>
      <c r="BF106" s="599"/>
      <c r="BG106" s="599"/>
      <c r="BH106" s="599"/>
      <c r="BI106" s="599"/>
      <c r="BJ106" s="599"/>
      <c r="BK106" s="599"/>
      <c r="BL106" s="599"/>
      <c r="BM106" s="599"/>
      <c r="BN106" s="599"/>
      <c r="BO106" s="599"/>
      <c r="BP106" s="599"/>
      <c r="BQ106" s="599"/>
      <c r="BR106" s="599"/>
      <c r="BS106" s="599"/>
      <c r="BT106" s="599"/>
      <c r="BU106" s="599"/>
      <c r="BV106" s="599"/>
      <c r="BW106" s="599"/>
      <c r="BX106" s="599"/>
      <c r="BY106" s="599"/>
      <c r="BZ106" s="599"/>
      <c r="CA106" s="599"/>
      <c r="CB106" s="599"/>
      <c r="CC106" s="599"/>
      <c r="CD106" s="599"/>
      <c r="CE106" s="599"/>
      <c r="CF106" s="599"/>
      <c r="CG106" s="599"/>
      <c r="CH106" s="599"/>
      <c r="CI106" s="599"/>
      <c r="CJ106" s="599"/>
      <c r="CK106" s="599"/>
      <c r="CL106" s="599"/>
      <c r="CM106" s="599"/>
      <c r="CN106" s="599"/>
      <c r="CO106" s="599"/>
      <c r="CP106" s="599"/>
      <c r="CQ106" s="599"/>
      <c r="CR106" s="599"/>
      <c r="CS106" s="599"/>
      <c r="CT106" s="599"/>
      <c r="CU106" s="599"/>
      <c r="CV106" s="599"/>
      <c r="CW106" s="599"/>
      <c r="CX106" s="599"/>
      <c r="CY106" s="599"/>
      <c r="CZ106" s="599"/>
      <c r="DA106" s="599"/>
      <c r="DB106" s="599"/>
      <c r="DC106" s="599"/>
      <c r="DD106" s="599"/>
      <c r="DE106" s="599"/>
      <c r="DF106" s="599"/>
      <c r="DG106" s="599"/>
      <c r="DH106" s="599"/>
      <c r="DI106" s="599"/>
      <c r="DJ106" s="599"/>
      <c r="DK106" s="599"/>
      <c r="DL106" s="599"/>
      <c r="DM106" s="599"/>
      <c r="DN106" s="599"/>
      <c r="DO106" s="599"/>
      <c r="DP106" s="599"/>
      <c r="DQ106" s="599"/>
      <c r="DR106" s="599"/>
      <c r="DS106" s="599"/>
      <c r="DT106" s="599"/>
      <c r="DU106" s="599"/>
      <c r="DV106" s="599"/>
      <c r="DW106" s="599"/>
      <c r="DX106" s="599"/>
      <c r="DY106" s="599"/>
      <c r="DZ106" s="599"/>
      <c r="EA106" s="599"/>
      <c r="EB106" s="599"/>
      <c r="EC106" s="599"/>
      <c r="ED106" s="599"/>
      <c r="EE106" s="599"/>
      <c r="EF106" s="599"/>
      <c r="EG106" s="599"/>
      <c r="EH106" s="599"/>
      <c r="EI106" s="599"/>
      <c r="EJ106" s="599"/>
      <c r="EK106" s="599"/>
      <c r="EL106" s="599"/>
      <c r="EM106" s="599"/>
      <c r="EN106" s="599"/>
      <c r="EO106" s="599"/>
      <c r="EP106" s="599"/>
      <c r="EQ106" s="599"/>
      <c r="ER106" s="599"/>
      <c r="ES106" s="599"/>
      <c r="ET106" s="599"/>
      <c r="EU106" s="599"/>
      <c r="EV106" s="599"/>
      <c r="EW106" s="599"/>
      <c r="EX106" s="599"/>
      <c r="EY106" s="599"/>
      <c r="EZ106" s="599"/>
      <c r="FA106" s="599"/>
      <c r="FB106" s="599"/>
      <c r="FC106" s="599"/>
      <c r="FD106" s="599"/>
      <c r="FE106" s="599"/>
      <c r="FF106" s="599"/>
      <c r="FG106" s="599"/>
      <c r="FH106" s="599"/>
      <c r="FI106" s="599"/>
      <c r="FJ106" s="599"/>
      <c r="FK106" s="599"/>
      <c r="FL106" s="599"/>
      <c r="FM106" s="599"/>
      <c r="FN106" s="599"/>
      <c r="FO106" s="599"/>
      <c r="FP106" s="599"/>
      <c r="FQ106" s="599"/>
      <c r="FR106" s="599"/>
      <c r="FS106" s="599"/>
      <c r="FT106" s="599"/>
      <c r="FU106" s="599"/>
      <c r="FV106" s="599"/>
      <c r="FW106" s="599"/>
      <c r="FX106" s="599"/>
      <c r="FY106" s="599"/>
      <c r="FZ106" s="599"/>
      <c r="GA106" s="599"/>
      <c r="GB106" s="599"/>
      <c r="GC106" s="599"/>
      <c r="GD106" s="599"/>
      <c r="GE106" s="599"/>
      <c r="GF106" s="599"/>
      <c r="GG106" s="599"/>
      <c r="GH106" s="599"/>
      <c r="GI106" s="599"/>
      <c r="GJ106" s="599"/>
      <c r="GK106" s="599"/>
      <c r="GL106" s="599"/>
      <c r="GM106" s="599"/>
      <c r="GN106" s="599"/>
      <c r="GO106" s="599"/>
      <c r="GP106" s="599"/>
      <c r="GQ106" s="599"/>
      <c r="GR106" s="599"/>
      <c r="GS106" s="599"/>
      <c r="GT106" s="599"/>
      <c r="GU106" s="599"/>
      <c r="GV106" s="599"/>
      <c r="GW106" s="599"/>
      <c r="GX106" s="599"/>
      <c r="GY106" s="599"/>
      <c r="GZ106" s="599"/>
      <c r="HA106" s="599"/>
      <c r="HB106" s="599"/>
      <c r="HC106" s="599"/>
      <c r="HD106" s="599"/>
      <c r="HE106" s="599"/>
      <c r="HF106" s="599"/>
      <c r="HG106" s="599"/>
      <c r="HH106" s="599"/>
      <c r="HI106" s="599"/>
      <c r="HJ106" s="599"/>
      <c r="HK106" s="599"/>
      <c r="HL106" s="599"/>
      <c r="HM106" s="599"/>
      <c r="HN106" s="599"/>
      <c r="HO106" s="599"/>
      <c r="HP106" s="599"/>
      <c r="HQ106" s="599"/>
      <c r="HR106" s="599"/>
      <c r="HS106" s="599"/>
      <c r="HT106" s="599"/>
      <c r="HU106" s="599"/>
      <c r="HV106" s="599"/>
      <c r="HW106" s="599"/>
      <c r="HX106" s="599"/>
      <c r="HY106" s="599"/>
      <c r="HZ106" s="599"/>
      <c r="IA106" s="599"/>
      <c r="IB106" s="599"/>
      <c r="IC106" s="599"/>
      <c r="ID106" s="599"/>
      <c r="IE106" s="599"/>
      <c r="IF106" s="599"/>
      <c r="IG106" s="599"/>
      <c r="IH106" s="599"/>
      <c r="II106" s="599"/>
      <c r="IJ106" s="599"/>
      <c r="IK106" s="599"/>
      <c r="IL106" s="599"/>
      <c r="IM106" s="599"/>
      <c r="IN106" s="599"/>
    </row>
    <row r="107" spans="1:248" s="60" customFormat="1" ht="85.5" customHeight="1">
      <c r="A107" s="677" t="s">
        <v>1251</v>
      </c>
      <c r="B107" s="682" t="s">
        <v>819</v>
      </c>
      <c r="C107" s="556" t="s">
        <v>555</v>
      </c>
      <c r="D107" s="556" t="s">
        <v>113</v>
      </c>
      <c r="E107" s="634">
        <v>1200000</v>
      </c>
      <c r="F107" s="633">
        <v>1</v>
      </c>
      <c r="G107" s="540">
        <v>0</v>
      </c>
      <c r="H107" s="540">
        <v>400</v>
      </c>
      <c r="I107" s="540">
        <v>800</v>
      </c>
      <c r="J107" s="531">
        <f t="shared" si="7"/>
        <v>1200</v>
      </c>
      <c r="K107" s="592" t="s">
        <v>233</v>
      </c>
      <c r="L107" s="580" t="s">
        <v>644</v>
      </c>
      <c r="M107" s="582"/>
      <c r="N107" s="598"/>
      <c r="O107" s="582"/>
      <c r="Q107" s="599"/>
      <c r="R107" s="599"/>
      <c r="S107" s="599"/>
      <c r="T107" s="599"/>
      <c r="U107" s="599"/>
      <c r="V107" s="599"/>
      <c r="W107" s="599"/>
      <c r="X107" s="599"/>
      <c r="Y107" s="599"/>
      <c r="Z107" s="599"/>
      <c r="AA107" s="599"/>
      <c r="AB107" s="599"/>
      <c r="AC107" s="599"/>
      <c r="AD107" s="599"/>
      <c r="AE107" s="599"/>
      <c r="AF107" s="599"/>
      <c r="AG107" s="599"/>
      <c r="AH107" s="599"/>
      <c r="AI107" s="599"/>
      <c r="AJ107" s="599"/>
      <c r="AK107" s="599"/>
      <c r="AL107" s="599"/>
      <c r="AM107" s="599"/>
      <c r="AN107" s="599"/>
      <c r="AO107" s="599"/>
      <c r="AP107" s="599"/>
      <c r="AQ107" s="599"/>
      <c r="AR107" s="599"/>
      <c r="AS107" s="599"/>
      <c r="AT107" s="599"/>
      <c r="AU107" s="599"/>
      <c r="AV107" s="599"/>
      <c r="AW107" s="599"/>
      <c r="AX107" s="599"/>
      <c r="AY107" s="599"/>
      <c r="AZ107" s="599"/>
      <c r="BA107" s="599"/>
      <c r="BB107" s="599"/>
      <c r="BC107" s="599"/>
      <c r="BD107" s="599"/>
      <c r="BE107" s="599"/>
      <c r="BF107" s="599"/>
      <c r="BG107" s="599"/>
      <c r="BH107" s="599"/>
      <c r="BI107" s="599"/>
      <c r="BJ107" s="599"/>
      <c r="BK107" s="599"/>
      <c r="BL107" s="599"/>
      <c r="BM107" s="599"/>
      <c r="BN107" s="599"/>
      <c r="BO107" s="599"/>
      <c r="BP107" s="599"/>
      <c r="BQ107" s="599"/>
      <c r="BR107" s="599"/>
      <c r="BS107" s="599"/>
      <c r="BT107" s="599"/>
      <c r="BU107" s="599"/>
      <c r="BV107" s="599"/>
      <c r="BW107" s="599"/>
      <c r="BX107" s="599"/>
      <c r="BY107" s="599"/>
      <c r="BZ107" s="599"/>
      <c r="CA107" s="599"/>
      <c r="CB107" s="599"/>
      <c r="CC107" s="599"/>
      <c r="CD107" s="599"/>
      <c r="CE107" s="599"/>
      <c r="CF107" s="599"/>
      <c r="CG107" s="599"/>
      <c r="CH107" s="599"/>
      <c r="CI107" s="599"/>
      <c r="CJ107" s="599"/>
      <c r="CK107" s="599"/>
      <c r="CL107" s="599"/>
      <c r="CM107" s="599"/>
      <c r="CN107" s="599"/>
      <c r="CO107" s="599"/>
      <c r="CP107" s="599"/>
      <c r="CQ107" s="599"/>
      <c r="CR107" s="599"/>
      <c r="CS107" s="599"/>
      <c r="CT107" s="599"/>
      <c r="CU107" s="599"/>
      <c r="CV107" s="599"/>
      <c r="CW107" s="599"/>
      <c r="CX107" s="599"/>
      <c r="CY107" s="599"/>
      <c r="CZ107" s="599"/>
      <c r="DA107" s="599"/>
      <c r="DB107" s="599"/>
      <c r="DC107" s="599"/>
      <c r="DD107" s="599"/>
      <c r="DE107" s="599"/>
      <c r="DF107" s="599"/>
      <c r="DG107" s="599"/>
      <c r="DH107" s="599"/>
      <c r="DI107" s="599"/>
      <c r="DJ107" s="599"/>
      <c r="DK107" s="599"/>
      <c r="DL107" s="599"/>
      <c r="DM107" s="599"/>
      <c r="DN107" s="599"/>
      <c r="DO107" s="599"/>
      <c r="DP107" s="599"/>
      <c r="DQ107" s="599"/>
      <c r="DR107" s="599"/>
      <c r="DS107" s="599"/>
      <c r="DT107" s="599"/>
      <c r="DU107" s="599"/>
      <c r="DV107" s="599"/>
      <c r="DW107" s="599"/>
      <c r="DX107" s="599"/>
      <c r="DY107" s="599"/>
      <c r="DZ107" s="599"/>
      <c r="EA107" s="599"/>
      <c r="EB107" s="599"/>
      <c r="EC107" s="599"/>
      <c r="ED107" s="599"/>
      <c r="EE107" s="599"/>
      <c r="EF107" s="599"/>
      <c r="EG107" s="599"/>
      <c r="EH107" s="599"/>
      <c r="EI107" s="599"/>
      <c r="EJ107" s="599"/>
      <c r="EK107" s="599"/>
      <c r="EL107" s="599"/>
      <c r="EM107" s="599"/>
      <c r="EN107" s="599"/>
      <c r="EO107" s="599"/>
      <c r="EP107" s="599"/>
      <c r="EQ107" s="599"/>
      <c r="ER107" s="599"/>
      <c r="ES107" s="599"/>
      <c r="ET107" s="599"/>
      <c r="EU107" s="599"/>
      <c r="EV107" s="599"/>
      <c r="EW107" s="599"/>
      <c r="EX107" s="599"/>
      <c r="EY107" s="599"/>
      <c r="EZ107" s="599"/>
      <c r="FA107" s="599"/>
      <c r="FB107" s="599"/>
      <c r="FC107" s="599"/>
      <c r="FD107" s="599"/>
      <c r="FE107" s="599"/>
      <c r="FF107" s="599"/>
      <c r="FG107" s="599"/>
      <c r="FH107" s="599"/>
      <c r="FI107" s="599"/>
      <c r="FJ107" s="599"/>
      <c r="FK107" s="599"/>
      <c r="FL107" s="599"/>
      <c r="FM107" s="599"/>
      <c r="FN107" s="599"/>
      <c r="FO107" s="599"/>
      <c r="FP107" s="599"/>
      <c r="FQ107" s="599"/>
      <c r="FR107" s="599"/>
      <c r="FS107" s="599"/>
      <c r="FT107" s="599"/>
      <c r="FU107" s="599"/>
      <c r="FV107" s="599"/>
      <c r="FW107" s="599"/>
      <c r="FX107" s="599"/>
      <c r="FY107" s="599"/>
      <c r="FZ107" s="599"/>
      <c r="GA107" s="599"/>
      <c r="GB107" s="599"/>
      <c r="GC107" s="599"/>
      <c r="GD107" s="599"/>
      <c r="GE107" s="599"/>
      <c r="GF107" s="599"/>
      <c r="GG107" s="599"/>
      <c r="GH107" s="599"/>
      <c r="GI107" s="599"/>
      <c r="GJ107" s="599"/>
      <c r="GK107" s="599"/>
      <c r="GL107" s="599"/>
      <c r="GM107" s="599"/>
      <c r="GN107" s="599"/>
      <c r="GO107" s="599"/>
      <c r="GP107" s="599"/>
      <c r="GQ107" s="599"/>
      <c r="GR107" s="599"/>
      <c r="GS107" s="599"/>
      <c r="GT107" s="599"/>
      <c r="GU107" s="599"/>
      <c r="GV107" s="599"/>
      <c r="GW107" s="599"/>
      <c r="GX107" s="599"/>
      <c r="GY107" s="599"/>
      <c r="GZ107" s="599"/>
      <c r="HA107" s="599"/>
      <c r="HB107" s="599"/>
      <c r="HC107" s="599"/>
      <c r="HD107" s="599"/>
      <c r="HE107" s="599"/>
      <c r="HF107" s="599"/>
      <c r="HG107" s="599"/>
      <c r="HH107" s="599"/>
      <c r="HI107" s="599"/>
      <c r="HJ107" s="599"/>
      <c r="HK107" s="599"/>
      <c r="HL107" s="599"/>
      <c r="HM107" s="599"/>
      <c r="HN107" s="599"/>
      <c r="HO107" s="599"/>
      <c r="HP107" s="599"/>
      <c r="HQ107" s="599"/>
      <c r="HR107" s="599"/>
      <c r="HS107" s="599"/>
      <c r="HT107" s="599"/>
      <c r="HU107" s="599"/>
      <c r="HV107" s="599"/>
      <c r="HW107" s="599"/>
      <c r="HX107" s="599"/>
      <c r="HY107" s="599"/>
      <c r="HZ107" s="599"/>
      <c r="IA107" s="599"/>
      <c r="IB107" s="599"/>
      <c r="IC107" s="599"/>
      <c r="ID107" s="599"/>
      <c r="IE107" s="599"/>
      <c r="IF107" s="599"/>
      <c r="IG107" s="599"/>
      <c r="IH107" s="599"/>
      <c r="II107" s="599"/>
      <c r="IJ107" s="599"/>
      <c r="IK107" s="599"/>
      <c r="IL107" s="599"/>
      <c r="IM107" s="599"/>
      <c r="IN107" s="599"/>
    </row>
    <row r="108" spans="1:248" s="596" customFormat="1" ht="82.5" customHeight="1">
      <c r="A108" s="612" t="s">
        <v>946</v>
      </c>
      <c r="B108" s="682" t="s">
        <v>249</v>
      </c>
      <c r="C108" s="556" t="s">
        <v>555</v>
      </c>
      <c r="D108" s="556" t="s">
        <v>113</v>
      </c>
      <c r="E108" s="634">
        <v>4000000</v>
      </c>
      <c r="F108" s="633">
        <v>1</v>
      </c>
      <c r="G108" s="540">
        <v>1000</v>
      </c>
      <c r="H108" s="540">
        <v>2000</v>
      </c>
      <c r="I108" s="540">
        <v>3000</v>
      </c>
      <c r="J108" s="531">
        <f t="shared" si="7"/>
        <v>4000</v>
      </c>
      <c r="K108" s="592" t="s">
        <v>233</v>
      </c>
      <c r="L108" s="593" t="s">
        <v>242</v>
      </c>
      <c r="M108" s="582"/>
      <c r="N108" s="589"/>
      <c r="O108" s="582"/>
      <c r="P108" s="582"/>
      <c r="Q108" s="310"/>
      <c r="R108" s="310"/>
      <c r="S108" s="310"/>
      <c r="T108" s="310"/>
      <c r="U108" s="310"/>
      <c r="V108" s="310"/>
      <c r="W108" s="310"/>
      <c r="X108" s="310"/>
      <c r="Y108" s="310"/>
      <c r="Z108" s="310"/>
      <c r="AA108" s="310"/>
      <c r="AB108" s="310"/>
      <c r="AC108" s="310"/>
      <c r="AD108" s="310"/>
      <c r="AE108" s="310"/>
      <c r="AF108" s="310"/>
      <c r="AG108" s="310"/>
      <c r="AH108" s="310"/>
      <c r="AI108" s="310"/>
      <c r="AJ108" s="310"/>
      <c r="AK108" s="310"/>
      <c r="AL108" s="310"/>
      <c r="AM108" s="310"/>
      <c r="AN108" s="310"/>
      <c r="AO108" s="310"/>
      <c r="AP108" s="310"/>
      <c r="AQ108" s="310"/>
      <c r="AR108" s="310"/>
      <c r="AS108" s="310"/>
      <c r="AT108" s="310"/>
      <c r="AU108" s="310"/>
      <c r="AV108" s="310"/>
      <c r="AW108" s="310"/>
      <c r="AX108" s="310"/>
      <c r="AY108" s="310"/>
      <c r="AZ108" s="310"/>
      <c r="BA108" s="310"/>
      <c r="BB108" s="310"/>
      <c r="BC108" s="310"/>
      <c r="BD108" s="310"/>
      <c r="BE108" s="310"/>
      <c r="BF108" s="310"/>
      <c r="BG108" s="310"/>
      <c r="BH108" s="310"/>
      <c r="BI108" s="310"/>
      <c r="BJ108" s="310"/>
      <c r="BK108" s="310"/>
      <c r="BL108" s="310"/>
      <c r="BM108" s="310"/>
      <c r="BN108" s="310"/>
      <c r="BO108" s="310"/>
      <c r="BP108" s="310"/>
      <c r="BQ108" s="310"/>
      <c r="BR108" s="310"/>
      <c r="BS108" s="310"/>
      <c r="BT108" s="310"/>
      <c r="BU108" s="310"/>
      <c r="BV108" s="310"/>
      <c r="BW108" s="310"/>
      <c r="BX108" s="310"/>
      <c r="BY108" s="310"/>
      <c r="BZ108" s="310"/>
      <c r="CA108" s="310"/>
      <c r="CB108" s="310"/>
      <c r="CC108" s="310"/>
      <c r="CD108" s="310"/>
      <c r="CE108" s="310"/>
      <c r="CF108" s="310"/>
      <c r="CG108" s="310"/>
      <c r="CH108" s="310"/>
      <c r="CI108" s="310"/>
      <c r="CJ108" s="310"/>
      <c r="CK108" s="310"/>
      <c r="CL108" s="310"/>
      <c r="CM108" s="310"/>
      <c r="CN108" s="310"/>
      <c r="CO108" s="310"/>
      <c r="CP108" s="310"/>
      <c r="CQ108" s="310"/>
      <c r="CR108" s="310"/>
      <c r="CS108" s="310"/>
      <c r="CT108" s="310"/>
      <c r="CU108" s="310"/>
      <c r="CV108" s="310"/>
      <c r="CW108" s="310"/>
      <c r="CX108" s="310"/>
      <c r="CY108" s="310"/>
      <c r="CZ108" s="310"/>
      <c r="DA108" s="310"/>
      <c r="DB108" s="310"/>
      <c r="DC108" s="310"/>
      <c r="DD108" s="310"/>
      <c r="DE108" s="310"/>
      <c r="DF108" s="310"/>
      <c r="DG108" s="310"/>
      <c r="DH108" s="310"/>
      <c r="DI108" s="310"/>
      <c r="DJ108" s="310"/>
      <c r="DK108" s="310"/>
      <c r="DL108" s="310"/>
      <c r="DM108" s="310"/>
      <c r="DN108" s="310"/>
      <c r="DO108" s="310"/>
      <c r="DP108" s="310"/>
      <c r="DQ108" s="310"/>
      <c r="DR108" s="310"/>
      <c r="DS108" s="310"/>
      <c r="DT108" s="310"/>
      <c r="DU108" s="310"/>
      <c r="DV108" s="310"/>
      <c r="DW108" s="310"/>
      <c r="DX108" s="310"/>
      <c r="DY108" s="310"/>
      <c r="DZ108" s="310"/>
      <c r="EA108" s="310"/>
      <c r="EB108" s="310"/>
      <c r="EC108" s="310"/>
      <c r="ED108" s="310"/>
      <c r="EE108" s="310"/>
      <c r="EF108" s="310"/>
      <c r="EG108" s="310"/>
      <c r="EH108" s="310"/>
      <c r="EI108" s="310"/>
      <c r="EJ108" s="310"/>
      <c r="EK108" s="310"/>
      <c r="EL108" s="310"/>
      <c r="EM108" s="310"/>
      <c r="EN108" s="310"/>
      <c r="EO108" s="310"/>
      <c r="EP108" s="310"/>
      <c r="EQ108" s="310"/>
      <c r="ER108" s="310"/>
      <c r="ES108" s="310"/>
      <c r="ET108" s="310"/>
      <c r="EU108" s="310"/>
      <c r="EV108" s="310"/>
      <c r="EW108" s="310"/>
      <c r="EX108" s="310"/>
      <c r="EY108" s="310"/>
      <c r="EZ108" s="310"/>
      <c r="FA108" s="310"/>
      <c r="FB108" s="310"/>
      <c r="FC108" s="310"/>
      <c r="FD108" s="310"/>
      <c r="FE108" s="310"/>
      <c r="FF108" s="310"/>
      <c r="FG108" s="310"/>
      <c r="FH108" s="310"/>
      <c r="FI108" s="310"/>
      <c r="FJ108" s="310"/>
      <c r="FK108" s="310"/>
      <c r="FL108" s="310"/>
      <c r="FM108" s="310"/>
      <c r="FN108" s="310"/>
      <c r="FO108" s="310"/>
      <c r="FP108" s="310"/>
      <c r="FQ108" s="310"/>
      <c r="FR108" s="310"/>
      <c r="FS108" s="310"/>
      <c r="FT108" s="310"/>
      <c r="FU108" s="310"/>
      <c r="FV108" s="310"/>
      <c r="FW108" s="310"/>
      <c r="FX108" s="310"/>
      <c r="FY108" s="310"/>
      <c r="FZ108" s="310"/>
      <c r="GA108" s="310"/>
      <c r="GB108" s="310"/>
      <c r="GC108" s="310"/>
      <c r="GD108" s="310"/>
      <c r="GE108" s="310"/>
      <c r="GF108" s="310"/>
      <c r="GG108" s="310"/>
      <c r="GH108" s="310"/>
      <c r="GI108" s="310"/>
      <c r="GJ108" s="310"/>
      <c r="GK108" s="310"/>
      <c r="GL108" s="310"/>
      <c r="GM108" s="310"/>
      <c r="GN108" s="310"/>
      <c r="GO108" s="310"/>
      <c r="GP108" s="310"/>
      <c r="GQ108" s="310"/>
      <c r="GR108" s="310"/>
      <c r="GS108" s="310"/>
      <c r="GT108" s="310"/>
      <c r="GU108" s="310"/>
      <c r="GV108" s="310"/>
      <c r="GW108" s="310"/>
      <c r="GX108" s="310"/>
      <c r="GY108" s="310"/>
      <c r="GZ108" s="310"/>
      <c r="HA108" s="310"/>
      <c r="HB108" s="310"/>
      <c r="HC108" s="310"/>
      <c r="HD108" s="310"/>
      <c r="HE108" s="310"/>
      <c r="HF108" s="310"/>
      <c r="HG108" s="310"/>
      <c r="HH108" s="310"/>
      <c r="HI108" s="310"/>
      <c r="HJ108" s="310"/>
      <c r="HK108" s="310"/>
      <c r="HL108" s="310"/>
      <c r="HM108" s="310"/>
      <c r="HN108" s="310"/>
      <c r="HO108" s="310"/>
      <c r="HP108" s="310"/>
      <c r="HQ108" s="310"/>
      <c r="HR108" s="310"/>
      <c r="HS108" s="310"/>
      <c r="HT108" s="310"/>
      <c r="HU108" s="310"/>
      <c r="HV108" s="310"/>
      <c r="HW108" s="310"/>
      <c r="HX108" s="310"/>
      <c r="HY108" s="310"/>
      <c r="HZ108" s="310"/>
      <c r="IA108" s="310"/>
      <c r="IB108" s="310"/>
      <c r="IC108" s="310"/>
      <c r="ID108" s="310"/>
      <c r="IE108" s="310"/>
      <c r="IF108" s="310"/>
      <c r="IG108" s="310"/>
      <c r="IH108" s="310"/>
      <c r="II108" s="310"/>
      <c r="IJ108" s="310"/>
      <c r="IK108" s="310"/>
      <c r="IL108" s="310"/>
      <c r="IM108" s="310"/>
      <c r="IN108" s="310"/>
    </row>
    <row r="109" spans="1:248" s="582" customFormat="1" ht="104.25" customHeight="1">
      <c r="A109" s="556" t="s">
        <v>1208</v>
      </c>
      <c r="B109" s="565" t="s">
        <v>1209</v>
      </c>
      <c r="C109" s="556" t="s">
        <v>555</v>
      </c>
      <c r="D109" s="556" t="s">
        <v>113</v>
      </c>
      <c r="E109" s="634">
        <v>615000</v>
      </c>
      <c r="F109" s="633">
        <v>1</v>
      </c>
      <c r="G109" s="540"/>
      <c r="H109" s="540">
        <v>200</v>
      </c>
      <c r="I109" s="540">
        <v>400</v>
      </c>
      <c r="J109" s="531">
        <f t="shared" si="7"/>
        <v>615</v>
      </c>
      <c r="K109" s="592" t="s">
        <v>233</v>
      </c>
      <c r="L109" s="593" t="s">
        <v>242</v>
      </c>
      <c r="N109" s="598"/>
      <c r="P109" s="60"/>
      <c r="Q109" s="599"/>
      <c r="R109" s="599"/>
      <c r="S109" s="599"/>
      <c r="T109" s="599"/>
      <c r="U109" s="599"/>
      <c r="V109" s="599"/>
      <c r="W109" s="599"/>
      <c r="X109" s="599"/>
      <c r="Y109" s="599"/>
      <c r="Z109" s="599"/>
      <c r="AA109" s="599"/>
      <c r="AB109" s="599"/>
      <c r="AC109" s="599"/>
      <c r="AD109" s="599"/>
      <c r="AE109" s="599"/>
      <c r="AF109" s="599"/>
      <c r="AG109" s="599"/>
      <c r="AH109" s="599"/>
      <c r="AI109" s="599"/>
      <c r="AJ109" s="599"/>
      <c r="AK109" s="599"/>
      <c r="AL109" s="599"/>
      <c r="AM109" s="599"/>
      <c r="AN109" s="599"/>
      <c r="AO109" s="599"/>
      <c r="AP109" s="599"/>
      <c r="AQ109" s="599"/>
      <c r="AR109" s="599"/>
      <c r="AS109" s="599"/>
      <c r="AT109" s="599"/>
      <c r="AU109" s="599"/>
      <c r="AV109" s="599"/>
      <c r="AW109" s="599"/>
      <c r="AX109" s="599"/>
      <c r="AY109" s="599"/>
      <c r="AZ109" s="599"/>
      <c r="BA109" s="599"/>
      <c r="BB109" s="599"/>
      <c r="BC109" s="599"/>
      <c r="BD109" s="599"/>
      <c r="BE109" s="599"/>
      <c r="BF109" s="599"/>
      <c r="BG109" s="599"/>
      <c r="BH109" s="599"/>
      <c r="BI109" s="599"/>
      <c r="BJ109" s="599"/>
      <c r="BK109" s="599"/>
      <c r="BL109" s="599"/>
      <c r="BM109" s="599"/>
      <c r="BN109" s="599"/>
      <c r="BO109" s="599"/>
      <c r="BP109" s="599"/>
      <c r="BQ109" s="599"/>
      <c r="BR109" s="599"/>
      <c r="BS109" s="599"/>
      <c r="BT109" s="599"/>
      <c r="BU109" s="599"/>
      <c r="BV109" s="599"/>
      <c r="BW109" s="599"/>
      <c r="BX109" s="599"/>
      <c r="BY109" s="599"/>
      <c r="BZ109" s="599"/>
      <c r="CA109" s="599"/>
      <c r="CB109" s="599"/>
      <c r="CC109" s="599"/>
      <c r="CD109" s="599"/>
      <c r="CE109" s="599"/>
      <c r="CF109" s="599"/>
      <c r="CG109" s="599"/>
      <c r="CH109" s="599"/>
      <c r="CI109" s="599"/>
      <c r="CJ109" s="599"/>
      <c r="CK109" s="599"/>
      <c r="CL109" s="599"/>
      <c r="CM109" s="599"/>
      <c r="CN109" s="599"/>
      <c r="CO109" s="599"/>
      <c r="CP109" s="599"/>
      <c r="CQ109" s="599"/>
      <c r="CR109" s="599"/>
      <c r="CS109" s="599"/>
      <c r="CT109" s="599"/>
      <c r="CU109" s="599"/>
      <c r="CV109" s="599"/>
      <c r="CW109" s="599"/>
      <c r="CX109" s="599"/>
      <c r="CY109" s="599"/>
      <c r="CZ109" s="599"/>
      <c r="DA109" s="599"/>
      <c r="DB109" s="599"/>
      <c r="DC109" s="599"/>
      <c r="DD109" s="599"/>
      <c r="DE109" s="599"/>
      <c r="DF109" s="599"/>
      <c r="DG109" s="599"/>
      <c r="DH109" s="599"/>
      <c r="DI109" s="599"/>
      <c r="DJ109" s="599"/>
      <c r="DK109" s="599"/>
      <c r="DL109" s="599"/>
      <c r="DM109" s="599"/>
      <c r="DN109" s="599"/>
      <c r="DO109" s="599"/>
      <c r="DP109" s="599"/>
      <c r="DQ109" s="599"/>
      <c r="DR109" s="599"/>
      <c r="DS109" s="599"/>
      <c r="DT109" s="599"/>
      <c r="DU109" s="599"/>
      <c r="DV109" s="599"/>
      <c r="DW109" s="599"/>
      <c r="DX109" s="599"/>
      <c r="DY109" s="599"/>
      <c r="DZ109" s="599"/>
      <c r="EA109" s="599"/>
      <c r="EB109" s="599"/>
      <c r="EC109" s="599"/>
      <c r="ED109" s="599"/>
      <c r="EE109" s="599"/>
      <c r="EF109" s="599"/>
      <c r="EG109" s="599"/>
      <c r="EH109" s="599"/>
      <c r="EI109" s="599"/>
      <c r="EJ109" s="599"/>
      <c r="EK109" s="599"/>
      <c r="EL109" s="599"/>
      <c r="EM109" s="599"/>
      <c r="EN109" s="599"/>
      <c r="EO109" s="599"/>
      <c r="EP109" s="599"/>
      <c r="EQ109" s="599"/>
      <c r="ER109" s="599"/>
      <c r="ES109" s="599"/>
      <c r="ET109" s="599"/>
      <c r="EU109" s="599"/>
      <c r="EV109" s="599"/>
      <c r="EW109" s="599"/>
      <c r="EX109" s="599"/>
      <c r="EY109" s="599"/>
      <c r="EZ109" s="599"/>
      <c r="FA109" s="599"/>
      <c r="FB109" s="599"/>
      <c r="FC109" s="599"/>
      <c r="FD109" s="599"/>
      <c r="FE109" s="599"/>
      <c r="FF109" s="599"/>
      <c r="FG109" s="599"/>
      <c r="FH109" s="599"/>
      <c r="FI109" s="599"/>
      <c r="FJ109" s="599"/>
      <c r="FK109" s="599"/>
      <c r="FL109" s="599"/>
      <c r="FM109" s="599"/>
      <c r="FN109" s="599"/>
      <c r="FO109" s="599"/>
      <c r="FP109" s="599"/>
      <c r="FQ109" s="599"/>
      <c r="FR109" s="599"/>
      <c r="FS109" s="599"/>
      <c r="FT109" s="599"/>
      <c r="FU109" s="599"/>
      <c r="FV109" s="599"/>
      <c r="FW109" s="599"/>
      <c r="FX109" s="599"/>
      <c r="FY109" s="599"/>
      <c r="FZ109" s="599"/>
      <c r="GA109" s="599"/>
      <c r="GB109" s="599"/>
      <c r="GC109" s="599"/>
      <c r="GD109" s="599"/>
      <c r="GE109" s="599"/>
      <c r="GF109" s="599"/>
      <c r="GG109" s="599"/>
      <c r="GH109" s="599"/>
      <c r="GI109" s="599"/>
      <c r="GJ109" s="599"/>
      <c r="GK109" s="599"/>
      <c r="GL109" s="599"/>
      <c r="GM109" s="599"/>
      <c r="GN109" s="599"/>
      <c r="GO109" s="599"/>
      <c r="GP109" s="599"/>
      <c r="GQ109" s="599"/>
      <c r="GR109" s="599"/>
      <c r="GS109" s="599"/>
      <c r="GT109" s="599"/>
      <c r="GU109" s="599"/>
      <c r="GV109" s="599"/>
      <c r="GW109" s="599"/>
      <c r="GX109" s="599"/>
      <c r="GY109" s="599"/>
      <c r="GZ109" s="599"/>
      <c r="HA109" s="599"/>
      <c r="HB109" s="599"/>
      <c r="HC109" s="599"/>
      <c r="HD109" s="599"/>
      <c r="HE109" s="599"/>
      <c r="HF109" s="599"/>
      <c r="HG109" s="599"/>
      <c r="HH109" s="599"/>
      <c r="HI109" s="599"/>
      <c r="HJ109" s="599"/>
      <c r="HK109" s="599"/>
      <c r="HL109" s="599"/>
      <c r="HM109" s="599"/>
      <c r="HN109" s="599"/>
      <c r="HO109" s="599"/>
      <c r="HP109" s="599"/>
      <c r="HQ109" s="599"/>
      <c r="HR109" s="599"/>
      <c r="HS109" s="599"/>
      <c r="HT109" s="599"/>
      <c r="HU109" s="599"/>
      <c r="HV109" s="599"/>
      <c r="HW109" s="599"/>
      <c r="HX109" s="599"/>
      <c r="HY109" s="599"/>
      <c r="HZ109" s="599"/>
      <c r="IA109" s="599"/>
      <c r="IB109" s="599"/>
      <c r="IC109" s="599"/>
      <c r="ID109" s="599"/>
      <c r="IE109" s="599"/>
      <c r="IF109" s="599"/>
      <c r="IG109" s="599"/>
      <c r="IH109" s="599"/>
      <c r="II109" s="599"/>
      <c r="IJ109" s="599"/>
      <c r="IK109" s="599"/>
      <c r="IL109" s="599"/>
      <c r="IM109" s="599"/>
      <c r="IN109" s="599"/>
    </row>
    <row r="110" spans="1:248" s="499" customFormat="1" ht="34.5" hidden="1">
      <c r="A110" s="612" t="s">
        <v>234</v>
      </c>
      <c r="B110" s="683" t="s">
        <v>214</v>
      </c>
      <c r="C110" s="684"/>
      <c r="D110" s="685"/>
      <c r="E110" s="633"/>
      <c r="F110" s="633"/>
      <c r="G110" s="640">
        <f>SUBTOTAL(9,G111:G222)</f>
        <v>219049.5</v>
      </c>
      <c r="H110" s="640">
        <f>SUBTOTAL(9,H111:H222)</f>
        <v>573336.59999999986</v>
      </c>
      <c r="I110" s="640">
        <f>SUBTOTAL(9,I111:I222)</f>
        <v>945940.89999999991</v>
      </c>
      <c r="J110" s="712">
        <f>SUBTOTAL(9,J111:J222)</f>
        <v>1177526.7</v>
      </c>
      <c r="K110" s="142"/>
      <c r="L110" s="581"/>
      <c r="M110" s="582"/>
      <c r="N110" s="589"/>
      <c r="O110" s="582"/>
      <c r="P110" s="590"/>
    </row>
    <row r="111" spans="1:248" ht="52.5" customHeight="1">
      <c r="A111" s="677" t="s">
        <v>1252</v>
      </c>
      <c r="B111" s="626" t="s">
        <v>730</v>
      </c>
      <c r="C111" s="563" t="s">
        <v>555</v>
      </c>
      <c r="D111" s="686" t="s">
        <v>113</v>
      </c>
      <c r="E111" s="633">
        <v>6200000</v>
      </c>
      <c r="F111" s="633">
        <v>1</v>
      </c>
      <c r="G111" s="540">
        <v>0</v>
      </c>
      <c r="H111" s="540">
        <v>2200</v>
      </c>
      <c r="I111" s="540">
        <v>4200</v>
      </c>
      <c r="J111" s="531">
        <f>+E111*F111/1000</f>
        <v>6200</v>
      </c>
      <c r="K111" s="592" t="s">
        <v>234</v>
      </c>
      <c r="L111" s="580" t="s">
        <v>644</v>
      </c>
      <c r="M111" s="582"/>
      <c r="N111" s="598"/>
      <c r="O111" s="582"/>
    </row>
    <row r="112" spans="1:248">
      <c r="A112" s="677" t="s">
        <v>1253</v>
      </c>
      <c r="B112" s="687" t="s">
        <v>649</v>
      </c>
      <c r="C112" s="563" t="s">
        <v>555</v>
      </c>
      <c r="D112" s="686" t="s">
        <v>47</v>
      </c>
      <c r="E112" s="633">
        <v>22800</v>
      </c>
      <c r="F112" s="633">
        <v>800</v>
      </c>
      <c r="G112" s="540">
        <v>0</v>
      </c>
      <c r="H112" s="540">
        <v>9120</v>
      </c>
      <c r="I112" s="540">
        <v>18240</v>
      </c>
      <c r="J112" s="531">
        <f t="shared" ref="J112:J175" si="8">+E112*F112/1000</f>
        <v>18240</v>
      </c>
      <c r="K112" s="592" t="s">
        <v>234</v>
      </c>
      <c r="L112" s="580" t="s">
        <v>644</v>
      </c>
      <c r="M112" s="582"/>
      <c r="N112" s="598"/>
      <c r="O112" s="582"/>
    </row>
    <row r="113" spans="1:248" s="60" customFormat="1">
      <c r="A113" s="677" t="s">
        <v>1254</v>
      </c>
      <c r="B113" s="687" t="s">
        <v>649</v>
      </c>
      <c r="C113" s="563" t="s">
        <v>555</v>
      </c>
      <c r="D113" s="686" t="s">
        <v>47</v>
      </c>
      <c r="E113" s="633">
        <v>17800</v>
      </c>
      <c r="F113" s="633">
        <v>385</v>
      </c>
      <c r="G113" s="540">
        <v>0</v>
      </c>
      <c r="H113" s="540">
        <v>3426.5</v>
      </c>
      <c r="I113" s="540">
        <v>6853</v>
      </c>
      <c r="J113" s="531">
        <f t="shared" si="8"/>
        <v>6853</v>
      </c>
      <c r="K113" s="592" t="s">
        <v>234</v>
      </c>
      <c r="L113" s="580" t="s">
        <v>644</v>
      </c>
      <c r="M113" s="582"/>
      <c r="N113" s="598"/>
      <c r="O113" s="582"/>
      <c r="Q113" s="599"/>
      <c r="R113" s="599"/>
      <c r="S113" s="599"/>
      <c r="T113" s="599"/>
      <c r="U113" s="599"/>
      <c r="V113" s="599"/>
      <c r="W113" s="599"/>
      <c r="X113" s="599"/>
      <c r="Y113" s="599"/>
      <c r="Z113" s="599"/>
      <c r="AA113" s="599"/>
      <c r="AB113" s="599"/>
      <c r="AC113" s="599"/>
      <c r="AD113" s="599"/>
      <c r="AE113" s="599"/>
      <c r="AF113" s="599"/>
      <c r="AG113" s="599"/>
      <c r="AH113" s="599"/>
      <c r="AI113" s="599"/>
      <c r="AJ113" s="599"/>
      <c r="AK113" s="599"/>
      <c r="AL113" s="599"/>
      <c r="AM113" s="599"/>
      <c r="AN113" s="599"/>
      <c r="AO113" s="599"/>
      <c r="AP113" s="599"/>
      <c r="AQ113" s="599"/>
      <c r="AR113" s="599"/>
      <c r="AS113" s="599"/>
      <c r="AT113" s="599"/>
      <c r="AU113" s="599"/>
      <c r="AV113" s="599"/>
      <c r="AW113" s="599"/>
      <c r="AX113" s="599"/>
      <c r="AY113" s="599"/>
      <c r="AZ113" s="599"/>
      <c r="BA113" s="599"/>
      <c r="BB113" s="599"/>
      <c r="BC113" s="599"/>
      <c r="BD113" s="599"/>
      <c r="BE113" s="599"/>
      <c r="BF113" s="599"/>
      <c r="BG113" s="599"/>
      <c r="BH113" s="599"/>
      <c r="BI113" s="599"/>
      <c r="BJ113" s="599"/>
      <c r="BK113" s="599"/>
      <c r="BL113" s="599"/>
      <c r="BM113" s="599"/>
      <c r="BN113" s="599"/>
      <c r="BO113" s="599"/>
      <c r="BP113" s="599"/>
      <c r="BQ113" s="599"/>
      <c r="BR113" s="599"/>
      <c r="BS113" s="599"/>
      <c r="BT113" s="599"/>
      <c r="BU113" s="599"/>
      <c r="BV113" s="599"/>
      <c r="BW113" s="599"/>
      <c r="BX113" s="599"/>
      <c r="BY113" s="599"/>
      <c r="BZ113" s="599"/>
      <c r="CA113" s="599"/>
      <c r="CB113" s="599"/>
      <c r="CC113" s="599"/>
      <c r="CD113" s="599"/>
      <c r="CE113" s="599"/>
      <c r="CF113" s="599"/>
      <c r="CG113" s="599"/>
      <c r="CH113" s="599"/>
      <c r="CI113" s="599"/>
      <c r="CJ113" s="599"/>
      <c r="CK113" s="599"/>
      <c r="CL113" s="599"/>
      <c r="CM113" s="599"/>
      <c r="CN113" s="599"/>
      <c r="CO113" s="599"/>
      <c r="CP113" s="599"/>
      <c r="CQ113" s="599"/>
      <c r="CR113" s="599"/>
      <c r="CS113" s="599"/>
      <c r="CT113" s="599"/>
      <c r="CU113" s="599"/>
      <c r="CV113" s="599"/>
      <c r="CW113" s="599"/>
      <c r="CX113" s="599"/>
      <c r="CY113" s="599"/>
      <c r="CZ113" s="599"/>
      <c r="DA113" s="599"/>
      <c r="DB113" s="599"/>
      <c r="DC113" s="599"/>
      <c r="DD113" s="599"/>
      <c r="DE113" s="599"/>
      <c r="DF113" s="599"/>
      <c r="DG113" s="599"/>
      <c r="DH113" s="599"/>
      <c r="DI113" s="599"/>
      <c r="DJ113" s="599"/>
      <c r="DK113" s="599"/>
      <c r="DL113" s="599"/>
      <c r="DM113" s="599"/>
      <c r="DN113" s="599"/>
      <c r="DO113" s="599"/>
      <c r="DP113" s="599"/>
      <c r="DQ113" s="599"/>
      <c r="DR113" s="599"/>
      <c r="DS113" s="599"/>
      <c r="DT113" s="599"/>
      <c r="DU113" s="599"/>
      <c r="DV113" s="599"/>
      <c r="DW113" s="599"/>
      <c r="DX113" s="599"/>
      <c r="DY113" s="599"/>
      <c r="DZ113" s="599"/>
      <c r="EA113" s="599"/>
      <c r="EB113" s="599"/>
      <c r="EC113" s="599"/>
      <c r="ED113" s="599"/>
      <c r="EE113" s="599"/>
      <c r="EF113" s="599"/>
      <c r="EG113" s="599"/>
      <c r="EH113" s="599"/>
      <c r="EI113" s="599"/>
      <c r="EJ113" s="599"/>
      <c r="EK113" s="599"/>
      <c r="EL113" s="599"/>
      <c r="EM113" s="599"/>
      <c r="EN113" s="599"/>
      <c r="EO113" s="599"/>
      <c r="EP113" s="599"/>
      <c r="EQ113" s="599"/>
      <c r="ER113" s="599"/>
      <c r="ES113" s="599"/>
      <c r="ET113" s="599"/>
      <c r="EU113" s="599"/>
      <c r="EV113" s="599"/>
      <c r="EW113" s="599"/>
      <c r="EX113" s="599"/>
      <c r="EY113" s="599"/>
      <c r="EZ113" s="599"/>
      <c r="FA113" s="599"/>
      <c r="FB113" s="599"/>
      <c r="FC113" s="599"/>
      <c r="FD113" s="599"/>
      <c r="FE113" s="599"/>
      <c r="FF113" s="599"/>
      <c r="FG113" s="599"/>
      <c r="FH113" s="599"/>
      <c r="FI113" s="599"/>
      <c r="FJ113" s="599"/>
      <c r="FK113" s="599"/>
      <c r="FL113" s="599"/>
      <c r="FM113" s="599"/>
      <c r="FN113" s="599"/>
      <c r="FO113" s="599"/>
      <c r="FP113" s="599"/>
      <c r="FQ113" s="599"/>
      <c r="FR113" s="599"/>
      <c r="FS113" s="599"/>
      <c r="FT113" s="599"/>
      <c r="FU113" s="599"/>
      <c r="FV113" s="599"/>
      <c r="FW113" s="599"/>
      <c r="FX113" s="599"/>
      <c r="FY113" s="599"/>
      <c r="FZ113" s="599"/>
      <c r="GA113" s="599"/>
      <c r="GB113" s="599"/>
      <c r="GC113" s="599"/>
      <c r="GD113" s="599"/>
      <c r="GE113" s="599"/>
      <c r="GF113" s="599"/>
      <c r="GG113" s="599"/>
      <c r="GH113" s="599"/>
      <c r="GI113" s="599"/>
      <c r="GJ113" s="599"/>
      <c r="GK113" s="599"/>
      <c r="GL113" s="599"/>
      <c r="GM113" s="599"/>
      <c r="GN113" s="599"/>
      <c r="GO113" s="599"/>
      <c r="GP113" s="599"/>
      <c r="GQ113" s="599"/>
      <c r="GR113" s="599"/>
      <c r="GS113" s="599"/>
      <c r="GT113" s="599"/>
      <c r="GU113" s="599"/>
      <c r="GV113" s="599"/>
      <c r="GW113" s="599"/>
      <c r="GX113" s="599"/>
      <c r="GY113" s="599"/>
      <c r="GZ113" s="599"/>
      <c r="HA113" s="599"/>
      <c r="HB113" s="599"/>
      <c r="HC113" s="599"/>
      <c r="HD113" s="599"/>
      <c r="HE113" s="599"/>
      <c r="HF113" s="599"/>
      <c r="HG113" s="599"/>
      <c r="HH113" s="599"/>
      <c r="HI113" s="599"/>
      <c r="HJ113" s="599"/>
      <c r="HK113" s="599"/>
      <c r="HL113" s="599"/>
      <c r="HM113" s="599"/>
      <c r="HN113" s="599"/>
      <c r="HO113" s="599"/>
      <c r="HP113" s="599"/>
      <c r="HQ113" s="599"/>
      <c r="HR113" s="599"/>
      <c r="HS113" s="599"/>
      <c r="HT113" s="599"/>
      <c r="HU113" s="599"/>
      <c r="HV113" s="599"/>
      <c r="HW113" s="599"/>
      <c r="HX113" s="599"/>
      <c r="HY113" s="599"/>
      <c r="HZ113" s="599"/>
      <c r="IA113" s="599"/>
      <c r="IB113" s="599"/>
      <c r="IC113" s="599"/>
      <c r="ID113" s="599"/>
      <c r="IE113" s="599"/>
      <c r="IF113" s="599"/>
      <c r="IG113" s="599"/>
      <c r="IH113" s="599"/>
      <c r="II113" s="599"/>
      <c r="IJ113" s="599"/>
      <c r="IK113" s="599"/>
      <c r="IL113" s="599"/>
      <c r="IM113" s="599"/>
      <c r="IN113" s="599"/>
    </row>
    <row r="114" spans="1:248" s="60" customFormat="1">
      <c r="A114" s="677" t="s">
        <v>1255</v>
      </c>
      <c r="B114" s="687" t="s">
        <v>733</v>
      </c>
      <c r="C114" s="563" t="s">
        <v>555</v>
      </c>
      <c r="D114" s="686" t="s">
        <v>47</v>
      </c>
      <c r="E114" s="633">
        <v>9600</v>
      </c>
      <c r="F114" s="633">
        <v>200</v>
      </c>
      <c r="G114" s="540">
        <v>0</v>
      </c>
      <c r="H114" s="540">
        <v>960</v>
      </c>
      <c r="I114" s="540">
        <v>1920</v>
      </c>
      <c r="J114" s="531">
        <f t="shared" si="8"/>
        <v>1920</v>
      </c>
      <c r="K114" s="592" t="s">
        <v>234</v>
      </c>
      <c r="L114" s="580" t="s">
        <v>644</v>
      </c>
      <c r="M114" s="582"/>
      <c r="N114" s="598"/>
      <c r="O114" s="582"/>
      <c r="Q114" s="599"/>
      <c r="R114" s="599"/>
      <c r="S114" s="599"/>
      <c r="T114" s="599"/>
      <c r="U114" s="599"/>
      <c r="V114" s="599"/>
      <c r="W114" s="599"/>
      <c r="X114" s="599"/>
      <c r="Y114" s="599"/>
      <c r="Z114" s="599"/>
      <c r="AA114" s="599"/>
      <c r="AB114" s="599"/>
      <c r="AC114" s="599"/>
      <c r="AD114" s="599"/>
      <c r="AE114" s="599"/>
      <c r="AF114" s="599"/>
      <c r="AG114" s="599"/>
      <c r="AH114" s="599"/>
      <c r="AI114" s="599"/>
      <c r="AJ114" s="599"/>
      <c r="AK114" s="599"/>
      <c r="AL114" s="599"/>
      <c r="AM114" s="599"/>
      <c r="AN114" s="599"/>
      <c r="AO114" s="599"/>
      <c r="AP114" s="599"/>
      <c r="AQ114" s="599"/>
      <c r="AR114" s="599"/>
      <c r="AS114" s="599"/>
      <c r="AT114" s="599"/>
      <c r="AU114" s="599"/>
      <c r="AV114" s="599"/>
      <c r="AW114" s="599"/>
      <c r="AX114" s="599"/>
      <c r="AY114" s="599"/>
      <c r="AZ114" s="599"/>
      <c r="BA114" s="599"/>
      <c r="BB114" s="599"/>
      <c r="BC114" s="599"/>
      <c r="BD114" s="599"/>
      <c r="BE114" s="599"/>
      <c r="BF114" s="599"/>
      <c r="BG114" s="599"/>
      <c r="BH114" s="599"/>
      <c r="BI114" s="599"/>
      <c r="BJ114" s="599"/>
      <c r="BK114" s="599"/>
      <c r="BL114" s="599"/>
      <c r="BM114" s="599"/>
      <c r="BN114" s="599"/>
      <c r="BO114" s="599"/>
      <c r="BP114" s="599"/>
      <c r="BQ114" s="599"/>
      <c r="BR114" s="599"/>
      <c r="BS114" s="599"/>
      <c r="BT114" s="599"/>
      <c r="BU114" s="599"/>
      <c r="BV114" s="599"/>
      <c r="BW114" s="599"/>
      <c r="BX114" s="599"/>
      <c r="BY114" s="599"/>
      <c r="BZ114" s="599"/>
      <c r="CA114" s="599"/>
      <c r="CB114" s="599"/>
      <c r="CC114" s="599"/>
      <c r="CD114" s="599"/>
      <c r="CE114" s="599"/>
      <c r="CF114" s="599"/>
      <c r="CG114" s="599"/>
      <c r="CH114" s="599"/>
      <c r="CI114" s="599"/>
      <c r="CJ114" s="599"/>
      <c r="CK114" s="599"/>
      <c r="CL114" s="599"/>
      <c r="CM114" s="599"/>
      <c r="CN114" s="599"/>
      <c r="CO114" s="599"/>
      <c r="CP114" s="599"/>
      <c r="CQ114" s="599"/>
      <c r="CR114" s="599"/>
      <c r="CS114" s="599"/>
      <c r="CT114" s="599"/>
      <c r="CU114" s="599"/>
      <c r="CV114" s="599"/>
      <c r="CW114" s="599"/>
      <c r="CX114" s="599"/>
      <c r="CY114" s="599"/>
      <c r="CZ114" s="599"/>
      <c r="DA114" s="599"/>
      <c r="DB114" s="599"/>
      <c r="DC114" s="599"/>
      <c r="DD114" s="599"/>
      <c r="DE114" s="599"/>
      <c r="DF114" s="599"/>
      <c r="DG114" s="599"/>
      <c r="DH114" s="599"/>
      <c r="DI114" s="599"/>
      <c r="DJ114" s="599"/>
      <c r="DK114" s="599"/>
      <c r="DL114" s="599"/>
      <c r="DM114" s="599"/>
      <c r="DN114" s="599"/>
      <c r="DO114" s="599"/>
      <c r="DP114" s="599"/>
      <c r="DQ114" s="599"/>
      <c r="DR114" s="599"/>
      <c r="DS114" s="599"/>
      <c r="DT114" s="599"/>
      <c r="DU114" s="599"/>
      <c r="DV114" s="599"/>
      <c r="DW114" s="599"/>
      <c r="DX114" s="599"/>
      <c r="DY114" s="599"/>
      <c r="DZ114" s="599"/>
      <c r="EA114" s="599"/>
      <c r="EB114" s="599"/>
      <c r="EC114" s="599"/>
      <c r="ED114" s="599"/>
      <c r="EE114" s="599"/>
      <c r="EF114" s="599"/>
      <c r="EG114" s="599"/>
      <c r="EH114" s="599"/>
      <c r="EI114" s="599"/>
      <c r="EJ114" s="599"/>
      <c r="EK114" s="599"/>
      <c r="EL114" s="599"/>
      <c r="EM114" s="599"/>
      <c r="EN114" s="599"/>
      <c r="EO114" s="599"/>
      <c r="EP114" s="599"/>
      <c r="EQ114" s="599"/>
      <c r="ER114" s="599"/>
      <c r="ES114" s="599"/>
      <c r="ET114" s="599"/>
      <c r="EU114" s="599"/>
      <c r="EV114" s="599"/>
      <c r="EW114" s="599"/>
      <c r="EX114" s="599"/>
      <c r="EY114" s="599"/>
      <c r="EZ114" s="599"/>
      <c r="FA114" s="599"/>
      <c r="FB114" s="599"/>
      <c r="FC114" s="599"/>
      <c r="FD114" s="599"/>
      <c r="FE114" s="599"/>
      <c r="FF114" s="599"/>
      <c r="FG114" s="599"/>
      <c r="FH114" s="599"/>
      <c r="FI114" s="599"/>
      <c r="FJ114" s="599"/>
      <c r="FK114" s="599"/>
      <c r="FL114" s="599"/>
      <c r="FM114" s="599"/>
      <c r="FN114" s="599"/>
      <c r="FO114" s="599"/>
      <c r="FP114" s="599"/>
      <c r="FQ114" s="599"/>
      <c r="FR114" s="599"/>
      <c r="FS114" s="599"/>
      <c r="FT114" s="599"/>
      <c r="FU114" s="599"/>
      <c r="FV114" s="599"/>
      <c r="FW114" s="599"/>
      <c r="FX114" s="599"/>
      <c r="FY114" s="599"/>
      <c r="FZ114" s="599"/>
      <c r="GA114" s="599"/>
      <c r="GB114" s="599"/>
      <c r="GC114" s="599"/>
      <c r="GD114" s="599"/>
      <c r="GE114" s="599"/>
      <c r="GF114" s="599"/>
      <c r="GG114" s="599"/>
      <c r="GH114" s="599"/>
      <c r="GI114" s="599"/>
      <c r="GJ114" s="599"/>
      <c r="GK114" s="599"/>
      <c r="GL114" s="599"/>
      <c r="GM114" s="599"/>
      <c r="GN114" s="599"/>
      <c r="GO114" s="599"/>
      <c r="GP114" s="599"/>
      <c r="GQ114" s="599"/>
      <c r="GR114" s="599"/>
      <c r="GS114" s="599"/>
      <c r="GT114" s="599"/>
      <c r="GU114" s="599"/>
      <c r="GV114" s="599"/>
      <c r="GW114" s="599"/>
      <c r="GX114" s="599"/>
      <c r="GY114" s="599"/>
      <c r="GZ114" s="599"/>
      <c r="HA114" s="599"/>
      <c r="HB114" s="599"/>
      <c r="HC114" s="599"/>
      <c r="HD114" s="599"/>
      <c r="HE114" s="599"/>
      <c r="HF114" s="599"/>
      <c r="HG114" s="599"/>
      <c r="HH114" s="599"/>
      <c r="HI114" s="599"/>
      <c r="HJ114" s="599"/>
      <c r="HK114" s="599"/>
      <c r="HL114" s="599"/>
      <c r="HM114" s="599"/>
      <c r="HN114" s="599"/>
      <c r="HO114" s="599"/>
      <c r="HP114" s="599"/>
      <c r="HQ114" s="599"/>
      <c r="HR114" s="599"/>
      <c r="HS114" s="599"/>
      <c r="HT114" s="599"/>
      <c r="HU114" s="599"/>
      <c r="HV114" s="599"/>
      <c r="HW114" s="599"/>
      <c r="HX114" s="599"/>
      <c r="HY114" s="599"/>
      <c r="HZ114" s="599"/>
      <c r="IA114" s="599"/>
      <c r="IB114" s="599"/>
      <c r="IC114" s="599"/>
      <c r="ID114" s="599"/>
      <c r="IE114" s="599"/>
      <c r="IF114" s="599"/>
      <c r="IG114" s="599"/>
      <c r="IH114" s="599"/>
      <c r="II114" s="599"/>
      <c r="IJ114" s="599"/>
      <c r="IK114" s="599"/>
      <c r="IL114" s="599"/>
      <c r="IM114" s="599"/>
      <c r="IN114" s="599"/>
    </row>
    <row r="115" spans="1:248" s="661" customFormat="1" ht="34.5">
      <c r="A115" s="677" t="s">
        <v>1256</v>
      </c>
      <c r="B115" s="687" t="s">
        <v>734</v>
      </c>
      <c r="C115" s="563" t="s">
        <v>555</v>
      </c>
      <c r="D115" s="686" t="s">
        <v>47</v>
      </c>
      <c r="E115" s="633">
        <v>34800</v>
      </c>
      <c r="F115" s="633">
        <v>1700</v>
      </c>
      <c r="G115" s="540">
        <v>0</v>
      </c>
      <c r="H115" s="540">
        <v>29580</v>
      </c>
      <c r="I115" s="540">
        <v>59160</v>
      </c>
      <c r="J115" s="531">
        <f t="shared" si="8"/>
        <v>59160</v>
      </c>
      <c r="K115" s="664" t="s">
        <v>234</v>
      </c>
      <c r="L115" s="660" t="s">
        <v>644</v>
      </c>
      <c r="M115" s="582"/>
      <c r="N115" s="662"/>
      <c r="O115" s="582"/>
      <c r="Q115" s="663"/>
      <c r="R115" s="663"/>
      <c r="S115" s="663"/>
      <c r="T115" s="663"/>
      <c r="U115" s="663"/>
      <c r="V115" s="663"/>
      <c r="W115" s="663"/>
      <c r="X115" s="663"/>
      <c r="Y115" s="663"/>
      <c r="Z115" s="663"/>
      <c r="AA115" s="663"/>
      <c r="AB115" s="663"/>
      <c r="AC115" s="663"/>
      <c r="AD115" s="663"/>
      <c r="AE115" s="663"/>
      <c r="AF115" s="663"/>
      <c r="AG115" s="663"/>
      <c r="AH115" s="663"/>
      <c r="AI115" s="663"/>
      <c r="AJ115" s="663"/>
      <c r="AK115" s="663"/>
      <c r="AL115" s="663"/>
      <c r="AM115" s="663"/>
      <c r="AN115" s="663"/>
      <c r="AO115" s="663"/>
      <c r="AP115" s="663"/>
      <c r="AQ115" s="663"/>
      <c r="AR115" s="663"/>
      <c r="AS115" s="663"/>
      <c r="AT115" s="663"/>
      <c r="AU115" s="663"/>
      <c r="AV115" s="663"/>
      <c r="AW115" s="663"/>
      <c r="AX115" s="663"/>
      <c r="AY115" s="663"/>
      <c r="AZ115" s="663"/>
      <c r="BA115" s="663"/>
      <c r="BB115" s="663"/>
      <c r="BC115" s="663"/>
      <c r="BD115" s="663"/>
      <c r="BE115" s="663"/>
      <c r="BF115" s="663"/>
      <c r="BG115" s="663"/>
      <c r="BH115" s="663"/>
      <c r="BI115" s="663"/>
      <c r="BJ115" s="663"/>
      <c r="BK115" s="663"/>
      <c r="BL115" s="663"/>
      <c r="BM115" s="663"/>
      <c r="BN115" s="663"/>
      <c r="BO115" s="663"/>
      <c r="BP115" s="663"/>
      <c r="BQ115" s="663"/>
      <c r="BR115" s="663"/>
      <c r="BS115" s="663"/>
      <c r="BT115" s="663"/>
      <c r="BU115" s="663"/>
      <c r="BV115" s="663"/>
      <c r="BW115" s="663"/>
      <c r="BX115" s="663"/>
      <c r="BY115" s="663"/>
      <c r="BZ115" s="663"/>
      <c r="CA115" s="663"/>
      <c r="CB115" s="663"/>
      <c r="CC115" s="663"/>
      <c r="CD115" s="663"/>
      <c r="CE115" s="663"/>
      <c r="CF115" s="663"/>
      <c r="CG115" s="663"/>
      <c r="CH115" s="663"/>
      <c r="CI115" s="663"/>
      <c r="CJ115" s="663"/>
      <c r="CK115" s="663"/>
      <c r="CL115" s="663"/>
      <c r="CM115" s="663"/>
      <c r="CN115" s="663"/>
      <c r="CO115" s="663"/>
      <c r="CP115" s="663"/>
      <c r="CQ115" s="663"/>
      <c r="CR115" s="663"/>
      <c r="CS115" s="663"/>
      <c r="CT115" s="663"/>
      <c r="CU115" s="663"/>
      <c r="CV115" s="663"/>
      <c r="CW115" s="663"/>
      <c r="CX115" s="663"/>
      <c r="CY115" s="663"/>
      <c r="CZ115" s="663"/>
      <c r="DA115" s="663"/>
      <c r="DB115" s="663"/>
      <c r="DC115" s="663"/>
      <c r="DD115" s="663"/>
      <c r="DE115" s="663"/>
      <c r="DF115" s="663"/>
      <c r="DG115" s="663"/>
      <c r="DH115" s="663"/>
      <c r="DI115" s="663"/>
      <c r="DJ115" s="663"/>
      <c r="DK115" s="663"/>
      <c r="DL115" s="663"/>
      <c r="DM115" s="663"/>
      <c r="DN115" s="663"/>
      <c r="DO115" s="663"/>
      <c r="DP115" s="663"/>
      <c r="DQ115" s="663"/>
      <c r="DR115" s="663"/>
      <c r="DS115" s="663"/>
      <c r="DT115" s="663"/>
      <c r="DU115" s="663"/>
      <c r="DV115" s="663"/>
      <c r="DW115" s="663"/>
      <c r="DX115" s="663"/>
      <c r="DY115" s="663"/>
      <c r="DZ115" s="663"/>
      <c r="EA115" s="663"/>
      <c r="EB115" s="663"/>
      <c r="EC115" s="663"/>
      <c r="ED115" s="663"/>
      <c r="EE115" s="663"/>
      <c r="EF115" s="663"/>
      <c r="EG115" s="663"/>
      <c r="EH115" s="663"/>
      <c r="EI115" s="663"/>
      <c r="EJ115" s="663"/>
      <c r="EK115" s="663"/>
      <c r="EL115" s="663"/>
      <c r="EM115" s="663"/>
      <c r="EN115" s="663"/>
      <c r="EO115" s="663"/>
      <c r="EP115" s="663"/>
      <c r="EQ115" s="663"/>
      <c r="ER115" s="663"/>
      <c r="ES115" s="663"/>
      <c r="ET115" s="663"/>
      <c r="EU115" s="663"/>
      <c r="EV115" s="663"/>
      <c r="EW115" s="663"/>
      <c r="EX115" s="663"/>
      <c r="EY115" s="663"/>
      <c r="EZ115" s="663"/>
      <c r="FA115" s="663"/>
      <c r="FB115" s="663"/>
      <c r="FC115" s="663"/>
      <c r="FD115" s="663"/>
      <c r="FE115" s="663"/>
      <c r="FF115" s="663"/>
      <c r="FG115" s="663"/>
      <c r="FH115" s="663"/>
      <c r="FI115" s="663"/>
      <c r="FJ115" s="663"/>
      <c r="FK115" s="663"/>
      <c r="FL115" s="663"/>
      <c r="FM115" s="663"/>
      <c r="FN115" s="663"/>
      <c r="FO115" s="663"/>
      <c r="FP115" s="663"/>
      <c r="FQ115" s="663"/>
      <c r="FR115" s="663"/>
      <c r="FS115" s="663"/>
      <c r="FT115" s="663"/>
      <c r="FU115" s="663"/>
      <c r="FV115" s="663"/>
      <c r="FW115" s="663"/>
      <c r="FX115" s="663"/>
      <c r="FY115" s="663"/>
      <c r="FZ115" s="663"/>
      <c r="GA115" s="663"/>
      <c r="GB115" s="663"/>
      <c r="GC115" s="663"/>
      <c r="GD115" s="663"/>
      <c r="GE115" s="663"/>
      <c r="GF115" s="663"/>
      <c r="GG115" s="663"/>
      <c r="GH115" s="663"/>
      <c r="GI115" s="663"/>
      <c r="GJ115" s="663"/>
      <c r="GK115" s="663"/>
      <c r="GL115" s="663"/>
      <c r="GM115" s="663"/>
      <c r="GN115" s="663"/>
      <c r="GO115" s="663"/>
      <c r="GP115" s="663"/>
      <c r="GQ115" s="663"/>
      <c r="GR115" s="663"/>
      <c r="GS115" s="663"/>
      <c r="GT115" s="663"/>
      <c r="GU115" s="663"/>
      <c r="GV115" s="663"/>
      <c r="GW115" s="663"/>
      <c r="GX115" s="663"/>
      <c r="GY115" s="663"/>
      <c r="GZ115" s="663"/>
      <c r="HA115" s="663"/>
      <c r="HB115" s="663"/>
      <c r="HC115" s="663"/>
      <c r="HD115" s="663"/>
      <c r="HE115" s="663"/>
      <c r="HF115" s="663"/>
      <c r="HG115" s="663"/>
      <c r="HH115" s="663"/>
      <c r="HI115" s="663"/>
      <c r="HJ115" s="663"/>
      <c r="HK115" s="663"/>
      <c r="HL115" s="663"/>
      <c r="HM115" s="663"/>
      <c r="HN115" s="663"/>
      <c r="HO115" s="663"/>
      <c r="HP115" s="663"/>
      <c r="HQ115" s="663"/>
      <c r="HR115" s="663"/>
      <c r="HS115" s="663"/>
      <c r="HT115" s="663"/>
      <c r="HU115" s="663"/>
      <c r="HV115" s="663"/>
      <c r="HW115" s="663"/>
      <c r="HX115" s="663"/>
      <c r="HY115" s="663"/>
      <c r="HZ115" s="663"/>
      <c r="IA115" s="663"/>
      <c r="IB115" s="663"/>
      <c r="IC115" s="663"/>
      <c r="ID115" s="663"/>
      <c r="IE115" s="663"/>
      <c r="IF115" s="663"/>
      <c r="IG115" s="663"/>
      <c r="IH115" s="663"/>
      <c r="II115" s="663"/>
      <c r="IJ115" s="663"/>
      <c r="IK115" s="663"/>
      <c r="IL115" s="663"/>
      <c r="IM115" s="663"/>
      <c r="IN115" s="663"/>
    </row>
    <row r="116" spans="1:248" s="661" customFormat="1" ht="34.5">
      <c r="A116" s="677" t="s">
        <v>1257</v>
      </c>
      <c r="B116" s="687" t="s">
        <v>734</v>
      </c>
      <c r="C116" s="563" t="s">
        <v>555</v>
      </c>
      <c r="D116" s="686" t="s">
        <v>47</v>
      </c>
      <c r="E116" s="633">
        <v>14000</v>
      </c>
      <c r="F116" s="633">
        <v>700</v>
      </c>
      <c r="G116" s="540">
        <v>0</v>
      </c>
      <c r="H116" s="540">
        <v>4900</v>
      </c>
      <c r="I116" s="540">
        <v>9800</v>
      </c>
      <c r="J116" s="531">
        <f t="shared" si="8"/>
        <v>9800</v>
      </c>
      <c r="K116" s="664" t="s">
        <v>234</v>
      </c>
      <c r="L116" s="660" t="s">
        <v>644</v>
      </c>
      <c r="M116" s="582"/>
      <c r="N116" s="662"/>
      <c r="O116" s="582"/>
      <c r="Q116" s="663"/>
      <c r="R116" s="663"/>
      <c r="S116" s="663"/>
      <c r="T116" s="663"/>
      <c r="U116" s="663"/>
      <c r="V116" s="663"/>
      <c r="W116" s="663"/>
      <c r="X116" s="663"/>
      <c r="Y116" s="663"/>
      <c r="Z116" s="663"/>
      <c r="AA116" s="663"/>
      <c r="AB116" s="663"/>
      <c r="AC116" s="663"/>
      <c r="AD116" s="663"/>
      <c r="AE116" s="663"/>
      <c r="AF116" s="663"/>
      <c r="AG116" s="663"/>
      <c r="AH116" s="663"/>
      <c r="AI116" s="663"/>
      <c r="AJ116" s="663"/>
      <c r="AK116" s="663"/>
      <c r="AL116" s="663"/>
      <c r="AM116" s="663"/>
      <c r="AN116" s="663"/>
      <c r="AO116" s="663"/>
      <c r="AP116" s="663"/>
      <c r="AQ116" s="663"/>
      <c r="AR116" s="663"/>
      <c r="AS116" s="663"/>
      <c r="AT116" s="663"/>
      <c r="AU116" s="663"/>
      <c r="AV116" s="663"/>
      <c r="AW116" s="663"/>
      <c r="AX116" s="663"/>
      <c r="AY116" s="663"/>
      <c r="AZ116" s="663"/>
      <c r="BA116" s="663"/>
      <c r="BB116" s="663"/>
      <c r="BC116" s="663"/>
      <c r="BD116" s="663"/>
      <c r="BE116" s="663"/>
      <c r="BF116" s="663"/>
      <c r="BG116" s="663"/>
      <c r="BH116" s="663"/>
      <c r="BI116" s="663"/>
      <c r="BJ116" s="663"/>
      <c r="BK116" s="663"/>
      <c r="BL116" s="663"/>
      <c r="BM116" s="663"/>
      <c r="BN116" s="663"/>
      <c r="BO116" s="663"/>
      <c r="BP116" s="663"/>
      <c r="BQ116" s="663"/>
      <c r="BR116" s="663"/>
      <c r="BS116" s="663"/>
      <c r="BT116" s="663"/>
      <c r="BU116" s="663"/>
      <c r="BV116" s="663"/>
      <c r="BW116" s="663"/>
      <c r="BX116" s="663"/>
      <c r="BY116" s="663"/>
      <c r="BZ116" s="663"/>
      <c r="CA116" s="663"/>
      <c r="CB116" s="663"/>
      <c r="CC116" s="663"/>
      <c r="CD116" s="663"/>
      <c r="CE116" s="663"/>
      <c r="CF116" s="663"/>
      <c r="CG116" s="663"/>
      <c r="CH116" s="663"/>
      <c r="CI116" s="663"/>
      <c r="CJ116" s="663"/>
      <c r="CK116" s="663"/>
      <c r="CL116" s="663"/>
      <c r="CM116" s="663"/>
      <c r="CN116" s="663"/>
      <c r="CO116" s="663"/>
      <c r="CP116" s="663"/>
      <c r="CQ116" s="663"/>
      <c r="CR116" s="663"/>
      <c r="CS116" s="663"/>
      <c r="CT116" s="663"/>
      <c r="CU116" s="663"/>
      <c r="CV116" s="663"/>
      <c r="CW116" s="663"/>
      <c r="CX116" s="663"/>
      <c r="CY116" s="663"/>
      <c r="CZ116" s="663"/>
      <c r="DA116" s="663"/>
      <c r="DB116" s="663"/>
      <c r="DC116" s="663"/>
      <c r="DD116" s="663"/>
      <c r="DE116" s="663"/>
      <c r="DF116" s="663"/>
      <c r="DG116" s="663"/>
      <c r="DH116" s="663"/>
      <c r="DI116" s="663"/>
      <c r="DJ116" s="663"/>
      <c r="DK116" s="663"/>
      <c r="DL116" s="663"/>
      <c r="DM116" s="663"/>
      <c r="DN116" s="663"/>
      <c r="DO116" s="663"/>
      <c r="DP116" s="663"/>
      <c r="DQ116" s="663"/>
      <c r="DR116" s="663"/>
      <c r="DS116" s="663"/>
      <c r="DT116" s="663"/>
      <c r="DU116" s="663"/>
      <c r="DV116" s="663"/>
      <c r="DW116" s="663"/>
      <c r="DX116" s="663"/>
      <c r="DY116" s="663"/>
      <c r="DZ116" s="663"/>
      <c r="EA116" s="663"/>
      <c r="EB116" s="663"/>
      <c r="EC116" s="663"/>
      <c r="ED116" s="663"/>
      <c r="EE116" s="663"/>
      <c r="EF116" s="663"/>
      <c r="EG116" s="663"/>
      <c r="EH116" s="663"/>
      <c r="EI116" s="663"/>
      <c r="EJ116" s="663"/>
      <c r="EK116" s="663"/>
      <c r="EL116" s="663"/>
      <c r="EM116" s="663"/>
      <c r="EN116" s="663"/>
      <c r="EO116" s="663"/>
      <c r="EP116" s="663"/>
      <c r="EQ116" s="663"/>
      <c r="ER116" s="663"/>
      <c r="ES116" s="663"/>
      <c r="ET116" s="663"/>
      <c r="EU116" s="663"/>
      <c r="EV116" s="663"/>
      <c r="EW116" s="663"/>
      <c r="EX116" s="663"/>
      <c r="EY116" s="663"/>
      <c r="EZ116" s="663"/>
      <c r="FA116" s="663"/>
      <c r="FB116" s="663"/>
      <c r="FC116" s="663"/>
      <c r="FD116" s="663"/>
      <c r="FE116" s="663"/>
      <c r="FF116" s="663"/>
      <c r="FG116" s="663"/>
      <c r="FH116" s="663"/>
      <c r="FI116" s="663"/>
      <c r="FJ116" s="663"/>
      <c r="FK116" s="663"/>
      <c r="FL116" s="663"/>
      <c r="FM116" s="663"/>
      <c r="FN116" s="663"/>
      <c r="FO116" s="663"/>
      <c r="FP116" s="663"/>
      <c r="FQ116" s="663"/>
      <c r="FR116" s="663"/>
      <c r="FS116" s="663"/>
      <c r="FT116" s="663"/>
      <c r="FU116" s="663"/>
      <c r="FV116" s="663"/>
      <c r="FW116" s="663"/>
      <c r="FX116" s="663"/>
      <c r="FY116" s="663"/>
      <c r="FZ116" s="663"/>
      <c r="GA116" s="663"/>
      <c r="GB116" s="663"/>
      <c r="GC116" s="663"/>
      <c r="GD116" s="663"/>
      <c r="GE116" s="663"/>
      <c r="GF116" s="663"/>
      <c r="GG116" s="663"/>
      <c r="GH116" s="663"/>
      <c r="GI116" s="663"/>
      <c r="GJ116" s="663"/>
      <c r="GK116" s="663"/>
      <c r="GL116" s="663"/>
      <c r="GM116" s="663"/>
      <c r="GN116" s="663"/>
      <c r="GO116" s="663"/>
      <c r="GP116" s="663"/>
      <c r="GQ116" s="663"/>
      <c r="GR116" s="663"/>
      <c r="GS116" s="663"/>
      <c r="GT116" s="663"/>
      <c r="GU116" s="663"/>
      <c r="GV116" s="663"/>
      <c r="GW116" s="663"/>
      <c r="GX116" s="663"/>
      <c r="GY116" s="663"/>
      <c r="GZ116" s="663"/>
      <c r="HA116" s="663"/>
      <c r="HB116" s="663"/>
      <c r="HC116" s="663"/>
      <c r="HD116" s="663"/>
      <c r="HE116" s="663"/>
      <c r="HF116" s="663"/>
      <c r="HG116" s="663"/>
      <c r="HH116" s="663"/>
      <c r="HI116" s="663"/>
      <c r="HJ116" s="663"/>
      <c r="HK116" s="663"/>
      <c r="HL116" s="663"/>
      <c r="HM116" s="663"/>
      <c r="HN116" s="663"/>
      <c r="HO116" s="663"/>
      <c r="HP116" s="663"/>
      <c r="HQ116" s="663"/>
      <c r="HR116" s="663"/>
      <c r="HS116" s="663"/>
      <c r="HT116" s="663"/>
      <c r="HU116" s="663"/>
      <c r="HV116" s="663"/>
      <c r="HW116" s="663"/>
      <c r="HX116" s="663"/>
      <c r="HY116" s="663"/>
      <c r="HZ116" s="663"/>
      <c r="IA116" s="663"/>
      <c r="IB116" s="663"/>
      <c r="IC116" s="663"/>
      <c r="ID116" s="663"/>
      <c r="IE116" s="663"/>
      <c r="IF116" s="663"/>
      <c r="IG116" s="663"/>
      <c r="IH116" s="663"/>
      <c r="II116" s="663"/>
      <c r="IJ116" s="663"/>
      <c r="IK116" s="663"/>
      <c r="IL116" s="663"/>
      <c r="IM116" s="663"/>
      <c r="IN116" s="663"/>
    </row>
    <row r="117" spans="1:248" s="661" customFormat="1" ht="34.5">
      <c r="A117" s="677" t="s">
        <v>1258</v>
      </c>
      <c r="B117" s="687" t="s">
        <v>734</v>
      </c>
      <c r="C117" s="563" t="s">
        <v>555</v>
      </c>
      <c r="D117" s="686" t="s">
        <v>47</v>
      </c>
      <c r="E117" s="633">
        <v>27600</v>
      </c>
      <c r="F117" s="633">
        <v>2000</v>
      </c>
      <c r="G117" s="540">
        <v>0</v>
      </c>
      <c r="H117" s="540">
        <v>27600</v>
      </c>
      <c r="I117" s="540">
        <v>55200</v>
      </c>
      <c r="J117" s="531">
        <f t="shared" si="8"/>
        <v>55200</v>
      </c>
      <c r="K117" s="664" t="s">
        <v>234</v>
      </c>
      <c r="L117" s="660" t="s">
        <v>644</v>
      </c>
      <c r="M117" s="582"/>
      <c r="N117" s="662"/>
      <c r="O117" s="582"/>
      <c r="Q117" s="663"/>
      <c r="R117" s="663"/>
      <c r="S117" s="663"/>
      <c r="T117" s="663"/>
      <c r="U117" s="663"/>
      <c r="V117" s="663"/>
      <c r="W117" s="663"/>
      <c r="X117" s="663"/>
      <c r="Y117" s="663"/>
      <c r="Z117" s="663"/>
      <c r="AA117" s="663"/>
      <c r="AB117" s="663"/>
      <c r="AC117" s="663"/>
      <c r="AD117" s="663"/>
      <c r="AE117" s="663"/>
      <c r="AF117" s="663"/>
      <c r="AG117" s="663"/>
      <c r="AH117" s="663"/>
      <c r="AI117" s="663"/>
      <c r="AJ117" s="663"/>
      <c r="AK117" s="663"/>
      <c r="AL117" s="663"/>
      <c r="AM117" s="663"/>
      <c r="AN117" s="663"/>
      <c r="AO117" s="663"/>
      <c r="AP117" s="663"/>
      <c r="AQ117" s="663"/>
      <c r="AR117" s="663"/>
      <c r="AS117" s="663"/>
      <c r="AT117" s="663"/>
      <c r="AU117" s="663"/>
      <c r="AV117" s="663"/>
      <c r="AW117" s="663"/>
      <c r="AX117" s="663"/>
      <c r="AY117" s="663"/>
      <c r="AZ117" s="663"/>
      <c r="BA117" s="663"/>
      <c r="BB117" s="663"/>
      <c r="BC117" s="663"/>
      <c r="BD117" s="663"/>
      <c r="BE117" s="663"/>
      <c r="BF117" s="663"/>
      <c r="BG117" s="663"/>
      <c r="BH117" s="663"/>
      <c r="BI117" s="663"/>
      <c r="BJ117" s="663"/>
      <c r="BK117" s="663"/>
      <c r="BL117" s="663"/>
      <c r="BM117" s="663"/>
      <c r="BN117" s="663"/>
      <c r="BO117" s="663"/>
      <c r="BP117" s="663"/>
      <c r="BQ117" s="663"/>
      <c r="BR117" s="663"/>
      <c r="BS117" s="663"/>
      <c r="BT117" s="663"/>
      <c r="BU117" s="663"/>
      <c r="BV117" s="663"/>
      <c r="BW117" s="663"/>
      <c r="BX117" s="663"/>
      <c r="BY117" s="663"/>
      <c r="BZ117" s="663"/>
      <c r="CA117" s="663"/>
      <c r="CB117" s="663"/>
      <c r="CC117" s="663"/>
      <c r="CD117" s="663"/>
      <c r="CE117" s="663"/>
      <c r="CF117" s="663"/>
      <c r="CG117" s="663"/>
      <c r="CH117" s="663"/>
      <c r="CI117" s="663"/>
      <c r="CJ117" s="663"/>
      <c r="CK117" s="663"/>
      <c r="CL117" s="663"/>
      <c r="CM117" s="663"/>
      <c r="CN117" s="663"/>
      <c r="CO117" s="663"/>
      <c r="CP117" s="663"/>
      <c r="CQ117" s="663"/>
      <c r="CR117" s="663"/>
      <c r="CS117" s="663"/>
      <c r="CT117" s="663"/>
      <c r="CU117" s="663"/>
      <c r="CV117" s="663"/>
      <c r="CW117" s="663"/>
      <c r="CX117" s="663"/>
      <c r="CY117" s="663"/>
      <c r="CZ117" s="663"/>
      <c r="DA117" s="663"/>
      <c r="DB117" s="663"/>
      <c r="DC117" s="663"/>
      <c r="DD117" s="663"/>
      <c r="DE117" s="663"/>
      <c r="DF117" s="663"/>
      <c r="DG117" s="663"/>
      <c r="DH117" s="663"/>
      <c r="DI117" s="663"/>
      <c r="DJ117" s="663"/>
      <c r="DK117" s="663"/>
      <c r="DL117" s="663"/>
      <c r="DM117" s="663"/>
      <c r="DN117" s="663"/>
      <c r="DO117" s="663"/>
      <c r="DP117" s="663"/>
      <c r="DQ117" s="663"/>
      <c r="DR117" s="663"/>
      <c r="DS117" s="663"/>
      <c r="DT117" s="663"/>
      <c r="DU117" s="663"/>
      <c r="DV117" s="663"/>
      <c r="DW117" s="663"/>
      <c r="DX117" s="663"/>
      <c r="DY117" s="663"/>
      <c r="DZ117" s="663"/>
      <c r="EA117" s="663"/>
      <c r="EB117" s="663"/>
      <c r="EC117" s="663"/>
      <c r="ED117" s="663"/>
      <c r="EE117" s="663"/>
      <c r="EF117" s="663"/>
      <c r="EG117" s="663"/>
      <c r="EH117" s="663"/>
      <c r="EI117" s="663"/>
      <c r="EJ117" s="663"/>
      <c r="EK117" s="663"/>
      <c r="EL117" s="663"/>
      <c r="EM117" s="663"/>
      <c r="EN117" s="663"/>
      <c r="EO117" s="663"/>
      <c r="EP117" s="663"/>
      <c r="EQ117" s="663"/>
      <c r="ER117" s="663"/>
      <c r="ES117" s="663"/>
      <c r="ET117" s="663"/>
      <c r="EU117" s="663"/>
      <c r="EV117" s="663"/>
      <c r="EW117" s="663"/>
      <c r="EX117" s="663"/>
      <c r="EY117" s="663"/>
      <c r="EZ117" s="663"/>
      <c r="FA117" s="663"/>
      <c r="FB117" s="663"/>
      <c r="FC117" s="663"/>
      <c r="FD117" s="663"/>
      <c r="FE117" s="663"/>
      <c r="FF117" s="663"/>
      <c r="FG117" s="663"/>
      <c r="FH117" s="663"/>
      <c r="FI117" s="663"/>
      <c r="FJ117" s="663"/>
      <c r="FK117" s="663"/>
      <c r="FL117" s="663"/>
      <c r="FM117" s="663"/>
      <c r="FN117" s="663"/>
      <c r="FO117" s="663"/>
      <c r="FP117" s="663"/>
      <c r="FQ117" s="663"/>
      <c r="FR117" s="663"/>
      <c r="FS117" s="663"/>
      <c r="FT117" s="663"/>
      <c r="FU117" s="663"/>
      <c r="FV117" s="663"/>
      <c r="FW117" s="663"/>
      <c r="FX117" s="663"/>
      <c r="FY117" s="663"/>
      <c r="FZ117" s="663"/>
      <c r="GA117" s="663"/>
      <c r="GB117" s="663"/>
      <c r="GC117" s="663"/>
      <c r="GD117" s="663"/>
      <c r="GE117" s="663"/>
      <c r="GF117" s="663"/>
      <c r="GG117" s="663"/>
      <c r="GH117" s="663"/>
      <c r="GI117" s="663"/>
      <c r="GJ117" s="663"/>
      <c r="GK117" s="663"/>
      <c r="GL117" s="663"/>
      <c r="GM117" s="663"/>
      <c r="GN117" s="663"/>
      <c r="GO117" s="663"/>
      <c r="GP117" s="663"/>
      <c r="GQ117" s="663"/>
      <c r="GR117" s="663"/>
      <c r="GS117" s="663"/>
      <c r="GT117" s="663"/>
      <c r="GU117" s="663"/>
      <c r="GV117" s="663"/>
      <c r="GW117" s="663"/>
      <c r="GX117" s="663"/>
      <c r="GY117" s="663"/>
      <c r="GZ117" s="663"/>
      <c r="HA117" s="663"/>
      <c r="HB117" s="663"/>
      <c r="HC117" s="663"/>
      <c r="HD117" s="663"/>
      <c r="HE117" s="663"/>
      <c r="HF117" s="663"/>
      <c r="HG117" s="663"/>
      <c r="HH117" s="663"/>
      <c r="HI117" s="663"/>
      <c r="HJ117" s="663"/>
      <c r="HK117" s="663"/>
      <c r="HL117" s="663"/>
      <c r="HM117" s="663"/>
      <c r="HN117" s="663"/>
      <c r="HO117" s="663"/>
      <c r="HP117" s="663"/>
      <c r="HQ117" s="663"/>
      <c r="HR117" s="663"/>
      <c r="HS117" s="663"/>
      <c r="HT117" s="663"/>
      <c r="HU117" s="663"/>
      <c r="HV117" s="663"/>
      <c r="HW117" s="663"/>
      <c r="HX117" s="663"/>
      <c r="HY117" s="663"/>
      <c r="HZ117" s="663"/>
      <c r="IA117" s="663"/>
      <c r="IB117" s="663"/>
      <c r="IC117" s="663"/>
      <c r="ID117" s="663"/>
      <c r="IE117" s="663"/>
      <c r="IF117" s="663"/>
      <c r="IG117" s="663"/>
      <c r="IH117" s="663"/>
      <c r="II117" s="663"/>
      <c r="IJ117" s="663"/>
      <c r="IK117" s="663"/>
      <c r="IL117" s="663"/>
      <c r="IM117" s="663"/>
      <c r="IN117" s="663"/>
    </row>
    <row r="118" spans="1:248" s="661" customFormat="1" ht="34.5">
      <c r="A118" s="677" t="s">
        <v>1259</v>
      </c>
      <c r="B118" s="687" t="s">
        <v>734</v>
      </c>
      <c r="C118" s="563" t="s">
        <v>555</v>
      </c>
      <c r="D118" s="686" t="s">
        <v>47</v>
      </c>
      <c r="E118" s="633">
        <v>16500</v>
      </c>
      <c r="F118" s="633">
        <v>501</v>
      </c>
      <c r="G118" s="540">
        <v>0</v>
      </c>
      <c r="H118" s="540">
        <v>4133.25</v>
      </c>
      <c r="I118" s="540">
        <v>8266.5</v>
      </c>
      <c r="J118" s="531">
        <f t="shared" si="8"/>
        <v>8266.5</v>
      </c>
      <c r="K118" s="664" t="s">
        <v>234</v>
      </c>
      <c r="L118" s="660" t="s">
        <v>644</v>
      </c>
      <c r="M118" s="582"/>
      <c r="N118" s="662"/>
      <c r="O118" s="582"/>
      <c r="Q118" s="663"/>
      <c r="R118" s="663"/>
      <c r="S118" s="663"/>
      <c r="T118" s="663"/>
      <c r="U118" s="663"/>
      <c r="V118" s="663"/>
      <c r="W118" s="663"/>
      <c r="X118" s="663"/>
      <c r="Y118" s="663"/>
      <c r="Z118" s="663"/>
      <c r="AA118" s="663"/>
      <c r="AB118" s="663"/>
      <c r="AC118" s="663"/>
      <c r="AD118" s="663"/>
      <c r="AE118" s="663"/>
      <c r="AF118" s="663"/>
      <c r="AG118" s="663"/>
      <c r="AH118" s="663"/>
      <c r="AI118" s="663"/>
      <c r="AJ118" s="663"/>
      <c r="AK118" s="663"/>
      <c r="AL118" s="663"/>
      <c r="AM118" s="663"/>
      <c r="AN118" s="663"/>
      <c r="AO118" s="663"/>
      <c r="AP118" s="663"/>
      <c r="AQ118" s="663"/>
      <c r="AR118" s="663"/>
      <c r="AS118" s="663"/>
      <c r="AT118" s="663"/>
      <c r="AU118" s="663"/>
      <c r="AV118" s="663"/>
      <c r="AW118" s="663"/>
      <c r="AX118" s="663"/>
      <c r="AY118" s="663"/>
      <c r="AZ118" s="663"/>
      <c r="BA118" s="663"/>
      <c r="BB118" s="663"/>
      <c r="BC118" s="663"/>
      <c r="BD118" s="663"/>
      <c r="BE118" s="663"/>
      <c r="BF118" s="663"/>
      <c r="BG118" s="663"/>
      <c r="BH118" s="663"/>
      <c r="BI118" s="663"/>
      <c r="BJ118" s="663"/>
      <c r="BK118" s="663"/>
      <c r="BL118" s="663"/>
      <c r="BM118" s="663"/>
      <c r="BN118" s="663"/>
      <c r="BO118" s="663"/>
      <c r="BP118" s="663"/>
      <c r="BQ118" s="663"/>
      <c r="BR118" s="663"/>
      <c r="BS118" s="663"/>
      <c r="BT118" s="663"/>
      <c r="BU118" s="663"/>
      <c r="BV118" s="663"/>
      <c r="BW118" s="663"/>
      <c r="BX118" s="663"/>
      <c r="BY118" s="663"/>
      <c r="BZ118" s="663"/>
      <c r="CA118" s="663"/>
      <c r="CB118" s="663"/>
      <c r="CC118" s="663"/>
      <c r="CD118" s="663"/>
      <c r="CE118" s="663"/>
      <c r="CF118" s="663"/>
      <c r="CG118" s="663"/>
      <c r="CH118" s="663"/>
      <c r="CI118" s="663"/>
      <c r="CJ118" s="663"/>
      <c r="CK118" s="663"/>
      <c r="CL118" s="663"/>
      <c r="CM118" s="663"/>
      <c r="CN118" s="663"/>
      <c r="CO118" s="663"/>
      <c r="CP118" s="663"/>
      <c r="CQ118" s="663"/>
      <c r="CR118" s="663"/>
      <c r="CS118" s="663"/>
      <c r="CT118" s="663"/>
      <c r="CU118" s="663"/>
      <c r="CV118" s="663"/>
      <c r="CW118" s="663"/>
      <c r="CX118" s="663"/>
      <c r="CY118" s="663"/>
      <c r="CZ118" s="663"/>
      <c r="DA118" s="663"/>
      <c r="DB118" s="663"/>
      <c r="DC118" s="663"/>
      <c r="DD118" s="663"/>
      <c r="DE118" s="663"/>
      <c r="DF118" s="663"/>
      <c r="DG118" s="663"/>
      <c r="DH118" s="663"/>
      <c r="DI118" s="663"/>
      <c r="DJ118" s="663"/>
      <c r="DK118" s="663"/>
      <c r="DL118" s="663"/>
      <c r="DM118" s="663"/>
      <c r="DN118" s="663"/>
      <c r="DO118" s="663"/>
      <c r="DP118" s="663"/>
      <c r="DQ118" s="663"/>
      <c r="DR118" s="663"/>
      <c r="DS118" s="663"/>
      <c r="DT118" s="663"/>
      <c r="DU118" s="663"/>
      <c r="DV118" s="663"/>
      <c r="DW118" s="663"/>
      <c r="DX118" s="663"/>
      <c r="DY118" s="663"/>
      <c r="DZ118" s="663"/>
      <c r="EA118" s="663"/>
      <c r="EB118" s="663"/>
      <c r="EC118" s="663"/>
      <c r="ED118" s="663"/>
      <c r="EE118" s="663"/>
      <c r="EF118" s="663"/>
      <c r="EG118" s="663"/>
      <c r="EH118" s="663"/>
      <c r="EI118" s="663"/>
      <c r="EJ118" s="663"/>
      <c r="EK118" s="663"/>
      <c r="EL118" s="663"/>
      <c r="EM118" s="663"/>
      <c r="EN118" s="663"/>
      <c r="EO118" s="663"/>
      <c r="EP118" s="663"/>
      <c r="EQ118" s="663"/>
      <c r="ER118" s="663"/>
      <c r="ES118" s="663"/>
      <c r="ET118" s="663"/>
      <c r="EU118" s="663"/>
      <c r="EV118" s="663"/>
      <c r="EW118" s="663"/>
      <c r="EX118" s="663"/>
      <c r="EY118" s="663"/>
      <c r="EZ118" s="663"/>
      <c r="FA118" s="663"/>
      <c r="FB118" s="663"/>
      <c r="FC118" s="663"/>
      <c r="FD118" s="663"/>
      <c r="FE118" s="663"/>
      <c r="FF118" s="663"/>
      <c r="FG118" s="663"/>
      <c r="FH118" s="663"/>
      <c r="FI118" s="663"/>
      <c r="FJ118" s="663"/>
      <c r="FK118" s="663"/>
      <c r="FL118" s="663"/>
      <c r="FM118" s="663"/>
      <c r="FN118" s="663"/>
      <c r="FO118" s="663"/>
      <c r="FP118" s="663"/>
      <c r="FQ118" s="663"/>
      <c r="FR118" s="663"/>
      <c r="FS118" s="663"/>
      <c r="FT118" s="663"/>
      <c r="FU118" s="663"/>
      <c r="FV118" s="663"/>
      <c r="FW118" s="663"/>
      <c r="FX118" s="663"/>
      <c r="FY118" s="663"/>
      <c r="FZ118" s="663"/>
      <c r="GA118" s="663"/>
      <c r="GB118" s="663"/>
      <c r="GC118" s="663"/>
      <c r="GD118" s="663"/>
      <c r="GE118" s="663"/>
      <c r="GF118" s="663"/>
      <c r="GG118" s="663"/>
      <c r="GH118" s="663"/>
      <c r="GI118" s="663"/>
      <c r="GJ118" s="663"/>
      <c r="GK118" s="663"/>
      <c r="GL118" s="663"/>
      <c r="GM118" s="663"/>
      <c r="GN118" s="663"/>
      <c r="GO118" s="663"/>
      <c r="GP118" s="663"/>
      <c r="GQ118" s="663"/>
      <c r="GR118" s="663"/>
      <c r="GS118" s="663"/>
      <c r="GT118" s="663"/>
      <c r="GU118" s="663"/>
      <c r="GV118" s="663"/>
      <c r="GW118" s="663"/>
      <c r="GX118" s="663"/>
      <c r="GY118" s="663"/>
      <c r="GZ118" s="663"/>
      <c r="HA118" s="663"/>
      <c r="HB118" s="663"/>
      <c r="HC118" s="663"/>
      <c r="HD118" s="663"/>
      <c r="HE118" s="663"/>
      <c r="HF118" s="663"/>
      <c r="HG118" s="663"/>
      <c r="HH118" s="663"/>
      <c r="HI118" s="663"/>
      <c r="HJ118" s="663"/>
      <c r="HK118" s="663"/>
      <c r="HL118" s="663"/>
      <c r="HM118" s="663"/>
      <c r="HN118" s="663"/>
      <c r="HO118" s="663"/>
      <c r="HP118" s="663"/>
      <c r="HQ118" s="663"/>
      <c r="HR118" s="663"/>
      <c r="HS118" s="663"/>
      <c r="HT118" s="663"/>
      <c r="HU118" s="663"/>
      <c r="HV118" s="663"/>
      <c r="HW118" s="663"/>
      <c r="HX118" s="663"/>
      <c r="HY118" s="663"/>
      <c r="HZ118" s="663"/>
      <c r="IA118" s="663"/>
      <c r="IB118" s="663"/>
      <c r="IC118" s="663"/>
      <c r="ID118" s="663"/>
      <c r="IE118" s="663"/>
      <c r="IF118" s="663"/>
      <c r="IG118" s="663"/>
      <c r="IH118" s="663"/>
      <c r="II118" s="663"/>
      <c r="IJ118" s="663"/>
      <c r="IK118" s="663"/>
      <c r="IL118" s="663"/>
      <c r="IM118" s="663"/>
      <c r="IN118" s="663"/>
    </row>
    <row r="119" spans="1:248" s="661" customFormat="1" ht="34.5">
      <c r="A119" s="677" t="s">
        <v>1260</v>
      </c>
      <c r="B119" s="687" t="s">
        <v>734</v>
      </c>
      <c r="C119" s="563" t="s">
        <v>555</v>
      </c>
      <c r="D119" s="686" t="s">
        <v>47</v>
      </c>
      <c r="E119" s="633">
        <v>45000</v>
      </c>
      <c r="F119" s="633">
        <v>800</v>
      </c>
      <c r="G119" s="540">
        <v>0</v>
      </c>
      <c r="H119" s="540">
        <v>18000</v>
      </c>
      <c r="I119" s="540">
        <v>36000</v>
      </c>
      <c r="J119" s="531">
        <f t="shared" si="8"/>
        <v>36000</v>
      </c>
      <c r="K119" s="664" t="s">
        <v>234</v>
      </c>
      <c r="L119" s="660" t="s">
        <v>644</v>
      </c>
      <c r="M119" s="582"/>
      <c r="N119" s="662"/>
      <c r="O119" s="582"/>
      <c r="Q119" s="663"/>
      <c r="R119" s="663"/>
      <c r="S119" s="663"/>
      <c r="T119" s="663"/>
      <c r="U119" s="663"/>
      <c r="V119" s="663"/>
      <c r="W119" s="663"/>
      <c r="X119" s="663"/>
      <c r="Y119" s="663"/>
      <c r="Z119" s="663"/>
      <c r="AA119" s="663"/>
      <c r="AB119" s="663"/>
      <c r="AC119" s="663"/>
      <c r="AD119" s="663"/>
      <c r="AE119" s="663"/>
      <c r="AF119" s="663"/>
      <c r="AG119" s="663"/>
      <c r="AH119" s="663"/>
      <c r="AI119" s="663"/>
      <c r="AJ119" s="663"/>
      <c r="AK119" s="663"/>
      <c r="AL119" s="663"/>
      <c r="AM119" s="663"/>
      <c r="AN119" s="663"/>
      <c r="AO119" s="663"/>
      <c r="AP119" s="663"/>
      <c r="AQ119" s="663"/>
      <c r="AR119" s="663"/>
      <c r="AS119" s="663"/>
      <c r="AT119" s="663"/>
      <c r="AU119" s="663"/>
      <c r="AV119" s="663"/>
      <c r="AW119" s="663"/>
      <c r="AX119" s="663"/>
      <c r="AY119" s="663"/>
      <c r="AZ119" s="663"/>
      <c r="BA119" s="663"/>
      <c r="BB119" s="663"/>
      <c r="BC119" s="663"/>
      <c r="BD119" s="663"/>
      <c r="BE119" s="663"/>
      <c r="BF119" s="663"/>
      <c r="BG119" s="663"/>
      <c r="BH119" s="663"/>
      <c r="BI119" s="663"/>
      <c r="BJ119" s="663"/>
      <c r="BK119" s="663"/>
      <c r="BL119" s="663"/>
      <c r="BM119" s="663"/>
      <c r="BN119" s="663"/>
      <c r="BO119" s="663"/>
      <c r="BP119" s="663"/>
      <c r="BQ119" s="663"/>
      <c r="BR119" s="663"/>
      <c r="BS119" s="663"/>
      <c r="BT119" s="663"/>
      <c r="BU119" s="663"/>
      <c r="BV119" s="663"/>
      <c r="BW119" s="663"/>
      <c r="BX119" s="663"/>
      <c r="BY119" s="663"/>
      <c r="BZ119" s="663"/>
      <c r="CA119" s="663"/>
      <c r="CB119" s="663"/>
      <c r="CC119" s="663"/>
      <c r="CD119" s="663"/>
      <c r="CE119" s="663"/>
      <c r="CF119" s="663"/>
      <c r="CG119" s="663"/>
      <c r="CH119" s="663"/>
      <c r="CI119" s="663"/>
      <c r="CJ119" s="663"/>
      <c r="CK119" s="663"/>
      <c r="CL119" s="663"/>
      <c r="CM119" s="663"/>
      <c r="CN119" s="663"/>
      <c r="CO119" s="663"/>
      <c r="CP119" s="663"/>
      <c r="CQ119" s="663"/>
      <c r="CR119" s="663"/>
      <c r="CS119" s="663"/>
      <c r="CT119" s="663"/>
      <c r="CU119" s="663"/>
      <c r="CV119" s="663"/>
      <c r="CW119" s="663"/>
      <c r="CX119" s="663"/>
      <c r="CY119" s="663"/>
      <c r="CZ119" s="663"/>
      <c r="DA119" s="663"/>
      <c r="DB119" s="663"/>
      <c r="DC119" s="663"/>
      <c r="DD119" s="663"/>
      <c r="DE119" s="663"/>
      <c r="DF119" s="663"/>
      <c r="DG119" s="663"/>
      <c r="DH119" s="663"/>
      <c r="DI119" s="663"/>
      <c r="DJ119" s="663"/>
      <c r="DK119" s="663"/>
      <c r="DL119" s="663"/>
      <c r="DM119" s="663"/>
      <c r="DN119" s="663"/>
      <c r="DO119" s="663"/>
      <c r="DP119" s="663"/>
      <c r="DQ119" s="663"/>
      <c r="DR119" s="663"/>
      <c r="DS119" s="663"/>
      <c r="DT119" s="663"/>
      <c r="DU119" s="663"/>
      <c r="DV119" s="663"/>
      <c r="DW119" s="663"/>
      <c r="DX119" s="663"/>
      <c r="DY119" s="663"/>
      <c r="DZ119" s="663"/>
      <c r="EA119" s="663"/>
      <c r="EB119" s="663"/>
      <c r="EC119" s="663"/>
      <c r="ED119" s="663"/>
      <c r="EE119" s="663"/>
      <c r="EF119" s="663"/>
      <c r="EG119" s="663"/>
      <c r="EH119" s="663"/>
      <c r="EI119" s="663"/>
      <c r="EJ119" s="663"/>
      <c r="EK119" s="663"/>
      <c r="EL119" s="663"/>
      <c r="EM119" s="663"/>
      <c r="EN119" s="663"/>
      <c r="EO119" s="663"/>
      <c r="EP119" s="663"/>
      <c r="EQ119" s="663"/>
      <c r="ER119" s="663"/>
      <c r="ES119" s="663"/>
      <c r="ET119" s="663"/>
      <c r="EU119" s="663"/>
      <c r="EV119" s="663"/>
      <c r="EW119" s="663"/>
      <c r="EX119" s="663"/>
      <c r="EY119" s="663"/>
      <c r="EZ119" s="663"/>
      <c r="FA119" s="663"/>
      <c r="FB119" s="663"/>
      <c r="FC119" s="663"/>
      <c r="FD119" s="663"/>
      <c r="FE119" s="663"/>
      <c r="FF119" s="663"/>
      <c r="FG119" s="663"/>
      <c r="FH119" s="663"/>
      <c r="FI119" s="663"/>
      <c r="FJ119" s="663"/>
      <c r="FK119" s="663"/>
      <c r="FL119" s="663"/>
      <c r="FM119" s="663"/>
      <c r="FN119" s="663"/>
      <c r="FO119" s="663"/>
      <c r="FP119" s="663"/>
      <c r="FQ119" s="663"/>
      <c r="FR119" s="663"/>
      <c r="FS119" s="663"/>
      <c r="FT119" s="663"/>
      <c r="FU119" s="663"/>
      <c r="FV119" s="663"/>
      <c r="FW119" s="663"/>
      <c r="FX119" s="663"/>
      <c r="FY119" s="663"/>
      <c r="FZ119" s="663"/>
      <c r="GA119" s="663"/>
      <c r="GB119" s="663"/>
      <c r="GC119" s="663"/>
      <c r="GD119" s="663"/>
      <c r="GE119" s="663"/>
      <c r="GF119" s="663"/>
      <c r="GG119" s="663"/>
      <c r="GH119" s="663"/>
      <c r="GI119" s="663"/>
      <c r="GJ119" s="663"/>
      <c r="GK119" s="663"/>
      <c r="GL119" s="663"/>
      <c r="GM119" s="663"/>
      <c r="GN119" s="663"/>
      <c r="GO119" s="663"/>
      <c r="GP119" s="663"/>
      <c r="GQ119" s="663"/>
      <c r="GR119" s="663"/>
      <c r="GS119" s="663"/>
      <c r="GT119" s="663"/>
      <c r="GU119" s="663"/>
      <c r="GV119" s="663"/>
      <c r="GW119" s="663"/>
      <c r="GX119" s="663"/>
      <c r="GY119" s="663"/>
      <c r="GZ119" s="663"/>
      <c r="HA119" s="663"/>
      <c r="HB119" s="663"/>
      <c r="HC119" s="663"/>
      <c r="HD119" s="663"/>
      <c r="HE119" s="663"/>
      <c r="HF119" s="663"/>
      <c r="HG119" s="663"/>
      <c r="HH119" s="663"/>
      <c r="HI119" s="663"/>
      <c r="HJ119" s="663"/>
      <c r="HK119" s="663"/>
      <c r="HL119" s="663"/>
      <c r="HM119" s="663"/>
      <c r="HN119" s="663"/>
      <c r="HO119" s="663"/>
      <c r="HP119" s="663"/>
      <c r="HQ119" s="663"/>
      <c r="HR119" s="663"/>
      <c r="HS119" s="663"/>
      <c r="HT119" s="663"/>
      <c r="HU119" s="663"/>
      <c r="HV119" s="663"/>
      <c r="HW119" s="663"/>
      <c r="HX119" s="663"/>
      <c r="HY119" s="663"/>
      <c r="HZ119" s="663"/>
      <c r="IA119" s="663"/>
      <c r="IB119" s="663"/>
      <c r="IC119" s="663"/>
      <c r="ID119" s="663"/>
      <c r="IE119" s="663"/>
      <c r="IF119" s="663"/>
      <c r="IG119" s="663"/>
      <c r="IH119" s="663"/>
      <c r="II119" s="663"/>
      <c r="IJ119" s="663"/>
      <c r="IK119" s="663"/>
      <c r="IL119" s="663"/>
      <c r="IM119" s="663"/>
      <c r="IN119" s="663"/>
    </row>
    <row r="120" spans="1:248" s="60" customFormat="1">
      <c r="A120" s="677" t="s">
        <v>1261</v>
      </c>
      <c r="B120" s="687" t="s">
        <v>735</v>
      </c>
      <c r="C120" s="563" t="s">
        <v>555</v>
      </c>
      <c r="D120" s="686" t="s">
        <v>47</v>
      </c>
      <c r="E120" s="633">
        <v>6800</v>
      </c>
      <c r="F120" s="633">
        <v>1700</v>
      </c>
      <c r="G120" s="540">
        <v>0</v>
      </c>
      <c r="H120" s="540">
        <v>5780</v>
      </c>
      <c r="I120" s="540">
        <v>11560</v>
      </c>
      <c r="J120" s="531">
        <f t="shared" si="8"/>
        <v>11560</v>
      </c>
      <c r="K120" s="592" t="s">
        <v>234</v>
      </c>
      <c r="L120" s="580" t="s">
        <v>644</v>
      </c>
      <c r="M120" s="582"/>
      <c r="N120" s="598"/>
      <c r="O120" s="582"/>
      <c r="Q120" s="599"/>
      <c r="R120" s="599"/>
      <c r="S120" s="599"/>
      <c r="T120" s="599"/>
      <c r="U120" s="599"/>
      <c r="V120" s="599"/>
      <c r="W120" s="599"/>
      <c r="X120" s="599"/>
      <c r="Y120" s="599"/>
      <c r="Z120" s="599"/>
      <c r="AA120" s="599"/>
      <c r="AB120" s="599"/>
      <c r="AC120" s="599"/>
      <c r="AD120" s="599"/>
      <c r="AE120" s="599"/>
      <c r="AF120" s="599"/>
      <c r="AG120" s="599"/>
      <c r="AH120" s="599"/>
      <c r="AI120" s="599"/>
      <c r="AJ120" s="599"/>
      <c r="AK120" s="599"/>
      <c r="AL120" s="599"/>
      <c r="AM120" s="599"/>
      <c r="AN120" s="599"/>
      <c r="AO120" s="599"/>
      <c r="AP120" s="599"/>
      <c r="AQ120" s="599"/>
      <c r="AR120" s="599"/>
      <c r="AS120" s="599"/>
      <c r="AT120" s="599"/>
      <c r="AU120" s="599"/>
      <c r="AV120" s="599"/>
      <c r="AW120" s="599"/>
      <c r="AX120" s="599"/>
      <c r="AY120" s="599"/>
      <c r="AZ120" s="599"/>
      <c r="BA120" s="599"/>
      <c r="BB120" s="599"/>
      <c r="BC120" s="599"/>
      <c r="BD120" s="599"/>
      <c r="BE120" s="599"/>
      <c r="BF120" s="599"/>
      <c r="BG120" s="599"/>
      <c r="BH120" s="599"/>
      <c r="BI120" s="599"/>
      <c r="BJ120" s="599"/>
      <c r="BK120" s="599"/>
      <c r="BL120" s="599"/>
      <c r="BM120" s="599"/>
      <c r="BN120" s="599"/>
      <c r="BO120" s="599"/>
      <c r="BP120" s="599"/>
      <c r="BQ120" s="599"/>
      <c r="BR120" s="599"/>
      <c r="BS120" s="599"/>
      <c r="BT120" s="599"/>
      <c r="BU120" s="599"/>
      <c r="BV120" s="599"/>
      <c r="BW120" s="599"/>
      <c r="BX120" s="599"/>
      <c r="BY120" s="599"/>
      <c r="BZ120" s="599"/>
      <c r="CA120" s="599"/>
      <c r="CB120" s="599"/>
      <c r="CC120" s="599"/>
      <c r="CD120" s="599"/>
      <c r="CE120" s="599"/>
      <c r="CF120" s="599"/>
      <c r="CG120" s="599"/>
      <c r="CH120" s="599"/>
      <c r="CI120" s="599"/>
      <c r="CJ120" s="599"/>
      <c r="CK120" s="599"/>
      <c r="CL120" s="599"/>
      <c r="CM120" s="599"/>
      <c r="CN120" s="599"/>
      <c r="CO120" s="599"/>
      <c r="CP120" s="599"/>
      <c r="CQ120" s="599"/>
      <c r="CR120" s="599"/>
      <c r="CS120" s="599"/>
      <c r="CT120" s="599"/>
      <c r="CU120" s="599"/>
      <c r="CV120" s="599"/>
      <c r="CW120" s="599"/>
      <c r="CX120" s="599"/>
      <c r="CY120" s="599"/>
      <c r="CZ120" s="599"/>
      <c r="DA120" s="599"/>
      <c r="DB120" s="599"/>
      <c r="DC120" s="599"/>
      <c r="DD120" s="599"/>
      <c r="DE120" s="599"/>
      <c r="DF120" s="599"/>
      <c r="DG120" s="599"/>
      <c r="DH120" s="599"/>
      <c r="DI120" s="599"/>
      <c r="DJ120" s="599"/>
      <c r="DK120" s="599"/>
      <c r="DL120" s="599"/>
      <c r="DM120" s="599"/>
      <c r="DN120" s="599"/>
      <c r="DO120" s="599"/>
      <c r="DP120" s="599"/>
      <c r="DQ120" s="599"/>
      <c r="DR120" s="599"/>
      <c r="DS120" s="599"/>
      <c r="DT120" s="599"/>
      <c r="DU120" s="599"/>
      <c r="DV120" s="599"/>
      <c r="DW120" s="599"/>
      <c r="DX120" s="599"/>
      <c r="DY120" s="599"/>
      <c r="DZ120" s="599"/>
      <c r="EA120" s="599"/>
      <c r="EB120" s="599"/>
      <c r="EC120" s="599"/>
      <c r="ED120" s="599"/>
      <c r="EE120" s="599"/>
      <c r="EF120" s="599"/>
      <c r="EG120" s="599"/>
      <c r="EH120" s="599"/>
      <c r="EI120" s="599"/>
      <c r="EJ120" s="599"/>
      <c r="EK120" s="599"/>
      <c r="EL120" s="599"/>
      <c r="EM120" s="599"/>
      <c r="EN120" s="599"/>
      <c r="EO120" s="599"/>
      <c r="EP120" s="599"/>
      <c r="EQ120" s="599"/>
      <c r="ER120" s="599"/>
      <c r="ES120" s="599"/>
      <c r="ET120" s="599"/>
      <c r="EU120" s="599"/>
      <c r="EV120" s="599"/>
      <c r="EW120" s="599"/>
      <c r="EX120" s="599"/>
      <c r="EY120" s="599"/>
      <c r="EZ120" s="599"/>
      <c r="FA120" s="599"/>
      <c r="FB120" s="599"/>
      <c r="FC120" s="599"/>
      <c r="FD120" s="599"/>
      <c r="FE120" s="599"/>
      <c r="FF120" s="599"/>
      <c r="FG120" s="599"/>
      <c r="FH120" s="599"/>
      <c r="FI120" s="599"/>
      <c r="FJ120" s="599"/>
      <c r="FK120" s="599"/>
      <c r="FL120" s="599"/>
      <c r="FM120" s="599"/>
      <c r="FN120" s="599"/>
      <c r="FO120" s="599"/>
      <c r="FP120" s="599"/>
      <c r="FQ120" s="599"/>
      <c r="FR120" s="599"/>
      <c r="FS120" s="599"/>
      <c r="FT120" s="599"/>
      <c r="FU120" s="599"/>
      <c r="FV120" s="599"/>
      <c r="FW120" s="599"/>
      <c r="FX120" s="599"/>
      <c r="FY120" s="599"/>
      <c r="FZ120" s="599"/>
      <c r="GA120" s="599"/>
      <c r="GB120" s="599"/>
      <c r="GC120" s="599"/>
      <c r="GD120" s="599"/>
      <c r="GE120" s="599"/>
      <c r="GF120" s="599"/>
      <c r="GG120" s="599"/>
      <c r="GH120" s="599"/>
      <c r="GI120" s="599"/>
      <c r="GJ120" s="599"/>
      <c r="GK120" s="599"/>
      <c r="GL120" s="599"/>
      <c r="GM120" s="599"/>
      <c r="GN120" s="599"/>
      <c r="GO120" s="599"/>
      <c r="GP120" s="599"/>
      <c r="GQ120" s="599"/>
      <c r="GR120" s="599"/>
      <c r="GS120" s="599"/>
      <c r="GT120" s="599"/>
      <c r="GU120" s="599"/>
      <c r="GV120" s="599"/>
      <c r="GW120" s="599"/>
      <c r="GX120" s="599"/>
      <c r="GY120" s="599"/>
      <c r="GZ120" s="599"/>
      <c r="HA120" s="599"/>
      <c r="HB120" s="599"/>
      <c r="HC120" s="599"/>
      <c r="HD120" s="599"/>
      <c r="HE120" s="599"/>
      <c r="HF120" s="599"/>
      <c r="HG120" s="599"/>
      <c r="HH120" s="599"/>
      <c r="HI120" s="599"/>
      <c r="HJ120" s="599"/>
      <c r="HK120" s="599"/>
      <c r="HL120" s="599"/>
      <c r="HM120" s="599"/>
      <c r="HN120" s="599"/>
      <c r="HO120" s="599"/>
      <c r="HP120" s="599"/>
      <c r="HQ120" s="599"/>
      <c r="HR120" s="599"/>
      <c r="HS120" s="599"/>
      <c r="HT120" s="599"/>
      <c r="HU120" s="599"/>
      <c r="HV120" s="599"/>
      <c r="HW120" s="599"/>
      <c r="HX120" s="599"/>
      <c r="HY120" s="599"/>
      <c r="HZ120" s="599"/>
      <c r="IA120" s="599"/>
      <c r="IB120" s="599"/>
      <c r="IC120" s="599"/>
      <c r="ID120" s="599"/>
      <c r="IE120" s="599"/>
      <c r="IF120" s="599"/>
      <c r="IG120" s="599"/>
      <c r="IH120" s="599"/>
      <c r="II120" s="599"/>
      <c r="IJ120" s="599"/>
      <c r="IK120" s="599"/>
      <c r="IL120" s="599"/>
      <c r="IM120" s="599"/>
      <c r="IN120" s="599"/>
    </row>
    <row r="121" spans="1:248" s="60" customFormat="1">
      <c r="A121" s="677" t="s">
        <v>1262</v>
      </c>
      <c r="B121" s="687" t="s">
        <v>736</v>
      </c>
      <c r="C121" s="563" t="s">
        <v>555</v>
      </c>
      <c r="D121" s="686" t="s">
        <v>47</v>
      </c>
      <c r="E121" s="633">
        <v>10900</v>
      </c>
      <c r="F121" s="633">
        <v>3000</v>
      </c>
      <c r="G121" s="540">
        <v>0</v>
      </c>
      <c r="H121" s="540">
        <v>16350</v>
      </c>
      <c r="I121" s="540">
        <v>32700</v>
      </c>
      <c r="J121" s="531">
        <f t="shared" si="8"/>
        <v>32700</v>
      </c>
      <c r="K121" s="592" t="s">
        <v>234</v>
      </c>
      <c r="L121" s="580" t="s">
        <v>644</v>
      </c>
      <c r="M121" s="582"/>
      <c r="N121" s="598"/>
      <c r="O121" s="582"/>
      <c r="Q121" s="599"/>
      <c r="R121" s="599"/>
      <c r="S121" s="599"/>
      <c r="T121" s="599"/>
      <c r="U121" s="599"/>
      <c r="V121" s="599"/>
      <c r="W121" s="599"/>
      <c r="X121" s="599"/>
      <c r="Y121" s="599"/>
      <c r="Z121" s="599"/>
      <c r="AA121" s="599"/>
      <c r="AB121" s="599"/>
      <c r="AC121" s="599"/>
      <c r="AD121" s="599"/>
      <c r="AE121" s="599"/>
      <c r="AF121" s="599"/>
      <c r="AG121" s="599"/>
      <c r="AH121" s="599"/>
      <c r="AI121" s="599"/>
      <c r="AJ121" s="599"/>
      <c r="AK121" s="599"/>
      <c r="AL121" s="599"/>
      <c r="AM121" s="599"/>
      <c r="AN121" s="599"/>
      <c r="AO121" s="599"/>
      <c r="AP121" s="599"/>
      <c r="AQ121" s="599"/>
      <c r="AR121" s="599"/>
      <c r="AS121" s="599"/>
      <c r="AT121" s="599"/>
      <c r="AU121" s="599"/>
      <c r="AV121" s="599"/>
      <c r="AW121" s="599"/>
      <c r="AX121" s="599"/>
      <c r="AY121" s="599"/>
      <c r="AZ121" s="599"/>
      <c r="BA121" s="599"/>
      <c r="BB121" s="599"/>
      <c r="BC121" s="599"/>
      <c r="BD121" s="599"/>
      <c r="BE121" s="599"/>
      <c r="BF121" s="599"/>
      <c r="BG121" s="599"/>
      <c r="BH121" s="599"/>
      <c r="BI121" s="599"/>
      <c r="BJ121" s="599"/>
      <c r="BK121" s="599"/>
      <c r="BL121" s="599"/>
      <c r="BM121" s="599"/>
      <c r="BN121" s="599"/>
      <c r="BO121" s="599"/>
      <c r="BP121" s="599"/>
      <c r="BQ121" s="599"/>
      <c r="BR121" s="599"/>
      <c r="BS121" s="599"/>
      <c r="BT121" s="599"/>
      <c r="BU121" s="599"/>
      <c r="BV121" s="599"/>
      <c r="BW121" s="599"/>
      <c r="BX121" s="599"/>
      <c r="BY121" s="599"/>
      <c r="BZ121" s="599"/>
      <c r="CA121" s="599"/>
      <c r="CB121" s="599"/>
      <c r="CC121" s="599"/>
      <c r="CD121" s="599"/>
      <c r="CE121" s="599"/>
      <c r="CF121" s="599"/>
      <c r="CG121" s="599"/>
      <c r="CH121" s="599"/>
      <c r="CI121" s="599"/>
      <c r="CJ121" s="599"/>
      <c r="CK121" s="599"/>
      <c r="CL121" s="599"/>
      <c r="CM121" s="599"/>
      <c r="CN121" s="599"/>
      <c r="CO121" s="599"/>
      <c r="CP121" s="599"/>
      <c r="CQ121" s="599"/>
      <c r="CR121" s="599"/>
      <c r="CS121" s="599"/>
      <c r="CT121" s="599"/>
      <c r="CU121" s="599"/>
      <c r="CV121" s="599"/>
      <c r="CW121" s="599"/>
      <c r="CX121" s="599"/>
      <c r="CY121" s="599"/>
      <c r="CZ121" s="599"/>
      <c r="DA121" s="599"/>
      <c r="DB121" s="599"/>
      <c r="DC121" s="599"/>
      <c r="DD121" s="599"/>
      <c r="DE121" s="599"/>
      <c r="DF121" s="599"/>
      <c r="DG121" s="599"/>
      <c r="DH121" s="599"/>
      <c r="DI121" s="599"/>
      <c r="DJ121" s="599"/>
      <c r="DK121" s="599"/>
      <c r="DL121" s="599"/>
      <c r="DM121" s="599"/>
      <c r="DN121" s="599"/>
      <c r="DO121" s="599"/>
      <c r="DP121" s="599"/>
      <c r="DQ121" s="599"/>
      <c r="DR121" s="599"/>
      <c r="DS121" s="599"/>
      <c r="DT121" s="599"/>
      <c r="DU121" s="599"/>
      <c r="DV121" s="599"/>
      <c r="DW121" s="599"/>
      <c r="DX121" s="599"/>
      <c r="DY121" s="599"/>
      <c r="DZ121" s="599"/>
      <c r="EA121" s="599"/>
      <c r="EB121" s="599"/>
      <c r="EC121" s="599"/>
      <c r="ED121" s="599"/>
      <c r="EE121" s="599"/>
      <c r="EF121" s="599"/>
      <c r="EG121" s="599"/>
      <c r="EH121" s="599"/>
      <c r="EI121" s="599"/>
      <c r="EJ121" s="599"/>
      <c r="EK121" s="599"/>
      <c r="EL121" s="599"/>
      <c r="EM121" s="599"/>
      <c r="EN121" s="599"/>
      <c r="EO121" s="599"/>
      <c r="EP121" s="599"/>
      <c r="EQ121" s="599"/>
      <c r="ER121" s="599"/>
      <c r="ES121" s="599"/>
      <c r="ET121" s="599"/>
      <c r="EU121" s="599"/>
      <c r="EV121" s="599"/>
      <c r="EW121" s="599"/>
      <c r="EX121" s="599"/>
      <c r="EY121" s="599"/>
      <c r="EZ121" s="599"/>
      <c r="FA121" s="599"/>
      <c r="FB121" s="599"/>
      <c r="FC121" s="599"/>
      <c r="FD121" s="599"/>
      <c r="FE121" s="599"/>
      <c r="FF121" s="599"/>
      <c r="FG121" s="599"/>
      <c r="FH121" s="599"/>
      <c r="FI121" s="599"/>
      <c r="FJ121" s="599"/>
      <c r="FK121" s="599"/>
      <c r="FL121" s="599"/>
      <c r="FM121" s="599"/>
      <c r="FN121" s="599"/>
      <c r="FO121" s="599"/>
      <c r="FP121" s="599"/>
      <c r="FQ121" s="599"/>
      <c r="FR121" s="599"/>
      <c r="FS121" s="599"/>
      <c r="FT121" s="599"/>
      <c r="FU121" s="599"/>
      <c r="FV121" s="599"/>
      <c r="FW121" s="599"/>
      <c r="FX121" s="599"/>
      <c r="FY121" s="599"/>
      <c r="FZ121" s="599"/>
      <c r="GA121" s="599"/>
      <c r="GB121" s="599"/>
      <c r="GC121" s="599"/>
      <c r="GD121" s="599"/>
      <c r="GE121" s="599"/>
      <c r="GF121" s="599"/>
      <c r="GG121" s="599"/>
      <c r="GH121" s="599"/>
      <c r="GI121" s="599"/>
      <c r="GJ121" s="599"/>
      <c r="GK121" s="599"/>
      <c r="GL121" s="599"/>
      <c r="GM121" s="599"/>
      <c r="GN121" s="599"/>
      <c r="GO121" s="599"/>
      <c r="GP121" s="599"/>
      <c r="GQ121" s="599"/>
      <c r="GR121" s="599"/>
      <c r="GS121" s="599"/>
      <c r="GT121" s="599"/>
      <c r="GU121" s="599"/>
      <c r="GV121" s="599"/>
      <c r="GW121" s="599"/>
      <c r="GX121" s="599"/>
      <c r="GY121" s="599"/>
      <c r="GZ121" s="599"/>
      <c r="HA121" s="599"/>
      <c r="HB121" s="599"/>
      <c r="HC121" s="599"/>
      <c r="HD121" s="599"/>
      <c r="HE121" s="599"/>
      <c r="HF121" s="599"/>
      <c r="HG121" s="599"/>
      <c r="HH121" s="599"/>
      <c r="HI121" s="599"/>
      <c r="HJ121" s="599"/>
      <c r="HK121" s="599"/>
      <c r="HL121" s="599"/>
      <c r="HM121" s="599"/>
      <c r="HN121" s="599"/>
      <c r="HO121" s="599"/>
      <c r="HP121" s="599"/>
      <c r="HQ121" s="599"/>
      <c r="HR121" s="599"/>
      <c r="HS121" s="599"/>
      <c r="HT121" s="599"/>
      <c r="HU121" s="599"/>
      <c r="HV121" s="599"/>
      <c r="HW121" s="599"/>
      <c r="HX121" s="599"/>
      <c r="HY121" s="599"/>
      <c r="HZ121" s="599"/>
      <c r="IA121" s="599"/>
      <c r="IB121" s="599"/>
      <c r="IC121" s="599"/>
      <c r="ID121" s="599"/>
      <c r="IE121" s="599"/>
      <c r="IF121" s="599"/>
      <c r="IG121" s="599"/>
      <c r="IH121" s="599"/>
      <c r="II121" s="599"/>
      <c r="IJ121" s="599"/>
      <c r="IK121" s="599"/>
      <c r="IL121" s="599"/>
      <c r="IM121" s="599"/>
      <c r="IN121" s="599"/>
    </row>
    <row r="122" spans="1:248" s="60" customFormat="1">
      <c r="A122" s="677" t="s">
        <v>1263</v>
      </c>
      <c r="B122" s="687" t="s">
        <v>737</v>
      </c>
      <c r="C122" s="563" t="s">
        <v>555</v>
      </c>
      <c r="D122" s="686" t="s">
        <v>47</v>
      </c>
      <c r="E122" s="633">
        <v>2500</v>
      </c>
      <c r="F122" s="633">
        <v>500</v>
      </c>
      <c r="G122" s="540">
        <v>0</v>
      </c>
      <c r="H122" s="540">
        <v>625</v>
      </c>
      <c r="I122" s="540">
        <v>1250</v>
      </c>
      <c r="J122" s="531">
        <f t="shared" si="8"/>
        <v>1250</v>
      </c>
      <c r="K122" s="592" t="s">
        <v>234</v>
      </c>
      <c r="L122" s="580" t="s">
        <v>644</v>
      </c>
      <c r="M122" s="582"/>
      <c r="N122" s="598"/>
      <c r="O122" s="582"/>
      <c r="Q122" s="599"/>
      <c r="R122" s="599"/>
      <c r="S122" s="599"/>
      <c r="T122" s="599"/>
      <c r="U122" s="599"/>
      <c r="V122" s="599"/>
      <c r="W122" s="599"/>
      <c r="X122" s="599"/>
      <c r="Y122" s="599"/>
      <c r="Z122" s="599"/>
      <c r="AA122" s="599"/>
      <c r="AB122" s="599"/>
      <c r="AC122" s="599"/>
      <c r="AD122" s="599"/>
      <c r="AE122" s="599"/>
      <c r="AF122" s="599"/>
      <c r="AG122" s="599"/>
      <c r="AH122" s="599"/>
      <c r="AI122" s="599"/>
      <c r="AJ122" s="599"/>
      <c r="AK122" s="599"/>
      <c r="AL122" s="599"/>
      <c r="AM122" s="599"/>
      <c r="AN122" s="599"/>
      <c r="AO122" s="599"/>
      <c r="AP122" s="599"/>
      <c r="AQ122" s="599"/>
      <c r="AR122" s="599"/>
      <c r="AS122" s="599"/>
      <c r="AT122" s="599"/>
      <c r="AU122" s="599"/>
      <c r="AV122" s="599"/>
      <c r="AW122" s="599"/>
      <c r="AX122" s="599"/>
      <c r="AY122" s="599"/>
      <c r="AZ122" s="599"/>
      <c r="BA122" s="599"/>
      <c r="BB122" s="599"/>
      <c r="BC122" s="599"/>
      <c r="BD122" s="599"/>
      <c r="BE122" s="599"/>
      <c r="BF122" s="599"/>
      <c r="BG122" s="599"/>
      <c r="BH122" s="599"/>
      <c r="BI122" s="599"/>
      <c r="BJ122" s="599"/>
      <c r="BK122" s="599"/>
      <c r="BL122" s="599"/>
      <c r="BM122" s="599"/>
      <c r="BN122" s="599"/>
      <c r="BO122" s="599"/>
      <c r="BP122" s="599"/>
      <c r="BQ122" s="599"/>
      <c r="BR122" s="599"/>
      <c r="BS122" s="599"/>
      <c r="BT122" s="599"/>
      <c r="BU122" s="599"/>
      <c r="BV122" s="599"/>
      <c r="BW122" s="599"/>
      <c r="BX122" s="599"/>
      <c r="BY122" s="599"/>
      <c r="BZ122" s="599"/>
      <c r="CA122" s="599"/>
      <c r="CB122" s="599"/>
      <c r="CC122" s="599"/>
      <c r="CD122" s="599"/>
      <c r="CE122" s="599"/>
      <c r="CF122" s="599"/>
      <c r="CG122" s="599"/>
      <c r="CH122" s="599"/>
      <c r="CI122" s="599"/>
      <c r="CJ122" s="599"/>
      <c r="CK122" s="599"/>
      <c r="CL122" s="599"/>
      <c r="CM122" s="599"/>
      <c r="CN122" s="599"/>
      <c r="CO122" s="599"/>
      <c r="CP122" s="599"/>
      <c r="CQ122" s="599"/>
      <c r="CR122" s="599"/>
      <c r="CS122" s="599"/>
      <c r="CT122" s="599"/>
      <c r="CU122" s="599"/>
      <c r="CV122" s="599"/>
      <c r="CW122" s="599"/>
      <c r="CX122" s="599"/>
      <c r="CY122" s="599"/>
      <c r="CZ122" s="599"/>
      <c r="DA122" s="599"/>
      <c r="DB122" s="599"/>
      <c r="DC122" s="599"/>
      <c r="DD122" s="599"/>
      <c r="DE122" s="599"/>
      <c r="DF122" s="599"/>
      <c r="DG122" s="599"/>
      <c r="DH122" s="599"/>
      <c r="DI122" s="599"/>
      <c r="DJ122" s="599"/>
      <c r="DK122" s="599"/>
      <c r="DL122" s="599"/>
      <c r="DM122" s="599"/>
      <c r="DN122" s="599"/>
      <c r="DO122" s="599"/>
      <c r="DP122" s="599"/>
      <c r="DQ122" s="599"/>
      <c r="DR122" s="599"/>
      <c r="DS122" s="599"/>
      <c r="DT122" s="599"/>
      <c r="DU122" s="599"/>
      <c r="DV122" s="599"/>
      <c r="DW122" s="599"/>
      <c r="DX122" s="599"/>
      <c r="DY122" s="599"/>
      <c r="DZ122" s="599"/>
      <c r="EA122" s="599"/>
      <c r="EB122" s="599"/>
      <c r="EC122" s="599"/>
      <c r="ED122" s="599"/>
      <c r="EE122" s="599"/>
      <c r="EF122" s="599"/>
      <c r="EG122" s="599"/>
      <c r="EH122" s="599"/>
      <c r="EI122" s="599"/>
      <c r="EJ122" s="599"/>
      <c r="EK122" s="599"/>
      <c r="EL122" s="599"/>
      <c r="EM122" s="599"/>
      <c r="EN122" s="599"/>
      <c r="EO122" s="599"/>
      <c r="EP122" s="599"/>
      <c r="EQ122" s="599"/>
      <c r="ER122" s="599"/>
      <c r="ES122" s="599"/>
      <c r="ET122" s="599"/>
      <c r="EU122" s="599"/>
      <c r="EV122" s="599"/>
      <c r="EW122" s="599"/>
      <c r="EX122" s="599"/>
      <c r="EY122" s="599"/>
      <c r="EZ122" s="599"/>
      <c r="FA122" s="599"/>
      <c r="FB122" s="599"/>
      <c r="FC122" s="599"/>
      <c r="FD122" s="599"/>
      <c r="FE122" s="599"/>
      <c r="FF122" s="599"/>
      <c r="FG122" s="599"/>
      <c r="FH122" s="599"/>
      <c r="FI122" s="599"/>
      <c r="FJ122" s="599"/>
      <c r="FK122" s="599"/>
      <c r="FL122" s="599"/>
      <c r="FM122" s="599"/>
      <c r="FN122" s="599"/>
      <c r="FO122" s="599"/>
      <c r="FP122" s="599"/>
      <c r="FQ122" s="599"/>
      <c r="FR122" s="599"/>
      <c r="FS122" s="599"/>
      <c r="FT122" s="599"/>
      <c r="FU122" s="599"/>
      <c r="FV122" s="599"/>
      <c r="FW122" s="599"/>
      <c r="FX122" s="599"/>
      <c r="FY122" s="599"/>
      <c r="FZ122" s="599"/>
      <c r="GA122" s="599"/>
      <c r="GB122" s="599"/>
      <c r="GC122" s="599"/>
      <c r="GD122" s="599"/>
      <c r="GE122" s="599"/>
      <c r="GF122" s="599"/>
      <c r="GG122" s="599"/>
      <c r="GH122" s="599"/>
      <c r="GI122" s="599"/>
      <c r="GJ122" s="599"/>
      <c r="GK122" s="599"/>
      <c r="GL122" s="599"/>
      <c r="GM122" s="599"/>
      <c r="GN122" s="599"/>
      <c r="GO122" s="599"/>
      <c r="GP122" s="599"/>
      <c r="GQ122" s="599"/>
      <c r="GR122" s="599"/>
      <c r="GS122" s="599"/>
      <c r="GT122" s="599"/>
      <c r="GU122" s="599"/>
      <c r="GV122" s="599"/>
      <c r="GW122" s="599"/>
      <c r="GX122" s="599"/>
      <c r="GY122" s="599"/>
      <c r="GZ122" s="599"/>
      <c r="HA122" s="599"/>
      <c r="HB122" s="599"/>
      <c r="HC122" s="599"/>
      <c r="HD122" s="599"/>
      <c r="HE122" s="599"/>
      <c r="HF122" s="599"/>
      <c r="HG122" s="599"/>
      <c r="HH122" s="599"/>
      <c r="HI122" s="599"/>
      <c r="HJ122" s="599"/>
      <c r="HK122" s="599"/>
      <c r="HL122" s="599"/>
      <c r="HM122" s="599"/>
      <c r="HN122" s="599"/>
      <c r="HO122" s="599"/>
      <c r="HP122" s="599"/>
      <c r="HQ122" s="599"/>
      <c r="HR122" s="599"/>
      <c r="HS122" s="599"/>
      <c r="HT122" s="599"/>
      <c r="HU122" s="599"/>
      <c r="HV122" s="599"/>
      <c r="HW122" s="599"/>
      <c r="HX122" s="599"/>
      <c r="HY122" s="599"/>
      <c r="HZ122" s="599"/>
      <c r="IA122" s="599"/>
      <c r="IB122" s="599"/>
      <c r="IC122" s="599"/>
      <c r="ID122" s="599"/>
      <c r="IE122" s="599"/>
      <c r="IF122" s="599"/>
      <c r="IG122" s="599"/>
      <c r="IH122" s="599"/>
      <c r="II122" s="599"/>
      <c r="IJ122" s="599"/>
      <c r="IK122" s="599"/>
      <c r="IL122" s="599"/>
      <c r="IM122" s="599"/>
      <c r="IN122" s="599"/>
    </row>
    <row r="123" spans="1:248" s="60" customFormat="1" ht="34.5">
      <c r="A123" s="677" t="s">
        <v>1264</v>
      </c>
      <c r="B123" s="687" t="s">
        <v>738</v>
      </c>
      <c r="C123" s="563" t="s">
        <v>555</v>
      </c>
      <c r="D123" s="686" t="s">
        <v>47</v>
      </c>
      <c r="E123" s="633">
        <v>5400</v>
      </c>
      <c r="F123" s="633">
        <v>4000</v>
      </c>
      <c r="G123" s="540">
        <v>0</v>
      </c>
      <c r="H123" s="540">
        <v>8100</v>
      </c>
      <c r="I123" s="540">
        <v>16200</v>
      </c>
      <c r="J123" s="531">
        <f t="shared" si="8"/>
        <v>21600</v>
      </c>
      <c r="K123" s="592" t="s">
        <v>234</v>
      </c>
      <c r="L123" s="580" t="s">
        <v>644</v>
      </c>
      <c r="M123" s="582"/>
      <c r="N123" s="598"/>
      <c r="O123" s="582"/>
      <c r="Q123" s="599"/>
      <c r="R123" s="599"/>
      <c r="S123" s="599"/>
      <c r="T123" s="599"/>
      <c r="U123" s="599"/>
      <c r="V123" s="599"/>
      <c r="W123" s="599"/>
      <c r="X123" s="599"/>
      <c r="Y123" s="599"/>
      <c r="Z123" s="599"/>
      <c r="AA123" s="599"/>
      <c r="AB123" s="599"/>
      <c r="AC123" s="599"/>
      <c r="AD123" s="599"/>
      <c r="AE123" s="599"/>
      <c r="AF123" s="599"/>
      <c r="AG123" s="599"/>
      <c r="AH123" s="599"/>
      <c r="AI123" s="599"/>
      <c r="AJ123" s="599"/>
      <c r="AK123" s="599"/>
      <c r="AL123" s="599"/>
      <c r="AM123" s="599"/>
      <c r="AN123" s="599"/>
      <c r="AO123" s="599"/>
      <c r="AP123" s="599"/>
      <c r="AQ123" s="599"/>
      <c r="AR123" s="599"/>
      <c r="AS123" s="599"/>
      <c r="AT123" s="599"/>
      <c r="AU123" s="599"/>
      <c r="AV123" s="599"/>
      <c r="AW123" s="599"/>
      <c r="AX123" s="599"/>
      <c r="AY123" s="599"/>
      <c r="AZ123" s="599"/>
      <c r="BA123" s="599"/>
      <c r="BB123" s="599"/>
      <c r="BC123" s="599"/>
      <c r="BD123" s="599"/>
      <c r="BE123" s="599"/>
      <c r="BF123" s="599"/>
      <c r="BG123" s="599"/>
      <c r="BH123" s="599"/>
      <c r="BI123" s="599"/>
      <c r="BJ123" s="599"/>
      <c r="BK123" s="599"/>
      <c r="BL123" s="599"/>
      <c r="BM123" s="599"/>
      <c r="BN123" s="599"/>
      <c r="BO123" s="599"/>
      <c r="BP123" s="599"/>
      <c r="BQ123" s="599"/>
      <c r="BR123" s="599"/>
      <c r="BS123" s="599"/>
      <c r="BT123" s="599"/>
      <c r="BU123" s="599"/>
      <c r="BV123" s="599"/>
      <c r="BW123" s="599"/>
      <c r="BX123" s="599"/>
      <c r="BY123" s="599"/>
      <c r="BZ123" s="599"/>
      <c r="CA123" s="599"/>
      <c r="CB123" s="599"/>
      <c r="CC123" s="599"/>
      <c r="CD123" s="599"/>
      <c r="CE123" s="599"/>
      <c r="CF123" s="599"/>
      <c r="CG123" s="599"/>
      <c r="CH123" s="599"/>
      <c r="CI123" s="599"/>
      <c r="CJ123" s="599"/>
      <c r="CK123" s="599"/>
      <c r="CL123" s="599"/>
      <c r="CM123" s="599"/>
      <c r="CN123" s="599"/>
      <c r="CO123" s="599"/>
      <c r="CP123" s="599"/>
      <c r="CQ123" s="599"/>
      <c r="CR123" s="599"/>
      <c r="CS123" s="599"/>
      <c r="CT123" s="599"/>
      <c r="CU123" s="599"/>
      <c r="CV123" s="599"/>
      <c r="CW123" s="599"/>
      <c r="CX123" s="599"/>
      <c r="CY123" s="599"/>
      <c r="CZ123" s="599"/>
      <c r="DA123" s="599"/>
      <c r="DB123" s="599"/>
      <c r="DC123" s="599"/>
      <c r="DD123" s="599"/>
      <c r="DE123" s="599"/>
      <c r="DF123" s="599"/>
      <c r="DG123" s="599"/>
      <c r="DH123" s="599"/>
      <c r="DI123" s="599"/>
      <c r="DJ123" s="599"/>
      <c r="DK123" s="599"/>
      <c r="DL123" s="599"/>
      <c r="DM123" s="599"/>
      <c r="DN123" s="599"/>
      <c r="DO123" s="599"/>
      <c r="DP123" s="599"/>
      <c r="DQ123" s="599"/>
      <c r="DR123" s="599"/>
      <c r="DS123" s="599"/>
      <c r="DT123" s="599"/>
      <c r="DU123" s="599"/>
      <c r="DV123" s="599"/>
      <c r="DW123" s="599"/>
      <c r="DX123" s="599"/>
      <c r="DY123" s="599"/>
      <c r="DZ123" s="599"/>
      <c r="EA123" s="599"/>
      <c r="EB123" s="599"/>
      <c r="EC123" s="599"/>
      <c r="ED123" s="599"/>
      <c r="EE123" s="599"/>
      <c r="EF123" s="599"/>
      <c r="EG123" s="599"/>
      <c r="EH123" s="599"/>
      <c r="EI123" s="599"/>
      <c r="EJ123" s="599"/>
      <c r="EK123" s="599"/>
      <c r="EL123" s="599"/>
      <c r="EM123" s="599"/>
      <c r="EN123" s="599"/>
      <c r="EO123" s="599"/>
      <c r="EP123" s="599"/>
      <c r="EQ123" s="599"/>
      <c r="ER123" s="599"/>
      <c r="ES123" s="599"/>
      <c r="ET123" s="599"/>
      <c r="EU123" s="599"/>
      <c r="EV123" s="599"/>
      <c r="EW123" s="599"/>
      <c r="EX123" s="599"/>
      <c r="EY123" s="599"/>
      <c r="EZ123" s="599"/>
      <c r="FA123" s="599"/>
      <c r="FB123" s="599"/>
      <c r="FC123" s="599"/>
      <c r="FD123" s="599"/>
      <c r="FE123" s="599"/>
      <c r="FF123" s="599"/>
      <c r="FG123" s="599"/>
      <c r="FH123" s="599"/>
      <c r="FI123" s="599"/>
      <c r="FJ123" s="599"/>
      <c r="FK123" s="599"/>
      <c r="FL123" s="599"/>
      <c r="FM123" s="599"/>
      <c r="FN123" s="599"/>
      <c r="FO123" s="599"/>
      <c r="FP123" s="599"/>
      <c r="FQ123" s="599"/>
      <c r="FR123" s="599"/>
      <c r="FS123" s="599"/>
      <c r="FT123" s="599"/>
      <c r="FU123" s="599"/>
      <c r="FV123" s="599"/>
      <c r="FW123" s="599"/>
      <c r="FX123" s="599"/>
      <c r="FY123" s="599"/>
      <c r="FZ123" s="599"/>
      <c r="GA123" s="599"/>
      <c r="GB123" s="599"/>
      <c r="GC123" s="599"/>
      <c r="GD123" s="599"/>
      <c r="GE123" s="599"/>
      <c r="GF123" s="599"/>
      <c r="GG123" s="599"/>
      <c r="GH123" s="599"/>
      <c r="GI123" s="599"/>
      <c r="GJ123" s="599"/>
      <c r="GK123" s="599"/>
      <c r="GL123" s="599"/>
      <c r="GM123" s="599"/>
      <c r="GN123" s="599"/>
      <c r="GO123" s="599"/>
      <c r="GP123" s="599"/>
      <c r="GQ123" s="599"/>
      <c r="GR123" s="599"/>
      <c r="GS123" s="599"/>
      <c r="GT123" s="599"/>
      <c r="GU123" s="599"/>
      <c r="GV123" s="599"/>
      <c r="GW123" s="599"/>
      <c r="GX123" s="599"/>
      <c r="GY123" s="599"/>
      <c r="GZ123" s="599"/>
      <c r="HA123" s="599"/>
      <c r="HB123" s="599"/>
      <c r="HC123" s="599"/>
      <c r="HD123" s="599"/>
      <c r="HE123" s="599"/>
      <c r="HF123" s="599"/>
      <c r="HG123" s="599"/>
      <c r="HH123" s="599"/>
      <c r="HI123" s="599"/>
      <c r="HJ123" s="599"/>
      <c r="HK123" s="599"/>
      <c r="HL123" s="599"/>
      <c r="HM123" s="599"/>
      <c r="HN123" s="599"/>
      <c r="HO123" s="599"/>
      <c r="HP123" s="599"/>
      <c r="HQ123" s="599"/>
      <c r="HR123" s="599"/>
      <c r="HS123" s="599"/>
      <c r="HT123" s="599"/>
      <c r="HU123" s="599"/>
      <c r="HV123" s="599"/>
      <c r="HW123" s="599"/>
      <c r="HX123" s="599"/>
      <c r="HY123" s="599"/>
      <c r="HZ123" s="599"/>
      <c r="IA123" s="599"/>
      <c r="IB123" s="599"/>
      <c r="IC123" s="599"/>
      <c r="ID123" s="599"/>
      <c r="IE123" s="599"/>
      <c r="IF123" s="599"/>
      <c r="IG123" s="599"/>
      <c r="IH123" s="599"/>
      <c r="II123" s="599"/>
      <c r="IJ123" s="599"/>
      <c r="IK123" s="599"/>
      <c r="IL123" s="599"/>
      <c r="IM123" s="599"/>
      <c r="IN123" s="599"/>
    </row>
    <row r="124" spans="1:248" s="60" customFormat="1" ht="34.5">
      <c r="A124" s="677" t="s">
        <v>1265</v>
      </c>
      <c r="B124" s="687" t="s">
        <v>738</v>
      </c>
      <c r="C124" s="563" t="s">
        <v>555</v>
      </c>
      <c r="D124" s="686" t="s">
        <v>47</v>
      </c>
      <c r="E124" s="633">
        <v>5400</v>
      </c>
      <c r="F124" s="633">
        <v>2000</v>
      </c>
      <c r="G124" s="540">
        <v>0</v>
      </c>
      <c r="H124" s="540">
        <v>2700</v>
      </c>
      <c r="I124" s="540">
        <v>5400</v>
      </c>
      <c r="J124" s="531">
        <f t="shared" si="8"/>
        <v>10800</v>
      </c>
      <c r="K124" s="592" t="s">
        <v>234</v>
      </c>
      <c r="L124" s="580" t="s">
        <v>644</v>
      </c>
      <c r="M124" s="582"/>
      <c r="N124" s="598"/>
      <c r="O124" s="582"/>
      <c r="Q124" s="599"/>
      <c r="R124" s="599"/>
      <c r="S124" s="599"/>
      <c r="T124" s="599"/>
      <c r="U124" s="599"/>
      <c r="V124" s="599"/>
      <c r="W124" s="599"/>
      <c r="X124" s="599"/>
      <c r="Y124" s="599"/>
      <c r="Z124" s="599"/>
      <c r="AA124" s="599"/>
      <c r="AB124" s="599"/>
      <c r="AC124" s="599"/>
      <c r="AD124" s="599"/>
      <c r="AE124" s="599"/>
      <c r="AF124" s="599"/>
      <c r="AG124" s="599"/>
      <c r="AH124" s="599"/>
      <c r="AI124" s="599"/>
      <c r="AJ124" s="599"/>
      <c r="AK124" s="599"/>
      <c r="AL124" s="599"/>
      <c r="AM124" s="599"/>
      <c r="AN124" s="599"/>
      <c r="AO124" s="599"/>
      <c r="AP124" s="599"/>
      <c r="AQ124" s="599"/>
      <c r="AR124" s="599"/>
      <c r="AS124" s="599"/>
      <c r="AT124" s="599"/>
      <c r="AU124" s="599"/>
      <c r="AV124" s="599"/>
      <c r="AW124" s="599"/>
      <c r="AX124" s="599"/>
      <c r="AY124" s="599"/>
      <c r="AZ124" s="599"/>
      <c r="BA124" s="599"/>
      <c r="BB124" s="599"/>
      <c r="BC124" s="599"/>
      <c r="BD124" s="599"/>
      <c r="BE124" s="599"/>
      <c r="BF124" s="599"/>
      <c r="BG124" s="599"/>
      <c r="BH124" s="599"/>
      <c r="BI124" s="599"/>
      <c r="BJ124" s="599"/>
      <c r="BK124" s="599"/>
      <c r="BL124" s="599"/>
      <c r="BM124" s="599"/>
      <c r="BN124" s="599"/>
      <c r="BO124" s="599"/>
      <c r="BP124" s="599"/>
      <c r="BQ124" s="599"/>
      <c r="BR124" s="599"/>
      <c r="BS124" s="599"/>
      <c r="BT124" s="599"/>
      <c r="BU124" s="599"/>
      <c r="BV124" s="599"/>
      <c r="BW124" s="599"/>
      <c r="BX124" s="599"/>
      <c r="BY124" s="599"/>
      <c r="BZ124" s="599"/>
      <c r="CA124" s="599"/>
      <c r="CB124" s="599"/>
      <c r="CC124" s="599"/>
      <c r="CD124" s="599"/>
      <c r="CE124" s="599"/>
      <c r="CF124" s="599"/>
      <c r="CG124" s="599"/>
      <c r="CH124" s="599"/>
      <c r="CI124" s="599"/>
      <c r="CJ124" s="599"/>
      <c r="CK124" s="599"/>
      <c r="CL124" s="599"/>
      <c r="CM124" s="599"/>
      <c r="CN124" s="599"/>
      <c r="CO124" s="599"/>
      <c r="CP124" s="599"/>
      <c r="CQ124" s="599"/>
      <c r="CR124" s="599"/>
      <c r="CS124" s="599"/>
      <c r="CT124" s="599"/>
      <c r="CU124" s="599"/>
      <c r="CV124" s="599"/>
      <c r="CW124" s="599"/>
      <c r="CX124" s="599"/>
      <c r="CY124" s="599"/>
      <c r="CZ124" s="599"/>
      <c r="DA124" s="599"/>
      <c r="DB124" s="599"/>
      <c r="DC124" s="599"/>
      <c r="DD124" s="599"/>
      <c r="DE124" s="599"/>
      <c r="DF124" s="599"/>
      <c r="DG124" s="599"/>
      <c r="DH124" s="599"/>
      <c r="DI124" s="599"/>
      <c r="DJ124" s="599"/>
      <c r="DK124" s="599"/>
      <c r="DL124" s="599"/>
      <c r="DM124" s="599"/>
      <c r="DN124" s="599"/>
      <c r="DO124" s="599"/>
      <c r="DP124" s="599"/>
      <c r="DQ124" s="599"/>
      <c r="DR124" s="599"/>
      <c r="DS124" s="599"/>
      <c r="DT124" s="599"/>
      <c r="DU124" s="599"/>
      <c r="DV124" s="599"/>
      <c r="DW124" s="599"/>
      <c r="DX124" s="599"/>
      <c r="DY124" s="599"/>
      <c r="DZ124" s="599"/>
      <c r="EA124" s="599"/>
      <c r="EB124" s="599"/>
      <c r="EC124" s="599"/>
      <c r="ED124" s="599"/>
      <c r="EE124" s="599"/>
      <c r="EF124" s="599"/>
      <c r="EG124" s="599"/>
      <c r="EH124" s="599"/>
      <c r="EI124" s="599"/>
      <c r="EJ124" s="599"/>
      <c r="EK124" s="599"/>
      <c r="EL124" s="599"/>
      <c r="EM124" s="599"/>
      <c r="EN124" s="599"/>
      <c r="EO124" s="599"/>
      <c r="EP124" s="599"/>
      <c r="EQ124" s="599"/>
      <c r="ER124" s="599"/>
      <c r="ES124" s="599"/>
      <c r="ET124" s="599"/>
      <c r="EU124" s="599"/>
      <c r="EV124" s="599"/>
      <c r="EW124" s="599"/>
      <c r="EX124" s="599"/>
      <c r="EY124" s="599"/>
      <c r="EZ124" s="599"/>
      <c r="FA124" s="599"/>
      <c r="FB124" s="599"/>
      <c r="FC124" s="599"/>
      <c r="FD124" s="599"/>
      <c r="FE124" s="599"/>
      <c r="FF124" s="599"/>
      <c r="FG124" s="599"/>
      <c r="FH124" s="599"/>
      <c r="FI124" s="599"/>
      <c r="FJ124" s="599"/>
      <c r="FK124" s="599"/>
      <c r="FL124" s="599"/>
      <c r="FM124" s="599"/>
      <c r="FN124" s="599"/>
      <c r="FO124" s="599"/>
      <c r="FP124" s="599"/>
      <c r="FQ124" s="599"/>
      <c r="FR124" s="599"/>
      <c r="FS124" s="599"/>
      <c r="FT124" s="599"/>
      <c r="FU124" s="599"/>
      <c r="FV124" s="599"/>
      <c r="FW124" s="599"/>
      <c r="FX124" s="599"/>
      <c r="FY124" s="599"/>
      <c r="FZ124" s="599"/>
      <c r="GA124" s="599"/>
      <c r="GB124" s="599"/>
      <c r="GC124" s="599"/>
      <c r="GD124" s="599"/>
      <c r="GE124" s="599"/>
      <c r="GF124" s="599"/>
      <c r="GG124" s="599"/>
      <c r="GH124" s="599"/>
      <c r="GI124" s="599"/>
      <c r="GJ124" s="599"/>
      <c r="GK124" s="599"/>
      <c r="GL124" s="599"/>
      <c r="GM124" s="599"/>
      <c r="GN124" s="599"/>
      <c r="GO124" s="599"/>
      <c r="GP124" s="599"/>
      <c r="GQ124" s="599"/>
      <c r="GR124" s="599"/>
      <c r="GS124" s="599"/>
      <c r="GT124" s="599"/>
      <c r="GU124" s="599"/>
      <c r="GV124" s="599"/>
      <c r="GW124" s="599"/>
      <c r="GX124" s="599"/>
      <c r="GY124" s="599"/>
      <c r="GZ124" s="599"/>
      <c r="HA124" s="599"/>
      <c r="HB124" s="599"/>
      <c r="HC124" s="599"/>
      <c r="HD124" s="599"/>
      <c r="HE124" s="599"/>
      <c r="HF124" s="599"/>
      <c r="HG124" s="599"/>
      <c r="HH124" s="599"/>
      <c r="HI124" s="599"/>
      <c r="HJ124" s="599"/>
      <c r="HK124" s="599"/>
      <c r="HL124" s="599"/>
      <c r="HM124" s="599"/>
      <c r="HN124" s="599"/>
      <c r="HO124" s="599"/>
      <c r="HP124" s="599"/>
      <c r="HQ124" s="599"/>
      <c r="HR124" s="599"/>
      <c r="HS124" s="599"/>
      <c r="HT124" s="599"/>
      <c r="HU124" s="599"/>
      <c r="HV124" s="599"/>
      <c r="HW124" s="599"/>
      <c r="HX124" s="599"/>
      <c r="HY124" s="599"/>
      <c r="HZ124" s="599"/>
      <c r="IA124" s="599"/>
      <c r="IB124" s="599"/>
      <c r="IC124" s="599"/>
      <c r="ID124" s="599"/>
      <c r="IE124" s="599"/>
      <c r="IF124" s="599"/>
      <c r="IG124" s="599"/>
      <c r="IH124" s="599"/>
      <c r="II124" s="599"/>
      <c r="IJ124" s="599"/>
      <c r="IK124" s="599"/>
      <c r="IL124" s="599"/>
      <c r="IM124" s="599"/>
      <c r="IN124" s="599"/>
    </row>
    <row r="125" spans="1:248" s="60" customFormat="1">
      <c r="A125" s="677" t="s">
        <v>1266</v>
      </c>
      <c r="B125" s="687" t="s">
        <v>738</v>
      </c>
      <c r="C125" s="563" t="s">
        <v>555</v>
      </c>
      <c r="D125" s="686" t="s">
        <v>47</v>
      </c>
      <c r="E125" s="633">
        <v>5040</v>
      </c>
      <c r="F125" s="633">
        <v>4081</v>
      </c>
      <c r="G125" s="540">
        <v>0</v>
      </c>
      <c r="H125" s="540">
        <v>7560</v>
      </c>
      <c r="I125" s="540">
        <v>15120</v>
      </c>
      <c r="J125" s="531">
        <f t="shared" si="8"/>
        <v>20568.240000000002</v>
      </c>
      <c r="K125" s="592" t="s">
        <v>234</v>
      </c>
      <c r="L125" s="580" t="s">
        <v>644</v>
      </c>
      <c r="M125" s="582"/>
      <c r="N125" s="598"/>
      <c r="O125" s="582"/>
      <c r="Q125" s="599"/>
      <c r="R125" s="599"/>
      <c r="S125" s="599"/>
      <c r="T125" s="599"/>
      <c r="U125" s="599"/>
      <c r="V125" s="599"/>
      <c r="W125" s="599"/>
      <c r="X125" s="599"/>
      <c r="Y125" s="599"/>
      <c r="Z125" s="599"/>
      <c r="AA125" s="599"/>
      <c r="AB125" s="599"/>
      <c r="AC125" s="599"/>
      <c r="AD125" s="599"/>
      <c r="AE125" s="599"/>
      <c r="AF125" s="599"/>
      <c r="AG125" s="599"/>
      <c r="AH125" s="599"/>
      <c r="AI125" s="599"/>
      <c r="AJ125" s="599"/>
      <c r="AK125" s="599"/>
      <c r="AL125" s="599"/>
      <c r="AM125" s="599"/>
      <c r="AN125" s="599"/>
      <c r="AO125" s="599"/>
      <c r="AP125" s="599"/>
      <c r="AQ125" s="599"/>
      <c r="AR125" s="599"/>
      <c r="AS125" s="599"/>
      <c r="AT125" s="599"/>
      <c r="AU125" s="599"/>
      <c r="AV125" s="599"/>
      <c r="AW125" s="599"/>
      <c r="AX125" s="599"/>
      <c r="AY125" s="599"/>
      <c r="AZ125" s="599"/>
      <c r="BA125" s="599"/>
      <c r="BB125" s="599"/>
      <c r="BC125" s="599"/>
      <c r="BD125" s="599"/>
      <c r="BE125" s="599"/>
      <c r="BF125" s="599"/>
      <c r="BG125" s="599"/>
      <c r="BH125" s="599"/>
      <c r="BI125" s="599"/>
      <c r="BJ125" s="599"/>
      <c r="BK125" s="599"/>
      <c r="BL125" s="599"/>
      <c r="BM125" s="599"/>
      <c r="BN125" s="599"/>
      <c r="BO125" s="599"/>
      <c r="BP125" s="599"/>
      <c r="BQ125" s="599"/>
      <c r="BR125" s="599"/>
      <c r="BS125" s="599"/>
      <c r="BT125" s="599"/>
      <c r="BU125" s="599"/>
      <c r="BV125" s="599"/>
      <c r="BW125" s="599"/>
      <c r="BX125" s="599"/>
      <c r="BY125" s="599"/>
      <c r="BZ125" s="599"/>
      <c r="CA125" s="599"/>
      <c r="CB125" s="599"/>
      <c r="CC125" s="599"/>
      <c r="CD125" s="599"/>
      <c r="CE125" s="599"/>
      <c r="CF125" s="599"/>
      <c r="CG125" s="599"/>
      <c r="CH125" s="599"/>
      <c r="CI125" s="599"/>
      <c r="CJ125" s="599"/>
      <c r="CK125" s="599"/>
      <c r="CL125" s="599"/>
      <c r="CM125" s="599"/>
      <c r="CN125" s="599"/>
      <c r="CO125" s="599"/>
      <c r="CP125" s="599"/>
      <c r="CQ125" s="599"/>
      <c r="CR125" s="599"/>
      <c r="CS125" s="599"/>
      <c r="CT125" s="599"/>
      <c r="CU125" s="599"/>
      <c r="CV125" s="599"/>
      <c r="CW125" s="599"/>
      <c r="CX125" s="599"/>
      <c r="CY125" s="599"/>
      <c r="CZ125" s="599"/>
      <c r="DA125" s="599"/>
      <c r="DB125" s="599"/>
      <c r="DC125" s="599"/>
      <c r="DD125" s="599"/>
      <c r="DE125" s="599"/>
      <c r="DF125" s="599"/>
      <c r="DG125" s="599"/>
      <c r="DH125" s="599"/>
      <c r="DI125" s="599"/>
      <c r="DJ125" s="599"/>
      <c r="DK125" s="599"/>
      <c r="DL125" s="599"/>
      <c r="DM125" s="599"/>
      <c r="DN125" s="599"/>
      <c r="DO125" s="599"/>
      <c r="DP125" s="599"/>
      <c r="DQ125" s="599"/>
      <c r="DR125" s="599"/>
      <c r="DS125" s="599"/>
      <c r="DT125" s="599"/>
      <c r="DU125" s="599"/>
      <c r="DV125" s="599"/>
      <c r="DW125" s="599"/>
      <c r="DX125" s="599"/>
      <c r="DY125" s="599"/>
      <c r="DZ125" s="599"/>
      <c r="EA125" s="599"/>
      <c r="EB125" s="599"/>
      <c r="EC125" s="599"/>
      <c r="ED125" s="599"/>
      <c r="EE125" s="599"/>
      <c r="EF125" s="599"/>
      <c r="EG125" s="599"/>
      <c r="EH125" s="599"/>
      <c r="EI125" s="599"/>
      <c r="EJ125" s="599"/>
      <c r="EK125" s="599"/>
      <c r="EL125" s="599"/>
      <c r="EM125" s="599"/>
      <c r="EN125" s="599"/>
      <c r="EO125" s="599"/>
      <c r="EP125" s="599"/>
      <c r="EQ125" s="599"/>
      <c r="ER125" s="599"/>
      <c r="ES125" s="599"/>
      <c r="ET125" s="599"/>
      <c r="EU125" s="599"/>
      <c r="EV125" s="599"/>
      <c r="EW125" s="599"/>
      <c r="EX125" s="599"/>
      <c r="EY125" s="599"/>
      <c r="EZ125" s="599"/>
      <c r="FA125" s="599"/>
      <c r="FB125" s="599"/>
      <c r="FC125" s="599"/>
      <c r="FD125" s="599"/>
      <c r="FE125" s="599"/>
      <c r="FF125" s="599"/>
      <c r="FG125" s="599"/>
      <c r="FH125" s="599"/>
      <c r="FI125" s="599"/>
      <c r="FJ125" s="599"/>
      <c r="FK125" s="599"/>
      <c r="FL125" s="599"/>
      <c r="FM125" s="599"/>
      <c r="FN125" s="599"/>
      <c r="FO125" s="599"/>
      <c r="FP125" s="599"/>
      <c r="FQ125" s="599"/>
      <c r="FR125" s="599"/>
      <c r="FS125" s="599"/>
      <c r="FT125" s="599"/>
      <c r="FU125" s="599"/>
      <c r="FV125" s="599"/>
      <c r="FW125" s="599"/>
      <c r="FX125" s="599"/>
      <c r="FY125" s="599"/>
      <c r="FZ125" s="599"/>
      <c r="GA125" s="599"/>
      <c r="GB125" s="599"/>
      <c r="GC125" s="599"/>
      <c r="GD125" s="599"/>
      <c r="GE125" s="599"/>
      <c r="GF125" s="599"/>
      <c r="GG125" s="599"/>
      <c r="GH125" s="599"/>
      <c r="GI125" s="599"/>
      <c r="GJ125" s="599"/>
      <c r="GK125" s="599"/>
      <c r="GL125" s="599"/>
      <c r="GM125" s="599"/>
      <c r="GN125" s="599"/>
      <c r="GO125" s="599"/>
      <c r="GP125" s="599"/>
      <c r="GQ125" s="599"/>
      <c r="GR125" s="599"/>
      <c r="GS125" s="599"/>
      <c r="GT125" s="599"/>
      <c r="GU125" s="599"/>
      <c r="GV125" s="599"/>
      <c r="GW125" s="599"/>
      <c r="GX125" s="599"/>
      <c r="GY125" s="599"/>
      <c r="GZ125" s="599"/>
      <c r="HA125" s="599"/>
      <c r="HB125" s="599"/>
      <c r="HC125" s="599"/>
      <c r="HD125" s="599"/>
      <c r="HE125" s="599"/>
      <c r="HF125" s="599"/>
      <c r="HG125" s="599"/>
      <c r="HH125" s="599"/>
      <c r="HI125" s="599"/>
      <c r="HJ125" s="599"/>
      <c r="HK125" s="599"/>
      <c r="HL125" s="599"/>
      <c r="HM125" s="599"/>
      <c r="HN125" s="599"/>
      <c r="HO125" s="599"/>
      <c r="HP125" s="599"/>
      <c r="HQ125" s="599"/>
      <c r="HR125" s="599"/>
      <c r="HS125" s="599"/>
      <c r="HT125" s="599"/>
      <c r="HU125" s="599"/>
      <c r="HV125" s="599"/>
      <c r="HW125" s="599"/>
      <c r="HX125" s="599"/>
      <c r="HY125" s="599"/>
      <c r="HZ125" s="599"/>
      <c r="IA125" s="599"/>
      <c r="IB125" s="599"/>
      <c r="IC125" s="599"/>
      <c r="ID125" s="599"/>
      <c r="IE125" s="599"/>
      <c r="IF125" s="599"/>
      <c r="IG125" s="599"/>
      <c r="IH125" s="599"/>
      <c r="II125" s="599"/>
      <c r="IJ125" s="599"/>
      <c r="IK125" s="599"/>
      <c r="IL125" s="599"/>
      <c r="IM125" s="599"/>
      <c r="IN125" s="599"/>
    </row>
    <row r="126" spans="1:248" s="60" customFormat="1">
      <c r="A126" s="677" t="s">
        <v>1267</v>
      </c>
      <c r="B126" s="687" t="s">
        <v>739</v>
      </c>
      <c r="C126" s="563" t="s">
        <v>555</v>
      </c>
      <c r="D126" s="686" t="s">
        <v>47</v>
      </c>
      <c r="E126" s="633">
        <v>600</v>
      </c>
      <c r="F126" s="633">
        <v>2000</v>
      </c>
      <c r="G126" s="540">
        <v>0</v>
      </c>
      <c r="H126" s="540">
        <v>600</v>
      </c>
      <c r="I126" s="540">
        <v>1200</v>
      </c>
      <c r="J126" s="531">
        <f t="shared" si="8"/>
        <v>1200</v>
      </c>
      <c r="K126" s="592" t="s">
        <v>234</v>
      </c>
      <c r="L126" s="580" t="s">
        <v>644</v>
      </c>
      <c r="M126" s="582"/>
      <c r="N126" s="598"/>
      <c r="O126" s="582"/>
      <c r="Q126" s="599"/>
      <c r="R126" s="599"/>
      <c r="S126" s="599"/>
      <c r="T126" s="599"/>
      <c r="U126" s="599"/>
      <c r="V126" s="599"/>
      <c r="W126" s="599"/>
      <c r="X126" s="599"/>
      <c r="Y126" s="599"/>
      <c r="Z126" s="599"/>
      <c r="AA126" s="599"/>
      <c r="AB126" s="599"/>
      <c r="AC126" s="599"/>
      <c r="AD126" s="599"/>
      <c r="AE126" s="599"/>
      <c r="AF126" s="599"/>
      <c r="AG126" s="599"/>
      <c r="AH126" s="599"/>
      <c r="AI126" s="599"/>
      <c r="AJ126" s="599"/>
      <c r="AK126" s="599"/>
      <c r="AL126" s="599"/>
      <c r="AM126" s="599"/>
      <c r="AN126" s="599"/>
      <c r="AO126" s="599"/>
      <c r="AP126" s="599"/>
      <c r="AQ126" s="599"/>
      <c r="AR126" s="599"/>
      <c r="AS126" s="599"/>
      <c r="AT126" s="599"/>
      <c r="AU126" s="599"/>
      <c r="AV126" s="599"/>
      <c r="AW126" s="599"/>
      <c r="AX126" s="599"/>
      <c r="AY126" s="599"/>
      <c r="AZ126" s="599"/>
      <c r="BA126" s="599"/>
      <c r="BB126" s="599"/>
      <c r="BC126" s="599"/>
      <c r="BD126" s="599"/>
      <c r="BE126" s="599"/>
      <c r="BF126" s="599"/>
      <c r="BG126" s="599"/>
      <c r="BH126" s="599"/>
      <c r="BI126" s="599"/>
      <c r="BJ126" s="599"/>
      <c r="BK126" s="599"/>
      <c r="BL126" s="599"/>
      <c r="BM126" s="599"/>
      <c r="BN126" s="599"/>
      <c r="BO126" s="599"/>
      <c r="BP126" s="599"/>
      <c r="BQ126" s="599"/>
      <c r="BR126" s="599"/>
      <c r="BS126" s="599"/>
      <c r="BT126" s="599"/>
      <c r="BU126" s="599"/>
      <c r="BV126" s="599"/>
      <c r="BW126" s="599"/>
      <c r="BX126" s="599"/>
      <c r="BY126" s="599"/>
      <c r="BZ126" s="599"/>
      <c r="CA126" s="599"/>
      <c r="CB126" s="599"/>
      <c r="CC126" s="599"/>
      <c r="CD126" s="599"/>
      <c r="CE126" s="599"/>
      <c r="CF126" s="599"/>
      <c r="CG126" s="599"/>
      <c r="CH126" s="599"/>
      <c r="CI126" s="599"/>
      <c r="CJ126" s="599"/>
      <c r="CK126" s="599"/>
      <c r="CL126" s="599"/>
      <c r="CM126" s="599"/>
      <c r="CN126" s="599"/>
      <c r="CO126" s="599"/>
      <c r="CP126" s="599"/>
      <c r="CQ126" s="599"/>
      <c r="CR126" s="599"/>
      <c r="CS126" s="599"/>
      <c r="CT126" s="599"/>
      <c r="CU126" s="599"/>
      <c r="CV126" s="599"/>
      <c r="CW126" s="599"/>
      <c r="CX126" s="599"/>
      <c r="CY126" s="599"/>
      <c r="CZ126" s="599"/>
      <c r="DA126" s="599"/>
      <c r="DB126" s="599"/>
      <c r="DC126" s="599"/>
      <c r="DD126" s="599"/>
      <c r="DE126" s="599"/>
      <c r="DF126" s="599"/>
      <c r="DG126" s="599"/>
      <c r="DH126" s="599"/>
      <c r="DI126" s="599"/>
      <c r="DJ126" s="599"/>
      <c r="DK126" s="599"/>
      <c r="DL126" s="599"/>
      <c r="DM126" s="599"/>
      <c r="DN126" s="599"/>
      <c r="DO126" s="599"/>
      <c r="DP126" s="599"/>
      <c r="DQ126" s="599"/>
      <c r="DR126" s="599"/>
      <c r="DS126" s="599"/>
      <c r="DT126" s="599"/>
      <c r="DU126" s="599"/>
      <c r="DV126" s="599"/>
      <c r="DW126" s="599"/>
      <c r="DX126" s="599"/>
      <c r="DY126" s="599"/>
      <c r="DZ126" s="599"/>
      <c r="EA126" s="599"/>
      <c r="EB126" s="599"/>
      <c r="EC126" s="599"/>
      <c r="ED126" s="599"/>
      <c r="EE126" s="599"/>
      <c r="EF126" s="599"/>
      <c r="EG126" s="599"/>
      <c r="EH126" s="599"/>
      <c r="EI126" s="599"/>
      <c r="EJ126" s="599"/>
      <c r="EK126" s="599"/>
      <c r="EL126" s="599"/>
      <c r="EM126" s="599"/>
      <c r="EN126" s="599"/>
      <c r="EO126" s="599"/>
      <c r="EP126" s="599"/>
      <c r="EQ126" s="599"/>
      <c r="ER126" s="599"/>
      <c r="ES126" s="599"/>
      <c r="ET126" s="599"/>
      <c r="EU126" s="599"/>
      <c r="EV126" s="599"/>
      <c r="EW126" s="599"/>
      <c r="EX126" s="599"/>
      <c r="EY126" s="599"/>
      <c r="EZ126" s="599"/>
      <c r="FA126" s="599"/>
      <c r="FB126" s="599"/>
      <c r="FC126" s="599"/>
      <c r="FD126" s="599"/>
      <c r="FE126" s="599"/>
      <c r="FF126" s="599"/>
      <c r="FG126" s="599"/>
      <c r="FH126" s="599"/>
      <c r="FI126" s="599"/>
      <c r="FJ126" s="599"/>
      <c r="FK126" s="599"/>
      <c r="FL126" s="599"/>
      <c r="FM126" s="599"/>
      <c r="FN126" s="599"/>
      <c r="FO126" s="599"/>
      <c r="FP126" s="599"/>
      <c r="FQ126" s="599"/>
      <c r="FR126" s="599"/>
      <c r="FS126" s="599"/>
      <c r="FT126" s="599"/>
      <c r="FU126" s="599"/>
      <c r="FV126" s="599"/>
      <c r="FW126" s="599"/>
      <c r="FX126" s="599"/>
      <c r="FY126" s="599"/>
      <c r="FZ126" s="599"/>
      <c r="GA126" s="599"/>
      <c r="GB126" s="599"/>
      <c r="GC126" s="599"/>
      <c r="GD126" s="599"/>
      <c r="GE126" s="599"/>
      <c r="GF126" s="599"/>
      <c r="GG126" s="599"/>
      <c r="GH126" s="599"/>
      <c r="GI126" s="599"/>
      <c r="GJ126" s="599"/>
      <c r="GK126" s="599"/>
      <c r="GL126" s="599"/>
      <c r="GM126" s="599"/>
      <c r="GN126" s="599"/>
      <c r="GO126" s="599"/>
      <c r="GP126" s="599"/>
      <c r="GQ126" s="599"/>
      <c r="GR126" s="599"/>
      <c r="GS126" s="599"/>
      <c r="GT126" s="599"/>
      <c r="GU126" s="599"/>
      <c r="GV126" s="599"/>
      <c r="GW126" s="599"/>
      <c r="GX126" s="599"/>
      <c r="GY126" s="599"/>
      <c r="GZ126" s="599"/>
      <c r="HA126" s="599"/>
      <c r="HB126" s="599"/>
      <c r="HC126" s="599"/>
      <c r="HD126" s="599"/>
      <c r="HE126" s="599"/>
      <c r="HF126" s="599"/>
      <c r="HG126" s="599"/>
      <c r="HH126" s="599"/>
      <c r="HI126" s="599"/>
      <c r="HJ126" s="599"/>
      <c r="HK126" s="599"/>
      <c r="HL126" s="599"/>
      <c r="HM126" s="599"/>
      <c r="HN126" s="599"/>
      <c r="HO126" s="599"/>
      <c r="HP126" s="599"/>
      <c r="HQ126" s="599"/>
      <c r="HR126" s="599"/>
      <c r="HS126" s="599"/>
      <c r="HT126" s="599"/>
      <c r="HU126" s="599"/>
      <c r="HV126" s="599"/>
      <c r="HW126" s="599"/>
      <c r="HX126" s="599"/>
      <c r="HY126" s="599"/>
      <c r="HZ126" s="599"/>
      <c r="IA126" s="599"/>
      <c r="IB126" s="599"/>
      <c r="IC126" s="599"/>
      <c r="ID126" s="599"/>
      <c r="IE126" s="599"/>
      <c r="IF126" s="599"/>
      <c r="IG126" s="599"/>
      <c r="IH126" s="599"/>
      <c r="II126" s="599"/>
      <c r="IJ126" s="599"/>
      <c r="IK126" s="599"/>
      <c r="IL126" s="599"/>
      <c r="IM126" s="599"/>
      <c r="IN126" s="599"/>
    </row>
    <row r="127" spans="1:248" s="60" customFormat="1">
      <c r="A127" s="677" t="s">
        <v>1268</v>
      </c>
      <c r="B127" s="687" t="s">
        <v>740</v>
      </c>
      <c r="C127" s="563" t="s">
        <v>555</v>
      </c>
      <c r="D127" s="686" t="s">
        <v>47</v>
      </c>
      <c r="E127" s="633">
        <v>7500</v>
      </c>
      <c r="F127" s="633">
        <v>1600</v>
      </c>
      <c r="G127" s="540">
        <v>0</v>
      </c>
      <c r="H127" s="540">
        <v>6000</v>
      </c>
      <c r="I127" s="540">
        <v>12000</v>
      </c>
      <c r="J127" s="531">
        <f t="shared" si="8"/>
        <v>12000</v>
      </c>
      <c r="K127" s="592" t="s">
        <v>234</v>
      </c>
      <c r="L127" s="580" t="s">
        <v>644</v>
      </c>
      <c r="M127" s="582"/>
      <c r="N127" s="598"/>
      <c r="O127" s="582"/>
      <c r="Q127" s="599"/>
      <c r="R127" s="599"/>
      <c r="S127" s="599"/>
      <c r="T127" s="599"/>
      <c r="U127" s="599"/>
      <c r="V127" s="599"/>
      <c r="W127" s="599"/>
      <c r="X127" s="599"/>
      <c r="Y127" s="599"/>
      <c r="Z127" s="599"/>
      <c r="AA127" s="599"/>
      <c r="AB127" s="599"/>
      <c r="AC127" s="599"/>
      <c r="AD127" s="599"/>
      <c r="AE127" s="599"/>
      <c r="AF127" s="599"/>
      <c r="AG127" s="599"/>
      <c r="AH127" s="599"/>
      <c r="AI127" s="599"/>
      <c r="AJ127" s="599"/>
      <c r="AK127" s="599"/>
      <c r="AL127" s="599"/>
      <c r="AM127" s="599"/>
      <c r="AN127" s="599"/>
      <c r="AO127" s="599"/>
      <c r="AP127" s="599"/>
      <c r="AQ127" s="599"/>
      <c r="AR127" s="599"/>
      <c r="AS127" s="599"/>
      <c r="AT127" s="599"/>
      <c r="AU127" s="599"/>
      <c r="AV127" s="599"/>
      <c r="AW127" s="599"/>
      <c r="AX127" s="599"/>
      <c r="AY127" s="599"/>
      <c r="AZ127" s="599"/>
      <c r="BA127" s="599"/>
      <c r="BB127" s="599"/>
      <c r="BC127" s="599"/>
      <c r="BD127" s="599"/>
      <c r="BE127" s="599"/>
      <c r="BF127" s="599"/>
      <c r="BG127" s="599"/>
      <c r="BH127" s="599"/>
      <c r="BI127" s="599"/>
      <c r="BJ127" s="599"/>
      <c r="BK127" s="599"/>
      <c r="BL127" s="599"/>
      <c r="BM127" s="599"/>
      <c r="BN127" s="599"/>
      <c r="BO127" s="599"/>
      <c r="BP127" s="599"/>
      <c r="BQ127" s="599"/>
      <c r="BR127" s="599"/>
      <c r="BS127" s="599"/>
      <c r="BT127" s="599"/>
      <c r="BU127" s="599"/>
      <c r="BV127" s="599"/>
      <c r="BW127" s="599"/>
      <c r="BX127" s="599"/>
      <c r="BY127" s="599"/>
      <c r="BZ127" s="599"/>
      <c r="CA127" s="599"/>
      <c r="CB127" s="599"/>
      <c r="CC127" s="599"/>
      <c r="CD127" s="599"/>
      <c r="CE127" s="599"/>
      <c r="CF127" s="599"/>
      <c r="CG127" s="599"/>
      <c r="CH127" s="599"/>
      <c r="CI127" s="599"/>
      <c r="CJ127" s="599"/>
      <c r="CK127" s="599"/>
      <c r="CL127" s="599"/>
      <c r="CM127" s="599"/>
      <c r="CN127" s="599"/>
      <c r="CO127" s="599"/>
      <c r="CP127" s="599"/>
      <c r="CQ127" s="599"/>
      <c r="CR127" s="599"/>
      <c r="CS127" s="599"/>
      <c r="CT127" s="599"/>
      <c r="CU127" s="599"/>
      <c r="CV127" s="599"/>
      <c r="CW127" s="599"/>
      <c r="CX127" s="599"/>
      <c r="CY127" s="599"/>
      <c r="CZ127" s="599"/>
      <c r="DA127" s="599"/>
      <c r="DB127" s="599"/>
      <c r="DC127" s="599"/>
      <c r="DD127" s="599"/>
      <c r="DE127" s="599"/>
      <c r="DF127" s="599"/>
      <c r="DG127" s="599"/>
      <c r="DH127" s="599"/>
      <c r="DI127" s="599"/>
      <c r="DJ127" s="599"/>
      <c r="DK127" s="599"/>
      <c r="DL127" s="599"/>
      <c r="DM127" s="599"/>
      <c r="DN127" s="599"/>
      <c r="DO127" s="599"/>
      <c r="DP127" s="599"/>
      <c r="DQ127" s="599"/>
      <c r="DR127" s="599"/>
      <c r="DS127" s="599"/>
      <c r="DT127" s="599"/>
      <c r="DU127" s="599"/>
      <c r="DV127" s="599"/>
      <c r="DW127" s="599"/>
      <c r="DX127" s="599"/>
      <c r="DY127" s="599"/>
      <c r="DZ127" s="599"/>
      <c r="EA127" s="599"/>
      <c r="EB127" s="599"/>
      <c r="EC127" s="599"/>
      <c r="ED127" s="599"/>
      <c r="EE127" s="599"/>
      <c r="EF127" s="599"/>
      <c r="EG127" s="599"/>
      <c r="EH127" s="599"/>
      <c r="EI127" s="599"/>
      <c r="EJ127" s="599"/>
      <c r="EK127" s="599"/>
      <c r="EL127" s="599"/>
      <c r="EM127" s="599"/>
      <c r="EN127" s="599"/>
      <c r="EO127" s="599"/>
      <c r="EP127" s="599"/>
      <c r="EQ127" s="599"/>
      <c r="ER127" s="599"/>
      <c r="ES127" s="599"/>
      <c r="ET127" s="599"/>
      <c r="EU127" s="599"/>
      <c r="EV127" s="599"/>
      <c r="EW127" s="599"/>
      <c r="EX127" s="599"/>
      <c r="EY127" s="599"/>
      <c r="EZ127" s="599"/>
      <c r="FA127" s="599"/>
      <c r="FB127" s="599"/>
      <c r="FC127" s="599"/>
      <c r="FD127" s="599"/>
      <c r="FE127" s="599"/>
      <c r="FF127" s="599"/>
      <c r="FG127" s="599"/>
      <c r="FH127" s="599"/>
      <c r="FI127" s="599"/>
      <c r="FJ127" s="599"/>
      <c r="FK127" s="599"/>
      <c r="FL127" s="599"/>
      <c r="FM127" s="599"/>
      <c r="FN127" s="599"/>
      <c r="FO127" s="599"/>
      <c r="FP127" s="599"/>
      <c r="FQ127" s="599"/>
      <c r="FR127" s="599"/>
      <c r="FS127" s="599"/>
      <c r="FT127" s="599"/>
      <c r="FU127" s="599"/>
      <c r="FV127" s="599"/>
      <c r="FW127" s="599"/>
      <c r="FX127" s="599"/>
      <c r="FY127" s="599"/>
      <c r="FZ127" s="599"/>
      <c r="GA127" s="599"/>
      <c r="GB127" s="599"/>
      <c r="GC127" s="599"/>
      <c r="GD127" s="599"/>
      <c r="GE127" s="599"/>
      <c r="GF127" s="599"/>
      <c r="GG127" s="599"/>
      <c r="GH127" s="599"/>
      <c r="GI127" s="599"/>
      <c r="GJ127" s="599"/>
      <c r="GK127" s="599"/>
      <c r="GL127" s="599"/>
      <c r="GM127" s="599"/>
      <c r="GN127" s="599"/>
      <c r="GO127" s="599"/>
      <c r="GP127" s="599"/>
      <c r="GQ127" s="599"/>
      <c r="GR127" s="599"/>
      <c r="GS127" s="599"/>
      <c r="GT127" s="599"/>
      <c r="GU127" s="599"/>
      <c r="GV127" s="599"/>
      <c r="GW127" s="599"/>
      <c r="GX127" s="599"/>
      <c r="GY127" s="599"/>
      <c r="GZ127" s="599"/>
      <c r="HA127" s="599"/>
      <c r="HB127" s="599"/>
      <c r="HC127" s="599"/>
      <c r="HD127" s="599"/>
      <c r="HE127" s="599"/>
      <c r="HF127" s="599"/>
      <c r="HG127" s="599"/>
      <c r="HH127" s="599"/>
      <c r="HI127" s="599"/>
      <c r="HJ127" s="599"/>
      <c r="HK127" s="599"/>
      <c r="HL127" s="599"/>
      <c r="HM127" s="599"/>
      <c r="HN127" s="599"/>
      <c r="HO127" s="599"/>
      <c r="HP127" s="599"/>
      <c r="HQ127" s="599"/>
      <c r="HR127" s="599"/>
      <c r="HS127" s="599"/>
      <c r="HT127" s="599"/>
      <c r="HU127" s="599"/>
      <c r="HV127" s="599"/>
      <c r="HW127" s="599"/>
      <c r="HX127" s="599"/>
      <c r="HY127" s="599"/>
      <c r="HZ127" s="599"/>
      <c r="IA127" s="599"/>
      <c r="IB127" s="599"/>
      <c r="IC127" s="599"/>
      <c r="ID127" s="599"/>
      <c r="IE127" s="599"/>
      <c r="IF127" s="599"/>
      <c r="IG127" s="599"/>
      <c r="IH127" s="599"/>
      <c r="II127" s="599"/>
      <c r="IJ127" s="599"/>
      <c r="IK127" s="599"/>
      <c r="IL127" s="599"/>
      <c r="IM127" s="599"/>
      <c r="IN127" s="599"/>
    </row>
    <row r="128" spans="1:248" s="60" customFormat="1">
      <c r="A128" s="677" t="s">
        <v>1269</v>
      </c>
      <c r="B128" s="687" t="s">
        <v>740</v>
      </c>
      <c r="C128" s="563" t="s">
        <v>555</v>
      </c>
      <c r="D128" s="686" t="s">
        <v>47</v>
      </c>
      <c r="E128" s="633">
        <v>4900</v>
      </c>
      <c r="F128" s="633">
        <v>1588</v>
      </c>
      <c r="G128" s="540">
        <v>0</v>
      </c>
      <c r="H128" s="540">
        <v>3890.6</v>
      </c>
      <c r="I128" s="540">
        <v>7781.2</v>
      </c>
      <c r="J128" s="531">
        <f t="shared" si="8"/>
        <v>7781.2</v>
      </c>
      <c r="K128" s="592" t="s">
        <v>234</v>
      </c>
      <c r="L128" s="580" t="s">
        <v>644</v>
      </c>
      <c r="M128" s="582"/>
      <c r="N128" s="598"/>
      <c r="O128" s="582"/>
      <c r="Q128" s="599"/>
      <c r="R128" s="599"/>
      <c r="S128" s="599"/>
      <c r="T128" s="599"/>
      <c r="U128" s="599"/>
      <c r="V128" s="599"/>
      <c r="W128" s="599"/>
      <c r="X128" s="599"/>
      <c r="Y128" s="599"/>
      <c r="Z128" s="599"/>
      <c r="AA128" s="599"/>
      <c r="AB128" s="599"/>
      <c r="AC128" s="599"/>
      <c r="AD128" s="599"/>
      <c r="AE128" s="599"/>
      <c r="AF128" s="599"/>
      <c r="AG128" s="599"/>
      <c r="AH128" s="599"/>
      <c r="AI128" s="599"/>
      <c r="AJ128" s="599"/>
      <c r="AK128" s="599"/>
      <c r="AL128" s="599"/>
      <c r="AM128" s="599"/>
      <c r="AN128" s="599"/>
      <c r="AO128" s="599"/>
      <c r="AP128" s="599"/>
      <c r="AQ128" s="599"/>
      <c r="AR128" s="599"/>
      <c r="AS128" s="599"/>
      <c r="AT128" s="599"/>
      <c r="AU128" s="599"/>
      <c r="AV128" s="599"/>
      <c r="AW128" s="599"/>
      <c r="AX128" s="599"/>
      <c r="AY128" s="599"/>
      <c r="AZ128" s="599"/>
      <c r="BA128" s="599"/>
      <c r="BB128" s="599"/>
      <c r="BC128" s="599"/>
      <c r="BD128" s="599"/>
      <c r="BE128" s="599"/>
      <c r="BF128" s="599"/>
      <c r="BG128" s="599"/>
      <c r="BH128" s="599"/>
      <c r="BI128" s="599"/>
      <c r="BJ128" s="599"/>
      <c r="BK128" s="599"/>
      <c r="BL128" s="599"/>
      <c r="BM128" s="599"/>
      <c r="BN128" s="599"/>
      <c r="BO128" s="599"/>
      <c r="BP128" s="599"/>
      <c r="BQ128" s="599"/>
      <c r="BR128" s="599"/>
      <c r="BS128" s="599"/>
      <c r="BT128" s="599"/>
      <c r="BU128" s="599"/>
      <c r="BV128" s="599"/>
      <c r="BW128" s="599"/>
      <c r="BX128" s="599"/>
      <c r="BY128" s="599"/>
      <c r="BZ128" s="599"/>
      <c r="CA128" s="599"/>
      <c r="CB128" s="599"/>
      <c r="CC128" s="599"/>
      <c r="CD128" s="599"/>
      <c r="CE128" s="599"/>
      <c r="CF128" s="599"/>
      <c r="CG128" s="599"/>
      <c r="CH128" s="599"/>
      <c r="CI128" s="599"/>
      <c r="CJ128" s="599"/>
      <c r="CK128" s="599"/>
      <c r="CL128" s="599"/>
      <c r="CM128" s="599"/>
      <c r="CN128" s="599"/>
      <c r="CO128" s="599"/>
      <c r="CP128" s="599"/>
      <c r="CQ128" s="599"/>
      <c r="CR128" s="599"/>
      <c r="CS128" s="599"/>
      <c r="CT128" s="599"/>
      <c r="CU128" s="599"/>
      <c r="CV128" s="599"/>
      <c r="CW128" s="599"/>
      <c r="CX128" s="599"/>
      <c r="CY128" s="599"/>
      <c r="CZ128" s="599"/>
      <c r="DA128" s="599"/>
      <c r="DB128" s="599"/>
      <c r="DC128" s="599"/>
      <c r="DD128" s="599"/>
      <c r="DE128" s="599"/>
      <c r="DF128" s="599"/>
      <c r="DG128" s="599"/>
      <c r="DH128" s="599"/>
      <c r="DI128" s="599"/>
      <c r="DJ128" s="599"/>
      <c r="DK128" s="599"/>
      <c r="DL128" s="599"/>
      <c r="DM128" s="599"/>
      <c r="DN128" s="599"/>
      <c r="DO128" s="599"/>
      <c r="DP128" s="599"/>
      <c r="DQ128" s="599"/>
      <c r="DR128" s="599"/>
      <c r="DS128" s="599"/>
      <c r="DT128" s="599"/>
      <c r="DU128" s="599"/>
      <c r="DV128" s="599"/>
      <c r="DW128" s="599"/>
      <c r="DX128" s="599"/>
      <c r="DY128" s="599"/>
      <c r="DZ128" s="599"/>
      <c r="EA128" s="599"/>
      <c r="EB128" s="599"/>
      <c r="EC128" s="599"/>
      <c r="ED128" s="599"/>
      <c r="EE128" s="599"/>
      <c r="EF128" s="599"/>
      <c r="EG128" s="599"/>
      <c r="EH128" s="599"/>
      <c r="EI128" s="599"/>
      <c r="EJ128" s="599"/>
      <c r="EK128" s="599"/>
      <c r="EL128" s="599"/>
      <c r="EM128" s="599"/>
      <c r="EN128" s="599"/>
      <c r="EO128" s="599"/>
      <c r="EP128" s="599"/>
      <c r="EQ128" s="599"/>
      <c r="ER128" s="599"/>
      <c r="ES128" s="599"/>
      <c r="ET128" s="599"/>
      <c r="EU128" s="599"/>
      <c r="EV128" s="599"/>
      <c r="EW128" s="599"/>
      <c r="EX128" s="599"/>
      <c r="EY128" s="599"/>
      <c r="EZ128" s="599"/>
      <c r="FA128" s="599"/>
      <c r="FB128" s="599"/>
      <c r="FC128" s="599"/>
      <c r="FD128" s="599"/>
      <c r="FE128" s="599"/>
      <c r="FF128" s="599"/>
      <c r="FG128" s="599"/>
      <c r="FH128" s="599"/>
      <c r="FI128" s="599"/>
      <c r="FJ128" s="599"/>
      <c r="FK128" s="599"/>
      <c r="FL128" s="599"/>
      <c r="FM128" s="599"/>
      <c r="FN128" s="599"/>
      <c r="FO128" s="599"/>
      <c r="FP128" s="599"/>
      <c r="FQ128" s="599"/>
      <c r="FR128" s="599"/>
      <c r="FS128" s="599"/>
      <c r="FT128" s="599"/>
      <c r="FU128" s="599"/>
      <c r="FV128" s="599"/>
      <c r="FW128" s="599"/>
      <c r="FX128" s="599"/>
      <c r="FY128" s="599"/>
      <c r="FZ128" s="599"/>
      <c r="GA128" s="599"/>
      <c r="GB128" s="599"/>
      <c r="GC128" s="599"/>
      <c r="GD128" s="599"/>
      <c r="GE128" s="599"/>
      <c r="GF128" s="599"/>
      <c r="GG128" s="599"/>
      <c r="GH128" s="599"/>
      <c r="GI128" s="599"/>
      <c r="GJ128" s="599"/>
      <c r="GK128" s="599"/>
      <c r="GL128" s="599"/>
      <c r="GM128" s="599"/>
      <c r="GN128" s="599"/>
      <c r="GO128" s="599"/>
      <c r="GP128" s="599"/>
      <c r="GQ128" s="599"/>
      <c r="GR128" s="599"/>
      <c r="GS128" s="599"/>
      <c r="GT128" s="599"/>
      <c r="GU128" s="599"/>
      <c r="GV128" s="599"/>
      <c r="GW128" s="599"/>
      <c r="GX128" s="599"/>
      <c r="GY128" s="599"/>
      <c r="GZ128" s="599"/>
      <c r="HA128" s="599"/>
      <c r="HB128" s="599"/>
      <c r="HC128" s="599"/>
      <c r="HD128" s="599"/>
      <c r="HE128" s="599"/>
      <c r="HF128" s="599"/>
      <c r="HG128" s="599"/>
      <c r="HH128" s="599"/>
      <c r="HI128" s="599"/>
      <c r="HJ128" s="599"/>
      <c r="HK128" s="599"/>
      <c r="HL128" s="599"/>
      <c r="HM128" s="599"/>
      <c r="HN128" s="599"/>
      <c r="HO128" s="599"/>
      <c r="HP128" s="599"/>
      <c r="HQ128" s="599"/>
      <c r="HR128" s="599"/>
      <c r="HS128" s="599"/>
      <c r="HT128" s="599"/>
      <c r="HU128" s="599"/>
      <c r="HV128" s="599"/>
      <c r="HW128" s="599"/>
      <c r="HX128" s="599"/>
      <c r="HY128" s="599"/>
      <c r="HZ128" s="599"/>
      <c r="IA128" s="599"/>
      <c r="IB128" s="599"/>
      <c r="IC128" s="599"/>
      <c r="ID128" s="599"/>
      <c r="IE128" s="599"/>
      <c r="IF128" s="599"/>
      <c r="IG128" s="599"/>
      <c r="IH128" s="599"/>
      <c r="II128" s="599"/>
      <c r="IJ128" s="599"/>
      <c r="IK128" s="599"/>
      <c r="IL128" s="599"/>
      <c r="IM128" s="599"/>
      <c r="IN128" s="599"/>
    </row>
    <row r="129" spans="1:248" s="60" customFormat="1">
      <c r="A129" s="677" t="s">
        <v>1270</v>
      </c>
      <c r="B129" s="687" t="s">
        <v>742</v>
      </c>
      <c r="C129" s="563" t="s">
        <v>555</v>
      </c>
      <c r="D129" s="686" t="s">
        <v>122</v>
      </c>
      <c r="E129" s="688">
        <v>7500</v>
      </c>
      <c r="F129" s="633">
        <v>3000</v>
      </c>
      <c r="G129" s="540">
        <v>0</v>
      </c>
      <c r="H129" s="540">
        <v>11250</v>
      </c>
      <c r="I129" s="540">
        <v>22500</v>
      </c>
      <c r="J129" s="531">
        <f t="shared" si="8"/>
        <v>22500</v>
      </c>
      <c r="K129" s="592" t="s">
        <v>234</v>
      </c>
      <c r="L129" s="580" t="s">
        <v>644</v>
      </c>
      <c r="M129" s="582"/>
      <c r="N129" s="598"/>
      <c r="O129" s="582"/>
      <c r="Q129" s="599"/>
      <c r="R129" s="599"/>
      <c r="S129" s="599"/>
      <c r="T129" s="599"/>
      <c r="U129" s="599"/>
      <c r="V129" s="599"/>
      <c r="W129" s="599"/>
      <c r="X129" s="599"/>
      <c r="Y129" s="599"/>
      <c r="Z129" s="599"/>
      <c r="AA129" s="599"/>
      <c r="AB129" s="599"/>
      <c r="AC129" s="599"/>
      <c r="AD129" s="599"/>
      <c r="AE129" s="599"/>
      <c r="AF129" s="599"/>
      <c r="AG129" s="599"/>
      <c r="AH129" s="599"/>
      <c r="AI129" s="599"/>
      <c r="AJ129" s="599"/>
      <c r="AK129" s="599"/>
      <c r="AL129" s="599"/>
      <c r="AM129" s="599"/>
      <c r="AN129" s="599"/>
      <c r="AO129" s="599"/>
      <c r="AP129" s="599"/>
      <c r="AQ129" s="599"/>
      <c r="AR129" s="599"/>
      <c r="AS129" s="599"/>
      <c r="AT129" s="599"/>
      <c r="AU129" s="599"/>
      <c r="AV129" s="599"/>
      <c r="AW129" s="599"/>
      <c r="AX129" s="599"/>
      <c r="AY129" s="599"/>
      <c r="AZ129" s="599"/>
      <c r="BA129" s="599"/>
      <c r="BB129" s="599"/>
      <c r="BC129" s="599"/>
      <c r="BD129" s="599"/>
      <c r="BE129" s="599"/>
      <c r="BF129" s="599"/>
      <c r="BG129" s="599"/>
      <c r="BH129" s="599"/>
      <c r="BI129" s="599"/>
      <c r="BJ129" s="599"/>
      <c r="BK129" s="599"/>
      <c r="BL129" s="599"/>
      <c r="BM129" s="599"/>
      <c r="BN129" s="599"/>
      <c r="BO129" s="599"/>
      <c r="BP129" s="599"/>
      <c r="BQ129" s="599"/>
      <c r="BR129" s="599"/>
      <c r="BS129" s="599"/>
      <c r="BT129" s="599"/>
      <c r="BU129" s="599"/>
      <c r="BV129" s="599"/>
      <c r="BW129" s="599"/>
      <c r="BX129" s="599"/>
      <c r="BY129" s="599"/>
      <c r="BZ129" s="599"/>
      <c r="CA129" s="599"/>
      <c r="CB129" s="599"/>
      <c r="CC129" s="599"/>
      <c r="CD129" s="599"/>
      <c r="CE129" s="599"/>
      <c r="CF129" s="599"/>
      <c r="CG129" s="599"/>
      <c r="CH129" s="599"/>
      <c r="CI129" s="599"/>
      <c r="CJ129" s="599"/>
      <c r="CK129" s="599"/>
      <c r="CL129" s="599"/>
      <c r="CM129" s="599"/>
      <c r="CN129" s="599"/>
      <c r="CO129" s="599"/>
      <c r="CP129" s="599"/>
      <c r="CQ129" s="599"/>
      <c r="CR129" s="599"/>
      <c r="CS129" s="599"/>
      <c r="CT129" s="599"/>
      <c r="CU129" s="599"/>
      <c r="CV129" s="599"/>
      <c r="CW129" s="599"/>
      <c r="CX129" s="599"/>
      <c r="CY129" s="599"/>
      <c r="CZ129" s="599"/>
      <c r="DA129" s="599"/>
      <c r="DB129" s="599"/>
      <c r="DC129" s="599"/>
      <c r="DD129" s="599"/>
      <c r="DE129" s="599"/>
      <c r="DF129" s="599"/>
      <c r="DG129" s="599"/>
      <c r="DH129" s="599"/>
      <c r="DI129" s="599"/>
      <c r="DJ129" s="599"/>
      <c r="DK129" s="599"/>
      <c r="DL129" s="599"/>
      <c r="DM129" s="599"/>
      <c r="DN129" s="599"/>
      <c r="DO129" s="599"/>
      <c r="DP129" s="599"/>
      <c r="DQ129" s="599"/>
      <c r="DR129" s="599"/>
      <c r="DS129" s="599"/>
      <c r="DT129" s="599"/>
      <c r="DU129" s="599"/>
      <c r="DV129" s="599"/>
      <c r="DW129" s="599"/>
      <c r="DX129" s="599"/>
      <c r="DY129" s="599"/>
      <c r="DZ129" s="599"/>
      <c r="EA129" s="599"/>
      <c r="EB129" s="599"/>
      <c r="EC129" s="599"/>
      <c r="ED129" s="599"/>
      <c r="EE129" s="599"/>
      <c r="EF129" s="599"/>
      <c r="EG129" s="599"/>
      <c r="EH129" s="599"/>
      <c r="EI129" s="599"/>
      <c r="EJ129" s="599"/>
      <c r="EK129" s="599"/>
      <c r="EL129" s="599"/>
      <c r="EM129" s="599"/>
      <c r="EN129" s="599"/>
      <c r="EO129" s="599"/>
      <c r="EP129" s="599"/>
      <c r="EQ129" s="599"/>
      <c r="ER129" s="599"/>
      <c r="ES129" s="599"/>
      <c r="ET129" s="599"/>
      <c r="EU129" s="599"/>
      <c r="EV129" s="599"/>
      <c r="EW129" s="599"/>
      <c r="EX129" s="599"/>
      <c r="EY129" s="599"/>
      <c r="EZ129" s="599"/>
      <c r="FA129" s="599"/>
      <c r="FB129" s="599"/>
      <c r="FC129" s="599"/>
      <c r="FD129" s="599"/>
      <c r="FE129" s="599"/>
      <c r="FF129" s="599"/>
      <c r="FG129" s="599"/>
      <c r="FH129" s="599"/>
      <c r="FI129" s="599"/>
      <c r="FJ129" s="599"/>
      <c r="FK129" s="599"/>
      <c r="FL129" s="599"/>
      <c r="FM129" s="599"/>
      <c r="FN129" s="599"/>
      <c r="FO129" s="599"/>
      <c r="FP129" s="599"/>
      <c r="FQ129" s="599"/>
      <c r="FR129" s="599"/>
      <c r="FS129" s="599"/>
      <c r="FT129" s="599"/>
      <c r="FU129" s="599"/>
      <c r="FV129" s="599"/>
      <c r="FW129" s="599"/>
      <c r="FX129" s="599"/>
      <c r="FY129" s="599"/>
      <c r="FZ129" s="599"/>
      <c r="GA129" s="599"/>
      <c r="GB129" s="599"/>
      <c r="GC129" s="599"/>
      <c r="GD129" s="599"/>
      <c r="GE129" s="599"/>
      <c r="GF129" s="599"/>
      <c r="GG129" s="599"/>
      <c r="GH129" s="599"/>
      <c r="GI129" s="599"/>
      <c r="GJ129" s="599"/>
      <c r="GK129" s="599"/>
      <c r="GL129" s="599"/>
      <c r="GM129" s="599"/>
      <c r="GN129" s="599"/>
      <c r="GO129" s="599"/>
      <c r="GP129" s="599"/>
      <c r="GQ129" s="599"/>
      <c r="GR129" s="599"/>
      <c r="GS129" s="599"/>
      <c r="GT129" s="599"/>
      <c r="GU129" s="599"/>
      <c r="GV129" s="599"/>
      <c r="GW129" s="599"/>
      <c r="GX129" s="599"/>
      <c r="GY129" s="599"/>
      <c r="GZ129" s="599"/>
      <c r="HA129" s="599"/>
      <c r="HB129" s="599"/>
      <c r="HC129" s="599"/>
      <c r="HD129" s="599"/>
      <c r="HE129" s="599"/>
      <c r="HF129" s="599"/>
      <c r="HG129" s="599"/>
      <c r="HH129" s="599"/>
      <c r="HI129" s="599"/>
      <c r="HJ129" s="599"/>
      <c r="HK129" s="599"/>
      <c r="HL129" s="599"/>
      <c r="HM129" s="599"/>
      <c r="HN129" s="599"/>
      <c r="HO129" s="599"/>
      <c r="HP129" s="599"/>
      <c r="HQ129" s="599"/>
      <c r="HR129" s="599"/>
      <c r="HS129" s="599"/>
      <c r="HT129" s="599"/>
      <c r="HU129" s="599"/>
      <c r="HV129" s="599"/>
      <c r="HW129" s="599"/>
      <c r="HX129" s="599"/>
      <c r="HY129" s="599"/>
      <c r="HZ129" s="599"/>
      <c r="IA129" s="599"/>
      <c r="IB129" s="599"/>
      <c r="IC129" s="599"/>
      <c r="ID129" s="599"/>
      <c r="IE129" s="599"/>
      <c r="IF129" s="599"/>
      <c r="IG129" s="599"/>
      <c r="IH129" s="599"/>
      <c r="II129" s="599"/>
      <c r="IJ129" s="599"/>
      <c r="IK129" s="599"/>
      <c r="IL129" s="599"/>
      <c r="IM129" s="599"/>
      <c r="IN129" s="599"/>
    </row>
    <row r="130" spans="1:248" s="60" customFormat="1" ht="24.75" customHeight="1">
      <c r="A130" s="612" t="s">
        <v>947</v>
      </c>
      <c r="B130" s="565" t="s">
        <v>573</v>
      </c>
      <c r="C130" s="556" t="s">
        <v>555</v>
      </c>
      <c r="D130" s="556" t="s">
        <v>47</v>
      </c>
      <c r="E130" s="634">
        <v>550</v>
      </c>
      <c r="F130" s="633">
        <v>200</v>
      </c>
      <c r="G130" s="540"/>
      <c r="H130" s="540">
        <v>0</v>
      </c>
      <c r="I130" s="540">
        <v>110</v>
      </c>
      <c r="J130" s="531">
        <f t="shared" si="8"/>
        <v>110</v>
      </c>
      <c r="K130" s="592" t="s">
        <v>234</v>
      </c>
      <c r="L130" s="593" t="s">
        <v>242</v>
      </c>
      <c r="M130" s="582"/>
      <c r="N130" s="589"/>
      <c r="O130" s="582"/>
      <c r="P130" s="582"/>
      <c r="Q130" s="310"/>
      <c r="R130" s="310"/>
      <c r="S130" s="310"/>
      <c r="T130" s="310"/>
      <c r="U130" s="310"/>
      <c r="V130" s="310"/>
      <c r="W130" s="310"/>
      <c r="X130" s="310"/>
      <c r="Y130" s="310"/>
      <c r="Z130" s="310"/>
      <c r="AA130" s="310"/>
      <c r="AB130" s="310"/>
      <c r="AC130" s="310"/>
      <c r="AD130" s="310"/>
      <c r="AE130" s="310"/>
      <c r="AF130" s="310"/>
      <c r="AG130" s="310"/>
      <c r="AH130" s="310"/>
      <c r="AI130" s="310"/>
      <c r="AJ130" s="310"/>
      <c r="AK130" s="310"/>
      <c r="AL130" s="310"/>
      <c r="AM130" s="310"/>
      <c r="AN130" s="310"/>
      <c r="AO130" s="310"/>
      <c r="AP130" s="310"/>
      <c r="AQ130" s="310"/>
      <c r="AR130" s="310"/>
      <c r="AS130" s="310"/>
      <c r="AT130" s="310"/>
      <c r="AU130" s="310"/>
      <c r="AV130" s="310"/>
      <c r="AW130" s="310"/>
      <c r="AX130" s="310"/>
      <c r="AY130" s="310"/>
      <c r="AZ130" s="310"/>
      <c r="BA130" s="310"/>
      <c r="BB130" s="310"/>
      <c r="BC130" s="310"/>
      <c r="BD130" s="310"/>
      <c r="BE130" s="310"/>
      <c r="BF130" s="310"/>
      <c r="BG130" s="310"/>
      <c r="BH130" s="310"/>
      <c r="BI130" s="310"/>
      <c r="BJ130" s="310"/>
      <c r="BK130" s="310"/>
      <c r="BL130" s="310"/>
      <c r="BM130" s="310"/>
      <c r="BN130" s="310"/>
      <c r="BO130" s="310"/>
      <c r="BP130" s="310"/>
      <c r="BQ130" s="310"/>
      <c r="BR130" s="310"/>
      <c r="BS130" s="310"/>
      <c r="BT130" s="310"/>
      <c r="BU130" s="310"/>
      <c r="BV130" s="310"/>
      <c r="BW130" s="310"/>
      <c r="BX130" s="310"/>
      <c r="BY130" s="310"/>
      <c r="BZ130" s="310"/>
      <c r="CA130" s="310"/>
      <c r="CB130" s="310"/>
      <c r="CC130" s="310"/>
      <c r="CD130" s="310"/>
      <c r="CE130" s="310"/>
      <c r="CF130" s="310"/>
      <c r="CG130" s="310"/>
      <c r="CH130" s="310"/>
      <c r="CI130" s="310"/>
      <c r="CJ130" s="310"/>
      <c r="CK130" s="310"/>
      <c r="CL130" s="310"/>
      <c r="CM130" s="310"/>
      <c r="CN130" s="310"/>
      <c r="CO130" s="310"/>
      <c r="CP130" s="310"/>
      <c r="CQ130" s="310"/>
      <c r="CR130" s="310"/>
      <c r="CS130" s="310"/>
      <c r="CT130" s="310"/>
      <c r="CU130" s="310"/>
      <c r="CV130" s="310"/>
      <c r="CW130" s="310"/>
      <c r="CX130" s="310"/>
      <c r="CY130" s="310"/>
      <c r="CZ130" s="310"/>
      <c r="DA130" s="310"/>
      <c r="DB130" s="310"/>
      <c r="DC130" s="310"/>
      <c r="DD130" s="310"/>
      <c r="DE130" s="310"/>
      <c r="DF130" s="310"/>
      <c r="DG130" s="310"/>
      <c r="DH130" s="310"/>
      <c r="DI130" s="310"/>
      <c r="DJ130" s="310"/>
      <c r="DK130" s="310"/>
      <c r="DL130" s="310"/>
      <c r="DM130" s="310"/>
      <c r="DN130" s="310"/>
      <c r="DO130" s="310"/>
      <c r="DP130" s="310"/>
      <c r="DQ130" s="310"/>
      <c r="DR130" s="310"/>
      <c r="DS130" s="310"/>
      <c r="DT130" s="310"/>
      <c r="DU130" s="310"/>
      <c r="DV130" s="310"/>
      <c r="DW130" s="310"/>
      <c r="DX130" s="310"/>
      <c r="DY130" s="310"/>
      <c r="DZ130" s="310"/>
      <c r="EA130" s="310"/>
      <c r="EB130" s="310"/>
      <c r="EC130" s="310"/>
      <c r="ED130" s="310"/>
      <c r="EE130" s="310"/>
      <c r="EF130" s="310"/>
      <c r="EG130" s="310"/>
      <c r="EH130" s="310"/>
      <c r="EI130" s="310"/>
      <c r="EJ130" s="310"/>
      <c r="EK130" s="310"/>
      <c r="EL130" s="310"/>
      <c r="EM130" s="310"/>
      <c r="EN130" s="310"/>
      <c r="EO130" s="310"/>
      <c r="EP130" s="310"/>
      <c r="EQ130" s="310"/>
      <c r="ER130" s="310"/>
      <c r="ES130" s="310"/>
      <c r="ET130" s="310"/>
      <c r="EU130" s="310"/>
      <c r="EV130" s="310"/>
      <c r="EW130" s="310"/>
      <c r="EX130" s="310"/>
      <c r="EY130" s="310"/>
      <c r="EZ130" s="310"/>
      <c r="FA130" s="310"/>
      <c r="FB130" s="310"/>
      <c r="FC130" s="310"/>
      <c r="FD130" s="310"/>
      <c r="FE130" s="310"/>
      <c r="FF130" s="310"/>
      <c r="FG130" s="310"/>
      <c r="FH130" s="310"/>
      <c r="FI130" s="310"/>
      <c r="FJ130" s="310"/>
      <c r="FK130" s="310"/>
      <c r="FL130" s="310"/>
      <c r="FM130" s="310"/>
      <c r="FN130" s="310"/>
      <c r="FO130" s="310"/>
      <c r="FP130" s="310"/>
      <c r="FQ130" s="310"/>
      <c r="FR130" s="310"/>
      <c r="FS130" s="310"/>
      <c r="FT130" s="310"/>
      <c r="FU130" s="310"/>
      <c r="FV130" s="310"/>
      <c r="FW130" s="310"/>
      <c r="FX130" s="310"/>
      <c r="FY130" s="310"/>
      <c r="FZ130" s="310"/>
      <c r="GA130" s="310"/>
      <c r="GB130" s="310"/>
      <c r="GC130" s="310"/>
      <c r="GD130" s="310"/>
      <c r="GE130" s="310"/>
      <c r="GF130" s="310"/>
      <c r="GG130" s="310"/>
      <c r="GH130" s="310"/>
      <c r="GI130" s="310"/>
      <c r="GJ130" s="310"/>
      <c r="GK130" s="310"/>
      <c r="GL130" s="310"/>
      <c r="GM130" s="310"/>
      <c r="GN130" s="310"/>
      <c r="GO130" s="310"/>
      <c r="GP130" s="310"/>
      <c r="GQ130" s="310"/>
      <c r="GR130" s="310"/>
      <c r="GS130" s="310"/>
      <c r="GT130" s="310"/>
      <c r="GU130" s="310"/>
      <c r="GV130" s="310"/>
      <c r="GW130" s="310"/>
      <c r="GX130" s="310"/>
      <c r="GY130" s="310"/>
      <c r="GZ130" s="310"/>
      <c r="HA130" s="310"/>
      <c r="HB130" s="310"/>
      <c r="HC130" s="310"/>
      <c r="HD130" s="310"/>
      <c r="HE130" s="310"/>
      <c r="HF130" s="310"/>
      <c r="HG130" s="310"/>
      <c r="HH130" s="310"/>
      <c r="HI130" s="310"/>
      <c r="HJ130" s="310"/>
      <c r="HK130" s="310"/>
      <c r="HL130" s="310"/>
      <c r="HM130" s="310"/>
      <c r="HN130" s="310"/>
      <c r="HO130" s="310"/>
      <c r="HP130" s="310"/>
      <c r="HQ130" s="310"/>
      <c r="HR130" s="310"/>
      <c r="HS130" s="310"/>
      <c r="HT130" s="310"/>
      <c r="HU130" s="310"/>
      <c r="HV130" s="310"/>
      <c r="HW130" s="310"/>
      <c r="HX130" s="310"/>
      <c r="HY130" s="310"/>
      <c r="HZ130" s="310"/>
      <c r="IA130" s="310"/>
      <c r="IB130" s="310"/>
      <c r="IC130" s="310"/>
      <c r="ID130" s="310"/>
      <c r="IE130" s="310"/>
      <c r="IF130" s="310"/>
      <c r="IG130" s="310"/>
      <c r="IH130" s="310"/>
      <c r="II130" s="310"/>
      <c r="IJ130" s="310"/>
      <c r="IK130" s="310"/>
      <c r="IL130" s="310"/>
      <c r="IM130" s="310"/>
      <c r="IN130" s="310"/>
    </row>
    <row r="131" spans="1:248" s="60" customFormat="1" ht="93.75" customHeight="1">
      <c r="A131" s="612" t="s">
        <v>948</v>
      </c>
      <c r="B131" s="565" t="s">
        <v>250</v>
      </c>
      <c r="C131" s="556" t="s">
        <v>721</v>
      </c>
      <c r="D131" s="556" t="s">
        <v>123</v>
      </c>
      <c r="E131" s="634">
        <v>322150</v>
      </c>
      <c r="F131" s="633">
        <v>130</v>
      </c>
      <c r="G131" s="540">
        <v>40683.5</v>
      </c>
      <c r="H131" s="540">
        <v>40683.5</v>
      </c>
      <c r="I131" s="540">
        <v>40683.5</v>
      </c>
      <c r="J131" s="531">
        <f t="shared" si="8"/>
        <v>41879.5</v>
      </c>
      <c r="K131" s="600" t="s">
        <v>234</v>
      </c>
      <c r="L131" s="601" t="s">
        <v>242</v>
      </c>
      <c r="M131" s="582"/>
      <c r="N131" s="603"/>
      <c r="O131" s="582"/>
      <c r="P131" s="602"/>
      <c r="Q131" s="519"/>
      <c r="R131" s="519"/>
      <c r="S131" s="519"/>
      <c r="T131" s="519"/>
      <c r="U131" s="519"/>
      <c r="V131" s="519"/>
      <c r="W131" s="519"/>
      <c r="X131" s="519"/>
      <c r="Y131" s="519"/>
      <c r="Z131" s="519"/>
      <c r="AA131" s="519"/>
      <c r="AB131" s="519"/>
      <c r="AC131" s="519"/>
      <c r="AD131" s="519"/>
      <c r="AE131" s="519"/>
      <c r="AF131" s="519"/>
      <c r="AG131" s="519"/>
      <c r="AH131" s="519"/>
      <c r="AI131" s="519"/>
      <c r="AJ131" s="519"/>
      <c r="AK131" s="519"/>
      <c r="AL131" s="519"/>
      <c r="AM131" s="519"/>
      <c r="AN131" s="519"/>
      <c r="AO131" s="519"/>
      <c r="AP131" s="519"/>
      <c r="AQ131" s="519"/>
      <c r="AR131" s="519"/>
      <c r="AS131" s="519"/>
      <c r="AT131" s="519"/>
      <c r="AU131" s="519"/>
      <c r="AV131" s="519"/>
      <c r="AW131" s="519"/>
      <c r="AX131" s="519"/>
      <c r="AY131" s="519"/>
      <c r="AZ131" s="519"/>
      <c r="BA131" s="519"/>
      <c r="BB131" s="519"/>
      <c r="BC131" s="519"/>
      <c r="BD131" s="519"/>
      <c r="BE131" s="519"/>
      <c r="BF131" s="519"/>
      <c r="BG131" s="519"/>
      <c r="BH131" s="519"/>
      <c r="BI131" s="519"/>
      <c r="BJ131" s="519"/>
      <c r="BK131" s="519"/>
      <c r="BL131" s="519"/>
      <c r="BM131" s="519"/>
      <c r="BN131" s="519"/>
      <c r="BO131" s="519"/>
      <c r="BP131" s="519"/>
      <c r="BQ131" s="519"/>
      <c r="BR131" s="519"/>
      <c r="BS131" s="519"/>
      <c r="BT131" s="519"/>
      <c r="BU131" s="519"/>
      <c r="BV131" s="519"/>
      <c r="BW131" s="519"/>
      <c r="BX131" s="519"/>
      <c r="BY131" s="519"/>
      <c r="BZ131" s="519"/>
      <c r="CA131" s="519"/>
      <c r="CB131" s="519"/>
      <c r="CC131" s="519"/>
      <c r="CD131" s="519"/>
      <c r="CE131" s="519"/>
      <c r="CF131" s="519"/>
      <c r="CG131" s="519"/>
      <c r="CH131" s="519"/>
      <c r="CI131" s="519"/>
      <c r="CJ131" s="519"/>
      <c r="CK131" s="519"/>
      <c r="CL131" s="519"/>
      <c r="CM131" s="519"/>
      <c r="CN131" s="519"/>
      <c r="CO131" s="519"/>
      <c r="CP131" s="519"/>
      <c r="CQ131" s="519"/>
      <c r="CR131" s="519"/>
      <c r="CS131" s="519"/>
      <c r="CT131" s="519"/>
      <c r="CU131" s="519"/>
      <c r="CV131" s="519"/>
      <c r="CW131" s="519"/>
      <c r="CX131" s="519"/>
      <c r="CY131" s="519"/>
      <c r="CZ131" s="519"/>
      <c r="DA131" s="519"/>
      <c r="DB131" s="519"/>
      <c r="DC131" s="519"/>
      <c r="DD131" s="519"/>
      <c r="DE131" s="519"/>
      <c r="DF131" s="519"/>
      <c r="DG131" s="519"/>
      <c r="DH131" s="519"/>
      <c r="DI131" s="519"/>
      <c r="DJ131" s="519"/>
      <c r="DK131" s="519"/>
      <c r="DL131" s="519"/>
      <c r="DM131" s="519"/>
      <c r="DN131" s="519"/>
      <c r="DO131" s="519"/>
      <c r="DP131" s="519"/>
      <c r="DQ131" s="519"/>
      <c r="DR131" s="519"/>
      <c r="DS131" s="519"/>
      <c r="DT131" s="519"/>
      <c r="DU131" s="519"/>
      <c r="DV131" s="519"/>
      <c r="DW131" s="519"/>
      <c r="DX131" s="519"/>
      <c r="DY131" s="519"/>
      <c r="DZ131" s="519"/>
      <c r="EA131" s="519"/>
      <c r="EB131" s="519"/>
      <c r="EC131" s="519"/>
      <c r="ED131" s="519"/>
      <c r="EE131" s="519"/>
      <c r="EF131" s="519"/>
      <c r="EG131" s="519"/>
      <c r="EH131" s="519"/>
      <c r="EI131" s="519"/>
      <c r="EJ131" s="519"/>
      <c r="EK131" s="519"/>
      <c r="EL131" s="519"/>
      <c r="EM131" s="519"/>
      <c r="EN131" s="519"/>
      <c r="EO131" s="519"/>
      <c r="EP131" s="519"/>
      <c r="EQ131" s="519"/>
      <c r="ER131" s="519"/>
      <c r="ES131" s="519"/>
      <c r="ET131" s="519"/>
      <c r="EU131" s="519"/>
      <c r="EV131" s="519"/>
      <c r="EW131" s="519"/>
      <c r="EX131" s="519"/>
      <c r="EY131" s="519"/>
      <c r="EZ131" s="519"/>
      <c r="FA131" s="519"/>
      <c r="FB131" s="519"/>
      <c r="FC131" s="519"/>
      <c r="FD131" s="519"/>
      <c r="FE131" s="519"/>
      <c r="FF131" s="519"/>
      <c r="FG131" s="519"/>
      <c r="FH131" s="519"/>
      <c r="FI131" s="519"/>
      <c r="FJ131" s="519"/>
      <c r="FK131" s="519"/>
      <c r="FL131" s="519"/>
      <c r="FM131" s="519"/>
      <c r="FN131" s="519"/>
      <c r="FO131" s="519"/>
      <c r="FP131" s="519"/>
      <c r="FQ131" s="519"/>
      <c r="FR131" s="519"/>
      <c r="FS131" s="519"/>
      <c r="FT131" s="519"/>
      <c r="FU131" s="519"/>
      <c r="FV131" s="519"/>
      <c r="FW131" s="519"/>
      <c r="FX131" s="519"/>
      <c r="FY131" s="519"/>
      <c r="FZ131" s="519"/>
      <c r="GA131" s="519"/>
      <c r="GB131" s="519"/>
      <c r="GC131" s="519"/>
      <c r="GD131" s="519"/>
      <c r="GE131" s="519"/>
      <c r="GF131" s="519"/>
      <c r="GG131" s="519"/>
      <c r="GH131" s="519"/>
      <c r="GI131" s="519"/>
      <c r="GJ131" s="519"/>
      <c r="GK131" s="519"/>
      <c r="GL131" s="519"/>
      <c r="GM131" s="519"/>
      <c r="GN131" s="519"/>
      <c r="GO131" s="519"/>
      <c r="GP131" s="519"/>
      <c r="GQ131" s="519"/>
      <c r="GR131" s="519"/>
      <c r="GS131" s="519"/>
      <c r="GT131" s="519"/>
      <c r="GU131" s="519"/>
      <c r="GV131" s="519"/>
      <c r="GW131" s="519"/>
      <c r="GX131" s="519"/>
      <c r="GY131" s="519"/>
      <c r="GZ131" s="519"/>
      <c r="HA131" s="519"/>
      <c r="HB131" s="519"/>
      <c r="HC131" s="519"/>
      <c r="HD131" s="519"/>
      <c r="HE131" s="519"/>
      <c r="HF131" s="519"/>
      <c r="HG131" s="519"/>
      <c r="HH131" s="519"/>
      <c r="HI131" s="519"/>
      <c r="HJ131" s="519"/>
      <c r="HK131" s="519"/>
      <c r="HL131" s="519"/>
      <c r="HM131" s="519"/>
      <c r="HN131" s="519"/>
      <c r="HO131" s="519"/>
      <c r="HP131" s="519"/>
      <c r="HQ131" s="519"/>
      <c r="HR131" s="519"/>
      <c r="HS131" s="519"/>
      <c r="HT131" s="519"/>
      <c r="HU131" s="519"/>
      <c r="HV131" s="519"/>
      <c r="HW131" s="519"/>
      <c r="HX131" s="519"/>
      <c r="HY131" s="519"/>
      <c r="HZ131" s="519"/>
      <c r="IA131" s="519"/>
      <c r="IB131" s="519"/>
      <c r="IC131" s="519"/>
      <c r="ID131" s="519"/>
      <c r="IE131" s="519"/>
      <c r="IF131" s="519"/>
      <c r="IG131" s="519"/>
      <c r="IH131" s="519"/>
      <c r="II131" s="519"/>
      <c r="IJ131" s="519"/>
      <c r="IK131" s="519"/>
      <c r="IL131" s="519"/>
      <c r="IM131" s="519"/>
      <c r="IN131" s="519"/>
    </row>
    <row r="132" spans="1:248" s="661" customFormat="1" ht="87.75" customHeight="1">
      <c r="A132" s="677" t="s">
        <v>948</v>
      </c>
      <c r="B132" s="565" t="s">
        <v>250</v>
      </c>
      <c r="C132" s="556" t="s">
        <v>721</v>
      </c>
      <c r="D132" s="556" t="s">
        <v>47</v>
      </c>
      <c r="E132" s="634">
        <v>322150</v>
      </c>
      <c r="F132" s="633">
        <v>400</v>
      </c>
      <c r="G132" s="540"/>
      <c r="H132" s="540">
        <v>40908</v>
      </c>
      <c r="I132" s="540">
        <v>81816</v>
      </c>
      <c r="J132" s="531">
        <f t="shared" si="8"/>
        <v>128860</v>
      </c>
      <c r="K132" s="664" t="s">
        <v>234</v>
      </c>
      <c r="L132" s="660" t="s">
        <v>242</v>
      </c>
      <c r="M132" s="582"/>
      <c r="N132" s="662"/>
      <c r="O132" s="582"/>
      <c r="Q132" s="666"/>
      <c r="R132" s="666"/>
      <c r="S132" s="666"/>
      <c r="T132" s="666"/>
      <c r="U132" s="666"/>
      <c r="V132" s="666"/>
      <c r="W132" s="666"/>
      <c r="X132" s="666"/>
      <c r="Y132" s="666"/>
      <c r="Z132" s="666"/>
      <c r="AA132" s="666"/>
      <c r="AB132" s="666"/>
      <c r="AC132" s="666"/>
      <c r="AD132" s="666"/>
      <c r="AE132" s="666"/>
      <c r="AF132" s="666"/>
      <c r="AG132" s="666"/>
      <c r="AH132" s="666"/>
      <c r="AI132" s="666"/>
      <c r="AJ132" s="666"/>
      <c r="AK132" s="666"/>
      <c r="AL132" s="666"/>
      <c r="AM132" s="666"/>
      <c r="AN132" s="666"/>
      <c r="AO132" s="666"/>
      <c r="AP132" s="666"/>
      <c r="AQ132" s="666"/>
      <c r="AR132" s="666"/>
      <c r="AS132" s="666"/>
      <c r="AT132" s="666"/>
      <c r="AU132" s="666"/>
      <c r="AV132" s="666"/>
      <c r="AW132" s="666"/>
      <c r="AX132" s="666"/>
      <c r="AY132" s="666"/>
      <c r="AZ132" s="666"/>
      <c r="BA132" s="666"/>
      <c r="BB132" s="666"/>
      <c r="BC132" s="666"/>
      <c r="BD132" s="666"/>
      <c r="BE132" s="666"/>
      <c r="BF132" s="666"/>
      <c r="BG132" s="666"/>
      <c r="BH132" s="666"/>
      <c r="BI132" s="666"/>
      <c r="BJ132" s="666"/>
      <c r="BK132" s="666"/>
      <c r="BL132" s="666"/>
      <c r="BM132" s="666"/>
      <c r="BN132" s="666"/>
      <c r="BO132" s="666"/>
      <c r="BP132" s="666"/>
      <c r="BQ132" s="666"/>
      <c r="BR132" s="666"/>
      <c r="BS132" s="666"/>
      <c r="BT132" s="666"/>
      <c r="BU132" s="666"/>
      <c r="BV132" s="666"/>
      <c r="BW132" s="666"/>
      <c r="BX132" s="666"/>
      <c r="BY132" s="666"/>
      <c r="BZ132" s="666"/>
      <c r="CA132" s="666"/>
      <c r="CB132" s="666"/>
      <c r="CC132" s="666"/>
      <c r="CD132" s="666"/>
      <c r="CE132" s="666"/>
      <c r="CF132" s="666"/>
      <c r="CG132" s="666"/>
      <c r="CH132" s="666"/>
      <c r="CI132" s="666"/>
      <c r="CJ132" s="666"/>
      <c r="CK132" s="666"/>
      <c r="CL132" s="666"/>
      <c r="CM132" s="666"/>
      <c r="CN132" s="666"/>
      <c r="CO132" s="666"/>
      <c r="CP132" s="666"/>
      <c r="CQ132" s="666"/>
      <c r="CR132" s="666"/>
      <c r="CS132" s="666"/>
      <c r="CT132" s="666"/>
      <c r="CU132" s="666"/>
      <c r="CV132" s="666"/>
      <c r="CW132" s="666"/>
      <c r="CX132" s="666"/>
      <c r="CY132" s="666"/>
      <c r="CZ132" s="666"/>
      <c r="DA132" s="666"/>
      <c r="DB132" s="666"/>
      <c r="DC132" s="666"/>
      <c r="DD132" s="666"/>
      <c r="DE132" s="666"/>
      <c r="DF132" s="666"/>
      <c r="DG132" s="666"/>
      <c r="DH132" s="666"/>
      <c r="DI132" s="666"/>
      <c r="DJ132" s="666"/>
      <c r="DK132" s="666"/>
      <c r="DL132" s="666"/>
      <c r="DM132" s="666"/>
      <c r="DN132" s="666"/>
      <c r="DO132" s="666"/>
      <c r="DP132" s="666"/>
      <c r="DQ132" s="666"/>
      <c r="DR132" s="666"/>
      <c r="DS132" s="666"/>
      <c r="DT132" s="666"/>
      <c r="DU132" s="666"/>
      <c r="DV132" s="666"/>
      <c r="DW132" s="666"/>
      <c r="DX132" s="666"/>
      <c r="DY132" s="666"/>
      <c r="DZ132" s="666"/>
      <c r="EA132" s="666"/>
      <c r="EB132" s="666"/>
      <c r="EC132" s="666"/>
      <c r="ED132" s="666"/>
      <c r="EE132" s="666"/>
      <c r="EF132" s="666"/>
      <c r="EG132" s="666"/>
      <c r="EH132" s="666"/>
      <c r="EI132" s="666"/>
      <c r="EJ132" s="666"/>
      <c r="EK132" s="666"/>
      <c r="EL132" s="666"/>
      <c r="EM132" s="666"/>
      <c r="EN132" s="666"/>
      <c r="EO132" s="666"/>
      <c r="EP132" s="666"/>
      <c r="EQ132" s="666"/>
      <c r="ER132" s="666"/>
      <c r="ES132" s="666"/>
      <c r="ET132" s="666"/>
      <c r="EU132" s="666"/>
      <c r="EV132" s="666"/>
      <c r="EW132" s="666"/>
      <c r="EX132" s="666"/>
      <c r="EY132" s="666"/>
      <c r="EZ132" s="666"/>
      <c r="FA132" s="666"/>
      <c r="FB132" s="666"/>
      <c r="FC132" s="666"/>
      <c r="FD132" s="666"/>
      <c r="FE132" s="666"/>
      <c r="FF132" s="666"/>
      <c r="FG132" s="666"/>
      <c r="FH132" s="666"/>
      <c r="FI132" s="666"/>
      <c r="FJ132" s="666"/>
      <c r="FK132" s="666"/>
      <c r="FL132" s="666"/>
      <c r="FM132" s="666"/>
      <c r="FN132" s="666"/>
      <c r="FO132" s="666"/>
      <c r="FP132" s="666"/>
      <c r="FQ132" s="666"/>
      <c r="FR132" s="666"/>
      <c r="FS132" s="666"/>
      <c r="FT132" s="666"/>
      <c r="FU132" s="666"/>
      <c r="FV132" s="666"/>
      <c r="FW132" s="666"/>
      <c r="FX132" s="666"/>
      <c r="FY132" s="666"/>
      <c r="FZ132" s="666"/>
      <c r="GA132" s="666"/>
      <c r="GB132" s="666"/>
      <c r="GC132" s="666"/>
      <c r="GD132" s="666"/>
      <c r="GE132" s="666"/>
      <c r="GF132" s="666"/>
      <c r="GG132" s="666"/>
      <c r="GH132" s="666"/>
      <c r="GI132" s="666"/>
      <c r="GJ132" s="666"/>
      <c r="GK132" s="666"/>
      <c r="GL132" s="666"/>
      <c r="GM132" s="666"/>
      <c r="GN132" s="666"/>
      <c r="GO132" s="666"/>
      <c r="GP132" s="666"/>
      <c r="GQ132" s="666"/>
      <c r="GR132" s="666"/>
      <c r="GS132" s="666"/>
      <c r="GT132" s="666"/>
      <c r="GU132" s="666"/>
      <c r="GV132" s="666"/>
      <c r="GW132" s="666"/>
      <c r="GX132" s="666"/>
      <c r="GY132" s="666"/>
      <c r="GZ132" s="666"/>
      <c r="HA132" s="666"/>
      <c r="HB132" s="666"/>
      <c r="HC132" s="666"/>
      <c r="HD132" s="666"/>
      <c r="HE132" s="666"/>
      <c r="HF132" s="666"/>
      <c r="HG132" s="666"/>
      <c r="HH132" s="666"/>
      <c r="HI132" s="666"/>
      <c r="HJ132" s="666"/>
      <c r="HK132" s="666"/>
      <c r="HL132" s="666"/>
      <c r="HM132" s="666"/>
      <c r="HN132" s="666"/>
      <c r="HO132" s="666"/>
      <c r="HP132" s="666"/>
      <c r="HQ132" s="666"/>
      <c r="HR132" s="666"/>
      <c r="HS132" s="666"/>
      <c r="HT132" s="666"/>
      <c r="HU132" s="666"/>
      <c r="HV132" s="666"/>
      <c r="HW132" s="666"/>
      <c r="HX132" s="666"/>
      <c r="HY132" s="666"/>
      <c r="HZ132" s="666"/>
      <c r="IA132" s="666"/>
      <c r="IB132" s="666"/>
      <c r="IC132" s="666"/>
      <c r="ID132" s="666"/>
      <c r="IE132" s="666"/>
      <c r="IF132" s="666"/>
      <c r="IG132" s="666"/>
      <c r="IH132" s="666"/>
      <c r="II132" s="666"/>
      <c r="IJ132" s="666"/>
      <c r="IK132" s="666"/>
      <c r="IL132" s="666"/>
      <c r="IM132" s="666"/>
      <c r="IN132" s="666"/>
    </row>
    <row r="133" spans="1:248" s="60" customFormat="1" ht="84.75" customHeight="1">
      <c r="A133" s="612" t="s">
        <v>1523</v>
      </c>
      <c r="B133" s="565" t="s">
        <v>251</v>
      </c>
      <c r="C133" s="556" t="s">
        <v>721</v>
      </c>
      <c r="D133" s="556" t="s">
        <v>123</v>
      </c>
      <c r="E133" s="634">
        <v>99220</v>
      </c>
      <c r="F133" s="633">
        <v>50</v>
      </c>
      <c r="G133" s="540">
        <v>4820</v>
      </c>
      <c r="H133" s="540">
        <v>4820</v>
      </c>
      <c r="I133" s="540">
        <v>4820</v>
      </c>
      <c r="J133" s="531">
        <f t="shared" si="8"/>
        <v>4961</v>
      </c>
      <c r="K133" s="600" t="s">
        <v>234</v>
      </c>
      <c r="L133" s="601" t="s">
        <v>242</v>
      </c>
      <c r="M133" s="582"/>
      <c r="N133" s="603"/>
      <c r="O133" s="582"/>
      <c r="P133" s="602"/>
      <c r="Q133" s="519"/>
      <c r="R133" s="519"/>
      <c r="S133" s="519"/>
      <c r="T133" s="519"/>
      <c r="U133" s="519"/>
      <c r="V133" s="519"/>
      <c r="W133" s="519"/>
      <c r="X133" s="519"/>
      <c r="Y133" s="519"/>
      <c r="Z133" s="519"/>
      <c r="AA133" s="519"/>
      <c r="AB133" s="519"/>
      <c r="AC133" s="519"/>
      <c r="AD133" s="519"/>
      <c r="AE133" s="519"/>
      <c r="AF133" s="519"/>
      <c r="AG133" s="519"/>
      <c r="AH133" s="519"/>
      <c r="AI133" s="519"/>
      <c r="AJ133" s="519"/>
      <c r="AK133" s="519"/>
      <c r="AL133" s="519"/>
      <c r="AM133" s="519"/>
      <c r="AN133" s="519"/>
      <c r="AO133" s="519"/>
      <c r="AP133" s="519"/>
      <c r="AQ133" s="519"/>
      <c r="AR133" s="519"/>
      <c r="AS133" s="519"/>
      <c r="AT133" s="519"/>
      <c r="AU133" s="519"/>
      <c r="AV133" s="519"/>
      <c r="AW133" s="519"/>
      <c r="AX133" s="519"/>
      <c r="AY133" s="519"/>
      <c r="AZ133" s="519"/>
      <c r="BA133" s="519"/>
      <c r="BB133" s="519"/>
      <c r="BC133" s="519"/>
      <c r="BD133" s="519"/>
      <c r="BE133" s="519"/>
      <c r="BF133" s="519"/>
      <c r="BG133" s="519"/>
      <c r="BH133" s="519"/>
      <c r="BI133" s="519"/>
      <c r="BJ133" s="519"/>
      <c r="BK133" s="519"/>
      <c r="BL133" s="519"/>
      <c r="BM133" s="519"/>
      <c r="BN133" s="519"/>
      <c r="BO133" s="519"/>
      <c r="BP133" s="519"/>
      <c r="BQ133" s="519"/>
      <c r="BR133" s="519"/>
      <c r="BS133" s="519"/>
      <c r="BT133" s="519"/>
      <c r="BU133" s="519"/>
      <c r="BV133" s="519"/>
      <c r="BW133" s="519"/>
      <c r="BX133" s="519"/>
      <c r="BY133" s="519"/>
      <c r="BZ133" s="519"/>
      <c r="CA133" s="519"/>
      <c r="CB133" s="519"/>
      <c r="CC133" s="519"/>
      <c r="CD133" s="519"/>
      <c r="CE133" s="519"/>
      <c r="CF133" s="519"/>
      <c r="CG133" s="519"/>
      <c r="CH133" s="519"/>
      <c r="CI133" s="519"/>
      <c r="CJ133" s="519"/>
      <c r="CK133" s="519"/>
      <c r="CL133" s="519"/>
      <c r="CM133" s="519"/>
      <c r="CN133" s="519"/>
      <c r="CO133" s="519"/>
      <c r="CP133" s="519"/>
      <c r="CQ133" s="519"/>
      <c r="CR133" s="519"/>
      <c r="CS133" s="519"/>
      <c r="CT133" s="519"/>
      <c r="CU133" s="519"/>
      <c r="CV133" s="519"/>
      <c r="CW133" s="519"/>
      <c r="CX133" s="519"/>
      <c r="CY133" s="519"/>
      <c r="CZ133" s="519"/>
      <c r="DA133" s="519"/>
      <c r="DB133" s="519"/>
      <c r="DC133" s="519"/>
      <c r="DD133" s="519"/>
      <c r="DE133" s="519"/>
      <c r="DF133" s="519"/>
      <c r="DG133" s="519"/>
      <c r="DH133" s="519"/>
      <c r="DI133" s="519"/>
      <c r="DJ133" s="519"/>
      <c r="DK133" s="519"/>
      <c r="DL133" s="519"/>
      <c r="DM133" s="519"/>
      <c r="DN133" s="519"/>
      <c r="DO133" s="519"/>
      <c r="DP133" s="519"/>
      <c r="DQ133" s="519"/>
      <c r="DR133" s="519"/>
      <c r="DS133" s="519"/>
      <c r="DT133" s="519"/>
      <c r="DU133" s="519"/>
      <c r="DV133" s="519"/>
      <c r="DW133" s="519"/>
      <c r="DX133" s="519"/>
      <c r="DY133" s="519"/>
      <c r="DZ133" s="519"/>
      <c r="EA133" s="519"/>
      <c r="EB133" s="519"/>
      <c r="EC133" s="519"/>
      <c r="ED133" s="519"/>
      <c r="EE133" s="519"/>
      <c r="EF133" s="519"/>
      <c r="EG133" s="519"/>
      <c r="EH133" s="519"/>
      <c r="EI133" s="519"/>
      <c r="EJ133" s="519"/>
      <c r="EK133" s="519"/>
      <c r="EL133" s="519"/>
      <c r="EM133" s="519"/>
      <c r="EN133" s="519"/>
      <c r="EO133" s="519"/>
      <c r="EP133" s="519"/>
      <c r="EQ133" s="519"/>
      <c r="ER133" s="519"/>
      <c r="ES133" s="519"/>
      <c r="ET133" s="519"/>
      <c r="EU133" s="519"/>
      <c r="EV133" s="519"/>
      <c r="EW133" s="519"/>
      <c r="EX133" s="519"/>
      <c r="EY133" s="519"/>
      <c r="EZ133" s="519"/>
      <c r="FA133" s="519"/>
      <c r="FB133" s="519"/>
      <c r="FC133" s="519"/>
      <c r="FD133" s="519"/>
      <c r="FE133" s="519"/>
      <c r="FF133" s="519"/>
      <c r="FG133" s="519"/>
      <c r="FH133" s="519"/>
      <c r="FI133" s="519"/>
      <c r="FJ133" s="519"/>
      <c r="FK133" s="519"/>
      <c r="FL133" s="519"/>
      <c r="FM133" s="519"/>
      <c r="FN133" s="519"/>
      <c r="FO133" s="519"/>
      <c r="FP133" s="519"/>
      <c r="FQ133" s="519"/>
      <c r="FR133" s="519"/>
      <c r="FS133" s="519"/>
      <c r="FT133" s="519"/>
      <c r="FU133" s="519"/>
      <c r="FV133" s="519"/>
      <c r="FW133" s="519"/>
      <c r="FX133" s="519"/>
      <c r="FY133" s="519"/>
      <c r="FZ133" s="519"/>
      <c r="GA133" s="519"/>
      <c r="GB133" s="519"/>
      <c r="GC133" s="519"/>
      <c r="GD133" s="519"/>
      <c r="GE133" s="519"/>
      <c r="GF133" s="519"/>
      <c r="GG133" s="519"/>
      <c r="GH133" s="519"/>
      <c r="GI133" s="519"/>
      <c r="GJ133" s="519"/>
      <c r="GK133" s="519"/>
      <c r="GL133" s="519"/>
      <c r="GM133" s="519"/>
      <c r="GN133" s="519"/>
      <c r="GO133" s="519"/>
      <c r="GP133" s="519"/>
      <c r="GQ133" s="519"/>
      <c r="GR133" s="519"/>
      <c r="GS133" s="519"/>
      <c r="GT133" s="519"/>
      <c r="GU133" s="519"/>
      <c r="GV133" s="519"/>
      <c r="GW133" s="519"/>
      <c r="GX133" s="519"/>
      <c r="GY133" s="519"/>
      <c r="GZ133" s="519"/>
      <c r="HA133" s="519"/>
      <c r="HB133" s="519"/>
      <c r="HC133" s="519"/>
      <c r="HD133" s="519"/>
      <c r="HE133" s="519"/>
      <c r="HF133" s="519"/>
      <c r="HG133" s="519"/>
      <c r="HH133" s="519"/>
      <c r="HI133" s="519"/>
      <c r="HJ133" s="519"/>
      <c r="HK133" s="519"/>
      <c r="HL133" s="519"/>
      <c r="HM133" s="519"/>
      <c r="HN133" s="519"/>
      <c r="HO133" s="519"/>
      <c r="HP133" s="519"/>
      <c r="HQ133" s="519"/>
      <c r="HR133" s="519"/>
      <c r="HS133" s="519"/>
      <c r="HT133" s="519"/>
      <c r="HU133" s="519"/>
      <c r="HV133" s="519"/>
      <c r="HW133" s="519"/>
      <c r="HX133" s="519"/>
      <c r="HY133" s="519"/>
      <c r="HZ133" s="519"/>
      <c r="IA133" s="519"/>
      <c r="IB133" s="519"/>
      <c r="IC133" s="519"/>
      <c r="ID133" s="519"/>
      <c r="IE133" s="519"/>
      <c r="IF133" s="519"/>
      <c r="IG133" s="519"/>
      <c r="IH133" s="519"/>
      <c r="II133" s="519"/>
      <c r="IJ133" s="519"/>
      <c r="IK133" s="519"/>
      <c r="IL133" s="519"/>
      <c r="IM133" s="519"/>
      <c r="IN133" s="519"/>
    </row>
    <row r="134" spans="1:248" s="661" customFormat="1" ht="80.25" customHeight="1">
      <c r="A134" s="612" t="s">
        <v>950</v>
      </c>
      <c r="B134" s="565" t="s">
        <v>251</v>
      </c>
      <c r="C134" s="556" t="s">
        <v>721</v>
      </c>
      <c r="D134" s="556" t="s">
        <v>47</v>
      </c>
      <c r="E134" s="634">
        <v>99220</v>
      </c>
      <c r="F134" s="633">
        <v>100</v>
      </c>
      <c r="G134" s="540"/>
      <c r="H134" s="540"/>
      <c r="I134" s="540">
        <v>9922</v>
      </c>
      <c r="J134" s="531">
        <f t="shared" si="8"/>
        <v>9922</v>
      </c>
      <c r="K134" s="664" t="s">
        <v>234</v>
      </c>
      <c r="L134" s="660" t="s">
        <v>242</v>
      </c>
      <c r="M134" s="582"/>
      <c r="N134" s="662"/>
      <c r="O134" s="582"/>
      <c r="Q134" s="666"/>
      <c r="R134" s="666"/>
      <c r="S134" s="666"/>
      <c r="T134" s="666"/>
      <c r="U134" s="666"/>
      <c r="V134" s="666"/>
      <c r="W134" s="666"/>
      <c r="X134" s="666"/>
      <c r="Y134" s="666"/>
      <c r="Z134" s="666"/>
      <c r="AA134" s="666"/>
      <c r="AB134" s="666"/>
      <c r="AC134" s="666"/>
      <c r="AD134" s="666"/>
      <c r="AE134" s="666"/>
      <c r="AF134" s="666"/>
      <c r="AG134" s="666"/>
      <c r="AH134" s="666"/>
      <c r="AI134" s="666"/>
      <c r="AJ134" s="666"/>
      <c r="AK134" s="666"/>
      <c r="AL134" s="666"/>
      <c r="AM134" s="666"/>
      <c r="AN134" s="666"/>
      <c r="AO134" s="666"/>
      <c r="AP134" s="666"/>
      <c r="AQ134" s="666"/>
      <c r="AR134" s="666"/>
      <c r="AS134" s="666"/>
      <c r="AT134" s="666"/>
      <c r="AU134" s="666"/>
      <c r="AV134" s="666"/>
      <c r="AW134" s="666"/>
      <c r="AX134" s="666"/>
      <c r="AY134" s="666"/>
      <c r="AZ134" s="666"/>
      <c r="BA134" s="666"/>
      <c r="BB134" s="666"/>
      <c r="BC134" s="666"/>
      <c r="BD134" s="666"/>
      <c r="BE134" s="666"/>
      <c r="BF134" s="666"/>
      <c r="BG134" s="666"/>
      <c r="BH134" s="666"/>
      <c r="BI134" s="666"/>
      <c r="BJ134" s="666"/>
      <c r="BK134" s="666"/>
      <c r="BL134" s="666"/>
      <c r="BM134" s="666"/>
      <c r="BN134" s="666"/>
      <c r="BO134" s="666"/>
      <c r="BP134" s="666"/>
      <c r="BQ134" s="666"/>
      <c r="BR134" s="666"/>
      <c r="BS134" s="666"/>
      <c r="BT134" s="666"/>
      <c r="BU134" s="666"/>
      <c r="BV134" s="666"/>
      <c r="BW134" s="666"/>
      <c r="BX134" s="666"/>
      <c r="BY134" s="666"/>
      <c r="BZ134" s="666"/>
      <c r="CA134" s="666"/>
      <c r="CB134" s="666"/>
      <c r="CC134" s="666"/>
      <c r="CD134" s="666"/>
      <c r="CE134" s="666"/>
      <c r="CF134" s="666"/>
      <c r="CG134" s="666"/>
      <c r="CH134" s="666"/>
      <c r="CI134" s="666"/>
      <c r="CJ134" s="666"/>
      <c r="CK134" s="666"/>
      <c r="CL134" s="666"/>
      <c r="CM134" s="666"/>
      <c r="CN134" s="666"/>
      <c r="CO134" s="666"/>
      <c r="CP134" s="666"/>
      <c r="CQ134" s="666"/>
      <c r="CR134" s="666"/>
      <c r="CS134" s="666"/>
      <c r="CT134" s="666"/>
      <c r="CU134" s="666"/>
      <c r="CV134" s="666"/>
      <c r="CW134" s="666"/>
      <c r="CX134" s="666"/>
      <c r="CY134" s="666"/>
      <c r="CZ134" s="666"/>
      <c r="DA134" s="666"/>
      <c r="DB134" s="666"/>
      <c r="DC134" s="666"/>
      <c r="DD134" s="666"/>
      <c r="DE134" s="666"/>
      <c r="DF134" s="666"/>
      <c r="DG134" s="666"/>
      <c r="DH134" s="666"/>
      <c r="DI134" s="666"/>
      <c r="DJ134" s="666"/>
      <c r="DK134" s="666"/>
      <c r="DL134" s="666"/>
      <c r="DM134" s="666"/>
      <c r="DN134" s="666"/>
      <c r="DO134" s="666"/>
      <c r="DP134" s="666"/>
      <c r="DQ134" s="666"/>
      <c r="DR134" s="666"/>
      <c r="DS134" s="666"/>
      <c r="DT134" s="666"/>
      <c r="DU134" s="666"/>
      <c r="DV134" s="666"/>
      <c r="DW134" s="666"/>
      <c r="DX134" s="666"/>
      <c r="DY134" s="666"/>
      <c r="DZ134" s="666"/>
      <c r="EA134" s="666"/>
      <c r="EB134" s="666"/>
      <c r="EC134" s="666"/>
      <c r="ED134" s="666"/>
      <c r="EE134" s="666"/>
      <c r="EF134" s="666"/>
      <c r="EG134" s="666"/>
      <c r="EH134" s="666"/>
      <c r="EI134" s="666"/>
      <c r="EJ134" s="666"/>
      <c r="EK134" s="666"/>
      <c r="EL134" s="666"/>
      <c r="EM134" s="666"/>
      <c r="EN134" s="666"/>
      <c r="EO134" s="666"/>
      <c r="EP134" s="666"/>
      <c r="EQ134" s="666"/>
      <c r="ER134" s="666"/>
      <c r="ES134" s="666"/>
      <c r="ET134" s="666"/>
      <c r="EU134" s="666"/>
      <c r="EV134" s="666"/>
      <c r="EW134" s="666"/>
      <c r="EX134" s="666"/>
      <c r="EY134" s="666"/>
      <c r="EZ134" s="666"/>
      <c r="FA134" s="666"/>
      <c r="FB134" s="666"/>
      <c r="FC134" s="666"/>
      <c r="FD134" s="666"/>
      <c r="FE134" s="666"/>
      <c r="FF134" s="666"/>
      <c r="FG134" s="666"/>
      <c r="FH134" s="666"/>
      <c r="FI134" s="666"/>
      <c r="FJ134" s="666"/>
      <c r="FK134" s="666"/>
      <c r="FL134" s="666"/>
      <c r="FM134" s="666"/>
      <c r="FN134" s="666"/>
      <c r="FO134" s="666"/>
      <c r="FP134" s="666"/>
      <c r="FQ134" s="666"/>
      <c r="FR134" s="666"/>
      <c r="FS134" s="666"/>
      <c r="FT134" s="666"/>
      <c r="FU134" s="666"/>
      <c r="FV134" s="666"/>
      <c r="FW134" s="666"/>
      <c r="FX134" s="666"/>
      <c r="FY134" s="666"/>
      <c r="FZ134" s="666"/>
      <c r="GA134" s="666"/>
      <c r="GB134" s="666"/>
      <c r="GC134" s="666"/>
      <c r="GD134" s="666"/>
      <c r="GE134" s="666"/>
      <c r="GF134" s="666"/>
      <c r="GG134" s="666"/>
      <c r="GH134" s="666"/>
      <c r="GI134" s="666"/>
      <c r="GJ134" s="666"/>
      <c r="GK134" s="666"/>
      <c r="GL134" s="666"/>
      <c r="GM134" s="666"/>
      <c r="GN134" s="666"/>
      <c r="GO134" s="666"/>
      <c r="GP134" s="666"/>
      <c r="GQ134" s="666"/>
      <c r="GR134" s="666"/>
      <c r="GS134" s="666"/>
      <c r="GT134" s="666"/>
      <c r="GU134" s="666"/>
      <c r="GV134" s="666"/>
      <c r="GW134" s="666"/>
      <c r="GX134" s="666"/>
      <c r="GY134" s="666"/>
      <c r="GZ134" s="666"/>
      <c r="HA134" s="666"/>
      <c r="HB134" s="666"/>
      <c r="HC134" s="666"/>
      <c r="HD134" s="666"/>
      <c r="HE134" s="666"/>
      <c r="HF134" s="666"/>
      <c r="HG134" s="666"/>
      <c r="HH134" s="666"/>
      <c r="HI134" s="666"/>
      <c r="HJ134" s="666"/>
      <c r="HK134" s="666"/>
      <c r="HL134" s="666"/>
      <c r="HM134" s="666"/>
      <c r="HN134" s="666"/>
      <c r="HO134" s="666"/>
      <c r="HP134" s="666"/>
      <c r="HQ134" s="666"/>
      <c r="HR134" s="666"/>
      <c r="HS134" s="666"/>
      <c r="HT134" s="666"/>
      <c r="HU134" s="666"/>
      <c r="HV134" s="666"/>
      <c r="HW134" s="666"/>
      <c r="HX134" s="666"/>
      <c r="HY134" s="666"/>
      <c r="HZ134" s="666"/>
      <c r="IA134" s="666"/>
      <c r="IB134" s="666"/>
      <c r="IC134" s="666"/>
      <c r="ID134" s="666"/>
      <c r="IE134" s="666"/>
      <c r="IF134" s="666"/>
      <c r="IG134" s="666"/>
      <c r="IH134" s="666"/>
      <c r="II134" s="666"/>
      <c r="IJ134" s="666"/>
      <c r="IK134" s="666"/>
      <c r="IL134" s="666"/>
      <c r="IM134" s="666"/>
      <c r="IN134" s="666"/>
    </row>
    <row r="135" spans="1:248" s="60" customFormat="1" ht="87" customHeight="1">
      <c r="A135" s="677" t="s">
        <v>949</v>
      </c>
      <c r="B135" s="565" t="s">
        <v>251</v>
      </c>
      <c r="C135" s="556" t="s">
        <v>721</v>
      </c>
      <c r="D135" s="556" t="s">
        <v>123</v>
      </c>
      <c r="E135" s="634">
        <v>45900</v>
      </c>
      <c r="F135" s="633">
        <v>265</v>
      </c>
      <c r="G135" s="540">
        <v>4131</v>
      </c>
      <c r="H135" s="540">
        <v>4131</v>
      </c>
      <c r="I135" s="540">
        <v>4131</v>
      </c>
      <c r="J135" s="531">
        <f t="shared" si="8"/>
        <v>12163.5</v>
      </c>
      <c r="K135" s="600" t="s">
        <v>234</v>
      </c>
      <c r="L135" s="601" t="s">
        <v>242</v>
      </c>
      <c r="M135" s="582"/>
      <c r="N135" s="603"/>
      <c r="O135" s="582"/>
      <c r="P135" s="604"/>
      <c r="Q135" s="604"/>
      <c r="R135" s="604"/>
      <c r="S135" s="604"/>
      <c r="T135" s="519"/>
      <c r="U135" s="519"/>
      <c r="V135" s="519"/>
      <c r="W135" s="519"/>
      <c r="X135" s="519"/>
      <c r="Y135" s="519"/>
      <c r="Z135" s="519"/>
      <c r="AA135" s="519"/>
      <c r="AB135" s="519"/>
      <c r="AC135" s="519"/>
      <c r="AD135" s="519"/>
      <c r="AE135" s="519"/>
      <c r="AF135" s="519"/>
      <c r="AG135" s="519"/>
      <c r="AH135" s="519"/>
      <c r="AI135" s="519"/>
      <c r="AJ135" s="519"/>
      <c r="AK135" s="519"/>
      <c r="AL135" s="519"/>
      <c r="AM135" s="519"/>
      <c r="AN135" s="519"/>
      <c r="AO135" s="519"/>
      <c r="AP135" s="519"/>
      <c r="AQ135" s="519"/>
      <c r="AR135" s="519"/>
      <c r="AS135" s="519"/>
      <c r="AT135" s="519"/>
      <c r="AU135" s="519"/>
      <c r="AV135" s="519"/>
      <c r="AW135" s="519"/>
      <c r="AX135" s="519"/>
      <c r="AY135" s="519"/>
      <c r="AZ135" s="519"/>
      <c r="BA135" s="519"/>
      <c r="BB135" s="519"/>
      <c r="BC135" s="519"/>
      <c r="BD135" s="519"/>
      <c r="BE135" s="519"/>
      <c r="BF135" s="519"/>
      <c r="BG135" s="519"/>
      <c r="BH135" s="519"/>
      <c r="BI135" s="519"/>
      <c r="BJ135" s="519"/>
      <c r="BK135" s="519"/>
      <c r="BL135" s="519"/>
      <c r="BM135" s="519"/>
      <c r="BN135" s="519"/>
      <c r="BO135" s="519"/>
      <c r="BP135" s="519"/>
      <c r="BQ135" s="519"/>
      <c r="BR135" s="519"/>
      <c r="BS135" s="519"/>
      <c r="BT135" s="519"/>
      <c r="BU135" s="519"/>
      <c r="BV135" s="519"/>
      <c r="BW135" s="519"/>
      <c r="BX135" s="519"/>
      <c r="BY135" s="519"/>
      <c r="BZ135" s="519"/>
      <c r="CA135" s="519"/>
      <c r="CB135" s="519"/>
      <c r="CC135" s="519"/>
      <c r="CD135" s="519"/>
      <c r="CE135" s="519"/>
      <c r="CF135" s="519"/>
      <c r="CG135" s="519"/>
      <c r="CH135" s="519"/>
      <c r="CI135" s="519"/>
      <c r="CJ135" s="519"/>
      <c r="CK135" s="519"/>
      <c r="CL135" s="519"/>
      <c r="CM135" s="519"/>
      <c r="CN135" s="519"/>
      <c r="CO135" s="519"/>
      <c r="CP135" s="519"/>
      <c r="CQ135" s="519"/>
      <c r="CR135" s="519"/>
      <c r="CS135" s="519"/>
      <c r="CT135" s="519"/>
      <c r="CU135" s="519"/>
      <c r="CV135" s="519"/>
      <c r="CW135" s="519"/>
      <c r="CX135" s="519"/>
      <c r="CY135" s="519"/>
      <c r="CZ135" s="519"/>
      <c r="DA135" s="519"/>
      <c r="DB135" s="519"/>
      <c r="DC135" s="519"/>
      <c r="DD135" s="519"/>
      <c r="DE135" s="519"/>
      <c r="DF135" s="519"/>
      <c r="DG135" s="519"/>
      <c r="DH135" s="519"/>
      <c r="DI135" s="519"/>
      <c r="DJ135" s="519"/>
      <c r="DK135" s="519"/>
      <c r="DL135" s="519"/>
      <c r="DM135" s="519"/>
      <c r="DN135" s="519"/>
      <c r="DO135" s="519"/>
      <c r="DP135" s="519"/>
      <c r="DQ135" s="519"/>
      <c r="DR135" s="519"/>
      <c r="DS135" s="519"/>
      <c r="DT135" s="519"/>
      <c r="DU135" s="519"/>
      <c r="DV135" s="519"/>
      <c r="DW135" s="519"/>
      <c r="DX135" s="519"/>
      <c r="DY135" s="519"/>
      <c r="DZ135" s="519"/>
      <c r="EA135" s="519"/>
      <c r="EB135" s="519"/>
      <c r="EC135" s="519"/>
      <c r="ED135" s="519"/>
      <c r="EE135" s="519"/>
      <c r="EF135" s="519"/>
      <c r="EG135" s="519"/>
      <c r="EH135" s="519"/>
      <c r="EI135" s="519"/>
      <c r="EJ135" s="519"/>
      <c r="EK135" s="519"/>
      <c r="EL135" s="519"/>
      <c r="EM135" s="519"/>
      <c r="EN135" s="519"/>
      <c r="EO135" s="519"/>
      <c r="EP135" s="519"/>
      <c r="EQ135" s="519"/>
      <c r="ER135" s="519"/>
      <c r="ES135" s="519"/>
      <c r="ET135" s="519"/>
      <c r="EU135" s="519"/>
      <c r="EV135" s="519"/>
      <c r="EW135" s="519"/>
      <c r="EX135" s="519"/>
      <c r="EY135" s="519"/>
      <c r="EZ135" s="519"/>
      <c r="FA135" s="519"/>
      <c r="FB135" s="519"/>
      <c r="FC135" s="519"/>
      <c r="FD135" s="519"/>
      <c r="FE135" s="519"/>
      <c r="FF135" s="519"/>
      <c r="FG135" s="519"/>
      <c r="FH135" s="519"/>
      <c r="FI135" s="519"/>
      <c r="FJ135" s="519"/>
      <c r="FK135" s="519"/>
      <c r="FL135" s="519"/>
      <c r="FM135" s="519"/>
      <c r="FN135" s="519"/>
      <c r="FO135" s="519"/>
      <c r="FP135" s="519"/>
      <c r="FQ135" s="519"/>
      <c r="FR135" s="519"/>
      <c r="FS135" s="519"/>
      <c r="FT135" s="519"/>
      <c r="FU135" s="519"/>
      <c r="FV135" s="519"/>
      <c r="FW135" s="519"/>
      <c r="FX135" s="519"/>
      <c r="FY135" s="519"/>
      <c r="FZ135" s="519"/>
      <c r="GA135" s="519"/>
      <c r="GB135" s="519"/>
      <c r="GC135" s="519"/>
      <c r="GD135" s="519"/>
      <c r="GE135" s="519"/>
      <c r="GF135" s="519"/>
      <c r="GG135" s="519"/>
      <c r="GH135" s="519"/>
      <c r="GI135" s="519"/>
      <c r="GJ135" s="519"/>
      <c r="GK135" s="519"/>
      <c r="GL135" s="519"/>
      <c r="GM135" s="519"/>
      <c r="GN135" s="519"/>
      <c r="GO135" s="519"/>
      <c r="GP135" s="519"/>
      <c r="GQ135" s="519"/>
      <c r="GR135" s="519"/>
      <c r="GS135" s="519"/>
      <c r="GT135" s="519"/>
      <c r="GU135" s="519"/>
      <c r="GV135" s="519"/>
      <c r="GW135" s="519"/>
      <c r="GX135" s="519"/>
      <c r="GY135" s="519"/>
      <c r="GZ135" s="519"/>
      <c r="HA135" s="519"/>
      <c r="HB135" s="519"/>
      <c r="HC135" s="519"/>
      <c r="HD135" s="519"/>
      <c r="HE135" s="519"/>
      <c r="HF135" s="519"/>
      <c r="HG135" s="519"/>
      <c r="HH135" s="519"/>
      <c r="HI135" s="519"/>
      <c r="HJ135" s="519"/>
      <c r="HK135" s="519"/>
      <c r="HL135" s="519"/>
      <c r="HM135" s="519"/>
      <c r="HN135" s="519"/>
      <c r="HO135" s="519"/>
      <c r="HP135" s="519"/>
      <c r="HQ135" s="519"/>
      <c r="HR135" s="519"/>
      <c r="HS135" s="519"/>
      <c r="HT135" s="519"/>
      <c r="HU135" s="519"/>
      <c r="HV135" s="519"/>
      <c r="HW135" s="519"/>
      <c r="HX135" s="519"/>
      <c r="HY135" s="519"/>
      <c r="HZ135" s="519"/>
      <c r="IA135" s="519"/>
      <c r="IB135" s="519"/>
      <c r="IC135" s="519"/>
      <c r="ID135" s="519"/>
      <c r="IE135" s="519"/>
      <c r="IF135" s="519"/>
      <c r="IG135" s="519"/>
      <c r="IH135" s="519"/>
      <c r="II135" s="519"/>
      <c r="IJ135" s="519"/>
      <c r="IK135" s="519"/>
      <c r="IL135" s="519"/>
      <c r="IM135" s="519"/>
      <c r="IN135" s="519"/>
    </row>
    <row r="136" spans="1:248" s="60" customFormat="1" ht="102.75" customHeight="1">
      <c r="A136" s="612" t="s">
        <v>951</v>
      </c>
      <c r="B136" s="565" t="s">
        <v>252</v>
      </c>
      <c r="C136" s="556" t="s">
        <v>721</v>
      </c>
      <c r="D136" s="556" t="s">
        <v>123</v>
      </c>
      <c r="E136" s="634">
        <v>48620</v>
      </c>
      <c r="F136" s="633">
        <v>350</v>
      </c>
      <c r="G136" s="540">
        <v>16537.5</v>
      </c>
      <c r="H136" s="540">
        <v>16537.5</v>
      </c>
      <c r="I136" s="540">
        <v>16537.5</v>
      </c>
      <c r="J136" s="531">
        <f t="shared" si="8"/>
        <v>17017</v>
      </c>
      <c r="K136" s="600" t="s">
        <v>234</v>
      </c>
      <c r="L136" s="601" t="s">
        <v>242</v>
      </c>
      <c r="M136" s="582"/>
      <c r="N136" s="603"/>
      <c r="O136" s="582"/>
      <c r="P136" s="604"/>
      <c r="Q136" s="604"/>
      <c r="R136" s="604"/>
      <c r="S136" s="604"/>
      <c r="T136" s="519"/>
      <c r="U136" s="519"/>
      <c r="V136" s="519"/>
      <c r="W136" s="519"/>
      <c r="X136" s="519"/>
      <c r="Y136" s="519"/>
      <c r="Z136" s="519"/>
      <c r="AA136" s="519"/>
      <c r="AB136" s="519"/>
      <c r="AC136" s="519"/>
      <c r="AD136" s="519"/>
      <c r="AE136" s="519"/>
      <c r="AF136" s="519"/>
      <c r="AG136" s="519"/>
      <c r="AH136" s="519"/>
      <c r="AI136" s="519"/>
      <c r="AJ136" s="519"/>
      <c r="AK136" s="519"/>
      <c r="AL136" s="519"/>
      <c r="AM136" s="519"/>
      <c r="AN136" s="519"/>
      <c r="AO136" s="519"/>
      <c r="AP136" s="519"/>
      <c r="AQ136" s="519"/>
      <c r="AR136" s="519"/>
      <c r="AS136" s="519"/>
      <c r="AT136" s="519"/>
      <c r="AU136" s="519"/>
      <c r="AV136" s="519"/>
      <c r="AW136" s="519"/>
      <c r="AX136" s="519"/>
      <c r="AY136" s="519"/>
      <c r="AZ136" s="519"/>
      <c r="BA136" s="519"/>
      <c r="BB136" s="519"/>
      <c r="BC136" s="519"/>
      <c r="BD136" s="519"/>
      <c r="BE136" s="519"/>
      <c r="BF136" s="519"/>
      <c r="BG136" s="519"/>
      <c r="BH136" s="519"/>
      <c r="BI136" s="519"/>
      <c r="BJ136" s="519"/>
      <c r="BK136" s="519"/>
      <c r="BL136" s="519"/>
      <c r="BM136" s="519"/>
      <c r="BN136" s="519"/>
      <c r="BO136" s="519"/>
      <c r="BP136" s="519"/>
      <c r="BQ136" s="519"/>
      <c r="BR136" s="519"/>
      <c r="BS136" s="519"/>
      <c r="BT136" s="519"/>
      <c r="BU136" s="519"/>
      <c r="BV136" s="519"/>
      <c r="BW136" s="519"/>
      <c r="BX136" s="519"/>
      <c r="BY136" s="519"/>
      <c r="BZ136" s="519"/>
      <c r="CA136" s="519"/>
      <c r="CB136" s="519"/>
      <c r="CC136" s="519"/>
      <c r="CD136" s="519"/>
      <c r="CE136" s="519"/>
      <c r="CF136" s="519"/>
      <c r="CG136" s="519"/>
      <c r="CH136" s="519"/>
      <c r="CI136" s="519"/>
      <c r="CJ136" s="519"/>
      <c r="CK136" s="519"/>
      <c r="CL136" s="519"/>
      <c r="CM136" s="519"/>
      <c r="CN136" s="519"/>
      <c r="CO136" s="519"/>
      <c r="CP136" s="519"/>
      <c r="CQ136" s="519"/>
      <c r="CR136" s="519"/>
      <c r="CS136" s="519"/>
      <c r="CT136" s="519"/>
      <c r="CU136" s="519"/>
      <c r="CV136" s="519"/>
      <c r="CW136" s="519"/>
      <c r="CX136" s="519"/>
      <c r="CY136" s="519"/>
      <c r="CZ136" s="519"/>
      <c r="DA136" s="519"/>
      <c r="DB136" s="519"/>
      <c r="DC136" s="519"/>
      <c r="DD136" s="519"/>
      <c r="DE136" s="519"/>
      <c r="DF136" s="519"/>
      <c r="DG136" s="519"/>
      <c r="DH136" s="519"/>
      <c r="DI136" s="519"/>
      <c r="DJ136" s="519"/>
      <c r="DK136" s="519"/>
      <c r="DL136" s="519"/>
      <c r="DM136" s="519"/>
      <c r="DN136" s="519"/>
      <c r="DO136" s="519"/>
      <c r="DP136" s="519"/>
      <c r="DQ136" s="519"/>
      <c r="DR136" s="519"/>
      <c r="DS136" s="519"/>
      <c r="DT136" s="519"/>
      <c r="DU136" s="519"/>
      <c r="DV136" s="519"/>
      <c r="DW136" s="519"/>
      <c r="DX136" s="519"/>
      <c r="DY136" s="519"/>
      <c r="DZ136" s="519"/>
      <c r="EA136" s="519"/>
      <c r="EB136" s="519"/>
      <c r="EC136" s="519"/>
      <c r="ED136" s="519"/>
      <c r="EE136" s="519"/>
      <c r="EF136" s="519"/>
      <c r="EG136" s="519"/>
      <c r="EH136" s="519"/>
      <c r="EI136" s="519"/>
      <c r="EJ136" s="519"/>
      <c r="EK136" s="519"/>
      <c r="EL136" s="519"/>
      <c r="EM136" s="519"/>
      <c r="EN136" s="519"/>
      <c r="EO136" s="519"/>
      <c r="EP136" s="519"/>
      <c r="EQ136" s="519"/>
      <c r="ER136" s="519"/>
      <c r="ES136" s="519"/>
      <c r="ET136" s="519"/>
      <c r="EU136" s="519"/>
      <c r="EV136" s="519"/>
      <c r="EW136" s="519"/>
      <c r="EX136" s="519"/>
      <c r="EY136" s="519"/>
      <c r="EZ136" s="519"/>
      <c r="FA136" s="519"/>
      <c r="FB136" s="519"/>
      <c r="FC136" s="519"/>
      <c r="FD136" s="519"/>
      <c r="FE136" s="519"/>
      <c r="FF136" s="519"/>
      <c r="FG136" s="519"/>
      <c r="FH136" s="519"/>
      <c r="FI136" s="519"/>
      <c r="FJ136" s="519"/>
      <c r="FK136" s="519"/>
      <c r="FL136" s="519"/>
      <c r="FM136" s="519"/>
      <c r="FN136" s="519"/>
      <c r="FO136" s="519"/>
      <c r="FP136" s="519"/>
      <c r="FQ136" s="519"/>
      <c r="FR136" s="519"/>
      <c r="FS136" s="519"/>
      <c r="FT136" s="519"/>
      <c r="FU136" s="519"/>
      <c r="FV136" s="519"/>
      <c r="FW136" s="519"/>
      <c r="FX136" s="519"/>
      <c r="FY136" s="519"/>
      <c r="FZ136" s="519"/>
      <c r="GA136" s="519"/>
      <c r="GB136" s="519"/>
      <c r="GC136" s="519"/>
      <c r="GD136" s="519"/>
      <c r="GE136" s="519"/>
      <c r="GF136" s="519"/>
      <c r="GG136" s="519"/>
      <c r="GH136" s="519"/>
      <c r="GI136" s="519"/>
      <c r="GJ136" s="519"/>
      <c r="GK136" s="519"/>
      <c r="GL136" s="519"/>
      <c r="GM136" s="519"/>
      <c r="GN136" s="519"/>
      <c r="GO136" s="519"/>
      <c r="GP136" s="519"/>
      <c r="GQ136" s="519"/>
      <c r="GR136" s="519"/>
      <c r="GS136" s="519"/>
      <c r="GT136" s="519"/>
      <c r="GU136" s="519"/>
      <c r="GV136" s="519"/>
      <c r="GW136" s="519"/>
      <c r="GX136" s="519"/>
      <c r="GY136" s="519"/>
      <c r="GZ136" s="519"/>
      <c r="HA136" s="519"/>
      <c r="HB136" s="519"/>
      <c r="HC136" s="519"/>
      <c r="HD136" s="519"/>
      <c r="HE136" s="519"/>
      <c r="HF136" s="519"/>
      <c r="HG136" s="519"/>
      <c r="HH136" s="519"/>
      <c r="HI136" s="519"/>
      <c r="HJ136" s="519"/>
      <c r="HK136" s="519"/>
      <c r="HL136" s="519"/>
      <c r="HM136" s="519"/>
      <c r="HN136" s="519"/>
      <c r="HO136" s="519"/>
      <c r="HP136" s="519"/>
      <c r="HQ136" s="519"/>
      <c r="HR136" s="519"/>
      <c r="HS136" s="519"/>
      <c r="HT136" s="519"/>
      <c r="HU136" s="519"/>
      <c r="HV136" s="519"/>
      <c r="HW136" s="519"/>
      <c r="HX136" s="519"/>
      <c r="HY136" s="519"/>
      <c r="HZ136" s="519"/>
      <c r="IA136" s="519"/>
      <c r="IB136" s="519"/>
      <c r="IC136" s="519"/>
      <c r="ID136" s="519"/>
      <c r="IE136" s="519"/>
      <c r="IF136" s="519"/>
      <c r="IG136" s="519"/>
      <c r="IH136" s="519"/>
      <c r="II136" s="519"/>
      <c r="IJ136" s="519"/>
      <c r="IK136" s="519"/>
      <c r="IL136" s="519"/>
      <c r="IM136" s="519"/>
      <c r="IN136" s="519"/>
    </row>
    <row r="137" spans="1:248" s="661" customFormat="1" ht="103.5" customHeight="1">
      <c r="A137" s="612" t="s">
        <v>952</v>
      </c>
      <c r="B137" s="565" t="s">
        <v>252</v>
      </c>
      <c r="C137" s="556" t="s">
        <v>721</v>
      </c>
      <c r="D137" s="556" t="s">
        <v>47</v>
      </c>
      <c r="E137" s="634">
        <v>48620</v>
      </c>
      <c r="F137" s="633">
        <v>900</v>
      </c>
      <c r="G137" s="540"/>
      <c r="H137" s="540">
        <v>16200</v>
      </c>
      <c r="I137" s="540">
        <v>32400</v>
      </c>
      <c r="J137" s="531">
        <f t="shared" si="8"/>
        <v>43758</v>
      </c>
      <c r="K137" s="664" t="s">
        <v>234</v>
      </c>
      <c r="L137" s="660" t="s">
        <v>242</v>
      </c>
      <c r="M137" s="582"/>
      <c r="N137" s="662"/>
      <c r="O137" s="582"/>
      <c r="Q137" s="666"/>
      <c r="R137" s="666"/>
      <c r="S137" s="666"/>
      <c r="T137" s="666"/>
      <c r="U137" s="666"/>
      <c r="V137" s="666"/>
      <c r="W137" s="666"/>
      <c r="X137" s="666"/>
      <c r="Y137" s="666"/>
      <c r="Z137" s="666"/>
      <c r="AA137" s="666"/>
      <c r="AB137" s="666"/>
      <c r="AC137" s="666"/>
      <c r="AD137" s="666"/>
      <c r="AE137" s="666"/>
      <c r="AF137" s="666"/>
      <c r="AG137" s="666"/>
      <c r="AH137" s="666"/>
      <c r="AI137" s="666"/>
      <c r="AJ137" s="666"/>
      <c r="AK137" s="666"/>
      <c r="AL137" s="666"/>
      <c r="AM137" s="666"/>
      <c r="AN137" s="666"/>
      <c r="AO137" s="666"/>
      <c r="AP137" s="666"/>
      <c r="AQ137" s="666"/>
      <c r="AR137" s="666"/>
      <c r="AS137" s="666"/>
      <c r="AT137" s="666"/>
      <c r="AU137" s="666"/>
      <c r="AV137" s="666"/>
      <c r="AW137" s="666"/>
      <c r="AX137" s="666"/>
      <c r="AY137" s="666"/>
      <c r="AZ137" s="666"/>
      <c r="BA137" s="666"/>
      <c r="BB137" s="666"/>
      <c r="BC137" s="666"/>
      <c r="BD137" s="666"/>
      <c r="BE137" s="666"/>
      <c r="BF137" s="666"/>
      <c r="BG137" s="666"/>
      <c r="BH137" s="666"/>
      <c r="BI137" s="666"/>
      <c r="BJ137" s="666"/>
      <c r="BK137" s="666"/>
      <c r="BL137" s="666"/>
      <c r="BM137" s="666"/>
      <c r="BN137" s="666"/>
      <c r="BO137" s="666"/>
      <c r="BP137" s="666"/>
      <c r="BQ137" s="666"/>
      <c r="BR137" s="666"/>
      <c r="BS137" s="666"/>
      <c r="BT137" s="666"/>
      <c r="BU137" s="666"/>
      <c r="BV137" s="666"/>
      <c r="BW137" s="666"/>
      <c r="BX137" s="666"/>
      <c r="BY137" s="666"/>
      <c r="BZ137" s="666"/>
      <c r="CA137" s="666"/>
      <c r="CB137" s="666"/>
      <c r="CC137" s="666"/>
      <c r="CD137" s="666"/>
      <c r="CE137" s="666"/>
      <c r="CF137" s="666"/>
      <c r="CG137" s="666"/>
      <c r="CH137" s="666"/>
      <c r="CI137" s="666"/>
      <c r="CJ137" s="666"/>
      <c r="CK137" s="666"/>
      <c r="CL137" s="666"/>
      <c r="CM137" s="666"/>
      <c r="CN137" s="666"/>
      <c r="CO137" s="666"/>
      <c r="CP137" s="666"/>
      <c r="CQ137" s="666"/>
      <c r="CR137" s="666"/>
      <c r="CS137" s="666"/>
      <c r="CT137" s="666"/>
      <c r="CU137" s="666"/>
      <c r="CV137" s="666"/>
      <c r="CW137" s="666"/>
      <c r="CX137" s="666"/>
      <c r="CY137" s="666"/>
      <c r="CZ137" s="666"/>
      <c r="DA137" s="666"/>
      <c r="DB137" s="666"/>
      <c r="DC137" s="666"/>
      <c r="DD137" s="666"/>
      <c r="DE137" s="666"/>
      <c r="DF137" s="666"/>
      <c r="DG137" s="666"/>
      <c r="DH137" s="666"/>
      <c r="DI137" s="666"/>
      <c r="DJ137" s="666"/>
      <c r="DK137" s="666"/>
      <c r="DL137" s="666"/>
      <c r="DM137" s="666"/>
      <c r="DN137" s="666"/>
      <c r="DO137" s="666"/>
      <c r="DP137" s="666"/>
      <c r="DQ137" s="666"/>
      <c r="DR137" s="666"/>
      <c r="DS137" s="666"/>
      <c r="DT137" s="666"/>
      <c r="DU137" s="666"/>
      <c r="DV137" s="666"/>
      <c r="DW137" s="666"/>
      <c r="DX137" s="666"/>
      <c r="DY137" s="666"/>
      <c r="DZ137" s="666"/>
      <c r="EA137" s="666"/>
      <c r="EB137" s="666"/>
      <c r="EC137" s="666"/>
      <c r="ED137" s="666"/>
      <c r="EE137" s="666"/>
      <c r="EF137" s="666"/>
      <c r="EG137" s="666"/>
      <c r="EH137" s="666"/>
      <c r="EI137" s="666"/>
      <c r="EJ137" s="666"/>
      <c r="EK137" s="666"/>
      <c r="EL137" s="666"/>
      <c r="EM137" s="666"/>
      <c r="EN137" s="666"/>
      <c r="EO137" s="666"/>
      <c r="EP137" s="666"/>
      <c r="EQ137" s="666"/>
      <c r="ER137" s="666"/>
      <c r="ES137" s="666"/>
      <c r="ET137" s="666"/>
      <c r="EU137" s="666"/>
      <c r="EV137" s="666"/>
      <c r="EW137" s="666"/>
      <c r="EX137" s="666"/>
      <c r="EY137" s="666"/>
      <c r="EZ137" s="666"/>
      <c r="FA137" s="666"/>
      <c r="FB137" s="666"/>
      <c r="FC137" s="666"/>
      <c r="FD137" s="666"/>
      <c r="FE137" s="666"/>
      <c r="FF137" s="666"/>
      <c r="FG137" s="666"/>
      <c r="FH137" s="666"/>
      <c r="FI137" s="666"/>
      <c r="FJ137" s="666"/>
      <c r="FK137" s="666"/>
      <c r="FL137" s="666"/>
      <c r="FM137" s="666"/>
      <c r="FN137" s="666"/>
      <c r="FO137" s="666"/>
      <c r="FP137" s="666"/>
      <c r="FQ137" s="666"/>
      <c r="FR137" s="666"/>
      <c r="FS137" s="666"/>
      <c r="FT137" s="666"/>
      <c r="FU137" s="666"/>
      <c r="FV137" s="666"/>
      <c r="FW137" s="666"/>
      <c r="FX137" s="666"/>
      <c r="FY137" s="666"/>
      <c r="FZ137" s="666"/>
      <c r="GA137" s="666"/>
      <c r="GB137" s="666"/>
      <c r="GC137" s="666"/>
      <c r="GD137" s="666"/>
      <c r="GE137" s="666"/>
      <c r="GF137" s="666"/>
      <c r="GG137" s="666"/>
      <c r="GH137" s="666"/>
      <c r="GI137" s="666"/>
      <c r="GJ137" s="666"/>
      <c r="GK137" s="666"/>
      <c r="GL137" s="666"/>
      <c r="GM137" s="666"/>
      <c r="GN137" s="666"/>
      <c r="GO137" s="666"/>
      <c r="GP137" s="666"/>
      <c r="GQ137" s="666"/>
      <c r="GR137" s="666"/>
      <c r="GS137" s="666"/>
      <c r="GT137" s="666"/>
      <c r="GU137" s="666"/>
      <c r="GV137" s="666"/>
      <c r="GW137" s="666"/>
      <c r="GX137" s="666"/>
      <c r="GY137" s="666"/>
      <c r="GZ137" s="666"/>
      <c r="HA137" s="666"/>
      <c r="HB137" s="666"/>
      <c r="HC137" s="666"/>
      <c r="HD137" s="666"/>
      <c r="HE137" s="666"/>
      <c r="HF137" s="666"/>
      <c r="HG137" s="666"/>
      <c r="HH137" s="666"/>
      <c r="HI137" s="666"/>
      <c r="HJ137" s="666"/>
      <c r="HK137" s="666"/>
      <c r="HL137" s="666"/>
      <c r="HM137" s="666"/>
      <c r="HN137" s="666"/>
      <c r="HO137" s="666"/>
      <c r="HP137" s="666"/>
      <c r="HQ137" s="666"/>
      <c r="HR137" s="666"/>
      <c r="HS137" s="666"/>
      <c r="HT137" s="666"/>
      <c r="HU137" s="666"/>
      <c r="HV137" s="666"/>
      <c r="HW137" s="666"/>
      <c r="HX137" s="666"/>
      <c r="HY137" s="666"/>
      <c r="HZ137" s="666"/>
      <c r="IA137" s="666"/>
      <c r="IB137" s="666"/>
      <c r="IC137" s="666"/>
      <c r="ID137" s="666"/>
      <c r="IE137" s="666"/>
      <c r="IF137" s="666"/>
      <c r="IG137" s="666"/>
      <c r="IH137" s="666"/>
      <c r="II137" s="666"/>
      <c r="IJ137" s="666"/>
      <c r="IK137" s="666"/>
      <c r="IL137" s="666"/>
      <c r="IM137" s="666"/>
      <c r="IN137" s="666"/>
    </row>
    <row r="138" spans="1:248" s="60" customFormat="1" ht="42.75" customHeight="1">
      <c r="A138" s="677" t="s">
        <v>956</v>
      </c>
      <c r="B138" s="689" t="s">
        <v>574</v>
      </c>
      <c r="C138" s="563" t="s">
        <v>555</v>
      </c>
      <c r="D138" s="690" t="s">
        <v>47</v>
      </c>
      <c r="E138" s="691">
        <v>65000</v>
      </c>
      <c r="F138" s="691">
        <v>15</v>
      </c>
      <c r="G138" s="540">
        <v>0</v>
      </c>
      <c r="H138" s="540">
        <v>325</v>
      </c>
      <c r="I138" s="540">
        <v>650</v>
      </c>
      <c r="J138" s="531">
        <f t="shared" si="8"/>
        <v>975</v>
      </c>
      <c r="K138" s="592" t="s">
        <v>234</v>
      </c>
      <c r="L138" s="580" t="s">
        <v>644</v>
      </c>
      <c r="M138" s="582"/>
      <c r="N138" s="598"/>
      <c r="O138" s="582"/>
      <c r="Q138" s="599"/>
      <c r="R138" s="599"/>
      <c r="S138" s="599"/>
      <c r="T138" s="599"/>
      <c r="U138" s="599"/>
      <c r="V138" s="599"/>
      <c r="W138" s="599"/>
      <c r="X138" s="599"/>
      <c r="Y138" s="599"/>
      <c r="Z138" s="599"/>
      <c r="AA138" s="599"/>
      <c r="AB138" s="599"/>
      <c r="AC138" s="599"/>
      <c r="AD138" s="599"/>
      <c r="AE138" s="599"/>
      <c r="AF138" s="599"/>
      <c r="AG138" s="599"/>
      <c r="AH138" s="599"/>
      <c r="AI138" s="599"/>
      <c r="AJ138" s="599"/>
      <c r="AK138" s="599"/>
      <c r="AL138" s="599"/>
      <c r="AM138" s="599"/>
      <c r="AN138" s="599"/>
      <c r="AO138" s="599"/>
      <c r="AP138" s="599"/>
      <c r="AQ138" s="599"/>
      <c r="AR138" s="599"/>
      <c r="AS138" s="599"/>
      <c r="AT138" s="599"/>
      <c r="AU138" s="599"/>
      <c r="AV138" s="599"/>
      <c r="AW138" s="599"/>
      <c r="AX138" s="599"/>
      <c r="AY138" s="599"/>
      <c r="AZ138" s="599"/>
      <c r="BA138" s="599"/>
      <c r="BB138" s="599"/>
      <c r="BC138" s="599"/>
      <c r="BD138" s="599"/>
      <c r="BE138" s="599"/>
      <c r="BF138" s="599"/>
      <c r="BG138" s="599"/>
      <c r="BH138" s="599"/>
      <c r="BI138" s="599"/>
      <c r="BJ138" s="599"/>
      <c r="BK138" s="599"/>
      <c r="BL138" s="599"/>
      <c r="BM138" s="599"/>
      <c r="BN138" s="599"/>
      <c r="BO138" s="599"/>
      <c r="BP138" s="599"/>
      <c r="BQ138" s="599"/>
      <c r="BR138" s="599"/>
      <c r="BS138" s="599"/>
      <c r="BT138" s="599"/>
      <c r="BU138" s="599"/>
      <c r="BV138" s="599"/>
      <c r="BW138" s="599"/>
      <c r="BX138" s="599"/>
      <c r="BY138" s="599"/>
      <c r="BZ138" s="599"/>
      <c r="CA138" s="599"/>
      <c r="CB138" s="599"/>
      <c r="CC138" s="599"/>
      <c r="CD138" s="599"/>
      <c r="CE138" s="599"/>
      <c r="CF138" s="599"/>
      <c r="CG138" s="599"/>
      <c r="CH138" s="599"/>
      <c r="CI138" s="599"/>
      <c r="CJ138" s="599"/>
      <c r="CK138" s="599"/>
      <c r="CL138" s="599"/>
      <c r="CM138" s="599"/>
      <c r="CN138" s="599"/>
      <c r="CO138" s="599"/>
      <c r="CP138" s="599"/>
      <c r="CQ138" s="599"/>
      <c r="CR138" s="599"/>
      <c r="CS138" s="599"/>
      <c r="CT138" s="599"/>
      <c r="CU138" s="599"/>
      <c r="CV138" s="599"/>
      <c r="CW138" s="599"/>
      <c r="CX138" s="599"/>
      <c r="CY138" s="599"/>
      <c r="CZ138" s="599"/>
      <c r="DA138" s="599"/>
      <c r="DB138" s="599"/>
      <c r="DC138" s="599"/>
      <c r="DD138" s="599"/>
      <c r="DE138" s="599"/>
      <c r="DF138" s="599"/>
      <c r="DG138" s="599"/>
      <c r="DH138" s="599"/>
      <c r="DI138" s="599"/>
      <c r="DJ138" s="599"/>
      <c r="DK138" s="599"/>
      <c r="DL138" s="599"/>
      <c r="DM138" s="599"/>
      <c r="DN138" s="599"/>
      <c r="DO138" s="599"/>
      <c r="DP138" s="599"/>
      <c r="DQ138" s="599"/>
      <c r="DR138" s="599"/>
      <c r="DS138" s="599"/>
      <c r="DT138" s="599"/>
      <c r="DU138" s="599"/>
      <c r="DV138" s="599"/>
      <c r="DW138" s="599"/>
      <c r="DX138" s="599"/>
      <c r="DY138" s="599"/>
      <c r="DZ138" s="599"/>
      <c r="EA138" s="599"/>
      <c r="EB138" s="599"/>
      <c r="EC138" s="599"/>
      <c r="ED138" s="599"/>
      <c r="EE138" s="599"/>
      <c r="EF138" s="599"/>
      <c r="EG138" s="599"/>
      <c r="EH138" s="599"/>
      <c r="EI138" s="599"/>
      <c r="EJ138" s="599"/>
      <c r="EK138" s="599"/>
      <c r="EL138" s="599"/>
      <c r="EM138" s="599"/>
      <c r="EN138" s="599"/>
      <c r="EO138" s="599"/>
      <c r="EP138" s="599"/>
      <c r="EQ138" s="599"/>
      <c r="ER138" s="599"/>
      <c r="ES138" s="599"/>
      <c r="ET138" s="599"/>
      <c r="EU138" s="599"/>
      <c r="EV138" s="599"/>
      <c r="EW138" s="599"/>
      <c r="EX138" s="599"/>
      <c r="EY138" s="599"/>
      <c r="EZ138" s="599"/>
      <c r="FA138" s="599"/>
      <c r="FB138" s="599"/>
      <c r="FC138" s="599"/>
      <c r="FD138" s="599"/>
      <c r="FE138" s="599"/>
      <c r="FF138" s="599"/>
      <c r="FG138" s="599"/>
      <c r="FH138" s="599"/>
      <c r="FI138" s="599"/>
      <c r="FJ138" s="599"/>
      <c r="FK138" s="599"/>
      <c r="FL138" s="599"/>
      <c r="FM138" s="599"/>
      <c r="FN138" s="599"/>
      <c r="FO138" s="599"/>
      <c r="FP138" s="599"/>
      <c r="FQ138" s="599"/>
      <c r="FR138" s="599"/>
      <c r="FS138" s="599"/>
      <c r="FT138" s="599"/>
      <c r="FU138" s="599"/>
      <c r="FV138" s="599"/>
      <c r="FW138" s="599"/>
      <c r="FX138" s="599"/>
      <c r="FY138" s="599"/>
      <c r="FZ138" s="599"/>
      <c r="GA138" s="599"/>
      <c r="GB138" s="599"/>
      <c r="GC138" s="599"/>
      <c r="GD138" s="599"/>
      <c r="GE138" s="599"/>
      <c r="GF138" s="599"/>
      <c r="GG138" s="599"/>
      <c r="GH138" s="599"/>
      <c r="GI138" s="599"/>
      <c r="GJ138" s="599"/>
      <c r="GK138" s="599"/>
      <c r="GL138" s="599"/>
      <c r="GM138" s="599"/>
      <c r="GN138" s="599"/>
      <c r="GO138" s="599"/>
      <c r="GP138" s="599"/>
      <c r="GQ138" s="599"/>
      <c r="GR138" s="599"/>
      <c r="GS138" s="599"/>
      <c r="GT138" s="599"/>
      <c r="GU138" s="599"/>
      <c r="GV138" s="599"/>
      <c r="GW138" s="599"/>
      <c r="GX138" s="599"/>
      <c r="GY138" s="599"/>
      <c r="GZ138" s="599"/>
      <c r="HA138" s="599"/>
      <c r="HB138" s="599"/>
      <c r="HC138" s="599"/>
      <c r="HD138" s="599"/>
      <c r="HE138" s="599"/>
      <c r="HF138" s="599"/>
      <c r="HG138" s="599"/>
      <c r="HH138" s="599"/>
      <c r="HI138" s="599"/>
      <c r="HJ138" s="599"/>
      <c r="HK138" s="599"/>
      <c r="HL138" s="599"/>
      <c r="HM138" s="599"/>
      <c r="HN138" s="599"/>
      <c r="HO138" s="599"/>
      <c r="HP138" s="599"/>
      <c r="HQ138" s="599"/>
      <c r="HR138" s="599"/>
      <c r="HS138" s="599"/>
      <c r="HT138" s="599"/>
      <c r="HU138" s="599"/>
      <c r="HV138" s="599"/>
      <c r="HW138" s="599"/>
      <c r="HX138" s="599"/>
      <c r="HY138" s="599"/>
      <c r="HZ138" s="599"/>
      <c r="IA138" s="599"/>
      <c r="IB138" s="599"/>
      <c r="IC138" s="599"/>
      <c r="ID138" s="599"/>
      <c r="IE138" s="599"/>
      <c r="IF138" s="599"/>
      <c r="IG138" s="599"/>
      <c r="IH138" s="599"/>
      <c r="II138" s="599"/>
      <c r="IJ138" s="599"/>
      <c r="IK138" s="599"/>
      <c r="IL138" s="599"/>
      <c r="IM138" s="599"/>
      <c r="IN138" s="599"/>
    </row>
    <row r="139" spans="1:248" s="60" customFormat="1" ht="42.75" customHeight="1">
      <c r="A139" s="677" t="s">
        <v>957</v>
      </c>
      <c r="B139" s="689" t="s">
        <v>574</v>
      </c>
      <c r="C139" s="563" t="s">
        <v>555</v>
      </c>
      <c r="D139" s="690" t="s">
        <v>47</v>
      </c>
      <c r="E139" s="691">
        <v>13200</v>
      </c>
      <c r="F139" s="691">
        <v>60</v>
      </c>
      <c r="G139" s="540">
        <v>0</v>
      </c>
      <c r="H139" s="540">
        <v>264</v>
      </c>
      <c r="I139" s="540">
        <v>528</v>
      </c>
      <c r="J139" s="531">
        <f t="shared" si="8"/>
        <v>792</v>
      </c>
      <c r="K139" s="592" t="s">
        <v>234</v>
      </c>
      <c r="L139" s="580" t="s">
        <v>644</v>
      </c>
      <c r="M139" s="582"/>
      <c r="N139" s="598"/>
      <c r="O139" s="582"/>
      <c r="Q139" s="599"/>
      <c r="R139" s="599"/>
      <c r="S139" s="599"/>
      <c r="T139" s="599"/>
      <c r="U139" s="599"/>
      <c r="V139" s="599"/>
      <c r="W139" s="599"/>
      <c r="X139" s="599"/>
      <c r="Y139" s="599"/>
      <c r="Z139" s="599"/>
      <c r="AA139" s="599"/>
      <c r="AB139" s="599"/>
      <c r="AC139" s="599"/>
      <c r="AD139" s="599"/>
      <c r="AE139" s="599"/>
      <c r="AF139" s="599"/>
      <c r="AG139" s="599"/>
      <c r="AH139" s="599"/>
      <c r="AI139" s="599"/>
      <c r="AJ139" s="599"/>
      <c r="AK139" s="599"/>
      <c r="AL139" s="599"/>
      <c r="AM139" s="599"/>
      <c r="AN139" s="599"/>
      <c r="AO139" s="599"/>
      <c r="AP139" s="599"/>
      <c r="AQ139" s="599"/>
      <c r="AR139" s="599"/>
      <c r="AS139" s="599"/>
      <c r="AT139" s="599"/>
      <c r="AU139" s="599"/>
      <c r="AV139" s="599"/>
      <c r="AW139" s="599"/>
      <c r="AX139" s="599"/>
      <c r="AY139" s="599"/>
      <c r="AZ139" s="599"/>
      <c r="BA139" s="599"/>
      <c r="BB139" s="599"/>
      <c r="BC139" s="599"/>
      <c r="BD139" s="599"/>
      <c r="BE139" s="599"/>
      <c r="BF139" s="599"/>
      <c r="BG139" s="599"/>
      <c r="BH139" s="599"/>
      <c r="BI139" s="599"/>
      <c r="BJ139" s="599"/>
      <c r="BK139" s="599"/>
      <c r="BL139" s="599"/>
      <c r="BM139" s="599"/>
      <c r="BN139" s="599"/>
      <c r="BO139" s="599"/>
      <c r="BP139" s="599"/>
      <c r="BQ139" s="599"/>
      <c r="BR139" s="599"/>
      <c r="BS139" s="599"/>
      <c r="BT139" s="599"/>
      <c r="BU139" s="599"/>
      <c r="BV139" s="599"/>
      <c r="BW139" s="599"/>
      <c r="BX139" s="599"/>
      <c r="BY139" s="599"/>
      <c r="BZ139" s="599"/>
      <c r="CA139" s="599"/>
      <c r="CB139" s="599"/>
      <c r="CC139" s="599"/>
      <c r="CD139" s="599"/>
      <c r="CE139" s="599"/>
      <c r="CF139" s="599"/>
      <c r="CG139" s="599"/>
      <c r="CH139" s="599"/>
      <c r="CI139" s="599"/>
      <c r="CJ139" s="599"/>
      <c r="CK139" s="599"/>
      <c r="CL139" s="599"/>
      <c r="CM139" s="599"/>
      <c r="CN139" s="599"/>
      <c r="CO139" s="599"/>
      <c r="CP139" s="599"/>
      <c r="CQ139" s="599"/>
      <c r="CR139" s="599"/>
      <c r="CS139" s="599"/>
      <c r="CT139" s="599"/>
      <c r="CU139" s="599"/>
      <c r="CV139" s="599"/>
      <c r="CW139" s="599"/>
      <c r="CX139" s="599"/>
      <c r="CY139" s="599"/>
      <c r="CZ139" s="599"/>
      <c r="DA139" s="599"/>
      <c r="DB139" s="599"/>
      <c r="DC139" s="599"/>
      <c r="DD139" s="599"/>
      <c r="DE139" s="599"/>
      <c r="DF139" s="599"/>
      <c r="DG139" s="599"/>
      <c r="DH139" s="599"/>
      <c r="DI139" s="599"/>
      <c r="DJ139" s="599"/>
      <c r="DK139" s="599"/>
      <c r="DL139" s="599"/>
      <c r="DM139" s="599"/>
      <c r="DN139" s="599"/>
      <c r="DO139" s="599"/>
      <c r="DP139" s="599"/>
      <c r="DQ139" s="599"/>
      <c r="DR139" s="599"/>
      <c r="DS139" s="599"/>
      <c r="DT139" s="599"/>
      <c r="DU139" s="599"/>
      <c r="DV139" s="599"/>
      <c r="DW139" s="599"/>
      <c r="DX139" s="599"/>
      <c r="DY139" s="599"/>
      <c r="DZ139" s="599"/>
      <c r="EA139" s="599"/>
      <c r="EB139" s="599"/>
      <c r="EC139" s="599"/>
      <c r="ED139" s="599"/>
      <c r="EE139" s="599"/>
      <c r="EF139" s="599"/>
      <c r="EG139" s="599"/>
      <c r="EH139" s="599"/>
      <c r="EI139" s="599"/>
      <c r="EJ139" s="599"/>
      <c r="EK139" s="599"/>
      <c r="EL139" s="599"/>
      <c r="EM139" s="599"/>
      <c r="EN139" s="599"/>
      <c r="EO139" s="599"/>
      <c r="EP139" s="599"/>
      <c r="EQ139" s="599"/>
      <c r="ER139" s="599"/>
      <c r="ES139" s="599"/>
      <c r="ET139" s="599"/>
      <c r="EU139" s="599"/>
      <c r="EV139" s="599"/>
      <c r="EW139" s="599"/>
      <c r="EX139" s="599"/>
      <c r="EY139" s="599"/>
      <c r="EZ139" s="599"/>
      <c r="FA139" s="599"/>
      <c r="FB139" s="599"/>
      <c r="FC139" s="599"/>
      <c r="FD139" s="599"/>
      <c r="FE139" s="599"/>
      <c r="FF139" s="599"/>
      <c r="FG139" s="599"/>
      <c r="FH139" s="599"/>
      <c r="FI139" s="599"/>
      <c r="FJ139" s="599"/>
      <c r="FK139" s="599"/>
      <c r="FL139" s="599"/>
      <c r="FM139" s="599"/>
      <c r="FN139" s="599"/>
      <c r="FO139" s="599"/>
      <c r="FP139" s="599"/>
      <c r="FQ139" s="599"/>
      <c r="FR139" s="599"/>
      <c r="FS139" s="599"/>
      <c r="FT139" s="599"/>
      <c r="FU139" s="599"/>
      <c r="FV139" s="599"/>
      <c r="FW139" s="599"/>
      <c r="FX139" s="599"/>
      <c r="FY139" s="599"/>
      <c r="FZ139" s="599"/>
      <c r="GA139" s="599"/>
      <c r="GB139" s="599"/>
      <c r="GC139" s="599"/>
      <c r="GD139" s="599"/>
      <c r="GE139" s="599"/>
      <c r="GF139" s="599"/>
      <c r="GG139" s="599"/>
      <c r="GH139" s="599"/>
      <c r="GI139" s="599"/>
      <c r="GJ139" s="599"/>
      <c r="GK139" s="599"/>
      <c r="GL139" s="599"/>
      <c r="GM139" s="599"/>
      <c r="GN139" s="599"/>
      <c r="GO139" s="599"/>
      <c r="GP139" s="599"/>
      <c r="GQ139" s="599"/>
      <c r="GR139" s="599"/>
      <c r="GS139" s="599"/>
      <c r="GT139" s="599"/>
      <c r="GU139" s="599"/>
      <c r="GV139" s="599"/>
      <c r="GW139" s="599"/>
      <c r="GX139" s="599"/>
      <c r="GY139" s="599"/>
      <c r="GZ139" s="599"/>
      <c r="HA139" s="599"/>
      <c r="HB139" s="599"/>
      <c r="HC139" s="599"/>
      <c r="HD139" s="599"/>
      <c r="HE139" s="599"/>
      <c r="HF139" s="599"/>
      <c r="HG139" s="599"/>
      <c r="HH139" s="599"/>
      <c r="HI139" s="599"/>
      <c r="HJ139" s="599"/>
      <c r="HK139" s="599"/>
      <c r="HL139" s="599"/>
      <c r="HM139" s="599"/>
      <c r="HN139" s="599"/>
      <c r="HO139" s="599"/>
      <c r="HP139" s="599"/>
      <c r="HQ139" s="599"/>
      <c r="HR139" s="599"/>
      <c r="HS139" s="599"/>
      <c r="HT139" s="599"/>
      <c r="HU139" s="599"/>
      <c r="HV139" s="599"/>
      <c r="HW139" s="599"/>
      <c r="HX139" s="599"/>
      <c r="HY139" s="599"/>
      <c r="HZ139" s="599"/>
      <c r="IA139" s="599"/>
      <c r="IB139" s="599"/>
      <c r="IC139" s="599"/>
      <c r="ID139" s="599"/>
      <c r="IE139" s="599"/>
      <c r="IF139" s="599"/>
      <c r="IG139" s="599"/>
      <c r="IH139" s="599"/>
      <c r="II139" s="599"/>
      <c r="IJ139" s="599"/>
      <c r="IK139" s="599"/>
      <c r="IL139" s="599"/>
      <c r="IM139" s="599"/>
      <c r="IN139" s="599"/>
    </row>
    <row r="140" spans="1:248" s="60" customFormat="1" ht="42.75" customHeight="1">
      <c r="A140" s="677" t="s">
        <v>960</v>
      </c>
      <c r="B140" s="689" t="s">
        <v>574</v>
      </c>
      <c r="C140" s="563" t="s">
        <v>555</v>
      </c>
      <c r="D140" s="690" t="s">
        <v>47</v>
      </c>
      <c r="E140" s="691">
        <v>14600</v>
      </c>
      <c r="F140" s="691">
        <v>30</v>
      </c>
      <c r="G140" s="540">
        <v>0</v>
      </c>
      <c r="H140" s="540">
        <v>146</v>
      </c>
      <c r="I140" s="540">
        <v>292</v>
      </c>
      <c r="J140" s="531">
        <f t="shared" si="8"/>
        <v>438</v>
      </c>
      <c r="K140" s="592" t="s">
        <v>234</v>
      </c>
      <c r="L140" s="580" t="s">
        <v>644</v>
      </c>
      <c r="M140" s="582"/>
      <c r="N140" s="598"/>
      <c r="O140" s="582"/>
      <c r="Q140" s="599"/>
      <c r="R140" s="599"/>
      <c r="S140" s="599"/>
      <c r="T140" s="599"/>
      <c r="U140" s="599"/>
      <c r="V140" s="599"/>
      <c r="W140" s="599"/>
      <c r="X140" s="599"/>
      <c r="Y140" s="599"/>
      <c r="Z140" s="599"/>
      <c r="AA140" s="599"/>
      <c r="AB140" s="599"/>
      <c r="AC140" s="599"/>
      <c r="AD140" s="599"/>
      <c r="AE140" s="599"/>
      <c r="AF140" s="599"/>
      <c r="AG140" s="599"/>
      <c r="AH140" s="599"/>
      <c r="AI140" s="599"/>
      <c r="AJ140" s="599"/>
      <c r="AK140" s="599"/>
      <c r="AL140" s="599"/>
      <c r="AM140" s="599"/>
      <c r="AN140" s="599"/>
      <c r="AO140" s="599"/>
      <c r="AP140" s="599"/>
      <c r="AQ140" s="599"/>
      <c r="AR140" s="599"/>
      <c r="AS140" s="599"/>
      <c r="AT140" s="599"/>
      <c r="AU140" s="599"/>
      <c r="AV140" s="599"/>
      <c r="AW140" s="599"/>
      <c r="AX140" s="599"/>
      <c r="AY140" s="599"/>
      <c r="AZ140" s="599"/>
      <c r="BA140" s="599"/>
      <c r="BB140" s="599"/>
      <c r="BC140" s="599"/>
      <c r="BD140" s="599"/>
      <c r="BE140" s="599"/>
      <c r="BF140" s="599"/>
      <c r="BG140" s="599"/>
      <c r="BH140" s="599"/>
      <c r="BI140" s="599"/>
      <c r="BJ140" s="599"/>
      <c r="BK140" s="599"/>
      <c r="BL140" s="599"/>
      <c r="BM140" s="599"/>
      <c r="BN140" s="599"/>
      <c r="BO140" s="599"/>
      <c r="BP140" s="599"/>
      <c r="BQ140" s="599"/>
      <c r="BR140" s="599"/>
      <c r="BS140" s="599"/>
      <c r="BT140" s="599"/>
      <c r="BU140" s="599"/>
      <c r="BV140" s="599"/>
      <c r="BW140" s="599"/>
      <c r="BX140" s="599"/>
      <c r="BY140" s="599"/>
      <c r="BZ140" s="599"/>
      <c r="CA140" s="599"/>
      <c r="CB140" s="599"/>
      <c r="CC140" s="599"/>
      <c r="CD140" s="599"/>
      <c r="CE140" s="599"/>
      <c r="CF140" s="599"/>
      <c r="CG140" s="599"/>
      <c r="CH140" s="599"/>
      <c r="CI140" s="599"/>
      <c r="CJ140" s="599"/>
      <c r="CK140" s="599"/>
      <c r="CL140" s="599"/>
      <c r="CM140" s="599"/>
      <c r="CN140" s="599"/>
      <c r="CO140" s="599"/>
      <c r="CP140" s="599"/>
      <c r="CQ140" s="599"/>
      <c r="CR140" s="599"/>
      <c r="CS140" s="599"/>
      <c r="CT140" s="599"/>
      <c r="CU140" s="599"/>
      <c r="CV140" s="599"/>
      <c r="CW140" s="599"/>
      <c r="CX140" s="599"/>
      <c r="CY140" s="599"/>
      <c r="CZ140" s="599"/>
      <c r="DA140" s="599"/>
      <c r="DB140" s="599"/>
      <c r="DC140" s="599"/>
      <c r="DD140" s="599"/>
      <c r="DE140" s="599"/>
      <c r="DF140" s="599"/>
      <c r="DG140" s="599"/>
      <c r="DH140" s="599"/>
      <c r="DI140" s="599"/>
      <c r="DJ140" s="599"/>
      <c r="DK140" s="599"/>
      <c r="DL140" s="599"/>
      <c r="DM140" s="599"/>
      <c r="DN140" s="599"/>
      <c r="DO140" s="599"/>
      <c r="DP140" s="599"/>
      <c r="DQ140" s="599"/>
      <c r="DR140" s="599"/>
      <c r="DS140" s="599"/>
      <c r="DT140" s="599"/>
      <c r="DU140" s="599"/>
      <c r="DV140" s="599"/>
      <c r="DW140" s="599"/>
      <c r="DX140" s="599"/>
      <c r="DY140" s="599"/>
      <c r="DZ140" s="599"/>
      <c r="EA140" s="599"/>
      <c r="EB140" s="599"/>
      <c r="EC140" s="599"/>
      <c r="ED140" s="599"/>
      <c r="EE140" s="599"/>
      <c r="EF140" s="599"/>
      <c r="EG140" s="599"/>
      <c r="EH140" s="599"/>
      <c r="EI140" s="599"/>
      <c r="EJ140" s="599"/>
      <c r="EK140" s="599"/>
      <c r="EL140" s="599"/>
      <c r="EM140" s="599"/>
      <c r="EN140" s="599"/>
      <c r="EO140" s="599"/>
      <c r="EP140" s="599"/>
      <c r="EQ140" s="599"/>
      <c r="ER140" s="599"/>
      <c r="ES140" s="599"/>
      <c r="ET140" s="599"/>
      <c r="EU140" s="599"/>
      <c r="EV140" s="599"/>
      <c r="EW140" s="599"/>
      <c r="EX140" s="599"/>
      <c r="EY140" s="599"/>
      <c r="EZ140" s="599"/>
      <c r="FA140" s="599"/>
      <c r="FB140" s="599"/>
      <c r="FC140" s="599"/>
      <c r="FD140" s="599"/>
      <c r="FE140" s="599"/>
      <c r="FF140" s="599"/>
      <c r="FG140" s="599"/>
      <c r="FH140" s="599"/>
      <c r="FI140" s="599"/>
      <c r="FJ140" s="599"/>
      <c r="FK140" s="599"/>
      <c r="FL140" s="599"/>
      <c r="FM140" s="599"/>
      <c r="FN140" s="599"/>
      <c r="FO140" s="599"/>
      <c r="FP140" s="599"/>
      <c r="FQ140" s="599"/>
      <c r="FR140" s="599"/>
      <c r="FS140" s="599"/>
      <c r="FT140" s="599"/>
      <c r="FU140" s="599"/>
      <c r="FV140" s="599"/>
      <c r="FW140" s="599"/>
      <c r="FX140" s="599"/>
      <c r="FY140" s="599"/>
      <c r="FZ140" s="599"/>
      <c r="GA140" s="599"/>
      <c r="GB140" s="599"/>
      <c r="GC140" s="599"/>
      <c r="GD140" s="599"/>
      <c r="GE140" s="599"/>
      <c r="GF140" s="599"/>
      <c r="GG140" s="599"/>
      <c r="GH140" s="599"/>
      <c r="GI140" s="599"/>
      <c r="GJ140" s="599"/>
      <c r="GK140" s="599"/>
      <c r="GL140" s="599"/>
      <c r="GM140" s="599"/>
      <c r="GN140" s="599"/>
      <c r="GO140" s="599"/>
      <c r="GP140" s="599"/>
      <c r="GQ140" s="599"/>
      <c r="GR140" s="599"/>
      <c r="GS140" s="599"/>
      <c r="GT140" s="599"/>
      <c r="GU140" s="599"/>
      <c r="GV140" s="599"/>
      <c r="GW140" s="599"/>
      <c r="GX140" s="599"/>
      <c r="GY140" s="599"/>
      <c r="GZ140" s="599"/>
      <c r="HA140" s="599"/>
      <c r="HB140" s="599"/>
      <c r="HC140" s="599"/>
      <c r="HD140" s="599"/>
      <c r="HE140" s="599"/>
      <c r="HF140" s="599"/>
      <c r="HG140" s="599"/>
      <c r="HH140" s="599"/>
      <c r="HI140" s="599"/>
      <c r="HJ140" s="599"/>
      <c r="HK140" s="599"/>
      <c r="HL140" s="599"/>
      <c r="HM140" s="599"/>
      <c r="HN140" s="599"/>
      <c r="HO140" s="599"/>
      <c r="HP140" s="599"/>
      <c r="HQ140" s="599"/>
      <c r="HR140" s="599"/>
      <c r="HS140" s="599"/>
      <c r="HT140" s="599"/>
      <c r="HU140" s="599"/>
      <c r="HV140" s="599"/>
      <c r="HW140" s="599"/>
      <c r="HX140" s="599"/>
      <c r="HY140" s="599"/>
      <c r="HZ140" s="599"/>
      <c r="IA140" s="599"/>
      <c r="IB140" s="599"/>
      <c r="IC140" s="599"/>
      <c r="ID140" s="599"/>
      <c r="IE140" s="599"/>
      <c r="IF140" s="599"/>
      <c r="IG140" s="599"/>
      <c r="IH140" s="599"/>
      <c r="II140" s="599"/>
      <c r="IJ140" s="599"/>
      <c r="IK140" s="599"/>
      <c r="IL140" s="599"/>
      <c r="IM140" s="599"/>
      <c r="IN140" s="599"/>
    </row>
    <row r="141" spans="1:248" s="60" customFormat="1" ht="42.75" customHeight="1">
      <c r="A141" s="677" t="s">
        <v>961</v>
      </c>
      <c r="B141" s="692" t="s">
        <v>574</v>
      </c>
      <c r="C141" s="556" t="s">
        <v>555</v>
      </c>
      <c r="D141" s="693" t="s">
        <v>47</v>
      </c>
      <c r="E141" s="694">
        <v>103000</v>
      </c>
      <c r="F141" s="691">
        <v>110</v>
      </c>
      <c r="G141" s="540"/>
      <c r="H141" s="540">
        <v>3700</v>
      </c>
      <c r="I141" s="540">
        <v>7400</v>
      </c>
      <c r="J141" s="531">
        <f t="shared" si="8"/>
        <v>11330</v>
      </c>
      <c r="K141" s="592" t="s">
        <v>234</v>
      </c>
      <c r="L141" s="593" t="s">
        <v>242</v>
      </c>
      <c r="M141" s="582"/>
      <c r="N141" s="589"/>
      <c r="O141" s="582"/>
      <c r="P141" s="582"/>
      <c r="Q141" s="310"/>
      <c r="R141" s="310"/>
      <c r="S141" s="310"/>
      <c r="T141" s="310"/>
      <c r="U141" s="310"/>
      <c r="V141" s="310"/>
      <c r="W141" s="310"/>
      <c r="X141" s="310"/>
      <c r="Y141" s="310"/>
      <c r="Z141" s="310"/>
      <c r="AA141" s="310"/>
      <c r="AB141" s="310"/>
      <c r="AC141" s="310"/>
      <c r="AD141" s="310"/>
      <c r="AE141" s="310"/>
      <c r="AF141" s="310"/>
      <c r="AG141" s="310"/>
      <c r="AH141" s="310"/>
      <c r="AI141" s="310"/>
      <c r="AJ141" s="310"/>
      <c r="AK141" s="310"/>
      <c r="AL141" s="310"/>
      <c r="AM141" s="310"/>
      <c r="AN141" s="310"/>
      <c r="AO141" s="310"/>
      <c r="AP141" s="310"/>
      <c r="AQ141" s="310"/>
      <c r="AR141" s="310"/>
      <c r="AS141" s="310"/>
      <c r="AT141" s="310"/>
      <c r="AU141" s="310"/>
      <c r="AV141" s="310"/>
      <c r="AW141" s="310"/>
      <c r="AX141" s="310"/>
      <c r="AY141" s="310"/>
      <c r="AZ141" s="310"/>
      <c r="BA141" s="310"/>
      <c r="BB141" s="310"/>
      <c r="BC141" s="310"/>
      <c r="BD141" s="310"/>
      <c r="BE141" s="310"/>
      <c r="BF141" s="310"/>
      <c r="BG141" s="310"/>
      <c r="BH141" s="310"/>
      <c r="BI141" s="310"/>
      <c r="BJ141" s="310"/>
      <c r="BK141" s="310"/>
      <c r="BL141" s="310"/>
      <c r="BM141" s="310"/>
      <c r="BN141" s="310"/>
      <c r="BO141" s="310"/>
      <c r="BP141" s="310"/>
      <c r="BQ141" s="310"/>
      <c r="BR141" s="310"/>
      <c r="BS141" s="310"/>
      <c r="BT141" s="310"/>
      <c r="BU141" s="310"/>
      <c r="BV141" s="310"/>
      <c r="BW141" s="310"/>
      <c r="BX141" s="310"/>
      <c r="BY141" s="310"/>
      <c r="BZ141" s="310"/>
      <c r="CA141" s="310"/>
      <c r="CB141" s="310"/>
      <c r="CC141" s="310"/>
      <c r="CD141" s="310"/>
      <c r="CE141" s="310"/>
      <c r="CF141" s="310"/>
      <c r="CG141" s="310"/>
      <c r="CH141" s="310"/>
      <c r="CI141" s="310"/>
      <c r="CJ141" s="310"/>
      <c r="CK141" s="310"/>
      <c r="CL141" s="310"/>
      <c r="CM141" s="310"/>
      <c r="CN141" s="310"/>
      <c r="CO141" s="310"/>
      <c r="CP141" s="310"/>
      <c r="CQ141" s="310"/>
      <c r="CR141" s="310"/>
      <c r="CS141" s="310"/>
      <c r="CT141" s="310"/>
      <c r="CU141" s="310"/>
      <c r="CV141" s="310"/>
      <c r="CW141" s="310"/>
      <c r="CX141" s="310"/>
      <c r="CY141" s="310"/>
      <c r="CZ141" s="310"/>
      <c r="DA141" s="310"/>
      <c r="DB141" s="310"/>
      <c r="DC141" s="310"/>
      <c r="DD141" s="310"/>
      <c r="DE141" s="310"/>
      <c r="DF141" s="310"/>
      <c r="DG141" s="310"/>
      <c r="DH141" s="310"/>
      <c r="DI141" s="310"/>
      <c r="DJ141" s="310"/>
      <c r="DK141" s="310"/>
      <c r="DL141" s="310"/>
      <c r="DM141" s="310"/>
      <c r="DN141" s="310"/>
      <c r="DO141" s="310"/>
      <c r="DP141" s="310"/>
      <c r="DQ141" s="310"/>
      <c r="DR141" s="310"/>
      <c r="DS141" s="310"/>
      <c r="DT141" s="310"/>
      <c r="DU141" s="310"/>
      <c r="DV141" s="310"/>
      <c r="DW141" s="310"/>
      <c r="DX141" s="310"/>
      <c r="DY141" s="310"/>
      <c r="DZ141" s="310"/>
      <c r="EA141" s="310"/>
      <c r="EB141" s="310"/>
      <c r="EC141" s="310"/>
      <c r="ED141" s="310"/>
      <c r="EE141" s="310"/>
      <c r="EF141" s="310"/>
      <c r="EG141" s="310"/>
      <c r="EH141" s="310"/>
      <c r="EI141" s="310"/>
      <c r="EJ141" s="310"/>
      <c r="EK141" s="310"/>
      <c r="EL141" s="310"/>
      <c r="EM141" s="310"/>
      <c r="EN141" s="310"/>
      <c r="EO141" s="310"/>
      <c r="EP141" s="310"/>
      <c r="EQ141" s="310"/>
      <c r="ER141" s="310"/>
      <c r="ES141" s="310"/>
      <c r="ET141" s="310"/>
      <c r="EU141" s="310"/>
      <c r="EV141" s="310"/>
      <c r="EW141" s="310"/>
      <c r="EX141" s="310"/>
      <c r="EY141" s="310"/>
      <c r="EZ141" s="310"/>
      <c r="FA141" s="310"/>
      <c r="FB141" s="310"/>
      <c r="FC141" s="310"/>
      <c r="FD141" s="310"/>
      <c r="FE141" s="310"/>
      <c r="FF141" s="310"/>
      <c r="FG141" s="310"/>
      <c r="FH141" s="310"/>
      <c r="FI141" s="310"/>
      <c r="FJ141" s="310"/>
      <c r="FK141" s="310"/>
      <c r="FL141" s="310"/>
      <c r="FM141" s="310"/>
      <c r="FN141" s="310"/>
      <c r="FO141" s="310"/>
      <c r="FP141" s="310"/>
      <c r="FQ141" s="310"/>
      <c r="FR141" s="310"/>
      <c r="FS141" s="310"/>
      <c r="FT141" s="310"/>
      <c r="FU141" s="310"/>
      <c r="FV141" s="310"/>
      <c r="FW141" s="310"/>
      <c r="FX141" s="310"/>
      <c r="FY141" s="310"/>
      <c r="FZ141" s="310"/>
      <c r="GA141" s="310"/>
      <c r="GB141" s="310"/>
      <c r="GC141" s="310"/>
      <c r="GD141" s="310"/>
      <c r="GE141" s="310"/>
      <c r="GF141" s="310"/>
      <c r="GG141" s="310"/>
      <c r="GH141" s="310"/>
      <c r="GI141" s="310"/>
      <c r="GJ141" s="310"/>
      <c r="GK141" s="310"/>
      <c r="GL141" s="310"/>
      <c r="GM141" s="310"/>
      <c r="GN141" s="310"/>
      <c r="GO141" s="310"/>
      <c r="GP141" s="310"/>
      <c r="GQ141" s="310"/>
      <c r="GR141" s="310"/>
      <c r="GS141" s="310"/>
      <c r="GT141" s="310"/>
      <c r="GU141" s="310"/>
      <c r="GV141" s="310"/>
      <c r="GW141" s="310"/>
      <c r="GX141" s="310"/>
      <c r="GY141" s="310"/>
      <c r="GZ141" s="310"/>
      <c r="HA141" s="310"/>
      <c r="HB141" s="310"/>
      <c r="HC141" s="310"/>
      <c r="HD141" s="310"/>
      <c r="HE141" s="310"/>
      <c r="HF141" s="310"/>
      <c r="HG141" s="310"/>
      <c r="HH141" s="310"/>
      <c r="HI141" s="310"/>
      <c r="HJ141" s="310"/>
      <c r="HK141" s="310"/>
      <c r="HL141" s="310"/>
      <c r="HM141" s="310"/>
      <c r="HN141" s="310"/>
      <c r="HO141" s="310"/>
      <c r="HP141" s="310"/>
      <c r="HQ141" s="310"/>
      <c r="HR141" s="310"/>
      <c r="HS141" s="310"/>
      <c r="HT141" s="310"/>
      <c r="HU141" s="310"/>
      <c r="HV141" s="310"/>
      <c r="HW141" s="310"/>
      <c r="HX141" s="310"/>
      <c r="HY141" s="310"/>
      <c r="HZ141" s="310"/>
      <c r="IA141" s="310"/>
      <c r="IB141" s="310"/>
      <c r="IC141" s="310"/>
      <c r="ID141" s="310"/>
      <c r="IE141" s="310"/>
      <c r="IF141" s="310"/>
      <c r="IG141" s="310"/>
      <c r="IH141" s="310"/>
      <c r="II141" s="310"/>
      <c r="IJ141" s="310"/>
      <c r="IK141" s="310"/>
      <c r="IL141" s="310"/>
      <c r="IM141" s="310"/>
      <c r="IN141" s="310"/>
    </row>
    <row r="142" spans="1:248" s="60" customFormat="1" ht="42.75" customHeight="1">
      <c r="A142" s="677" t="s">
        <v>953</v>
      </c>
      <c r="B142" s="692" t="s">
        <v>574</v>
      </c>
      <c r="C142" s="556" t="s">
        <v>555</v>
      </c>
      <c r="D142" s="693" t="s">
        <v>47</v>
      </c>
      <c r="E142" s="694">
        <v>65000</v>
      </c>
      <c r="F142" s="691">
        <v>4</v>
      </c>
      <c r="G142" s="540"/>
      <c r="H142" s="540">
        <v>86</v>
      </c>
      <c r="I142" s="540">
        <v>192</v>
      </c>
      <c r="J142" s="531">
        <f t="shared" si="8"/>
        <v>260</v>
      </c>
      <c r="K142" s="592" t="s">
        <v>234</v>
      </c>
      <c r="L142" s="593" t="s">
        <v>242</v>
      </c>
      <c r="M142" s="582"/>
      <c r="N142" s="589"/>
      <c r="O142" s="582"/>
      <c r="P142" s="582"/>
      <c r="Q142" s="310"/>
      <c r="R142" s="310"/>
      <c r="S142" s="310"/>
      <c r="T142" s="310"/>
      <c r="U142" s="310"/>
      <c r="V142" s="310"/>
      <c r="W142" s="310"/>
      <c r="X142" s="310"/>
      <c r="Y142" s="310"/>
      <c r="Z142" s="310"/>
      <c r="AA142" s="310"/>
      <c r="AB142" s="310"/>
      <c r="AC142" s="310"/>
      <c r="AD142" s="310"/>
      <c r="AE142" s="310"/>
      <c r="AF142" s="310"/>
      <c r="AG142" s="310"/>
      <c r="AH142" s="310"/>
      <c r="AI142" s="310"/>
      <c r="AJ142" s="310"/>
      <c r="AK142" s="310"/>
      <c r="AL142" s="310"/>
      <c r="AM142" s="310"/>
      <c r="AN142" s="310"/>
      <c r="AO142" s="310"/>
      <c r="AP142" s="310"/>
      <c r="AQ142" s="310"/>
      <c r="AR142" s="310"/>
      <c r="AS142" s="310"/>
      <c r="AT142" s="310"/>
      <c r="AU142" s="310"/>
      <c r="AV142" s="310"/>
      <c r="AW142" s="310"/>
      <c r="AX142" s="310"/>
      <c r="AY142" s="310"/>
      <c r="AZ142" s="310"/>
      <c r="BA142" s="310"/>
      <c r="BB142" s="310"/>
      <c r="BC142" s="310"/>
      <c r="BD142" s="310"/>
      <c r="BE142" s="310"/>
      <c r="BF142" s="310"/>
      <c r="BG142" s="310"/>
      <c r="BH142" s="310"/>
      <c r="BI142" s="310"/>
      <c r="BJ142" s="310"/>
      <c r="BK142" s="310"/>
      <c r="BL142" s="310"/>
      <c r="BM142" s="310"/>
      <c r="BN142" s="310"/>
      <c r="BO142" s="310"/>
      <c r="BP142" s="310"/>
      <c r="BQ142" s="310"/>
      <c r="BR142" s="310"/>
      <c r="BS142" s="310"/>
      <c r="BT142" s="310"/>
      <c r="BU142" s="310"/>
      <c r="BV142" s="310"/>
      <c r="BW142" s="310"/>
      <c r="BX142" s="310"/>
      <c r="BY142" s="310"/>
      <c r="BZ142" s="310"/>
      <c r="CA142" s="310"/>
      <c r="CB142" s="310"/>
      <c r="CC142" s="310"/>
      <c r="CD142" s="310"/>
      <c r="CE142" s="310"/>
      <c r="CF142" s="310"/>
      <c r="CG142" s="310"/>
      <c r="CH142" s="310"/>
      <c r="CI142" s="310"/>
      <c r="CJ142" s="310"/>
      <c r="CK142" s="310"/>
      <c r="CL142" s="310"/>
      <c r="CM142" s="310"/>
      <c r="CN142" s="310"/>
      <c r="CO142" s="310"/>
      <c r="CP142" s="310"/>
      <c r="CQ142" s="310"/>
      <c r="CR142" s="310"/>
      <c r="CS142" s="310"/>
      <c r="CT142" s="310"/>
      <c r="CU142" s="310"/>
      <c r="CV142" s="310"/>
      <c r="CW142" s="310"/>
      <c r="CX142" s="310"/>
      <c r="CY142" s="310"/>
      <c r="CZ142" s="310"/>
      <c r="DA142" s="310"/>
      <c r="DB142" s="310"/>
      <c r="DC142" s="310"/>
      <c r="DD142" s="310"/>
      <c r="DE142" s="310"/>
      <c r="DF142" s="310"/>
      <c r="DG142" s="310"/>
      <c r="DH142" s="310"/>
      <c r="DI142" s="310"/>
      <c r="DJ142" s="310"/>
      <c r="DK142" s="310"/>
      <c r="DL142" s="310"/>
      <c r="DM142" s="310"/>
      <c r="DN142" s="310"/>
      <c r="DO142" s="310"/>
      <c r="DP142" s="310"/>
      <c r="DQ142" s="310"/>
      <c r="DR142" s="310"/>
      <c r="DS142" s="310"/>
      <c r="DT142" s="310"/>
      <c r="DU142" s="310"/>
      <c r="DV142" s="310"/>
      <c r="DW142" s="310"/>
      <c r="DX142" s="310"/>
      <c r="DY142" s="310"/>
      <c r="DZ142" s="310"/>
      <c r="EA142" s="310"/>
      <c r="EB142" s="310"/>
      <c r="EC142" s="310"/>
      <c r="ED142" s="310"/>
      <c r="EE142" s="310"/>
      <c r="EF142" s="310"/>
      <c r="EG142" s="310"/>
      <c r="EH142" s="310"/>
      <c r="EI142" s="310"/>
      <c r="EJ142" s="310"/>
      <c r="EK142" s="310"/>
      <c r="EL142" s="310"/>
      <c r="EM142" s="310"/>
      <c r="EN142" s="310"/>
      <c r="EO142" s="310"/>
      <c r="EP142" s="310"/>
      <c r="EQ142" s="310"/>
      <c r="ER142" s="310"/>
      <c r="ES142" s="310"/>
      <c r="ET142" s="310"/>
      <c r="EU142" s="310"/>
      <c r="EV142" s="310"/>
      <c r="EW142" s="310"/>
      <c r="EX142" s="310"/>
      <c r="EY142" s="310"/>
      <c r="EZ142" s="310"/>
      <c r="FA142" s="310"/>
      <c r="FB142" s="310"/>
      <c r="FC142" s="310"/>
      <c r="FD142" s="310"/>
      <c r="FE142" s="310"/>
      <c r="FF142" s="310"/>
      <c r="FG142" s="310"/>
      <c r="FH142" s="310"/>
      <c r="FI142" s="310"/>
      <c r="FJ142" s="310"/>
      <c r="FK142" s="310"/>
      <c r="FL142" s="310"/>
      <c r="FM142" s="310"/>
      <c r="FN142" s="310"/>
      <c r="FO142" s="310"/>
      <c r="FP142" s="310"/>
      <c r="FQ142" s="310"/>
      <c r="FR142" s="310"/>
      <c r="FS142" s="310"/>
      <c r="FT142" s="310"/>
      <c r="FU142" s="310"/>
      <c r="FV142" s="310"/>
      <c r="FW142" s="310"/>
      <c r="FX142" s="310"/>
      <c r="FY142" s="310"/>
      <c r="FZ142" s="310"/>
      <c r="GA142" s="310"/>
      <c r="GB142" s="310"/>
      <c r="GC142" s="310"/>
      <c r="GD142" s="310"/>
      <c r="GE142" s="310"/>
      <c r="GF142" s="310"/>
      <c r="GG142" s="310"/>
      <c r="GH142" s="310"/>
      <c r="GI142" s="310"/>
      <c r="GJ142" s="310"/>
      <c r="GK142" s="310"/>
      <c r="GL142" s="310"/>
      <c r="GM142" s="310"/>
      <c r="GN142" s="310"/>
      <c r="GO142" s="310"/>
      <c r="GP142" s="310"/>
      <c r="GQ142" s="310"/>
      <c r="GR142" s="310"/>
      <c r="GS142" s="310"/>
      <c r="GT142" s="310"/>
      <c r="GU142" s="310"/>
      <c r="GV142" s="310"/>
      <c r="GW142" s="310"/>
      <c r="GX142" s="310"/>
      <c r="GY142" s="310"/>
      <c r="GZ142" s="310"/>
      <c r="HA142" s="310"/>
      <c r="HB142" s="310"/>
      <c r="HC142" s="310"/>
      <c r="HD142" s="310"/>
      <c r="HE142" s="310"/>
      <c r="HF142" s="310"/>
      <c r="HG142" s="310"/>
      <c r="HH142" s="310"/>
      <c r="HI142" s="310"/>
      <c r="HJ142" s="310"/>
      <c r="HK142" s="310"/>
      <c r="HL142" s="310"/>
      <c r="HM142" s="310"/>
      <c r="HN142" s="310"/>
      <c r="HO142" s="310"/>
      <c r="HP142" s="310"/>
      <c r="HQ142" s="310"/>
      <c r="HR142" s="310"/>
      <c r="HS142" s="310"/>
      <c r="HT142" s="310"/>
      <c r="HU142" s="310"/>
      <c r="HV142" s="310"/>
      <c r="HW142" s="310"/>
      <c r="HX142" s="310"/>
      <c r="HY142" s="310"/>
      <c r="HZ142" s="310"/>
      <c r="IA142" s="310"/>
      <c r="IB142" s="310"/>
      <c r="IC142" s="310"/>
      <c r="ID142" s="310"/>
      <c r="IE142" s="310"/>
      <c r="IF142" s="310"/>
      <c r="IG142" s="310"/>
      <c r="IH142" s="310"/>
      <c r="II142" s="310"/>
      <c r="IJ142" s="310"/>
      <c r="IK142" s="310"/>
      <c r="IL142" s="310"/>
      <c r="IM142" s="310"/>
      <c r="IN142" s="310"/>
    </row>
    <row r="143" spans="1:248" s="60" customFormat="1" ht="42.75" customHeight="1">
      <c r="A143" s="677" t="s">
        <v>954</v>
      </c>
      <c r="B143" s="692" t="s">
        <v>574</v>
      </c>
      <c r="C143" s="556" t="s">
        <v>555</v>
      </c>
      <c r="D143" s="693" t="s">
        <v>47</v>
      </c>
      <c r="E143" s="694">
        <v>46000</v>
      </c>
      <c r="F143" s="691">
        <v>25</v>
      </c>
      <c r="G143" s="540"/>
      <c r="H143" s="540">
        <v>380</v>
      </c>
      <c r="I143" s="540">
        <v>760</v>
      </c>
      <c r="J143" s="531">
        <f t="shared" si="8"/>
        <v>1150</v>
      </c>
      <c r="K143" s="592" t="s">
        <v>234</v>
      </c>
      <c r="L143" s="593" t="s">
        <v>242</v>
      </c>
      <c r="M143" s="582"/>
      <c r="N143" s="589"/>
      <c r="O143" s="582"/>
      <c r="P143" s="582"/>
      <c r="Q143" s="310"/>
      <c r="R143" s="310"/>
      <c r="S143" s="310"/>
      <c r="T143" s="310"/>
      <c r="U143" s="310"/>
      <c r="V143" s="310"/>
      <c r="W143" s="310"/>
      <c r="X143" s="310"/>
      <c r="Y143" s="310"/>
      <c r="Z143" s="310"/>
      <c r="AA143" s="310"/>
      <c r="AB143" s="310"/>
      <c r="AC143" s="310"/>
      <c r="AD143" s="310"/>
      <c r="AE143" s="310"/>
      <c r="AF143" s="310"/>
      <c r="AG143" s="310"/>
      <c r="AH143" s="310"/>
      <c r="AI143" s="310"/>
      <c r="AJ143" s="310"/>
      <c r="AK143" s="310"/>
      <c r="AL143" s="310"/>
      <c r="AM143" s="310"/>
      <c r="AN143" s="310"/>
      <c r="AO143" s="310"/>
      <c r="AP143" s="310"/>
      <c r="AQ143" s="310"/>
      <c r="AR143" s="310"/>
      <c r="AS143" s="310"/>
      <c r="AT143" s="310"/>
      <c r="AU143" s="310"/>
      <c r="AV143" s="310"/>
      <c r="AW143" s="310"/>
      <c r="AX143" s="310"/>
      <c r="AY143" s="310"/>
      <c r="AZ143" s="310"/>
      <c r="BA143" s="310"/>
      <c r="BB143" s="310"/>
      <c r="BC143" s="310"/>
      <c r="BD143" s="310"/>
      <c r="BE143" s="310"/>
      <c r="BF143" s="310"/>
      <c r="BG143" s="310"/>
      <c r="BH143" s="310"/>
      <c r="BI143" s="310"/>
      <c r="BJ143" s="310"/>
      <c r="BK143" s="310"/>
      <c r="BL143" s="310"/>
      <c r="BM143" s="310"/>
      <c r="BN143" s="310"/>
      <c r="BO143" s="310"/>
      <c r="BP143" s="310"/>
      <c r="BQ143" s="310"/>
      <c r="BR143" s="310"/>
      <c r="BS143" s="310"/>
      <c r="BT143" s="310"/>
      <c r="BU143" s="310"/>
      <c r="BV143" s="310"/>
      <c r="BW143" s="310"/>
      <c r="BX143" s="310"/>
      <c r="BY143" s="310"/>
      <c r="BZ143" s="310"/>
      <c r="CA143" s="310"/>
      <c r="CB143" s="310"/>
      <c r="CC143" s="310"/>
      <c r="CD143" s="310"/>
      <c r="CE143" s="310"/>
      <c r="CF143" s="310"/>
      <c r="CG143" s="310"/>
      <c r="CH143" s="310"/>
      <c r="CI143" s="310"/>
      <c r="CJ143" s="310"/>
      <c r="CK143" s="310"/>
      <c r="CL143" s="310"/>
      <c r="CM143" s="310"/>
      <c r="CN143" s="310"/>
      <c r="CO143" s="310"/>
      <c r="CP143" s="310"/>
      <c r="CQ143" s="310"/>
      <c r="CR143" s="310"/>
      <c r="CS143" s="310"/>
      <c r="CT143" s="310"/>
      <c r="CU143" s="310"/>
      <c r="CV143" s="310"/>
      <c r="CW143" s="310"/>
      <c r="CX143" s="310"/>
      <c r="CY143" s="310"/>
      <c r="CZ143" s="310"/>
      <c r="DA143" s="310"/>
      <c r="DB143" s="310"/>
      <c r="DC143" s="310"/>
      <c r="DD143" s="310"/>
      <c r="DE143" s="310"/>
      <c r="DF143" s="310"/>
      <c r="DG143" s="310"/>
      <c r="DH143" s="310"/>
      <c r="DI143" s="310"/>
      <c r="DJ143" s="310"/>
      <c r="DK143" s="310"/>
      <c r="DL143" s="310"/>
      <c r="DM143" s="310"/>
      <c r="DN143" s="310"/>
      <c r="DO143" s="310"/>
      <c r="DP143" s="310"/>
      <c r="DQ143" s="310"/>
      <c r="DR143" s="310"/>
      <c r="DS143" s="310"/>
      <c r="DT143" s="310"/>
      <c r="DU143" s="310"/>
      <c r="DV143" s="310"/>
      <c r="DW143" s="310"/>
      <c r="DX143" s="310"/>
      <c r="DY143" s="310"/>
      <c r="DZ143" s="310"/>
      <c r="EA143" s="310"/>
      <c r="EB143" s="310"/>
      <c r="EC143" s="310"/>
      <c r="ED143" s="310"/>
      <c r="EE143" s="310"/>
      <c r="EF143" s="310"/>
      <c r="EG143" s="310"/>
      <c r="EH143" s="310"/>
      <c r="EI143" s="310"/>
      <c r="EJ143" s="310"/>
      <c r="EK143" s="310"/>
      <c r="EL143" s="310"/>
      <c r="EM143" s="310"/>
      <c r="EN143" s="310"/>
      <c r="EO143" s="310"/>
      <c r="EP143" s="310"/>
      <c r="EQ143" s="310"/>
      <c r="ER143" s="310"/>
      <c r="ES143" s="310"/>
      <c r="ET143" s="310"/>
      <c r="EU143" s="310"/>
      <c r="EV143" s="310"/>
      <c r="EW143" s="310"/>
      <c r="EX143" s="310"/>
      <c r="EY143" s="310"/>
      <c r="EZ143" s="310"/>
      <c r="FA143" s="310"/>
      <c r="FB143" s="310"/>
      <c r="FC143" s="310"/>
      <c r="FD143" s="310"/>
      <c r="FE143" s="310"/>
      <c r="FF143" s="310"/>
      <c r="FG143" s="310"/>
      <c r="FH143" s="310"/>
      <c r="FI143" s="310"/>
      <c r="FJ143" s="310"/>
      <c r="FK143" s="310"/>
      <c r="FL143" s="310"/>
      <c r="FM143" s="310"/>
      <c r="FN143" s="310"/>
      <c r="FO143" s="310"/>
      <c r="FP143" s="310"/>
      <c r="FQ143" s="310"/>
      <c r="FR143" s="310"/>
      <c r="FS143" s="310"/>
      <c r="FT143" s="310"/>
      <c r="FU143" s="310"/>
      <c r="FV143" s="310"/>
      <c r="FW143" s="310"/>
      <c r="FX143" s="310"/>
      <c r="FY143" s="310"/>
      <c r="FZ143" s="310"/>
      <c r="GA143" s="310"/>
      <c r="GB143" s="310"/>
      <c r="GC143" s="310"/>
      <c r="GD143" s="310"/>
      <c r="GE143" s="310"/>
      <c r="GF143" s="310"/>
      <c r="GG143" s="310"/>
      <c r="GH143" s="310"/>
      <c r="GI143" s="310"/>
      <c r="GJ143" s="310"/>
      <c r="GK143" s="310"/>
      <c r="GL143" s="310"/>
      <c r="GM143" s="310"/>
      <c r="GN143" s="310"/>
      <c r="GO143" s="310"/>
      <c r="GP143" s="310"/>
      <c r="GQ143" s="310"/>
      <c r="GR143" s="310"/>
      <c r="GS143" s="310"/>
      <c r="GT143" s="310"/>
      <c r="GU143" s="310"/>
      <c r="GV143" s="310"/>
      <c r="GW143" s="310"/>
      <c r="GX143" s="310"/>
      <c r="GY143" s="310"/>
      <c r="GZ143" s="310"/>
      <c r="HA143" s="310"/>
      <c r="HB143" s="310"/>
      <c r="HC143" s="310"/>
      <c r="HD143" s="310"/>
      <c r="HE143" s="310"/>
      <c r="HF143" s="310"/>
      <c r="HG143" s="310"/>
      <c r="HH143" s="310"/>
      <c r="HI143" s="310"/>
      <c r="HJ143" s="310"/>
      <c r="HK143" s="310"/>
      <c r="HL143" s="310"/>
      <c r="HM143" s="310"/>
      <c r="HN143" s="310"/>
      <c r="HO143" s="310"/>
      <c r="HP143" s="310"/>
      <c r="HQ143" s="310"/>
      <c r="HR143" s="310"/>
      <c r="HS143" s="310"/>
      <c r="HT143" s="310"/>
      <c r="HU143" s="310"/>
      <c r="HV143" s="310"/>
      <c r="HW143" s="310"/>
      <c r="HX143" s="310"/>
      <c r="HY143" s="310"/>
      <c r="HZ143" s="310"/>
      <c r="IA143" s="310"/>
      <c r="IB143" s="310"/>
      <c r="IC143" s="310"/>
      <c r="ID143" s="310"/>
      <c r="IE143" s="310"/>
      <c r="IF143" s="310"/>
      <c r="IG143" s="310"/>
      <c r="IH143" s="310"/>
      <c r="II143" s="310"/>
      <c r="IJ143" s="310"/>
      <c r="IK143" s="310"/>
      <c r="IL143" s="310"/>
      <c r="IM143" s="310"/>
      <c r="IN143" s="310"/>
    </row>
    <row r="144" spans="1:248" s="60" customFormat="1" ht="42.75" customHeight="1">
      <c r="A144" s="677" t="s">
        <v>958</v>
      </c>
      <c r="B144" s="692" t="s">
        <v>574</v>
      </c>
      <c r="C144" s="556" t="s">
        <v>555</v>
      </c>
      <c r="D144" s="693" t="s">
        <v>47</v>
      </c>
      <c r="E144" s="694">
        <v>40000</v>
      </c>
      <c r="F144" s="691">
        <v>40</v>
      </c>
      <c r="G144" s="540"/>
      <c r="H144" s="540">
        <v>530</v>
      </c>
      <c r="I144" s="540">
        <v>1060</v>
      </c>
      <c r="J144" s="531">
        <f t="shared" si="8"/>
        <v>1600</v>
      </c>
      <c r="K144" s="592" t="s">
        <v>234</v>
      </c>
      <c r="L144" s="593" t="s">
        <v>242</v>
      </c>
      <c r="M144" s="582"/>
      <c r="N144" s="589"/>
      <c r="O144" s="582"/>
      <c r="P144" s="582"/>
      <c r="Q144" s="310"/>
      <c r="R144" s="310"/>
      <c r="S144" s="310"/>
      <c r="T144" s="310"/>
      <c r="U144" s="310"/>
      <c r="V144" s="310"/>
      <c r="W144" s="310"/>
      <c r="X144" s="310"/>
      <c r="Y144" s="310"/>
      <c r="Z144" s="310"/>
      <c r="AA144" s="310"/>
      <c r="AB144" s="310"/>
      <c r="AC144" s="310"/>
      <c r="AD144" s="310"/>
      <c r="AE144" s="310"/>
      <c r="AF144" s="310"/>
      <c r="AG144" s="310"/>
      <c r="AH144" s="310"/>
      <c r="AI144" s="310"/>
      <c r="AJ144" s="310"/>
      <c r="AK144" s="310"/>
      <c r="AL144" s="310"/>
      <c r="AM144" s="310"/>
      <c r="AN144" s="310"/>
      <c r="AO144" s="310"/>
      <c r="AP144" s="310"/>
      <c r="AQ144" s="310"/>
      <c r="AR144" s="310"/>
      <c r="AS144" s="310"/>
      <c r="AT144" s="310"/>
      <c r="AU144" s="310"/>
      <c r="AV144" s="310"/>
      <c r="AW144" s="310"/>
      <c r="AX144" s="310"/>
      <c r="AY144" s="310"/>
      <c r="AZ144" s="310"/>
      <c r="BA144" s="310"/>
      <c r="BB144" s="310"/>
      <c r="BC144" s="310"/>
      <c r="BD144" s="310"/>
      <c r="BE144" s="310"/>
      <c r="BF144" s="310"/>
      <c r="BG144" s="310"/>
      <c r="BH144" s="310"/>
      <c r="BI144" s="310"/>
      <c r="BJ144" s="310"/>
      <c r="BK144" s="310"/>
      <c r="BL144" s="310"/>
      <c r="BM144" s="310"/>
      <c r="BN144" s="310"/>
      <c r="BO144" s="310"/>
      <c r="BP144" s="310"/>
      <c r="BQ144" s="310"/>
      <c r="BR144" s="310"/>
      <c r="BS144" s="310"/>
      <c r="BT144" s="310"/>
      <c r="BU144" s="310"/>
      <c r="BV144" s="310"/>
      <c r="BW144" s="310"/>
      <c r="BX144" s="310"/>
      <c r="BY144" s="310"/>
      <c r="BZ144" s="310"/>
      <c r="CA144" s="310"/>
      <c r="CB144" s="310"/>
      <c r="CC144" s="310"/>
      <c r="CD144" s="310"/>
      <c r="CE144" s="310"/>
      <c r="CF144" s="310"/>
      <c r="CG144" s="310"/>
      <c r="CH144" s="310"/>
      <c r="CI144" s="310"/>
      <c r="CJ144" s="310"/>
      <c r="CK144" s="310"/>
      <c r="CL144" s="310"/>
      <c r="CM144" s="310"/>
      <c r="CN144" s="310"/>
      <c r="CO144" s="310"/>
      <c r="CP144" s="310"/>
      <c r="CQ144" s="310"/>
      <c r="CR144" s="310"/>
      <c r="CS144" s="310"/>
      <c r="CT144" s="310"/>
      <c r="CU144" s="310"/>
      <c r="CV144" s="310"/>
      <c r="CW144" s="310"/>
      <c r="CX144" s="310"/>
      <c r="CY144" s="310"/>
      <c r="CZ144" s="310"/>
      <c r="DA144" s="310"/>
      <c r="DB144" s="310"/>
      <c r="DC144" s="310"/>
      <c r="DD144" s="310"/>
      <c r="DE144" s="310"/>
      <c r="DF144" s="310"/>
      <c r="DG144" s="310"/>
      <c r="DH144" s="310"/>
      <c r="DI144" s="310"/>
      <c r="DJ144" s="310"/>
      <c r="DK144" s="310"/>
      <c r="DL144" s="310"/>
      <c r="DM144" s="310"/>
      <c r="DN144" s="310"/>
      <c r="DO144" s="310"/>
      <c r="DP144" s="310"/>
      <c r="DQ144" s="310"/>
      <c r="DR144" s="310"/>
      <c r="DS144" s="310"/>
      <c r="DT144" s="310"/>
      <c r="DU144" s="310"/>
      <c r="DV144" s="310"/>
      <c r="DW144" s="310"/>
      <c r="DX144" s="310"/>
      <c r="DY144" s="310"/>
      <c r="DZ144" s="310"/>
      <c r="EA144" s="310"/>
      <c r="EB144" s="310"/>
      <c r="EC144" s="310"/>
      <c r="ED144" s="310"/>
      <c r="EE144" s="310"/>
      <c r="EF144" s="310"/>
      <c r="EG144" s="310"/>
      <c r="EH144" s="310"/>
      <c r="EI144" s="310"/>
      <c r="EJ144" s="310"/>
      <c r="EK144" s="310"/>
      <c r="EL144" s="310"/>
      <c r="EM144" s="310"/>
      <c r="EN144" s="310"/>
      <c r="EO144" s="310"/>
      <c r="EP144" s="310"/>
      <c r="EQ144" s="310"/>
      <c r="ER144" s="310"/>
      <c r="ES144" s="310"/>
      <c r="ET144" s="310"/>
      <c r="EU144" s="310"/>
      <c r="EV144" s="310"/>
      <c r="EW144" s="310"/>
      <c r="EX144" s="310"/>
      <c r="EY144" s="310"/>
      <c r="EZ144" s="310"/>
      <c r="FA144" s="310"/>
      <c r="FB144" s="310"/>
      <c r="FC144" s="310"/>
      <c r="FD144" s="310"/>
      <c r="FE144" s="310"/>
      <c r="FF144" s="310"/>
      <c r="FG144" s="310"/>
      <c r="FH144" s="310"/>
      <c r="FI144" s="310"/>
      <c r="FJ144" s="310"/>
      <c r="FK144" s="310"/>
      <c r="FL144" s="310"/>
      <c r="FM144" s="310"/>
      <c r="FN144" s="310"/>
      <c r="FO144" s="310"/>
      <c r="FP144" s="310"/>
      <c r="FQ144" s="310"/>
      <c r="FR144" s="310"/>
      <c r="FS144" s="310"/>
      <c r="FT144" s="310"/>
      <c r="FU144" s="310"/>
      <c r="FV144" s="310"/>
      <c r="FW144" s="310"/>
      <c r="FX144" s="310"/>
      <c r="FY144" s="310"/>
      <c r="FZ144" s="310"/>
      <c r="GA144" s="310"/>
      <c r="GB144" s="310"/>
      <c r="GC144" s="310"/>
      <c r="GD144" s="310"/>
      <c r="GE144" s="310"/>
      <c r="GF144" s="310"/>
      <c r="GG144" s="310"/>
      <c r="GH144" s="310"/>
      <c r="GI144" s="310"/>
      <c r="GJ144" s="310"/>
      <c r="GK144" s="310"/>
      <c r="GL144" s="310"/>
      <c r="GM144" s="310"/>
      <c r="GN144" s="310"/>
      <c r="GO144" s="310"/>
      <c r="GP144" s="310"/>
      <c r="GQ144" s="310"/>
      <c r="GR144" s="310"/>
      <c r="GS144" s="310"/>
      <c r="GT144" s="310"/>
      <c r="GU144" s="310"/>
      <c r="GV144" s="310"/>
      <c r="GW144" s="310"/>
      <c r="GX144" s="310"/>
      <c r="GY144" s="310"/>
      <c r="GZ144" s="310"/>
      <c r="HA144" s="310"/>
      <c r="HB144" s="310"/>
      <c r="HC144" s="310"/>
      <c r="HD144" s="310"/>
      <c r="HE144" s="310"/>
      <c r="HF144" s="310"/>
      <c r="HG144" s="310"/>
      <c r="HH144" s="310"/>
      <c r="HI144" s="310"/>
      <c r="HJ144" s="310"/>
      <c r="HK144" s="310"/>
      <c r="HL144" s="310"/>
      <c r="HM144" s="310"/>
      <c r="HN144" s="310"/>
      <c r="HO144" s="310"/>
      <c r="HP144" s="310"/>
      <c r="HQ144" s="310"/>
      <c r="HR144" s="310"/>
      <c r="HS144" s="310"/>
      <c r="HT144" s="310"/>
      <c r="HU144" s="310"/>
      <c r="HV144" s="310"/>
      <c r="HW144" s="310"/>
      <c r="HX144" s="310"/>
      <c r="HY144" s="310"/>
      <c r="HZ144" s="310"/>
      <c r="IA144" s="310"/>
      <c r="IB144" s="310"/>
      <c r="IC144" s="310"/>
      <c r="ID144" s="310"/>
      <c r="IE144" s="310"/>
      <c r="IF144" s="310"/>
      <c r="IG144" s="310"/>
      <c r="IH144" s="310"/>
      <c r="II144" s="310"/>
      <c r="IJ144" s="310"/>
      <c r="IK144" s="310"/>
      <c r="IL144" s="310"/>
      <c r="IM144" s="310"/>
      <c r="IN144" s="310"/>
    </row>
    <row r="145" spans="1:248" s="60" customFormat="1" ht="42.75" customHeight="1">
      <c r="A145" s="677" t="s">
        <v>1271</v>
      </c>
      <c r="B145" s="692" t="s">
        <v>574</v>
      </c>
      <c r="C145" s="556" t="s">
        <v>555</v>
      </c>
      <c r="D145" s="693" t="s">
        <v>47</v>
      </c>
      <c r="E145" s="694">
        <v>35000</v>
      </c>
      <c r="F145" s="691">
        <v>120</v>
      </c>
      <c r="G145" s="540"/>
      <c r="H145" s="540">
        <v>1400</v>
      </c>
      <c r="I145" s="540">
        <v>2800</v>
      </c>
      <c r="J145" s="531">
        <f t="shared" si="8"/>
        <v>4200</v>
      </c>
      <c r="K145" s="592" t="s">
        <v>234</v>
      </c>
      <c r="L145" s="593" t="s">
        <v>242</v>
      </c>
      <c r="M145" s="582"/>
      <c r="N145" s="589"/>
      <c r="O145" s="582"/>
      <c r="P145" s="582"/>
      <c r="Q145" s="310"/>
      <c r="R145" s="310"/>
      <c r="S145" s="310"/>
      <c r="T145" s="310"/>
      <c r="U145" s="310"/>
      <c r="V145" s="310"/>
      <c r="W145" s="310"/>
      <c r="X145" s="310"/>
      <c r="Y145" s="310"/>
      <c r="Z145" s="310"/>
      <c r="AA145" s="310"/>
      <c r="AB145" s="310"/>
      <c r="AC145" s="310"/>
      <c r="AD145" s="310"/>
      <c r="AE145" s="310"/>
      <c r="AF145" s="310"/>
      <c r="AG145" s="310"/>
      <c r="AH145" s="310"/>
      <c r="AI145" s="310"/>
      <c r="AJ145" s="310"/>
      <c r="AK145" s="310"/>
      <c r="AL145" s="310"/>
      <c r="AM145" s="310"/>
      <c r="AN145" s="310"/>
      <c r="AO145" s="310"/>
      <c r="AP145" s="310"/>
      <c r="AQ145" s="310"/>
      <c r="AR145" s="310"/>
      <c r="AS145" s="310"/>
      <c r="AT145" s="310"/>
      <c r="AU145" s="310"/>
      <c r="AV145" s="310"/>
      <c r="AW145" s="310"/>
      <c r="AX145" s="310"/>
      <c r="AY145" s="310"/>
      <c r="AZ145" s="310"/>
      <c r="BA145" s="310"/>
      <c r="BB145" s="310"/>
      <c r="BC145" s="310"/>
      <c r="BD145" s="310"/>
      <c r="BE145" s="310"/>
      <c r="BF145" s="310"/>
      <c r="BG145" s="310"/>
      <c r="BH145" s="310"/>
      <c r="BI145" s="310"/>
      <c r="BJ145" s="310"/>
      <c r="BK145" s="310"/>
      <c r="BL145" s="310"/>
      <c r="BM145" s="310"/>
      <c r="BN145" s="310"/>
      <c r="BO145" s="310"/>
      <c r="BP145" s="310"/>
      <c r="BQ145" s="310"/>
      <c r="BR145" s="310"/>
      <c r="BS145" s="310"/>
      <c r="BT145" s="310"/>
      <c r="BU145" s="310"/>
      <c r="BV145" s="310"/>
      <c r="BW145" s="310"/>
      <c r="BX145" s="310"/>
      <c r="BY145" s="310"/>
      <c r="BZ145" s="310"/>
      <c r="CA145" s="310"/>
      <c r="CB145" s="310"/>
      <c r="CC145" s="310"/>
      <c r="CD145" s="310"/>
      <c r="CE145" s="310"/>
      <c r="CF145" s="310"/>
      <c r="CG145" s="310"/>
      <c r="CH145" s="310"/>
      <c r="CI145" s="310"/>
      <c r="CJ145" s="310"/>
      <c r="CK145" s="310"/>
      <c r="CL145" s="310"/>
      <c r="CM145" s="310"/>
      <c r="CN145" s="310"/>
      <c r="CO145" s="310"/>
      <c r="CP145" s="310"/>
      <c r="CQ145" s="310"/>
      <c r="CR145" s="310"/>
      <c r="CS145" s="310"/>
      <c r="CT145" s="310"/>
      <c r="CU145" s="310"/>
      <c r="CV145" s="310"/>
      <c r="CW145" s="310"/>
      <c r="CX145" s="310"/>
      <c r="CY145" s="310"/>
      <c r="CZ145" s="310"/>
      <c r="DA145" s="310"/>
      <c r="DB145" s="310"/>
      <c r="DC145" s="310"/>
      <c r="DD145" s="310"/>
      <c r="DE145" s="310"/>
      <c r="DF145" s="310"/>
      <c r="DG145" s="310"/>
      <c r="DH145" s="310"/>
      <c r="DI145" s="310"/>
      <c r="DJ145" s="310"/>
      <c r="DK145" s="310"/>
      <c r="DL145" s="310"/>
      <c r="DM145" s="310"/>
      <c r="DN145" s="310"/>
      <c r="DO145" s="310"/>
      <c r="DP145" s="310"/>
      <c r="DQ145" s="310"/>
      <c r="DR145" s="310"/>
      <c r="DS145" s="310"/>
      <c r="DT145" s="310"/>
      <c r="DU145" s="310"/>
      <c r="DV145" s="310"/>
      <c r="DW145" s="310"/>
      <c r="DX145" s="310"/>
      <c r="DY145" s="310"/>
      <c r="DZ145" s="310"/>
      <c r="EA145" s="310"/>
      <c r="EB145" s="310"/>
      <c r="EC145" s="310"/>
      <c r="ED145" s="310"/>
      <c r="EE145" s="310"/>
      <c r="EF145" s="310"/>
      <c r="EG145" s="310"/>
      <c r="EH145" s="310"/>
      <c r="EI145" s="310"/>
      <c r="EJ145" s="310"/>
      <c r="EK145" s="310"/>
      <c r="EL145" s="310"/>
      <c r="EM145" s="310"/>
      <c r="EN145" s="310"/>
      <c r="EO145" s="310"/>
      <c r="EP145" s="310"/>
      <c r="EQ145" s="310"/>
      <c r="ER145" s="310"/>
      <c r="ES145" s="310"/>
      <c r="ET145" s="310"/>
      <c r="EU145" s="310"/>
      <c r="EV145" s="310"/>
      <c r="EW145" s="310"/>
      <c r="EX145" s="310"/>
      <c r="EY145" s="310"/>
      <c r="EZ145" s="310"/>
      <c r="FA145" s="310"/>
      <c r="FB145" s="310"/>
      <c r="FC145" s="310"/>
      <c r="FD145" s="310"/>
      <c r="FE145" s="310"/>
      <c r="FF145" s="310"/>
      <c r="FG145" s="310"/>
      <c r="FH145" s="310"/>
      <c r="FI145" s="310"/>
      <c r="FJ145" s="310"/>
      <c r="FK145" s="310"/>
      <c r="FL145" s="310"/>
      <c r="FM145" s="310"/>
      <c r="FN145" s="310"/>
      <c r="FO145" s="310"/>
      <c r="FP145" s="310"/>
      <c r="FQ145" s="310"/>
      <c r="FR145" s="310"/>
      <c r="FS145" s="310"/>
      <c r="FT145" s="310"/>
      <c r="FU145" s="310"/>
      <c r="FV145" s="310"/>
      <c r="FW145" s="310"/>
      <c r="FX145" s="310"/>
      <c r="FY145" s="310"/>
      <c r="FZ145" s="310"/>
      <c r="GA145" s="310"/>
      <c r="GB145" s="310"/>
      <c r="GC145" s="310"/>
      <c r="GD145" s="310"/>
      <c r="GE145" s="310"/>
      <c r="GF145" s="310"/>
      <c r="GG145" s="310"/>
      <c r="GH145" s="310"/>
      <c r="GI145" s="310"/>
      <c r="GJ145" s="310"/>
      <c r="GK145" s="310"/>
      <c r="GL145" s="310"/>
      <c r="GM145" s="310"/>
      <c r="GN145" s="310"/>
      <c r="GO145" s="310"/>
      <c r="GP145" s="310"/>
      <c r="GQ145" s="310"/>
      <c r="GR145" s="310"/>
      <c r="GS145" s="310"/>
      <c r="GT145" s="310"/>
      <c r="GU145" s="310"/>
      <c r="GV145" s="310"/>
      <c r="GW145" s="310"/>
      <c r="GX145" s="310"/>
      <c r="GY145" s="310"/>
      <c r="GZ145" s="310"/>
      <c r="HA145" s="310"/>
      <c r="HB145" s="310"/>
      <c r="HC145" s="310"/>
      <c r="HD145" s="310"/>
      <c r="HE145" s="310"/>
      <c r="HF145" s="310"/>
      <c r="HG145" s="310"/>
      <c r="HH145" s="310"/>
      <c r="HI145" s="310"/>
      <c r="HJ145" s="310"/>
      <c r="HK145" s="310"/>
      <c r="HL145" s="310"/>
      <c r="HM145" s="310"/>
      <c r="HN145" s="310"/>
      <c r="HO145" s="310"/>
      <c r="HP145" s="310"/>
      <c r="HQ145" s="310"/>
      <c r="HR145" s="310"/>
      <c r="HS145" s="310"/>
      <c r="HT145" s="310"/>
      <c r="HU145" s="310"/>
      <c r="HV145" s="310"/>
      <c r="HW145" s="310"/>
      <c r="HX145" s="310"/>
      <c r="HY145" s="310"/>
      <c r="HZ145" s="310"/>
      <c r="IA145" s="310"/>
      <c r="IB145" s="310"/>
      <c r="IC145" s="310"/>
      <c r="ID145" s="310"/>
      <c r="IE145" s="310"/>
      <c r="IF145" s="310"/>
      <c r="IG145" s="310"/>
      <c r="IH145" s="310"/>
      <c r="II145" s="310"/>
      <c r="IJ145" s="310"/>
      <c r="IK145" s="310"/>
      <c r="IL145" s="310"/>
      <c r="IM145" s="310"/>
      <c r="IN145" s="310"/>
    </row>
    <row r="146" spans="1:248" s="60" customFormat="1" ht="42.75" customHeight="1">
      <c r="A146" s="677" t="s">
        <v>959</v>
      </c>
      <c r="B146" s="692" t="s">
        <v>574</v>
      </c>
      <c r="C146" s="556" t="s">
        <v>555</v>
      </c>
      <c r="D146" s="693" t="s">
        <v>47</v>
      </c>
      <c r="E146" s="694">
        <v>30000</v>
      </c>
      <c r="F146" s="691">
        <v>70</v>
      </c>
      <c r="G146" s="540"/>
      <c r="H146" s="540">
        <v>700</v>
      </c>
      <c r="I146" s="540">
        <v>1400</v>
      </c>
      <c r="J146" s="531">
        <f t="shared" si="8"/>
        <v>2100</v>
      </c>
      <c r="K146" s="592" t="s">
        <v>234</v>
      </c>
      <c r="L146" s="593" t="s">
        <v>242</v>
      </c>
      <c r="M146" s="582"/>
      <c r="N146" s="589"/>
      <c r="O146" s="582"/>
      <c r="P146" s="582"/>
      <c r="Q146" s="310"/>
      <c r="R146" s="310"/>
      <c r="S146" s="310"/>
      <c r="T146" s="310"/>
      <c r="U146" s="310"/>
      <c r="V146" s="310"/>
      <c r="W146" s="310"/>
      <c r="X146" s="310"/>
      <c r="Y146" s="310"/>
      <c r="Z146" s="310"/>
      <c r="AA146" s="310"/>
      <c r="AB146" s="310"/>
      <c r="AC146" s="310"/>
      <c r="AD146" s="310"/>
      <c r="AE146" s="310"/>
      <c r="AF146" s="310"/>
      <c r="AG146" s="310"/>
      <c r="AH146" s="310"/>
      <c r="AI146" s="310"/>
      <c r="AJ146" s="310"/>
      <c r="AK146" s="310"/>
      <c r="AL146" s="310"/>
      <c r="AM146" s="310"/>
      <c r="AN146" s="310"/>
      <c r="AO146" s="310"/>
      <c r="AP146" s="310"/>
      <c r="AQ146" s="310"/>
      <c r="AR146" s="310"/>
      <c r="AS146" s="310"/>
      <c r="AT146" s="310"/>
      <c r="AU146" s="310"/>
      <c r="AV146" s="310"/>
      <c r="AW146" s="310"/>
      <c r="AX146" s="310"/>
      <c r="AY146" s="310"/>
      <c r="AZ146" s="310"/>
      <c r="BA146" s="310"/>
      <c r="BB146" s="310"/>
      <c r="BC146" s="310"/>
      <c r="BD146" s="310"/>
      <c r="BE146" s="310"/>
      <c r="BF146" s="310"/>
      <c r="BG146" s="310"/>
      <c r="BH146" s="310"/>
      <c r="BI146" s="310"/>
      <c r="BJ146" s="310"/>
      <c r="BK146" s="310"/>
      <c r="BL146" s="310"/>
      <c r="BM146" s="310"/>
      <c r="BN146" s="310"/>
      <c r="BO146" s="310"/>
      <c r="BP146" s="310"/>
      <c r="BQ146" s="310"/>
      <c r="BR146" s="310"/>
      <c r="BS146" s="310"/>
      <c r="BT146" s="310"/>
      <c r="BU146" s="310"/>
      <c r="BV146" s="310"/>
      <c r="BW146" s="310"/>
      <c r="BX146" s="310"/>
      <c r="BY146" s="310"/>
      <c r="BZ146" s="310"/>
      <c r="CA146" s="310"/>
      <c r="CB146" s="310"/>
      <c r="CC146" s="310"/>
      <c r="CD146" s="310"/>
      <c r="CE146" s="310"/>
      <c r="CF146" s="310"/>
      <c r="CG146" s="310"/>
      <c r="CH146" s="310"/>
      <c r="CI146" s="310"/>
      <c r="CJ146" s="310"/>
      <c r="CK146" s="310"/>
      <c r="CL146" s="310"/>
      <c r="CM146" s="310"/>
      <c r="CN146" s="310"/>
      <c r="CO146" s="310"/>
      <c r="CP146" s="310"/>
      <c r="CQ146" s="310"/>
      <c r="CR146" s="310"/>
      <c r="CS146" s="310"/>
      <c r="CT146" s="310"/>
      <c r="CU146" s="310"/>
      <c r="CV146" s="310"/>
      <c r="CW146" s="310"/>
      <c r="CX146" s="310"/>
      <c r="CY146" s="310"/>
      <c r="CZ146" s="310"/>
      <c r="DA146" s="310"/>
      <c r="DB146" s="310"/>
      <c r="DC146" s="310"/>
      <c r="DD146" s="310"/>
      <c r="DE146" s="310"/>
      <c r="DF146" s="310"/>
      <c r="DG146" s="310"/>
      <c r="DH146" s="310"/>
      <c r="DI146" s="310"/>
      <c r="DJ146" s="310"/>
      <c r="DK146" s="310"/>
      <c r="DL146" s="310"/>
      <c r="DM146" s="310"/>
      <c r="DN146" s="310"/>
      <c r="DO146" s="310"/>
      <c r="DP146" s="310"/>
      <c r="DQ146" s="310"/>
      <c r="DR146" s="310"/>
      <c r="DS146" s="310"/>
      <c r="DT146" s="310"/>
      <c r="DU146" s="310"/>
      <c r="DV146" s="310"/>
      <c r="DW146" s="310"/>
      <c r="DX146" s="310"/>
      <c r="DY146" s="310"/>
      <c r="DZ146" s="310"/>
      <c r="EA146" s="310"/>
      <c r="EB146" s="310"/>
      <c r="EC146" s="310"/>
      <c r="ED146" s="310"/>
      <c r="EE146" s="310"/>
      <c r="EF146" s="310"/>
      <c r="EG146" s="310"/>
      <c r="EH146" s="310"/>
      <c r="EI146" s="310"/>
      <c r="EJ146" s="310"/>
      <c r="EK146" s="310"/>
      <c r="EL146" s="310"/>
      <c r="EM146" s="310"/>
      <c r="EN146" s="310"/>
      <c r="EO146" s="310"/>
      <c r="EP146" s="310"/>
      <c r="EQ146" s="310"/>
      <c r="ER146" s="310"/>
      <c r="ES146" s="310"/>
      <c r="ET146" s="310"/>
      <c r="EU146" s="310"/>
      <c r="EV146" s="310"/>
      <c r="EW146" s="310"/>
      <c r="EX146" s="310"/>
      <c r="EY146" s="310"/>
      <c r="EZ146" s="310"/>
      <c r="FA146" s="310"/>
      <c r="FB146" s="310"/>
      <c r="FC146" s="310"/>
      <c r="FD146" s="310"/>
      <c r="FE146" s="310"/>
      <c r="FF146" s="310"/>
      <c r="FG146" s="310"/>
      <c r="FH146" s="310"/>
      <c r="FI146" s="310"/>
      <c r="FJ146" s="310"/>
      <c r="FK146" s="310"/>
      <c r="FL146" s="310"/>
      <c r="FM146" s="310"/>
      <c r="FN146" s="310"/>
      <c r="FO146" s="310"/>
      <c r="FP146" s="310"/>
      <c r="FQ146" s="310"/>
      <c r="FR146" s="310"/>
      <c r="FS146" s="310"/>
      <c r="FT146" s="310"/>
      <c r="FU146" s="310"/>
      <c r="FV146" s="310"/>
      <c r="FW146" s="310"/>
      <c r="FX146" s="310"/>
      <c r="FY146" s="310"/>
      <c r="FZ146" s="310"/>
      <c r="GA146" s="310"/>
      <c r="GB146" s="310"/>
      <c r="GC146" s="310"/>
      <c r="GD146" s="310"/>
      <c r="GE146" s="310"/>
      <c r="GF146" s="310"/>
      <c r="GG146" s="310"/>
      <c r="GH146" s="310"/>
      <c r="GI146" s="310"/>
      <c r="GJ146" s="310"/>
      <c r="GK146" s="310"/>
      <c r="GL146" s="310"/>
      <c r="GM146" s="310"/>
      <c r="GN146" s="310"/>
      <c r="GO146" s="310"/>
      <c r="GP146" s="310"/>
      <c r="GQ146" s="310"/>
      <c r="GR146" s="310"/>
      <c r="GS146" s="310"/>
      <c r="GT146" s="310"/>
      <c r="GU146" s="310"/>
      <c r="GV146" s="310"/>
      <c r="GW146" s="310"/>
      <c r="GX146" s="310"/>
      <c r="GY146" s="310"/>
      <c r="GZ146" s="310"/>
      <c r="HA146" s="310"/>
      <c r="HB146" s="310"/>
      <c r="HC146" s="310"/>
      <c r="HD146" s="310"/>
      <c r="HE146" s="310"/>
      <c r="HF146" s="310"/>
      <c r="HG146" s="310"/>
      <c r="HH146" s="310"/>
      <c r="HI146" s="310"/>
      <c r="HJ146" s="310"/>
      <c r="HK146" s="310"/>
      <c r="HL146" s="310"/>
      <c r="HM146" s="310"/>
      <c r="HN146" s="310"/>
      <c r="HO146" s="310"/>
      <c r="HP146" s="310"/>
      <c r="HQ146" s="310"/>
      <c r="HR146" s="310"/>
      <c r="HS146" s="310"/>
      <c r="HT146" s="310"/>
      <c r="HU146" s="310"/>
      <c r="HV146" s="310"/>
      <c r="HW146" s="310"/>
      <c r="HX146" s="310"/>
      <c r="HY146" s="310"/>
      <c r="HZ146" s="310"/>
      <c r="IA146" s="310"/>
      <c r="IB146" s="310"/>
      <c r="IC146" s="310"/>
      <c r="ID146" s="310"/>
      <c r="IE146" s="310"/>
      <c r="IF146" s="310"/>
      <c r="IG146" s="310"/>
      <c r="IH146" s="310"/>
      <c r="II146" s="310"/>
      <c r="IJ146" s="310"/>
      <c r="IK146" s="310"/>
      <c r="IL146" s="310"/>
      <c r="IM146" s="310"/>
      <c r="IN146" s="310"/>
    </row>
    <row r="147" spans="1:248" s="60" customFormat="1" ht="42.75" customHeight="1">
      <c r="A147" s="677" t="s">
        <v>1272</v>
      </c>
      <c r="B147" s="692" t="s">
        <v>574</v>
      </c>
      <c r="C147" s="556" t="s">
        <v>555</v>
      </c>
      <c r="D147" s="693" t="s">
        <v>47</v>
      </c>
      <c r="E147" s="694">
        <v>4500</v>
      </c>
      <c r="F147" s="691">
        <v>150</v>
      </c>
      <c r="G147" s="540"/>
      <c r="H147" s="540">
        <v>225</v>
      </c>
      <c r="I147" s="540">
        <v>350</v>
      </c>
      <c r="J147" s="531">
        <f t="shared" si="8"/>
        <v>675</v>
      </c>
      <c r="K147" s="592" t="s">
        <v>234</v>
      </c>
      <c r="L147" s="593" t="s">
        <v>242</v>
      </c>
      <c r="M147" s="582"/>
      <c r="N147" s="589"/>
      <c r="O147" s="582"/>
      <c r="P147" s="582"/>
      <c r="Q147" s="310"/>
      <c r="R147" s="310"/>
      <c r="S147" s="310"/>
      <c r="T147" s="310"/>
      <c r="U147" s="310"/>
      <c r="V147" s="310"/>
      <c r="W147" s="310"/>
      <c r="X147" s="310"/>
      <c r="Y147" s="310"/>
      <c r="Z147" s="310"/>
      <c r="AA147" s="310"/>
      <c r="AB147" s="310"/>
      <c r="AC147" s="310"/>
      <c r="AD147" s="310"/>
      <c r="AE147" s="310"/>
      <c r="AF147" s="310"/>
      <c r="AG147" s="310"/>
      <c r="AH147" s="310"/>
      <c r="AI147" s="310"/>
      <c r="AJ147" s="310"/>
      <c r="AK147" s="310"/>
      <c r="AL147" s="310"/>
      <c r="AM147" s="310"/>
      <c r="AN147" s="310"/>
      <c r="AO147" s="310"/>
      <c r="AP147" s="310"/>
      <c r="AQ147" s="310"/>
      <c r="AR147" s="310"/>
      <c r="AS147" s="310"/>
      <c r="AT147" s="310"/>
      <c r="AU147" s="310"/>
      <c r="AV147" s="310"/>
      <c r="AW147" s="310"/>
      <c r="AX147" s="310"/>
      <c r="AY147" s="310"/>
      <c r="AZ147" s="310"/>
      <c r="BA147" s="310"/>
      <c r="BB147" s="310"/>
      <c r="BC147" s="310"/>
      <c r="BD147" s="310"/>
      <c r="BE147" s="310"/>
      <c r="BF147" s="310"/>
      <c r="BG147" s="310"/>
      <c r="BH147" s="310"/>
      <c r="BI147" s="310"/>
      <c r="BJ147" s="310"/>
      <c r="BK147" s="310"/>
      <c r="BL147" s="310"/>
      <c r="BM147" s="310"/>
      <c r="BN147" s="310"/>
      <c r="BO147" s="310"/>
      <c r="BP147" s="310"/>
      <c r="BQ147" s="310"/>
      <c r="BR147" s="310"/>
      <c r="BS147" s="310"/>
      <c r="BT147" s="310"/>
      <c r="BU147" s="310"/>
      <c r="BV147" s="310"/>
      <c r="BW147" s="310"/>
      <c r="BX147" s="310"/>
      <c r="BY147" s="310"/>
      <c r="BZ147" s="310"/>
      <c r="CA147" s="310"/>
      <c r="CB147" s="310"/>
      <c r="CC147" s="310"/>
      <c r="CD147" s="310"/>
      <c r="CE147" s="310"/>
      <c r="CF147" s="310"/>
      <c r="CG147" s="310"/>
      <c r="CH147" s="310"/>
      <c r="CI147" s="310"/>
      <c r="CJ147" s="310"/>
      <c r="CK147" s="310"/>
      <c r="CL147" s="310"/>
      <c r="CM147" s="310"/>
      <c r="CN147" s="310"/>
      <c r="CO147" s="310"/>
      <c r="CP147" s="310"/>
      <c r="CQ147" s="310"/>
      <c r="CR147" s="310"/>
      <c r="CS147" s="310"/>
      <c r="CT147" s="310"/>
      <c r="CU147" s="310"/>
      <c r="CV147" s="310"/>
      <c r="CW147" s="310"/>
      <c r="CX147" s="310"/>
      <c r="CY147" s="310"/>
      <c r="CZ147" s="310"/>
      <c r="DA147" s="310"/>
      <c r="DB147" s="310"/>
      <c r="DC147" s="310"/>
      <c r="DD147" s="310"/>
      <c r="DE147" s="310"/>
      <c r="DF147" s="310"/>
      <c r="DG147" s="310"/>
      <c r="DH147" s="310"/>
      <c r="DI147" s="310"/>
      <c r="DJ147" s="310"/>
      <c r="DK147" s="310"/>
      <c r="DL147" s="310"/>
      <c r="DM147" s="310"/>
      <c r="DN147" s="310"/>
      <c r="DO147" s="310"/>
      <c r="DP147" s="310"/>
      <c r="DQ147" s="310"/>
      <c r="DR147" s="310"/>
      <c r="DS147" s="310"/>
      <c r="DT147" s="310"/>
      <c r="DU147" s="310"/>
      <c r="DV147" s="310"/>
      <c r="DW147" s="310"/>
      <c r="DX147" s="310"/>
      <c r="DY147" s="310"/>
      <c r="DZ147" s="310"/>
      <c r="EA147" s="310"/>
      <c r="EB147" s="310"/>
      <c r="EC147" s="310"/>
      <c r="ED147" s="310"/>
      <c r="EE147" s="310"/>
      <c r="EF147" s="310"/>
      <c r="EG147" s="310"/>
      <c r="EH147" s="310"/>
      <c r="EI147" s="310"/>
      <c r="EJ147" s="310"/>
      <c r="EK147" s="310"/>
      <c r="EL147" s="310"/>
      <c r="EM147" s="310"/>
      <c r="EN147" s="310"/>
      <c r="EO147" s="310"/>
      <c r="EP147" s="310"/>
      <c r="EQ147" s="310"/>
      <c r="ER147" s="310"/>
      <c r="ES147" s="310"/>
      <c r="ET147" s="310"/>
      <c r="EU147" s="310"/>
      <c r="EV147" s="310"/>
      <c r="EW147" s="310"/>
      <c r="EX147" s="310"/>
      <c r="EY147" s="310"/>
      <c r="EZ147" s="310"/>
      <c r="FA147" s="310"/>
      <c r="FB147" s="310"/>
      <c r="FC147" s="310"/>
      <c r="FD147" s="310"/>
      <c r="FE147" s="310"/>
      <c r="FF147" s="310"/>
      <c r="FG147" s="310"/>
      <c r="FH147" s="310"/>
      <c r="FI147" s="310"/>
      <c r="FJ147" s="310"/>
      <c r="FK147" s="310"/>
      <c r="FL147" s="310"/>
      <c r="FM147" s="310"/>
      <c r="FN147" s="310"/>
      <c r="FO147" s="310"/>
      <c r="FP147" s="310"/>
      <c r="FQ147" s="310"/>
      <c r="FR147" s="310"/>
      <c r="FS147" s="310"/>
      <c r="FT147" s="310"/>
      <c r="FU147" s="310"/>
      <c r="FV147" s="310"/>
      <c r="FW147" s="310"/>
      <c r="FX147" s="310"/>
      <c r="FY147" s="310"/>
      <c r="FZ147" s="310"/>
      <c r="GA147" s="310"/>
      <c r="GB147" s="310"/>
      <c r="GC147" s="310"/>
      <c r="GD147" s="310"/>
      <c r="GE147" s="310"/>
      <c r="GF147" s="310"/>
      <c r="GG147" s="310"/>
      <c r="GH147" s="310"/>
      <c r="GI147" s="310"/>
      <c r="GJ147" s="310"/>
      <c r="GK147" s="310"/>
      <c r="GL147" s="310"/>
      <c r="GM147" s="310"/>
      <c r="GN147" s="310"/>
      <c r="GO147" s="310"/>
      <c r="GP147" s="310"/>
      <c r="GQ147" s="310"/>
      <c r="GR147" s="310"/>
      <c r="GS147" s="310"/>
      <c r="GT147" s="310"/>
      <c r="GU147" s="310"/>
      <c r="GV147" s="310"/>
      <c r="GW147" s="310"/>
      <c r="GX147" s="310"/>
      <c r="GY147" s="310"/>
      <c r="GZ147" s="310"/>
      <c r="HA147" s="310"/>
      <c r="HB147" s="310"/>
      <c r="HC147" s="310"/>
      <c r="HD147" s="310"/>
      <c r="HE147" s="310"/>
      <c r="HF147" s="310"/>
      <c r="HG147" s="310"/>
      <c r="HH147" s="310"/>
      <c r="HI147" s="310"/>
      <c r="HJ147" s="310"/>
      <c r="HK147" s="310"/>
      <c r="HL147" s="310"/>
      <c r="HM147" s="310"/>
      <c r="HN147" s="310"/>
      <c r="HO147" s="310"/>
      <c r="HP147" s="310"/>
      <c r="HQ147" s="310"/>
      <c r="HR147" s="310"/>
      <c r="HS147" s="310"/>
      <c r="HT147" s="310"/>
      <c r="HU147" s="310"/>
      <c r="HV147" s="310"/>
      <c r="HW147" s="310"/>
      <c r="HX147" s="310"/>
      <c r="HY147" s="310"/>
      <c r="HZ147" s="310"/>
      <c r="IA147" s="310"/>
      <c r="IB147" s="310"/>
      <c r="IC147" s="310"/>
      <c r="ID147" s="310"/>
      <c r="IE147" s="310"/>
      <c r="IF147" s="310"/>
      <c r="IG147" s="310"/>
      <c r="IH147" s="310"/>
      <c r="II147" s="310"/>
      <c r="IJ147" s="310"/>
      <c r="IK147" s="310"/>
      <c r="IL147" s="310"/>
      <c r="IM147" s="310"/>
      <c r="IN147" s="310"/>
    </row>
    <row r="148" spans="1:248" s="60" customFormat="1" ht="42.75" customHeight="1">
      <c r="A148" s="677" t="s">
        <v>1273</v>
      </c>
      <c r="B148" s="565" t="s">
        <v>574</v>
      </c>
      <c r="C148" s="556" t="s">
        <v>555</v>
      </c>
      <c r="D148" s="556" t="s">
        <v>47</v>
      </c>
      <c r="E148" s="634">
        <v>30000</v>
      </c>
      <c r="F148" s="633">
        <v>50</v>
      </c>
      <c r="G148" s="540"/>
      <c r="H148" s="540">
        <v>500</v>
      </c>
      <c r="I148" s="540">
        <v>1000</v>
      </c>
      <c r="J148" s="531">
        <f t="shared" si="8"/>
        <v>1500</v>
      </c>
      <c r="K148" s="592" t="s">
        <v>234</v>
      </c>
      <c r="L148" s="593" t="s">
        <v>242</v>
      </c>
      <c r="M148" s="582"/>
      <c r="N148" s="589"/>
      <c r="O148" s="582"/>
      <c r="P148" s="582"/>
      <c r="Q148" s="310"/>
      <c r="R148" s="310"/>
      <c r="S148" s="310"/>
      <c r="T148" s="310"/>
      <c r="U148" s="310"/>
      <c r="V148" s="310"/>
      <c r="W148" s="310"/>
      <c r="X148" s="310"/>
      <c r="Y148" s="310"/>
      <c r="Z148" s="310"/>
      <c r="AA148" s="310"/>
      <c r="AB148" s="310"/>
      <c r="AC148" s="310"/>
      <c r="AD148" s="310"/>
      <c r="AE148" s="310"/>
      <c r="AF148" s="310"/>
      <c r="AG148" s="310"/>
      <c r="AH148" s="310"/>
      <c r="AI148" s="310"/>
      <c r="AJ148" s="310"/>
      <c r="AK148" s="310"/>
      <c r="AL148" s="310"/>
      <c r="AM148" s="310"/>
      <c r="AN148" s="310"/>
      <c r="AO148" s="310"/>
      <c r="AP148" s="310"/>
      <c r="AQ148" s="310"/>
      <c r="AR148" s="310"/>
      <c r="AS148" s="310"/>
      <c r="AT148" s="310"/>
      <c r="AU148" s="310"/>
      <c r="AV148" s="310"/>
      <c r="AW148" s="310"/>
      <c r="AX148" s="310"/>
      <c r="AY148" s="310"/>
      <c r="AZ148" s="310"/>
      <c r="BA148" s="310"/>
      <c r="BB148" s="310"/>
      <c r="BC148" s="310"/>
      <c r="BD148" s="310"/>
      <c r="BE148" s="310"/>
      <c r="BF148" s="310"/>
      <c r="BG148" s="310"/>
      <c r="BH148" s="310"/>
      <c r="BI148" s="310"/>
      <c r="BJ148" s="310"/>
      <c r="BK148" s="310"/>
      <c r="BL148" s="310"/>
      <c r="BM148" s="310"/>
      <c r="BN148" s="310"/>
      <c r="BO148" s="310"/>
      <c r="BP148" s="310"/>
      <c r="BQ148" s="310"/>
      <c r="BR148" s="310"/>
      <c r="BS148" s="310"/>
      <c r="BT148" s="310"/>
      <c r="BU148" s="310"/>
      <c r="BV148" s="310"/>
      <c r="BW148" s="310"/>
      <c r="BX148" s="310"/>
      <c r="BY148" s="310"/>
      <c r="BZ148" s="310"/>
      <c r="CA148" s="310"/>
      <c r="CB148" s="310"/>
      <c r="CC148" s="310"/>
      <c r="CD148" s="310"/>
      <c r="CE148" s="310"/>
      <c r="CF148" s="310"/>
      <c r="CG148" s="310"/>
      <c r="CH148" s="310"/>
      <c r="CI148" s="310"/>
      <c r="CJ148" s="310"/>
      <c r="CK148" s="310"/>
      <c r="CL148" s="310"/>
      <c r="CM148" s="310"/>
      <c r="CN148" s="310"/>
      <c r="CO148" s="310"/>
      <c r="CP148" s="310"/>
      <c r="CQ148" s="310"/>
      <c r="CR148" s="310"/>
      <c r="CS148" s="310"/>
      <c r="CT148" s="310"/>
      <c r="CU148" s="310"/>
      <c r="CV148" s="310"/>
      <c r="CW148" s="310"/>
      <c r="CX148" s="310"/>
      <c r="CY148" s="310"/>
      <c r="CZ148" s="310"/>
      <c r="DA148" s="310"/>
      <c r="DB148" s="310"/>
      <c r="DC148" s="310"/>
      <c r="DD148" s="310"/>
      <c r="DE148" s="310"/>
      <c r="DF148" s="310"/>
      <c r="DG148" s="310"/>
      <c r="DH148" s="310"/>
      <c r="DI148" s="310"/>
      <c r="DJ148" s="310"/>
      <c r="DK148" s="310"/>
      <c r="DL148" s="310"/>
      <c r="DM148" s="310"/>
      <c r="DN148" s="310"/>
      <c r="DO148" s="310"/>
      <c r="DP148" s="310"/>
      <c r="DQ148" s="310"/>
      <c r="DR148" s="310"/>
      <c r="DS148" s="310"/>
      <c r="DT148" s="310"/>
      <c r="DU148" s="310"/>
      <c r="DV148" s="310"/>
      <c r="DW148" s="310"/>
      <c r="DX148" s="310"/>
      <c r="DY148" s="310"/>
      <c r="DZ148" s="310"/>
      <c r="EA148" s="310"/>
      <c r="EB148" s="310"/>
      <c r="EC148" s="310"/>
      <c r="ED148" s="310"/>
      <c r="EE148" s="310"/>
      <c r="EF148" s="310"/>
      <c r="EG148" s="310"/>
      <c r="EH148" s="310"/>
      <c r="EI148" s="310"/>
      <c r="EJ148" s="310"/>
      <c r="EK148" s="310"/>
      <c r="EL148" s="310"/>
      <c r="EM148" s="310"/>
      <c r="EN148" s="310"/>
      <c r="EO148" s="310"/>
      <c r="EP148" s="310"/>
      <c r="EQ148" s="310"/>
      <c r="ER148" s="310"/>
      <c r="ES148" s="310"/>
      <c r="ET148" s="310"/>
      <c r="EU148" s="310"/>
      <c r="EV148" s="310"/>
      <c r="EW148" s="310"/>
      <c r="EX148" s="310"/>
      <c r="EY148" s="310"/>
      <c r="EZ148" s="310"/>
      <c r="FA148" s="310"/>
      <c r="FB148" s="310"/>
      <c r="FC148" s="310"/>
      <c r="FD148" s="310"/>
      <c r="FE148" s="310"/>
      <c r="FF148" s="310"/>
      <c r="FG148" s="310"/>
      <c r="FH148" s="310"/>
      <c r="FI148" s="310"/>
      <c r="FJ148" s="310"/>
      <c r="FK148" s="310"/>
      <c r="FL148" s="310"/>
      <c r="FM148" s="310"/>
      <c r="FN148" s="310"/>
      <c r="FO148" s="310"/>
      <c r="FP148" s="310"/>
      <c r="FQ148" s="310"/>
      <c r="FR148" s="310"/>
      <c r="FS148" s="310"/>
      <c r="FT148" s="310"/>
      <c r="FU148" s="310"/>
      <c r="FV148" s="310"/>
      <c r="FW148" s="310"/>
      <c r="FX148" s="310"/>
      <c r="FY148" s="310"/>
      <c r="FZ148" s="310"/>
      <c r="GA148" s="310"/>
      <c r="GB148" s="310"/>
      <c r="GC148" s="310"/>
      <c r="GD148" s="310"/>
      <c r="GE148" s="310"/>
      <c r="GF148" s="310"/>
      <c r="GG148" s="310"/>
      <c r="GH148" s="310"/>
      <c r="GI148" s="310"/>
      <c r="GJ148" s="310"/>
      <c r="GK148" s="310"/>
      <c r="GL148" s="310"/>
      <c r="GM148" s="310"/>
      <c r="GN148" s="310"/>
      <c r="GO148" s="310"/>
      <c r="GP148" s="310"/>
      <c r="GQ148" s="310"/>
      <c r="GR148" s="310"/>
      <c r="GS148" s="310"/>
      <c r="GT148" s="310"/>
      <c r="GU148" s="310"/>
      <c r="GV148" s="310"/>
      <c r="GW148" s="310"/>
      <c r="GX148" s="310"/>
      <c r="GY148" s="310"/>
      <c r="GZ148" s="310"/>
      <c r="HA148" s="310"/>
      <c r="HB148" s="310"/>
      <c r="HC148" s="310"/>
      <c r="HD148" s="310"/>
      <c r="HE148" s="310"/>
      <c r="HF148" s="310"/>
      <c r="HG148" s="310"/>
      <c r="HH148" s="310"/>
      <c r="HI148" s="310"/>
      <c r="HJ148" s="310"/>
      <c r="HK148" s="310"/>
      <c r="HL148" s="310"/>
      <c r="HM148" s="310"/>
      <c r="HN148" s="310"/>
      <c r="HO148" s="310"/>
      <c r="HP148" s="310"/>
      <c r="HQ148" s="310"/>
      <c r="HR148" s="310"/>
      <c r="HS148" s="310"/>
      <c r="HT148" s="310"/>
      <c r="HU148" s="310"/>
      <c r="HV148" s="310"/>
      <c r="HW148" s="310"/>
      <c r="HX148" s="310"/>
      <c r="HY148" s="310"/>
      <c r="HZ148" s="310"/>
      <c r="IA148" s="310"/>
      <c r="IB148" s="310"/>
      <c r="IC148" s="310"/>
      <c r="ID148" s="310"/>
      <c r="IE148" s="310"/>
      <c r="IF148" s="310"/>
      <c r="IG148" s="310"/>
      <c r="IH148" s="310"/>
      <c r="II148" s="310"/>
      <c r="IJ148" s="310"/>
      <c r="IK148" s="310"/>
      <c r="IL148" s="310"/>
      <c r="IM148" s="310"/>
      <c r="IN148" s="310"/>
    </row>
    <row r="149" spans="1:248" s="60" customFormat="1" ht="42.75" customHeight="1">
      <c r="A149" s="677" t="s">
        <v>1274</v>
      </c>
      <c r="B149" s="565" t="s">
        <v>574</v>
      </c>
      <c r="C149" s="556" t="s">
        <v>555</v>
      </c>
      <c r="D149" s="556" t="s">
        <v>47</v>
      </c>
      <c r="E149" s="634">
        <v>105000</v>
      </c>
      <c r="F149" s="633">
        <v>40</v>
      </c>
      <c r="G149" s="540"/>
      <c r="H149" s="540">
        <v>1400</v>
      </c>
      <c r="I149" s="540">
        <v>2800</v>
      </c>
      <c r="J149" s="531">
        <f t="shared" si="8"/>
        <v>4200</v>
      </c>
      <c r="K149" s="592" t="s">
        <v>234</v>
      </c>
      <c r="L149" s="593" t="s">
        <v>242</v>
      </c>
      <c r="M149" s="582"/>
      <c r="N149" s="589"/>
      <c r="O149" s="582"/>
      <c r="P149" s="582"/>
      <c r="Q149" s="310"/>
      <c r="R149" s="310"/>
      <c r="S149" s="310"/>
      <c r="T149" s="310"/>
      <c r="U149" s="310"/>
      <c r="V149" s="310"/>
      <c r="W149" s="310"/>
      <c r="X149" s="310"/>
      <c r="Y149" s="310"/>
      <c r="Z149" s="310"/>
      <c r="AA149" s="310"/>
      <c r="AB149" s="310"/>
      <c r="AC149" s="310"/>
      <c r="AD149" s="310"/>
      <c r="AE149" s="310"/>
      <c r="AF149" s="310"/>
      <c r="AG149" s="310"/>
      <c r="AH149" s="310"/>
      <c r="AI149" s="310"/>
      <c r="AJ149" s="310"/>
      <c r="AK149" s="310"/>
      <c r="AL149" s="310"/>
      <c r="AM149" s="310"/>
      <c r="AN149" s="310"/>
      <c r="AO149" s="310"/>
      <c r="AP149" s="310"/>
      <c r="AQ149" s="310"/>
      <c r="AR149" s="310"/>
      <c r="AS149" s="310"/>
      <c r="AT149" s="310"/>
      <c r="AU149" s="310"/>
      <c r="AV149" s="310"/>
      <c r="AW149" s="310"/>
      <c r="AX149" s="310"/>
      <c r="AY149" s="310"/>
      <c r="AZ149" s="310"/>
      <c r="BA149" s="310"/>
      <c r="BB149" s="310"/>
      <c r="BC149" s="310"/>
      <c r="BD149" s="310"/>
      <c r="BE149" s="310"/>
      <c r="BF149" s="310"/>
      <c r="BG149" s="310"/>
      <c r="BH149" s="310"/>
      <c r="BI149" s="310"/>
      <c r="BJ149" s="310"/>
      <c r="BK149" s="310"/>
      <c r="BL149" s="310"/>
      <c r="BM149" s="310"/>
      <c r="BN149" s="310"/>
      <c r="BO149" s="310"/>
      <c r="BP149" s="310"/>
      <c r="BQ149" s="310"/>
      <c r="BR149" s="310"/>
      <c r="BS149" s="310"/>
      <c r="BT149" s="310"/>
      <c r="BU149" s="310"/>
      <c r="BV149" s="310"/>
      <c r="BW149" s="310"/>
      <c r="BX149" s="310"/>
      <c r="BY149" s="310"/>
      <c r="BZ149" s="310"/>
      <c r="CA149" s="310"/>
      <c r="CB149" s="310"/>
      <c r="CC149" s="310"/>
      <c r="CD149" s="310"/>
      <c r="CE149" s="310"/>
      <c r="CF149" s="310"/>
      <c r="CG149" s="310"/>
      <c r="CH149" s="310"/>
      <c r="CI149" s="310"/>
      <c r="CJ149" s="310"/>
      <c r="CK149" s="310"/>
      <c r="CL149" s="310"/>
      <c r="CM149" s="310"/>
      <c r="CN149" s="310"/>
      <c r="CO149" s="310"/>
      <c r="CP149" s="310"/>
      <c r="CQ149" s="310"/>
      <c r="CR149" s="310"/>
      <c r="CS149" s="310"/>
      <c r="CT149" s="310"/>
      <c r="CU149" s="310"/>
      <c r="CV149" s="310"/>
      <c r="CW149" s="310"/>
      <c r="CX149" s="310"/>
      <c r="CY149" s="310"/>
      <c r="CZ149" s="310"/>
      <c r="DA149" s="310"/>
      <c r="DB149" s="310"/>
      <c r="DC149" s="310"/>
      <c r="DD149" s="310"/>
      <c r="DE149" s="310"/>
      <c r="DF149" s="310"/>
      <c r="DG149" s="310"/>
      <c r="DH149" s="310"/>
      <c r="DI149" s="310"/>
      <c r="DJ149" s="310"/>
      <c r="DK149" s="310"/>
      <c r="DL149" s="310"/>
      <c r="DM149" s="310"/>
      <c r="DN149" s="310"/>
      <c r="DO149" s="310"/>
      <c r="DP149" s="310"/>
      <c r="DQ149" s="310"/>
      <c r="DR149" s="310"/>
      <c r="DS149" s="310"/>
      <c r="DT149" s="310"/>
      <c r="DU149" s="310"/>
      <c r="DV149" s="310"/>
      <c r="DW149" s="310"/>
      <c r="DX149" s="310"/>
      <c r="DY149" s="310"/>
      <c r="DZ149" s="310"/>
      <c r="EA149" s="310"/>
      <c r="EB149" s="310"/>
      <c r="EC149" s="310"/>
      <c r="ED149" s="310"/>
      <c r="EE149" s="310"/>
      <c r="EF149" s="310"/>
      <c r="EG149" s="310"/>
      <c r="EH149" s="310"/>
      <c r="EI149" s="310"/>
      <c r="EJ149" s="310"/>
      <c r="EK149" s="310"/>
      <c r="EL149" s="310"/>
      <c r="EM149" s="310"/>
      <c r="EN149" s="310"/>
      <c r="EO149" s="310"/>
      <c r="EP149" s="310"/>
      <c r="EQ149" s="310"/>
      <c r="ER149" s="310"/>
      <c r="ES149" s="310"/>
      <c r="ET149" s="310"/>
      <c r="EU149" s="310"/>
      <c r="EV149" s="310"/>
      <c r="EW149" s="310"/>
      <c r="EX149" s="310"/>
      <c r="EY149" s="310"/>
      <c r="EZ149" s="310"/>
      <c r="FA149" s="310"/>
      <c r="FB149" s="310"/>
      <c r="FC149" s="310"/>
      <c r="FD149" s="310"/>
      <c r="FE149" s="310"/>
      <c r="FF149" s="310"/>
      <c r="FG149" s="310"/>
      <c r="FH149" s="310"/>
      <c r="FI149" s="310"/>
      <c r="FJ149" s="310"/>
      <c r="FK149" s="310"/>
      <c r="FL149" s="310"/>
      <c r="FM149" s="310"/>
      <c r="FN149" s="310"/>
      <c r="FO149" s="310"/>
      <c r="FP149" s="310"/>
      <c r="FQ149" s="310"/>
      <c r="FR149" s="310"/>
      <c r="FS149" s="310"/>
      <c r="FT149" s="310"/>
      <c r="FU149" s="310"/>
      <c r="FV149" s="310"/>
      <c r="FW149" s="310"/>
      <c r="FX149" s="310"/>
      <c r="FY149" s="310"/>
      <c r="FZ149" s="310"/>
      <c r="GA149" s="310"/>
      <c r="GB149" s="310"/>
      <c r="GC149" s="310"/>
      <c r="GD149" s="310"/>
      <c r="GE149" s="310"/>
      <c r="GF149" s="310"/>
      <c r="GG149" s="310"/>
      <c r="GH149" s="310"/>
      <c r="GI149" s="310"/>
      <c r="GJ149" s="310"/>
      <c r="GK149" s="310"/>
      <c r="GL149" s="310"/>
      <c r="GM149" s="310"/>
      <c r="GN149" s="310"/>
      <c r="GO149" s="310"/>
      <c r="GP149" s="310"/>
      <c r="GQ149" s="310"/>
      <c r="GR149" s="310"/>
      <c r="GS149" s="310"/>
      <c r="GT149" s="310"/>
      <c r="GU149" s="310"/>
      <c r="GV149" s="310"/>
      <c r="GW149" s="310"/>
      <c r="GX149" s="310"/>
      <c r="GY149" s="310"/>
      <c r="GZ149" s="310"/>
      <c r="HA149" s="310"/>
      <c r="HB149" s="310"/>
      <c r="HC149" s="310"/>
      <c r="HD149" s="310"/>
      <c r="HE149" s="310"/>
      <c r="HF149" s="310"/>
      <c r="HG149" s="310"/>
      <c r="HH149" s="310"/>
      <c r="HI149" s="310"/>
      <c r="HJ149" s="310"/>
      <c r="HK149" s="310"/>
      <c r="HL149" s="310"/>
      <c r="HM149" s="310"/>
      <c r="HN149" s="310"/>
      <c r="HO149" s="310"/>
      <c r="HP149" s="310"/>
      <c r="HQ149" s="310"/>
      <c r="HR149" s="310"/>
      <c r="HS149" s="310"/>
      <c r="HT149" s="310"/>
      <c r="HU149" s="310"/>
      <c r="HV149" s="310"/>
      <c r="HW149" s="310"/>
      <c r="HX149" s="310"/>
      <c r="HY149" s="310"/>
      <c r="HZ149" s="310"/>
      <c r="IA149" s="310"/>
      <c r="IB149" s="310"/>
      <c r="IC149" s="310"/>
      <c r="ID149" s="310"/>
      <c r="IE149" s="310"/>
      <c r="IF149" s="310"/>
      <c r="IG149" s="310"/>
      <c r="IH149" s="310"/>
      <c r="II149" s="310"/>
      <c r="IJ149" s="310"/>
      <c r="IK149" s="310"/>
      <c r="IL149" s="310"/>
      <c r="IM149" s="310"/>
      <c r="IN149" s="310"/>
    </row>
    <row r="150" spans="1:248" s="60" customFormat="1" ht="42.75" customHeight="1">
      <c r="A150" s="677" t="s">
        <v>1275</v>
      </c>
      <c r="B150" s="565" t="s">
        <v>574</v>
      </c>
      <c r="C150" s="556" t="s">
        <v>555</v>
      </c>
      <c r="D150" s="556" t="s">
        <v>47</v>
      </c>
      <c r="E150" s="634">
        <v>30000</v>
      </c>
      <c r="F150" s="633">
        <v>120</v>
      </c>
      <c r="G150" s="540"/>
      <c r="H150" s="540">
        <v>1200</v>
      </c>
      <c r="I150" s="540">
        <v>2400</v>
      </c>
      <c r="J150" s="531">
        <f t="shared" si="8"/>
        <v>3600</v>
      </c>
      <c r="K150" s="592" t="s">
        <v>234</v>
      </c>
      <c r="L150" s="593" t="s">
        <v>242</v>
      </c>
      <c r="M150" s="582"/>
      <c r="N150" s="589"/>
      <c r="O150" s="582"/>
      <c r="P150" s="582"/>
      <c r="Q150" s="310"/>
      <c r="R150" s="310"/>
      <c r="S150" s="310"/>
      <c r="T150" s="310"/>
      <c r="U150" s="310"/>
      <c r="V150" s="310"/>
      <c r="W150" s="310"/>
      <c r="X150" s="310"/>
      <c r="Y150" s="310"/>
      <c r="Z150" s="310"/>
      <c r="AA150" s="310"/>
      <c r="AB150" s="310"/>
      <c r="AC150" s="310"/>
      <c r="AD150" s="310"/>
      <c r="AE150" s="310"/>
      <c r="AF150" s="310"/>
      <c r="AG150" s="310"/>
      <c r="AH150" s="310"/>
      <c r="AI150" s="310"/>
      <c r="AJ150" s="310"/>
      <c r="AK150" s="310"/>
      <c r="AL150" s="310"/>
      <c r="AM150" s="310"/>
      <c r="AN150" s="310"/>
      <c r="AO150" s="310"/>
      <c r="AP150" s="310"/>
      <c r="AQ150" s="310"/>
      <c r="AR150" s="310"/>
      <c r="AS150" s="310"/>
      <c r="AT150" s="310"/>
      <c r="AU150" s="310"/>
      <c r="AV150" s="310"/>
      <c r="AW150" s="310"/>
      <c r="AX150" s="310"/>
      <c r="AY150" s="310"/>
      <c r="AZ150" s="310"/>
      <c r="BA150" s="310"/>
      <c r="BB150" s="310"/>
      <c r="BC150" s="310"/>
      <c r="BD150" s="310"/>
      <c r="BE150" s="310"/>
      <c r="BF150" s="310"/>
      <c r="BG150" s="310"/>
      <c r="BH150" s="310"/>
      <c r="BI150" s="310"/>
      <c r="BJ150" s="310"/>
      <c r="BK150" s="310"/>
      <c r="BL150" s="310"/>
      <c r="BM150" s="310"/>
      <c r="BN150" s="310"/>
      <c r="BO150" s="310"/>
      <c r="BP150" s="310"/>
      <c r="BQ150" s="310"/>
      <c r="BR150" s="310"/>
      <c r="BS150" s="310"/>
      <c r="BT150" s="310"/>
      <c r="BU150" s="310"/>
      <c r="BV150" s="310"/>
      <c r="BW150" s="310"/>
      <c r="BX150" s="310"/>
      <c r="BY150" s="310"/>
      <c r="BZ150" s="310"/>
      <c r="CA150" s="310"/>
      <c r="CB150" s="310"/>
      <c r="CC150" s="310"/>
      <c r="CD150" s="310"/>
      <c r="CE150" s="310"/>
      <c r="CF150" s="310"/>
      <c r="CG150" s="310"/>
      <c r="CH150" s="310"/>
      <c r="CI150" s="310"/>
      <c r="CJ150" s="310"/>
      <c r="CK150" s="310"/>
      <c r="CL150" s="310"/>
      <c r="CM150" s="310"/>
      <c r="CN150" s="310"/>
      <c r="CO150" s="310"/>
      <c r="CP150" s="310"/>
      <c r="CQ150" s="310"/>
      <c r="CR150" s="310"/>
      <c r="CS150" s="310"/>
      <c r="CT150" s="310"/>
      <c r="CU150" s="310"/>
      <c r="CV150" s="310"/>
      <c r="CW150" s="310"/>
      <c r="CX150" s="310"/>
      <c r="CY150" s="310"/>
      <c r="CZ150" s="310"/>
      <c r="DA150" s="310"/>
      <c r="DB150" s="310"/>
      <c r="DC150" s="310"/>
      <c r="DD150" s="310"/>
      <c r="DE150" s="310"/>
      <c r="DF150" s="310"/>
      <c r="DG150" s="310"/>
      <c r="DH150" s="310"/>
      <c r="DI150" s="310"/>
      <c r="DJ150" s="310"/>
      <c r="DK150" s="310"/>
      <c r="DL150" s="310"/>
      <c r="DM150" s="310"/>
      <c r="DN150" s="310"/>
      <c r="DO150" s="310"/>
      <c r="DP150" s="310"/>
      <c r="DQ150" s="310"/>
      <c r="DR150" s="310"/>
      <c r="DS150" s="310"/>
      <c r="DT150" s="310"/>
      <c r="DU150" s="310"/>
      <c r="DV150" s="310"/>
      <c r="DW150" s="310"/>
      <c r="DX150" s="310"/>
      <c r="DY150" s="310"/>
      <c r="DZ150" s="310"/>
      <c r="EA150" s="310"/>
      <c r="EB150" s="310"/>
      <c r="EC150" s="310"/>
      <c r="ED150" s="310"/>
      <c r="EE150" s="310"/>
      <c r="EF150" s="310"/>
      <c r="EG150" s="310"/>
      <c r="EH150" s="310"/>
      <c r="EI150" s="310"/>
      <c r="EJ150" s="310"/>
      <c r="EK150" s="310"/>
      <c r="EL150" s="310"/>
      <c r="EM150" s="310"/>
      <c r="EN150" s="310"/>
      <c r="EO150" s="310"/>
      <c r="EP150" s="310"/>
      <c r="EQ150" s="310"/>
      <c r="ER150" s="310"/>
      <c r="ES150" s="310"/>
      <c r="ET150" s="310"/>
      <c r="EU150" s="310"/>
      <c r="EV150" s="310"/>
      <c r="EW150" s="310"/>
      <c r="EX150" s="310"/>
      <c r="EY150" s="310"/>
      <c r="EZ150" s="310"/>
      <c r="FA150" s="310"/>
      <c r="FB150" s="310"/>
      <c r="FC150" s="310"/>
      <c r="FD150" s="310"/>
      <c r="FE150" s="310"/>
      <c r="FF150" s="310"/>
      <c r="FG150" s="310"/>
      <c r="FH150" s="310"/>
      <c r="FI150" s="310"/>
      <c r="FJ150" s="310"/>
      <c r="FK150" s="310"/>
      <c r="FL150" s="310"/>
      <c r="FM150" s="310"/>
      <c r="FN150" s="310"/>
      <c r="FO150" s="310"/>
      <c r="FP150" s="310"/>
      <c r="FQ150" s="310"/>
      <c r="FR150" s="310"/>
      <c r="FS150" s="310"/>
      <c r="FT150" s="310"/>
      <c r="FU150" s="310"/>
      <c r="FV150" s="310"/>
      <c r="FW150" s="310"/>
      <c r="FX150" s="310"/>
      <c r="FY150" s="310"/>
      <c r="FZ150" s="310"/>
      <c r="GA150" s="310"/>
      <c r="GB150" s="310"/>
      <c r="GC150" s="310"/>
      <c r="GD150" s="310"/>
      <c r="GE150" s="310"/>
      <c r="GF150" s="310"/>
      <c r="GG150" s="310"/>
      <c r="GH150" s="310"/>
      <c r="GI150" s="310"/>
      <c r="GJ150" s="310"/>
      <c r="GK150" s="310"/>
      <c r="GL150" s="310"/>
      <c r="GM150" s="310"/>
      <c r="GN150" s="310"/>
      <c r="GO150" s="310"/>
      <c r="GP150" s="310"/>
      <c r="GQ150" s="310"/>
      <c r="GR150" s="310"/>
      <c r="GS150" s="310"/>
      <c r="GT150" s="310"/>
      <c r="GU150" s="310"/>
      <c r="GV150" s="310"/>
      <c r="GW150" s="310"/>
      <c r="GX150" s="310"/>
      <c r="GY150" s="310"/>
      <c r="GZ150" s="310"/>
      <c r="HA150" s="310"/>
      <c r="HB150" s="310"/>
      <c r="HC150" s="310"/>
      <c r="HD150" s="310"/>
      <c r="HE150" s="310"/>
      <c r="HF150" s="310"/>
      <c r="HG150" s="310"/>
      <c r="HH150" s="310"/>
      <c r="HI150" s="310"/>
      <c r="HJ150" s="310"/>
      <c r="HK150" s="310"/>
      <c r="HL150" s="310"/>
      <c r="HM150" s="310"/>
      <c r="HN150" s="310"/>
      <c r="HO150" s="310"/>
      <c r="HP150" s="310"/>
      <c r="HQ150" s="310"/>
      <c r="HR150" s="310"/>
      <c r="HS150" s="310"/>
      <c r="HT150" s="310"/>
      <c r="HU150" s="310"/>
      <c r="HV150" s="310"/>
      <c r="HW150" s="310"/>
      <c r="HX150" s="310"/>
      <c r="HY150" s="310"/>
      <c r="HZ150" s="310"/>
      <c r="IA150" s="310"/>
      <c r="IB150" s="310"/>
      <c r="IC150" s="310"/>
      <c r="ID150" s="310"/>
      <c r="IE150" s="310"/>
      <c r="IF150" s="310"/>
      <c r="IG150" s="310"/>
      <c r="IH150" s="310"/>
      <c r="II150" s="310"/>
      <c r="IJ150" s="310"/>
      <c r="IK150" s="310"/>
      <c r="IL150" s="310"/>
      <c r="IM150" s="310"/>
      <c r="IN150" s="310"/>
    </row>
    <row r="151" spans="1:248" s="60" customFormat="1" ht="42.75" customHeight="1">
      <c r="A151" s="677" t="s">
        <v>955</v>
      </c>
      <c r="B151" s="627" t="s">
        <v>574</v>
      </c>
      <c r="C151" s="556" t="s">
        <v>555</v>
      </c>
      <c r="D151" s="556" t="s">
        <v>47</v>
      </c>
      <c r="E151" s="634">
        <v>70000</v>
      </c>
      <c r="F151" s="633">
        <v>4</v>
      </c>
      <c r="G151" s="540"/>
      <c r="H151" s="540">
        <v>90</v>
      </c>
      <c r="I151" s="540">
        <v>180</v>
      </c>
      <c r="J151" s="531">
        <f t="shared" si="8"/>
        <v>280</v>
      </c>
      <c r="K151" s="592" t="s">
        <v>234</v>
      </c>
      <c r="L151" s="593" t="s">
        <v>242</v>
      </c>
      <c r="M151" s="582"/>
      <c r="N151" s="589"/>
      <c r="O151" s="582"/>
      <c r="P151" s="582"/>
      <c r="Q151" s="310"/>
      <c r="R151" s="310"/>
      <c r="S151" s="310"/>
      <c r="T151" s="310"/>
      <c r="U151" s="310"/>
      <c r="V151" s="310"/>
      <c r="W151" s="310"/>
      <c r="X151" s="310"/>
      <c r="Y151" s="310"/>
      <c r="Z151" s="310"/>
      <c r="AA151" s="310"/>
      <c r="AB151" s="310"/>
      <c r="AC151" s="310"/>
      <c r="AD151" s="310"/>
      <c r="AE151" s="310"/>
      <c r="AF151" s="310"/>
      <c r="AG151" s="310"/>
      <c r="AH151" s="310"/>
      <c r="AI151" s="310"/>
      <c r="AJ151" s="310"/>
      <c r="AK151" s="310"/>
      <c r="AL151" s="310"/>
      <c r="AM151" s="310"/>
      <c r="AN151" s="310"/>
      <c r="AO151" s="310"/>
      <c r="AP151" s="310"/>
      <c r="AQ151" s="310"/>
      <c r="AR151" s="310"/>
      <c r="AS151" s="310"/>
      <c r="AT151" s="310"/>
      <c r="AU151" s="310"/>
      <c r="AV151" s="310"/>
      <c r="AW151" s="310"/>
      <c r="AX151" s="310"/>
      <c r="AY151" s="310"/>
      <c r="AZ151" s="310"/>
      <c r="BA151" s="310"/>
      <c r="BB151" s="310"/>
      <c r="BC151" s="310"/>
      <c r="BD151" s="310"/>
      <c r="BE151" s="310"/>
      <c r="BF151" s="310"/>
      <c r="BG151" s="310"/>
      <c r="BH151" s="310"/>
      <c r="BI151" s="310"/>
      <c r="BJ151" s="310"/>
      <c r="BK151" s="310"/>
      <c r="BL151" s="310"/>
      <c r="BM151" s="310"/>
      <c r="BN151" s="310"/>
      <c r="BO151" s="310"/>
      <c r="BP151" s="310"/>
      <c r="BQ151" s="310"/>
      <c r="BR151" s="310"/>
      <c r="BS151" s="310"/>
      <c r="BT151" s="310"/>
      <c r="BU151" s="310"/>
      <c r="BV151" s="310"/>
      <c r="BW151" s="310"/>
      <c r="BX151" s="310"/>
      <c r="BY151" s="310"/>
      <c r="BZ151" s="310"/>
      <c r="CA151" s="310"/>
      <c r="CB151" s="310"/>
      <c r="CC151" s="310"/>
      <c r="CD151" s="310"/>
      <c r="CE151" s="310"/>
      <c r="CF151" s="310"/>
      <c r="CG151" s="310"/>
      <c r="CH151" s="310"/>
      <c r="CI151" s="310"/>
      <c r="CJ151" s="310"/>
      <c r="CK151" s="310"/>
      <c r="CL151" s="310"/>
      <c r="CM151" s="310"/>
      <c r="CN151" s="310"/>
      <c r="CO151" s="310"/>
      <c r="CP151" s="310"/>
      <c r="CQ151" s="310"/>
      <c r="CR151" s="310"/>
      <c r="CS151" s="310"/>
      <c r="CT151" s="310"/>
      <c r="CU151" s="310"/>
      <c r="CV151" s="310"/>
      <c r="CW151" s="310"/>
      <c r="CX151" s="310"/>
      <c r="CY151" s="310"/>
      <c r="CZ151" s="310"/>
      <c r="DA151" s="310"/>
      <c r="DB151" s="310"/>
      <c r="DC151" s="310"/>
      <c r="DD151" s="310"/>
      <c r="DE151" s="310"/>
      <c r="DF151" s="310"/>
      <c r="DG151" s="310"/>
      <c r="DH151" s="310"/>
      <c r="DI151" s="310"/>
      <c r="DJ151" s="310"/>
      <c r="DK151" s="310"/>
      <c r="DL151" s="310"/>
      <c r="DM151" s="310"/>
      <c r="DN151" s="310"/>
      <c r="DO151" s="310"/>
      <c r="DP151" s="310"/>
      <c r="DQ151" s="310"/>
      <c r="DR151" s="310"/>
      <c r="DS151" s="310"/>
      <c r="DT151" s="310"/>
      <c r="DU151" s="310"/>
      <c r="DV151" s="310"/>
      <c r="DW151" s="310"/>
      <c r="DX151" s="310"/>
      <c r="DY151" s="310"/>
      <c r="DZ151" s="310"/>
      <c r="EA151" s="310"/>
      <c r="EB151" s="310"/>
      <c r="EC151" s="310"/>
      <c r="ED151" s="310"/>
      <c r="EE151" s="310"/>
      <c r="EF151" s="310"/>
      <c r="EG151" s="310"/>
      <c r="EH151" s="310"/>
      <c r="EI151" s="310"/>
      <c r="EJ151" s="310"/>
      <c r="EK151" s="310"/>
      <c r="EL151" s="310"/>
      <c r="EM151" s="310"/>
      <c r="EN151" s="310"/>
      <c r="EO151" s="310"/>
      <c r="EP151" s="310"/>
      <c r="EQ151" s="310"/>
      <c r="ER151" s="310"/>
      <c r="ES151" s="310"/>
      <c r="ET151" s="310"/>
      <c r="EU151" s="310"/>
      <c r="EV151" s="310"/>
      <c r="EW151" s="310"/>
      <c r="EX151" s="310"/>
      <c r="EY151" s="310"/>
      <c r="EZ151" s="310"/>
      <c r="FA151" s="310"/>
      <c r="FB151" s="310"/>
      <c r="FC151" s="310"/>
      <c r="FD151" s="310"/>
      <c r="FE151" s="310"/>
      <c r="FF151" s="310"/>
      <c r="FG151" s="310"/>
      <c r="FH151" s="310"/>
      <c r="FI151" s="310"/>
      <c r="FJ151" s="310"/>
      <c r="FK151" s="310"/>
      <c r="FL151" s="310"/>
      <c r="FM151" s="310"/>
      <c r="FN151" s="310"/>
      <c r="FO151" s="310"/>
      <c r="FP151" s="310"/>
      <c r="FQ151" s="310"/>
      <c r="FR151" s="310"/>
      <c r="FS151" s="310"/>
      <c r="FT151" s="310"/>
      <c r="FU151" s="310"/>
      <c r="FV151" s="310"/>
      <c r="FW151" s="310"/>
      <c r="FX151" s="310"/>
      <c r="FY151" s="310"/>
      <c r="FZ151" s="310"/>
      <c r="GA151" s="310"/>
      <c r="GB151" s="310"/>
      <c r="GC151" s="310"/>
      <c r="GD151" s="310"/>
      <c r="GE151" s="310"/>
      <c r="GF151" s="310"/>
      <c r="GG151" s="310"/>
      <c r="GH151" s="310"/>
      <c r="GI151" s="310"/>
      <c r="GJ151" s="310"/>
      <c r="GK151" s="310"/>
      <c r="GL151" s="310"/>
      <c r="GM151" s="310"/>
      <c r="GN151" s="310"/>
      <c r="GO151" s="310"/>
      <c r="GP151" s="310"/>
      <c r="GQ151" s="310"/>
      <c r="GR151" s="310"/>
      <c r="GS151" s="310"/>
      <c r="GT151" s="310"/>
      <c r="GU151" s="310"/>
      <c r="GV151" s="310"/>
      <c r="GW151" s="310"/>
      <c r="GX151" s="310"/>
      <c r="GY151" s="310"/>
      <c r="GZ151" s="310"/>
      <c r="HA151" s="310"/>
      <c r="HB151" s="310"/>
      <c r="HC151" s="310"/>
      <c r="HD151" s="310"/>
      <c r="HE151" s="310"/>
      <c r="HF151" s="310"/>
      <c r="HG151" s="310"/>
      <c r="HH151" s="310"/>
      <c r="HI151" s="310"/>
      <c r="HJ151" s="310"/>
      <c r="HK151" s="310"/>
      <c r="HL151" s="310"/>
      <c r="HM151" s="310"/>
      <c r="HN151" s="310"/>
      <c r="HO151" s="310"/>
      <c r="HP151" s="310"/>
      <c r="HQ151" s="310"/>
      <c r="HR151" s="310"/>
      <c r="HS151" s="310"/>
      <c r="HT151" s="310"/>
      <c r="HU151" s="310"/>
      <c r="HV151" s="310"/>
      <c r="HW151" s="310"/>
      <c r="HX151" s="310"/>
      <c r="HY151" s="310"/>
      <c r="HZ151" s="310"/>
      <c r="IA151" s="310"/>
      <c r="IB151" s="310"/>
      <c r="IC151" s="310"/>
      <c r="ID151" s="310"/>
      <c r="IE151" s="310"/>
      <c r="IF151" s="310"/>
      <c r="IG151" s="310"/>
      <c r="IH151" s="310"/>
      <c r="II151" s="310"/>
      <c r="IJ151" s="310"/>
      <c r="IK151" s="310"/>
      <c r="IL151" s="310"/>
      <c r="IM151" s="310"/>
      <c r="IN151" s="310"/>
    </row>
    <row r="152" spans="1:248" s="60" customFormat="1" ht="42.75" customHeight="1">
      <c r="A152" s="677" t="s">
        <v>1276</v>
      </c>
      <c r="B152" s="627" t="s">
        <v>574</v>
      </c>
      <c r="C152" s="556" t="s">
        <v>555</v>
      </c>
      <c r="D152" s="556" t="s">
        <v>47</v>
      </c>
      <c r="E152" s="634">
        <v>63000</v>
      </c>
      <c r="F152" s="633">
        <v>4</v>
      </c>
      <c r="G152" s="540"/>
      <c r="H152" s="540">
        <v>84</v>
      </c>
      <c r="I152" s="540">
        <v>168</v>
      </c>
      <c r="J152" s="531">
        <f t="shared" si="8"/>
        <v>252</v>
      </c>
      <c r="K152" s="592" t="s">
        <v>234</v>
      </c>
      <c r="L152" s="593" t="s">
        <v>242</v>
      </c>
      <c r="M152" s="582"/>
      <c r="N152" s="589"/>
      <c r="O152" s="582"/>
      <c r="P152" s="582"/>
      <c r="Q152" s="310"/>
      <c r="R152" s="310"/>
      <c r="S152" s="310"/>
      <c r="T152" s="310"/>
      <c r="U152" s="310"/>
      <c r="V152" s="310"/>
      <c r="W152" s="310"/>
      <c r="X152" s="310"/>
      <c r="Y152" s="310"/>
      <c r="Z152" s="310"/>
      <c r="AA152" s="310"/>
      <c r="AB152" s="310"/>
      <c r="AC152" s="310"/>
      <c r="AD152" s="310"/>
      <c r="AE152" s="310"/>
      <c r="AF152" s="310"/>
      <c r="AG152" s="310"/>
      <c r="AH152" s="310"/>
      <c r="AI152" s="310"/>
      <c r="AJ152" s="310"/>
      <c r="AK152" s="310"/>
      <c r="AL152" s="310"/>
      <c r="AM152" s="310"/>
      <c r="AN152" s="310"/>
      <c r="AO152" s="310"/>
      <c r="AP152" s="310"/>
      <c r="AQ152" s="310"/>
      <c r="AR152" s="310"/>
      <c r="AS152" s="310"/>
      <c r="AT152" s="310"/>
      <c r="AU152" s="310"/>
      <c r="AV152" s="310"/>
      <c r="AW152" s="310"/>
      <c r="AX152" s="310"/>
      <c r="AY152" s="310"/>
      <c r="AZ152" s="310"/>
      <c r="BA152" s="310"/>
      <c r="BB152" s="310"/>
      <c r="BC152" s="310"/>
      <c r="BD152" s="310"/>
      <c r="BE152" s="310"/>
      <c r="BF152" s="310"/>
      <c r="BG152" s="310"/>
      <c r="BH152" s="310"/>
      <c r="BI152" s="310"/>
      <c r="BJ152" s="310"/>
      <c r="BK152" s="310"/>
      <c r="BL152" s="310"/>
      <c r="BM152" s="310"/>
      <c r="BN152" s="310"/>
      <c r="BO152" s="310"/>
      <c r="BP152" s="310"/>
      <c r="BQ152" s="310"/>
      <c r="BR152" s="310"/>
      <c r="BS152" s="310"/>
      <c r="BT152" s="310"/>
      <c r="BU152" s="310"/>
      <c r="BV152" s="310"/>
      <c r="BW152" s="310"/>
      <c r="BX152" s="310"/>
      <c r="BY152" s="310"/>
      <c r="BZ152" s="310"/>
      <c r="CA152" s="310"/>
      <c r="CB152" s="310"/>
      <c r="CC152" s="310"/>
      <c r="CD152" s="310"/>
      <c r="CE152" s="310"/>
      <c r="CF152" s="310"/>
      <c r="CG152" s="310"/>
      <c r="CH152" s="310"/>
      <c r="CI152" s="310"/>
      <c r="CJ152" s="310"/>
      <c r="CK152" s="310"/>
      <c r="CL152" s="310"/>
      <c r="CM152" s="310"/>
      <c r="CN152" s="310"/>
      <c r="CO152" s="310"/>
      <c r="CP152" s="310"/>
      <c r="CQ152" s="310"/>
      <c r="CR152" s="310"/>
      <c r="CS152" s="310"/>
      <c r="CT152" s="310"/>
      <c r="CU152" s="310"/>
      <c r="CV152" s="310"/>
      <c r="CW152" s="310"/>
      <c r="CX152" s="310"/>
      <c r="CY152" s="310"/>
      <c r="CZ152" s="310"/>
      <c r="DA152" s="310"/>
      <c r="DB152" s="310"/>
      <c r="DC152" s="310"/>
      <c r="DD152" s="310"/>
      <c r="DE152" s="310"/>
      <c r="DF152" s="310"/>
      <c r="DG152" s="310"/>
      <c r="DH152" s="310"/>
      <c r="DI152" s="310"/>
      <c r="DJ152" s="310"/>
      <c r="DK152" s="310"/>
      <c r="DL152" s="310"/>
      <c r="DM152" s="310"/>
      <c r="DN152" s="310"/>
      <c r="DO152" s="310"/>
      <c r="DP152" s="310"/>
      <c r="DQ152" s="310"/>
      <c r="DR152" s="310"/>
      <c r="DS152" s="310"/>
      <c r="DT152" s="310"/>
      <c r="DU152" s="310"/>
      <c r="DV152" s="310"/>
      <c r="DW152" s="310"/>
      <c r="DX152" s="310"/>
      <c r="DY152" s="310"/>
      <c r="DZ152" s="310"/>
      <c r="EA152" s="310"/>
      <c r="EB152" s="310"/>
      <c r="EC152" s="310"/>
      <c r="ED152" s="310"/>
      <c r="EE152" s="310"/>
      <c r="EF152" s="310"/>
      <c r="EG152" s="310"/>
      <c r="EH152" s="310"/>
      <c r="EI152" s="310"/>
      <c r="EJ152" s="310"/>
      <c r="EK152" s="310"/>
      <c r="EL152" s="310"/>
      <c r="EM152" s="310"/>
      <c r="EN152" s="310"/>
      <c r="EO152" s="310"/>
      <c r="EP152" s="310"/>
      <c r="EQ152" s="310"/>
      <c r="ER152" s="310"/>
      <c r="ES152" s="310"/>
      <c r="ET152" s="310"/>
      <c r="EU152" s="310"/>
      <c r="EV152" s="310"/>
      <c r="EW152" s="310"/>
      <c r="EX152" s="310"/>
      <c r="EY152" s="310"/>
      <c r="EZ152" s="310"/>
      <c r="FA152" s="310"/>
      <c r="FB152" s="310"/>
      <c r="FC152" s="310"/>
      <c r="FD152" s="310"/>
      <c r="FE152" s="310"/>
      <c r="FF152" s="310"/>
      <c r="FG152" s="310"/>
      <c r="FH152" s="310"/>
      <c r="FI152" s="310"/>
      <c r="FJ152" s="310"/>
      <c r="FK152" s="310"/>
      <c r="FL152" s="310"/>
      <c r="FM152" s="310"/>
      <c r="FN152" s="310"/>
      <c r="FO152" s="310"/>
      <c r="FP152" s="310"/>
      <c r="FQ152" s="310"/>
      <c r="FR152" s="310"/>
      <c r="FS152" s="310"/>
      <c r="FT152" s="310"/>
      <c r="FU152" s="310"/>
      <c r="FV152" s="310"/>
      <c r="FW152" s="310"/>
      <c r="FX152" s="310"/>
      <c r="FY152" s="310"/>
      <c r="FZ152" s="310"/>
      <c r="GA152" s="310"/>
      <c r="GB152" s="310"/>
      <c r="GC152" s="310"/>
      <c r="GD152" s="310"/>
      <c r="GE152" s="310"/>
      <c r="GF152" s="310"/>
      <c r="GG152" s="310"/>
      <c r="GH152" s="310"/>
      <c r="GI152" s="310"/>
      <c r="GJ152" s="310"/>
      <c r="GK152" s="310"/>
      <c r="GL152" s="310"/>
      <c r="GM152" s="310"/>
      <c r="GN152" s="310"/>
      <c r="GO152" s="310"/>
      <c r="GP152" s="310"/>
      <c r="GQ152" s="310"/>
      <c r="GR152" s="310"/>
      <c r="GS152" s="310"/>
      <c r="GT152" s="310"/>
      <c r="GU152" s="310"/>
      <c r="GV152" s="310"/>
      <c r="GW152" s="310"/>
      <c r="GX152" s="310"/>
      <c r="GY152" s="310"/>
      <c r="GZ152" s="310"/>
      <c r="HA152" s="310"/>
      <c r="HB152" s="310"/>
      <c r="HC152" s="310"/>
      <c r="HD152" s="310"/>
      <c r="HE152" s="310"/>
      <c r="HF152" s="310"/>
      <c r="HG152" s="310"/>
      <c r="HH152" s="310"/>
      <c r="HI152" s="310"/>
      <c r="HJ152" s="310"/>
      <c r="HK152" s="310"/>
      <c r="HL152" s="310"/>
      <c r="HM152" s="310"/>
      <c r="HN152" s="310"/>
      <c r="HO152" s="310"/>
      <c r="HP152" s="310"/>
      <c r="HQ152" s="310"/>
      <c r="HR152" s="310"/>
      <c r="HS152" s="310"/>
      <c r="HT152" s="310"/>
      <c r="HU152" s="310"/>
      <c r="HV152" s="310"/>
      <c r="HW152" s="310"/>
      <c r="HX152" s="310"/>
      <c r="HY152" s="310"/>
      <c r="HZ152" s="310"/>
      <c r="IA152" s="310"/>
      <c r="IB152" s="310"/>
      <c r="IC152" s="310"/>
      <c r="ID152" s="310"/>
      <c r="IE152" s="310"/>
      <c r="IF152" s="310"/>
      <c r="IG152" s="310"/>
      <c r="IH152" s="310"/>
      <c r="II152" s="310"/>
      <c r="IJ152" s="310"/>
      <c r="IK152" s="310"/>
      <c r="IL152" s="310"/>
      <c r="IM152" s="310"/>
      <c r="IN152" s="310"/>
    </row>
    <row r="153" spans="1:248" s="60" customFormat="1" ht="42.75" customHeight="1">
      <c r="A153" s="677" t="s">
        <v>1487</v>
      </c>
      <c r="B153" s="627" t="s">
        <v>574</v>
      </c>
      <c r="C153" s="556" t="s">
        <v>555</v>
      </c>
      <c r="D153" s="556" t="s">
        <v>47</v>
      </c>
      <c r="E153" s="634">
        <v>63000</v>
      </c>
      <c r="F153" s="633">
        <v>4</v>
      </c>
      <c r="G153" s="540"/>
      <c r="H153" s="540">
        <v>84</v>
      </c>
      <c r="I153" s="540">
        <v>168</v>
      </c>
      <c r="J153" s="531">
        <f t="shared" si="8"/>
        <v>252</v>
      </c>
      <c r="K153" s="592" t="s">
        <v>234</v>
      </c>
      <c r="L153" s="593" t="s">
        <v>242</v>
      </c>
      <c r="M153" s="582"/>
      <c r="N153" s="589"/>
      <c r="O153" s="582"/>
      <c r="P153" s="582"/>
      <c r="Q153" s="310"/>
      <c r="R153" s="310"/>
      <c r="S153" s="310"/>
      <c r="T153" s="310"/>
      <c r="U153" s="310"/>
      <c r="V153" s="310"/>
      <c r="W153" s="310"/>
      <c r="X153" s="310"/>
      <c r="Y153" s="310"/>
      <c r="Z153" s="310"/>
      <c r="AA153" s="310"/>
      <c r="AB153" s="310"/>
      <c r="AC153" s="310"/>
      <c r="AD153" s="310"/>
      <c r="AE153" s="310"/>
      <c r="AF153" s="310"/>
      <c r="AG153" s="310"/>
      <c r="AH153" s="310"/>
      <c r="AI153" s="310"/>
      <c r="AJ153" s="310"/>
      <c r="AK153" s="310"/>
      <c r="AL153" s="310"/>
      <c r="AM153" s="310"/>
      <c r="AN153" s="310"/>
      <c r="AO153" s="310"/>
      <c r="AP153" s="310"/>
      <c r="AQ153" s="310"/>
      <c r="AR153" s="310"/>
      <c r="AS153" s="310"/>
      <c r="AT153" s="310"/>
      <c r="AU153" s="310"/>
      <c r="AV153" s="310"/>
      <c r="AW153" s="310"/>
      <c r="AX153" s="310"/>
      <c r="AY153" s="310"/>
      <c r="AZ153" s="310"/>
      <c r="BA153" s="310"/>
      <c r="BB153" s="310"/>
      <c r="BC153" s="310"/>
      <c r="BD153" s="310"/>
      <c r="BE153" s="310"/>
      <c r="BF153" s="310"/>
      <c r="BG153" s="310"/>
      <c r="BH153" s="310"/>
      <c r="BI153" s="310"/>
      <c r="BJ153" s="310"/>
      <c r="BK153" s="310"/>
      <c r="BL153" s="310"/>
      <c r="BM153" s="310"/>
      <c r="BN153" s="310"/>
      <c r="BO153" s="310"/>
      <c r="BP153" s="310"/>
      <c r="BQ153" s="310"/>
      <c r="BR153" s="310"/>
      <c r="BS153" s="310"/>
      <c r="BT153" s="310"/>
      <c r="BU153" s="310"/>
      <c r="BV153" s="310"/>
      <c r="BW153" s="310"/>
      <c r="BX153" s="310"/>
      <c r="BY153" s="310"/>
      <c r="BZ153" s="310"/>
      <c r="CA153" s="310"/>
      <c r="CB153" s="310"/>
      <c r="CC153" s="310"/>
      <c r="CD153" s="310"/>
      <c r="CE153" s="310"/>
      <c r="CF153" s="310"/>
      <c r="CG153" s="310"/>
      <c r="CH153" s="310"/>
      <c r="CI153" s="310"/>
      <c r="CJ153" s="310"/>
      <c r="CK153" s="310"/>
      <c r="CL153" s="310"/>
      <c r="CM153" s="310"/>
      <c r="CN153" s="310"/>
      <c r="CO153" s="310"/>
      <c r="CP153" s="310"/>
      <c r="CQ153" s="310"/>
      <c r="CR153" s="310"/>
      <c r="CS153" s="310"/>
      <c r="CT153" s="310"/>
      <c r="CU153" s="310"/>
      <c r="CV153" s="310"/>
      <c r="CW153" s="310"/>
      <c r="CX153" s="310"/>
      <c r="CY153" s="310"/>
      <c r="CZ153" s="310"/>
      <c r="DA153" s="310"/>
      <c r="DB153" s="310"/>
      <c r="DC153" s="310"/>
      <c r="DD153" s="310"/>
      <c r="DE153" s="310"/>
      <c r="DF153" s="310"/>
      <c r="DG153" s="310"/>
      <c r="DH153" s="310"/>
      <c r="DI153" s="310"/>
      <c r="DJ153" s="310"/>
      <c r="DK153" s="310"/>
      <c r="DL153" s="310"/>
      <c r="DM153" s="310"/>
      <c r="DN153" s="310"/>
      <c r="DO153" s="310"/>
      <c r="DP153" s="310"/>
      <c r="DQ153" s="310"/>
      <c r="DR153" s="310"/>
      <c r="DS153" s="310"/>
      <c r="DT153" s="310"/>
      <c r="DU153" s="310"/>
      <c r="DV153" s="310"/>
      <c r="DW153" s="310"/>
      <c r="DX153" s="310"/>
      <c r="DY153" s="310"/>
      <c r="DZ153" s="310"/>
      <c r="EA153" s="310"/>
      <c r="EB153" s="310"/>
      <c r="EC153" s="310"/>
      <c r="ED153" s="310"/>
      <c r="EE153" s="310"/>
      <c r="EF153" s="310"/>
      <c r="EG153" s="310"/>
      <c r="EH153" s="310"/>
      <c r="EI153" s="310"/>
      <c r="EJ153" s="310"/>
      <c r="EK153" s="310"/>
      <c r="EL153" s="310"/>
      <c r="EM153" s="310"/>
      <c r="EN153" s="310"/>
      <c r="EO153" s="310"/>
      <c r="EP153" s="310"/>
      <c r="EQ153" s="310"/>
      <c r="ER153" s="310"/>
      <c r="ES153" s="310"/>
      <c r="ET153" s="310"/>
      <c r="EU153" s="310"/>
      <c r="EV153" s="310"/>
      <c r="EW153" s="310"/>
      <c r="EX153" s="310"/>
      <c r="EY153" s="310"/>
      <c r="EZ153" s="310"/>
      <c r="FA153" s="310"/>
      <c r="FB153" s="310"/>
      <c r="FC153" s="310"/>
      <c r="FD153" s="310"/>
      <c r="FE153" s="310"/>
      <c r="FF153" s="310"/>
      <c r="FG153" s="310"/>
      <c r="FH153" s="310"/>
      <c r="FI153" s="310"/>
      <c r="FJ153" s="310"/>
      <c r="FK153" s="310"/>
      <c r="FL153" s="310"/>
      <c r="FM153" s="310"/>
      <c r="FN153" s="310"/>
      <c r="FO153" s="310"/>
      <c r="FP153" s="310"/>
      <c r="FQ153" s="310"/>
      <c r="FR153" s="310"/>
      <c r="FS153" s="310"/>
      <c r="FT153" s="310"/>
      <c r="FU153" s="310"/>
      <c r="FV153" s="310"/>
      <c r="FW153" s="310"/>
      <c r="FX153" s="310"/>
      <c r="FY153" s="310"/>
      <c r="FZ153" s="310"/>
      <c r="GA153" s="310"/>
      <c r="GB153" s="310"/>
      <c r="GC153" s="310"/>
      <c r="GD153" s="310"/>
      <c r="GE153" s="310"/>
      <c r="GF153" s="310"/>
      <c r="GG153" s="310"/>
      <c r="GH153" s="310"/>
      <c r="GI153" s="310"/>
      <c r="GJ153" s="310"/>
      <c r="GK153" s="310"/>
      <c r="GL153" s="310"/>
      <c r="GM153" s="310"/>
      <c r="GN153" s="310"/>
      <c r="GO153" s="310"/>
      <c r="GP153" s="310"/>
      <c r="GQ153" s="310"/>
      <c r="GR153" s="310"/>
      <c r="GS153" s="310"/>
      <c r="GT153" s="310"/>
      <c r="GU153" s="310"/>
      <c r="GV153" s="310"/>
      <c r="GW153" s="310"/>
      <c r="GX153" s="310"/>
      <c r="GY153" s="310"/>
      <c r="GZ153" s="310"/>
      <c r="HA153" s="310"/>
      <c r="HB153" s="310"/>
      <c r="HC153" s="310"/>
      <c r="HD153" s="310"/>
      <c r="HE153" s="310"/>
      <c r="HF153" s="310"/>
      <c r="HG153" s="310"/>
      <c r="HH153" s="310"/>
      <c r="HI153" s="310"/>
      <c r="HJ153" s="310"/>
      <c r="HK153" s="310"/>
      <c r="HL153" s="310"/>
      <c r="HM153" s="310"/>
      <c r="HN153" s="310"/>
      <c r="HO153" s="310"/>
      <c r="HP153" s="310"/>
      <c r="HQ153" s="310"/>
      <c r="HR153" s="310"/>
      <c r="HS153" s="310"/>
      <c r="HT153" s="310"/>
      <c r="HU153" s="310"/>
      <c r="HV153" s="310"/>
      <c r="HW153" s="310"/>
      <c r="HX153" s="310"/>
      <c r="HY153" s="310"/>
      <c r="HZ153" s="310"/>
      <c r="IA153" s="310"/>
      <c r="IB153" s="310"/>
      <c r="IC153" s="310"/>
      <c r="ID153" s="310"/>
      <c r="IE153" s="310"/>
      <c r="IF153" s="310"/>
      <c r="IG153" s="310"/>
      <c r="IH153" s="310"/>
      <c r="II153" s="310"/>
      <c r="IJ153" s="310"/>
      <c r="IK153" s="310"/>
      <c r="IL153" s="310"/>
      <c r="IM153" s="310"/>
      <c r="IN153" s="310"/>
    </row>
    <row r="154" spans="1:248" s="311" customFormat="1" ht="51.75" customHeight="1">
      <c r="A154" s="677" t="s">
        <v>1277</v>
      </c>
      <c r="B154" s="565" t="s">
        <v>842</v>
      </c>
      <c r="C154" s="556" t="s">
        <v>555</v>
      </c>
      <c r="D154" s="556" t="s">
        <v>47</v>
      </c>
      <c r="E154" s="634">
        <v>5000</v>
      </c>
      <c r="F154" s="633">
        <v>15</v>
      </c>
      <c r="G154" s="540"/>
      <c r="H154" s="540">
        <v>75</v>
      </c>
      <c r="I154" s="540">
        <v>75</v>
      </c>
      <c r="J154" s="531">
        <f t="shared" si="8"/>
        <v>75</v>
      </c>
      <c r="K154" s="592" t="s">
        <v>234</v>
      </c>
      <c r="L154" s="593" t="s">
        <v>242</v>
      </c>
      <c r="M154" s="582"/>
      <c r="N154" s="606"/>
      <c r="O154" s="582"/>
      <c r="P154" s="605"/>
      <c r="Q154" s="513"/>
      <c r="R154" s="513"/>
      <c r="S154" s="513"/>
      <c r="T154" s="513"/>
      <c r="U154" s="513"/>
      <c r="V154" s="513"/>
      <c r="W154" s="513"/>
      <c r="X154" s="513"/>
      <c r="Y154" s="513"/>
      <c r="Z154" s="513"/>
      <c r="AA154" s="513"/>
      <c r="AB154" s="513"/>
      <c r="AC154" s="513"/>
      <c r="AD154" s="513"/>
      <c r="AE154" s="513"/>
      <c r="AF154" s="513"/>
      <c r="AG154" s="513"/>
      <c r="AH154" s="513"/>
      <c r="AI154" s="513"/>
      <c r="AJ154" s="513"/>
      <c r="AK154" s="513"/>
      <c r="AL154" s="513"/>
      <c r="AM154" s="513"/>
      <c r="AN154" s="513"/>
      <c r="AO154" s="513"/>
      <c r="AP154" s="513"/>
      <c r="AQ154" s="513"/>
      <c r="AR154" s="513"/>
      <c r="AS154" s="513"/>
      <c r="AT154" s="513"/>
      <c r="AU154" s="513"/>
      <c r="AV154" s="513"/>
      <c r="AW154" s="513"/>
      <c r="AX154" s="513"/>
      <c r="AY154" s="513"/>
      <c r="AZ154" s="513"/>
      <c r="BA154" s="513"/>
      <c r="BB154" s="513"/>
      <c r="BC154" s="513"/>
      <c r="BD154" s="513"/>
      <c r="BE154" s="513"/>
      <c r="BF154" s="513"/>
      <c r="BG154" s="513"/>
      <c r="BH154" s="513"/>
      <c r="BI154" s="513"/>
      <c r="BJ154" s="513"/>
      <c r="BK154" s="513"/>
      <c r="BL154" s="513"/>
      <c r="BM154" s="513"/>
      <c r="BN154" s="513"/>
      <c r="BO154" s="513"/>
      <c r="BP154" s="513"/>
      <c r="BQ154" s="513"/>
      <c r="BR154" s="513"/>
      <c r="BS154" s="513"/>
      <c r="BT154" s="513"/>
      <c r="BU154" s="513"/>
      <c r="BV154" s="513"/>
      <c r="BW154" s="513"/>
      <c r="BX154" s="513"/>
      <c r="BY154" s="513"/>
      <c r="BZ154" s="513"/>
      <c r="CA154" s="513"/>
      <c r="CB154" s="513"/>
      <c r="CC154" s="513"/>
      <c r="CD154" s="513"/>
      <c r="CE154" s="513"/>
      <c r="CF154" s="513"/>
      <c r="CG154" s="513"/>
      <c r="CH154" s="513"/>
      <c r="CI154" s="513"/>
      <c r="CJ154" s="513"/>
      <c r="CK154" s="513"/>
      <c r="CL154" s="513"/>
      <c r="CM154" s="513"/>
      <c r="CN154" s="513"/>
      <c r="CO154" s="513"/>
      <c r="CP154" s="513"/>
      <c r="CQ154" s="513"/>
      <c r="CR154" s="513"/>
      <c r="CS154" s="513"/>
      <c r="CT154" s="513"/>
      <c r="CU154" s="513"/>
      <c r="CV154" s="513"/>
      <c r="CW154" s="513"/>
      <c r="CX154" s="513"/>
      <c r="CY154" s="513"/>
      <c r="CZ154" s="513"/>
      <c r="DA154" s="513"/>
      <c r="DB154" s="513"/>
      <c r="DC154" s="513"/>
      <c r="DD154" s="513"/>
      <c r="DE154" s="513"/>
      <c r="DF154" s="513"/>
      <c r="DG154" s="513"/>
      <c r="DH154" s="513"/>
      <c r="DI154" s="513"/>
      <c r="DJ154" s="513"/>
      <c r="DK154" s="513"/>
      <c r="DL154" s="513"/>
      <c r="DM154" s="513"/>
      <c r="DN154" s="513"/>
      <c r="DO154" s="513"/>
      <c r="DP154" s="513"/>
      <c r="DQ154" s="513"/>
      <c r="DR154" s="513"/>
      <c r="DS154" s="513"/>
      <c r="DT154" s="513"/>
      <c r="DU154" s="513"/>
      <c r="DV154" s="513"/>
      <c r="DW154" s="513"/>
      <c r="DX154" s="513"/>
      <c r="DY154" s="513"/>
      <c r="DZ154" s="513"/>
      <c r="EA154" s="513"/>
      <c r="EB154" s="513"/>
      <c r="EC154" s="513"/>
      <c r="ED154" s="513"/>
      <c r="EE154" s="513"/>
      <c r="EF154" s="513"/>
      <c r="EG154" s="513"/>
      <c r="EH154" s="513"/>
      <c r="EI154" s="513"/>
      <c r="EJ154" s="513"/>
      <c r="EK154" s="513"/>
      <c r="EL154" s="513"/>
      <c r="EM154" s="513"/>
      <c r="EN154" s="513"/>
      <c r="EO154" s="513"/>
      <c r="EP154" s="513"/>
      <c r="EQ154" s="513"/>
      <c r="ER154" s="513"/>
      <c r="ES154" s="513"/>
      <c r="ET154" s="513"/>
      <c r="EU154" s="513"/>
      <c r="EV154" s="513"/>
      <c r="EW154" s="513"/>
      <c r="EX154" s="513"/>
      <c r="EY154" s="513"/>
      <c r="EZ154" s="513"/>
      <c r="FA154" s="513"/>
      <c r="FB154" s="513"/>
      <c r="FC154" s="513"/>
      <c r="FD154" s="513"/>
      <c r="FE154" s="513"/>
      <c r="FF154" s="513"/>
      <c r="FG154" s="513"/>
      <c r="FH154" s="513"/>
      <c r="FI154" s="513"/>
      <c r="FJ154" s="513"/>
      <c r="FK154" s="513"/>
      <c r="FL154" s="513"/>
      <c r="FM154" s="513"/>
      <c r="FN154" s="513"/>
      <c r="FO154" s="513"/>
      <c r="FP154" s="513"/>
      <c r="FQ154" s="513"/>
      <c r="FR154" s="513"/>
      <c r="FS154" s="513"/>
      <c r="FT154" s="513"/>
      <c r="FU154" s="513"/>
      <c r="FV154" s="513"/>
      <c r="FW154" s="513"/>
      <c r="FX154" s="513"/>
      <c r="FY154" s="513"/>
      <c r="FZ154" s="513"/>
      <c r="GA154" s="513"/>
      <c r="GB154" s="513"/>
      <c r="GC154" s="513"/>
      <c r="GD154" s="513"/>
      <c r="GE154" s="513"/>
      <c r="GF154" s="513"/>
      <c r="GG154" s="513"/>
      <c r="GH154" s="513"/>
      <c r="GI154" s="513"/>
      <c r="GJ154" s="513"/>
      <c r="GK154" s="513"/>
      <c r="GL154" s="513"/>
      <c r="GM154" s="513"/>
      <c r="GN154" s="513"/>
      <c r="GO154" s="513"/>
      <c r="GP154" s="513"/>
      <c r="GQ154" s="513"/>
      <c r="GR154" s="513"/>
      <c r="GS154" s="513"/>
      <c r="GT154" s="513"/>
      <c r="GU154" s="513"/>
      <c r="GV154" s="513"/>
      <c r="GW154" s="513"/>
      <c r="GX154" s="513"/>
      <c r="GY154" s="513"/>
      <c r="GZ154" s="513"/>
      <c r="HA154" s="513"/>
      <c r="HB154" s="513"/>
      <c r="HC154" s="513"/>
      <c r="HD154" s="513"/>
      <c r="HE154" s="513"/>
      <c r="HF154" s="513"/>
      <c r="HG154" s="513"/>
      <c r="HH154" s="513"/>
      <c r="HI154" s="513"/>
      <c r="HJ154" s="513"/>
      <c r="HK154" s="513"/>
      <c r="HL154" s="513"/>
      <c r="HM154" s="513"/>
      <c r="HN154" s="513"/>
      <c r="HO154" s="513"/>
      <c r="HP154" s="513"/>
      <c r="HQ154" s="513"/>
      <c r="HR154" s="513"/>
      <c r="HS154" s="513"/>
      <c r="HT154" s="513"/>
      <c r="HU154" s="513"/>
      <c r="HV154" s="513"/>
      <c r="HW154" s="513"/>
      <c r="HX154" s="513"/>
      <c r="HY154" s="513"/>
      <c r="HZ154" s="513"/>
      <c r="IA154" s="513"/>
      <c r="IB154" s="513"/>
      <c r="IC154" s="513"/>
      <c r="ID154" s="513"/>
      <c r="IE154" s="513"/>
      <c r="IF154" s="513"/>
      <c r="IG154" s="513"/>
      <c r="IH154" s="513"/>
      <c r="II154" s="513"/>
      <c r="IJ154" s="513"/>
      <c r="IK154" s="513"/>
      <c r="IL154" s="513"/>
      <c r="IM154" s="513"/>
      <c r="IN154" s="513"/>
    </row>
    <row r="155" spans="1:248" s="607" customFormat="1">
      <c r="A155" s="612" t="s">
        <v>1516</v>
      </c>
      <c r="B155" s="565" t="s">
        <v>575</v>
      </c>
      <c r="C155" s="556" t="s">
        <v>721</v>
      </c>
      <c r="D155" s="556" t="s">
        <v>47</v>
      </c>
      <c r="E155" s="634">
        <v>2210</v>
      </c>
      <c r="F155" s="633">
        <v>68000</v>
      </c>
      <c r="G155" s="540">
        <v>146200</v>
      </c>
      <c r="H155" s="540">
        <v>146200</v>
      </c>
      <c r="I155" s="540">
        <v>146200</v>
      </c>
      <c r="J155" s="531">
        <f t="shared" si="8"/>
        <v>150280</v>
      </c>
      <c r="K155" s="600" t="s">
        <v>234</v>
      </c>
      <c r="L155" s="601" t="s">
        <v>242</v>
      </c>
      <c r="M155" s="582"/>
      <c r="N155" s="603"/>
      <c r="O155" s="582"/>
      <c r="P155" s="602"/>
      <c r="Q155" s="519"/>
      <c r="R155" s="519"/>
      <c r="S155" s="519"/>
      <c r="T155" s="519"/>
      <c r="U155" s="519"/>
      <c r="V155" s="519"/>
      <c r="W155" s="519"/>
      <c r="X155" s="519"/>
      <c r="Y155" s="519"/>
      <c r="Z155" s="519"/>
      <c r="AA155" s="519"/>
      <c r="AB155" s="519"/>
      <c r="AC155" s="519"/>
      <c r="AD155" s="519"/>
      <c r="AE155" s="519"/>
      <c r="AF155" s="519"/>
      <c r="AG155" s="519"/>
      <c r="AH155" s="519"/>
      <c r="AI155" s="519"/>
      <c r="AJ155" s="519"/>
      <c r="AK155" s="519"/>
      <c r="AL155" s="519"/>
      <c r="AM155" s="519"/>
      <c r="AN155" s="519"/>
      <c r="AO155" s="519"/>
      <c r="AP155" s="519"/>
      <c r="AQ155" s="519"/>
      <c r="AR155" s="519"/>
      <c r="AS155" s="519"/>
      <c r="AT155" s="519"/>
      <c r="AU155" s="519"/>
      <c r="AV155" s="519"/>
      <c r="AW155" s="519"/>
      <c r="AX155" s="519"/>
      <c r="AY155" s="519"/>
      <c r="AZ155" s="519"/>
      <c r="BA155" s="519"/>
      <c r="BB155" s="519"/>
      <c r="BC155" s="519"/>
      <c r="BD155" s="519"/>
      <c r="BE155" s="519"/>
      <c r="BF155" s="519"/>
      <c r="BG155" s="519"/>
      <c r="BH155" s="519"/>
      <c r="BI155" s="519"/>
      <c r="BJ155" s="519"/>
      <c r="BK155" s="519"/>
      <c r="BL155" s="519"/>
      <c r="BM155" s="519"/>
      <c r="BN155" s="519"/>
      <c r="BO155" s="519"/>
      <c r="BP155" s="519"/>
      <c r="BQ155" s="519"/>
      <c r="BR155" s="519"/>
      <c r="BS155" s="519"/>
      <c r="BT155" s="519"/>
      <c r="BU155" s="519"/>
      <c r="BV155" s="519"/>
      <c r="BW155" s="519"/>
      <c r="BX155" s="519"/>
      <c r="BY155" s="519"/>
      <c r="BZ155" s="519"/>
      <c r="CA155" s="519"/>
      <c r="CB155" s="519"/>
      <c r="CC155" s="519"/>
      <c r="CD155" s="519"/>
      <c r="CE155" s="519"/>
      <c r="CF155" s="519"/>
      <c r="CG155" s="519"/>
      <c r="CH155" s="519"/>
      <c r="CI155" s="519"/>
      <c r="CJ155" s="519"/>
      <c r="CK155" s="519"/>
      <c r="CL155" s="519"/>
      <c r="CM155" s="519"/>
      <c r="CN155" s="519"/>
      <c r="CO155" s="519"/>
      <c r="CP155" s="519"/>
      <c r="CQ155" s="519"/>
      <c r="CR155" s="519"/>
      <c r="CS155" s="519"/>
      <c r="CT155" s="519"/>
      <c r="CU155" s="519"/>
      <c r="CV155" s="519"/>
      <c r="CW155" s="519"/>
      <c r="CX155" s="519"/>
      <c r="CY155" s="519"/>
      <c r="CZ155" s="519"/>
      <c r="DA155" s="519"/>
      <c r="DB155" s="519"/>
      <c r="DC155" s="519"/>
      <c r="DD155" s="519"/>
      <c r="DE155" s="519"/>
      <c r="DF155" s="519"/>
      <c r="DG155" s="519"/>
      <c r="DH155" s="519"/>
      <c r="DI155" s="519"/>
      <c r="DJ155" s="519"/>
      <c r="DK155" s="519"/>
      <c r="DL155" s="519"/>
      <c r="DM155" s="519"/>
      <c r="DN155" s="519"/>
      <c r="DO155" s="519"/>
      <c r="DP155" s="519"/>
      <c r="DQ155" s="519"/>
      <c r="DR155" s="519"/>
      <c r="DS155" s="519"/>
      <c r="DT155" s="519"/>
      <c r="DU155" s="519"/>
      <c r="DV155" s="519"/>
      <c r="DW155" s="519"/>
      <c r="DX155" s="519"/>
      <c r="DY155" s="519"/>
      <c r="DZ155" s="519"/>
      <c r="EA155" s="519"/>
      <c r="EB155" s="519"/>
      <c r="EC155" s="519"/>
      <c r="ED155" s="519"/>
      <c r="EE155" s="519"/>
      <c r="EF155" s="519"/>
      <c r="EG155" s="519"/>
      <c r="EH155" s="519"/>
      <c r="EI155" s="519"/>
      <c r="EJ155" s="519"/>
      <c r="EK155" s="519"/>
      <c r="EL155" s="519"/>
      <c r="EM155" s="519"/>
      <c r="EN155" s="519"/>
      <c r="EO155" s="519"/>
      <c r="EP155" s="519"/>
      <c r="EQ155" s="519"/>
      <c r="ER155" s="519"/>
      <c r="ES155" s="519"/>
      <c r="ET155" s="519"/>
      <c r="EU155" s="519"/>
      <c r="EV155" s="519"/>
      <c r="EW155" s="519"/>
      <c r="EX155" s="519"/>
      <c r="EY155" s="519"/>
      <c r="EZ155" s="519"/>
      <c r="FA155" s="519"/>
      <c r="FB155" s="519"/>
      <c r="FC155" s="519"/>
      <c r="FD155" s="519"/>
      <c r="FE155" s="519"/>
      <c r="FF155" s="519"/>
      <c r="FG155" s="519"/>
      <c r="FH155" s="519"/>
      <c r="FI155" s="519"/>
      <c r="FJ155" s="519"/>
      <c r="FK155" s="519"/>
      <c r="FL155" s="519"/>
      <c r="FM155" s="519"/>
      <c r="FN155" s="519"/>
      <c r="FO155" s="519"/>
      <c r="FP155" s="519"/>
      <c r="FQ155" s="519"/>
      <c r="FR155" s="519"/>
      <c r="FS155" s="519"/>
      <c r="FT155" s="519"/>
      <c r="FU155" s="519"/>
      <c r="FV155" s="519"/>
      <c r="FW155" s="519"/>
      <c r="FX155" s="519"/>
      <c r="FY155" s="519"/>
      <c r="FZ155" s="519"/>
      <c r="GA155" s="519"/>
      <c r="GB155" s="519"/>
      <c r="GC155" s="519"/>
      <c r="GD155" s="519"/>
      <c r="GE155" s="519"/>
      <c r="GF155" s="519"/>
      <c r="GG155" s="519"/>
      <c r="GH155" s="519"/>
      <c r="GI155" s="519"/>
      <c r="GJ155" s="519"/>
      <c r="GK155" s="519"/>
      <c r="GL155" s="519"/>
      <c r="GM155" s="519"/>
      <c r="GN155" s="519"/>
      <c r="GO155" s="519"/>
      <c r="GP155" s="519"/>
      <c r="GQ155" s="519"/>
      <c r="GR155" s="519"/>
      <c r="GS155" s="519"/>
      <c r="GT155" s="519"/>
      <c r="GU155" s="519"/>
      <c r="GV155" s="519"/>
      <c r="GW155" s="519"/>
      <c r="GX155" s="519"/>
      <c r="GY155" s="519"/>
      <c r="GZ155" s="519"/>
      <c r="HA155" s="519"/>
      <c r="HB155" s="519"/>
      <c r="HC155" s="519"/>
      <c r="HD155" s="519"/>
      <c r="HE155" s="519"/>
      <c r="HF155" s="519"/>
      <c r="HG155" s="519"/>
      <c r="HH155" s="519"/>
      <c r="HI155" s="519"/>
      <c r="HJ155" s="519"/>
      <c r="HK155" s="519"/>
      <c r="HL155" s="519"/>
      <c r="HM155" s="519"/>
      <c r="HN155" s="519"/>
      <c r="HO155" s="519"/>
      <c r="HP155" s="519"/>
      <c r="HQ155" s="519"/>
      <c r="HR155" s="519"/>
      <c r="HS155" s="519"/>
      <c r="HT155" s="519"/>
      <c r="HU155" s="519"/>
      <c r="HV155" s="519"/>
      <c r="HW155" s="519"/>
      <c r="HX155" s="519"/>
      <c r="HY155" s="519"/>
      <c r="HZ155" s="519"/>
      <c r="IA155" s="519"/>
      <c r="IB155" s="519"/>
      <c r="IC155" s="519"/>
      <c r="ID155" s="519"/>
      <c r="IE155" s="519"/>
      <c r="IF155" s="519"/>
      <c r="IG155" s="519"/>
      <c r="IH155" s="519"/>
      <c r="II155" s="519"/>
      <c r="IJ155" s="519"/>
      <c r="IK155" s="519"/>
      <c r="IL155" s="519"/>
      <c r="IM155" s="519"/>
      <c r="IN155" s="519"/>
    </row>
    <row r="156" spans="1:248" s="607" customFormat="1" ht="25.5" customHeight="1">
      <c r="A156" s="677" t="s">
        <v>1278</v>
      </c>
      <c r="B156" s="565" t="s">
        <v>575</v>
      </c>
      <c r="C156" s="556" t="s">
        <v>721</v>
      </c>
      <c r="D156" s="556" t="s">
        <v>47</v>
      </c>
      <c r="E156" s="634">
        <v>2210</v>
      </c>
      <c r="F156" s="633">
        <v>152000</v>
      </c>
      <c r="G156" s="540"/>
      <c r="H156" s="540">
        <v>106600</v>
      </c>
      <c r="I156" s="540">
        <v>213200</v>
      </c>
      <c r="J156" s="531">
        <f t="shared" si="8"/>
        <v>335920</v>
      </c>
      <c r="K156" s="600" t="s">
        <v>234</v>
      </c>
      <c r="L156" s="601" t="s">
        <v>242</v>
      </c>
      <c r="M156" s="582"/>
      <c r="N156" s="603"/>
      <c r="O156" s="582"/>
      <c r="P156" s="602"/>
      <c r="Q156" s="519"/>
      <c r="R156" s="519"/>
      <c r="S156" s="519"/>
      <c r="T156" s="519"/>
      <c r="U156" s="519"/>
      <c r="V156" s="519"/>
      <c r="W156" s="519"/>
      <c r="X156" s="519"/>
      <c r="Y156" s="519"/>
      <c r="Z156" s="519"/>
      <c r="AA156" s="519"/>
      <c r="AB156" s="519"/>
      <c r="AC156" s="519"/>
      <c r="AD156" s="519"/>
      <c r="AE156" s="519"/>
      <c r="AF156" s="519"/>
      <c r="AG156" s="519"/>
      <c r="AH156" s="519"/>
      <c r="AI156" s="519"/>
      <c r="AJ156" s="519"/>
      <c r="AK156" s="519"/>
      <c r="AL156" s="519"/>
      <c r="AM156" s="519"/>
      <c r="AN156" s="519"/>
      <c r="AO156" s="519"/>
      <c r="AP156" s="519"/>
      <c r="AQ156" s="519"/>
      <c r="AR156" s="519"/>
      <c r="AS156" s="519"/>
      <c r="AT156" s="519"/>
      <c r="AU156" s="519"/>
      <c r="AV156" s="519"/>
      <c r="AW156" s="519"/>
      <c r="AX156" s="519"/>
      <c r="AY156" s="519"/>
      <c r="AZ156" s="519"/>
      <c r="BA156" s="519"/>
      <c r="BB156" s="519"/>
      <c r="BC156" s="519"/>
      <c r="BD156" s="519"/>
      <c r="BE156" s="519"/>
      <c r="BF156" s="519"/>
      <c r="BG156" s="519"/>
      <c r="BH156" s="519"/>
      <c r="BI156" s="519"/>
      <c r="BJ156" s="519"/>
      <c r="BK156" s="519"/>
      <c r="BL156" s="519"/>
      <c r="BM156" s="519"/>
      <c r="BN156" s="519"/>
      <c r="BO156" s="519"/>
      <c r="BP156" s="519"/>
      <c r="BQ156" s="519"/>
      <c r="BR156" s="519"/>
      <c r="BS156" s="519"/>
      <c r="BT156" s="519"/>
      <c r="BU156" s="519"/>
      <c r="BV156" s="519"/>
      <c r="BW156" s="519"/>
      <c r="BX156" s="519"/>
      <c r="BY156" s="519"/>
      <c r="BZ156" s="519"/>
      <c r="CA156" s="519"/>
      <c r="CB156" s="519"/>
      <c r="CC156" s="519"/>
      <c r="CD156" s="519"/>
      <c r="CE156" s="519"/>
      <c r="CF156" s="519"/>
      <c r="CG156" s="519"/>
      <c r="CH156" s="519"/>
      <c r="CI156" s="519"/>
      <c r="CJ156" s="519"/>
      <c r="CK156" s="519"/>
      <c r="CL156" s="519"/>
      <c r="CM156" s="519"/>
      <c r="CN156" s="519"/>
      <c r="CO156" s="519"/>
      <c r="CP156" s="519"/>
      <c r="CQ156" s="519"/>
      <c r="CR156" s="519"/>
      <c r="CS156" s="519"/>
      <c r="CT156" s="519"/>
      <c r="CU156" s="519"/>
      <c r="CV156" s="519"/>
      <c r="CW156" s="519"/>
      <c r="CX156" s="519"/>
      <c r="CY156" s="519"/>
      <c r="CZ156" s="519"/>
      <c r="DA156" s="519"/>
      <c r="DB156" s="519"/>
      <c r="DC156" s="519"/>
      <c r="DD156" s="519"/>
      <c r="DE156" s="519"/>
      <c r="DF156" s="519"/>
      <c r="DG156" s="519"/>
      <c r="DH156" s="519"/>
      <c r="DI156" s="519"/>
      <c r="DJ156" s="519"/>
      <c r="DK156" s="519"/>
      <c r="DL156" s="519"/>
      <c r="DM156" s="519"/>
      <c r="DN156" s="519"/>
      <c r="DO156" s="519"/>
      <c r="DP156" s="519"/>
      <c r="DQ156" s="519"/>
      <c r="DR156" s="519"/>
      <c r="DS156" s="519"/>
      <c r="DT156" s="519"/>
      <c r="DU156" s="519"/>
      <c r="DV156" s="519"/>
      <c r="DW156" s="519"/>
      <c r="DX156" s="519"/>
      <c r="DY156" s="519"/>
      <c r="DZ156" s="519"/>
      <c r="EA156" s="519"/>
      <c r="EB156" s="519"/>
      <c r="EC156" s="519"/>
      <c r="ED156" s="519"/>
      <c r="EE156" s="519"/>
      <c r="EF156" s="519"/>
      <c r="EG156" s="519"/>
      <c r="EH156" s="519"/>
      <c r="EI156" s="519"/>
      <c r="EJ156" s="519"/>
      <c r="EK156" s="519"/>
      <c r="EL156" s="519"/>
      <c r="EM156" s="519"/>
      <c r="EN156" s="519"/>
      <c r="EO156" s="519"/>
      <c r="EP156" s="519"/>
      <c r="EQ156" s="519"/>
      <c r="ER156" s="519"/>
      <c r="ES156" s="519"/>
      <c r="ET156" s="519"/>
      <c r="EU156" s="519"/>
      <c r="EV156" s="519"/>
      <c r="EW156" s="519"/>
      <c r="EX156" s="519"/>
      <c r="EY156" s="519"/>
      <c r="EZ156" s="519"/>
      <c r="FA156" s="519"/>
      <c r="FB156" s="519"/>
      <c r="FC156" s="519"/>
      <c r="FD156" s="519"/>
      <c r="FE156" s="519"/>
      <c r="FF156" s="519"/>
      <c r="FG156" s="519"/>
      <c r="FH156" s="519"/>
      <c r="FI156" s="519"/>
      <c r="FJ156" s="519"/>
      <c r="FK156" s="519"/>
      <c r="FL156" s="519"/>
      <c r="FM156" s="519"/>
      <c r="FN156" s="519"/>
      <c r="FO156" s="519"/>
      <c r="FP156" s="519"/>
      <c r="FQ156" s="519"/>
      <c r="FR156" s="519"/>
      <c r="FS156" s="519"/>
      <c r="FT156" s="519"/>
      <c r="FU156" s="519"/>
      <c r="FV156" s="519"/>
      <c r="FW156" s="519"/>
      <c r="FX156" s="519"/>
      <c r="FY156" s="519"/>
      <c r="FZ156" s="519"/>
      <c r="GA156" s="519"/>
      <c r="GB156" s="519"/>
      <c r="GC156" s="519"/>
      <c r="GD156" s="519"/>
      <c r="GE156" s="519"/>
      <c r="GF156" s="519"/>
      <c r="GG156" s="519"/>
      <c r="GH156" s="519"/>
      <c r="GI156" s="519"/>
      <c r="GJ156" s="519"/>
      <c r="GK156" s="519"/>
      <c r="GL156" s="519"/>
      <c r="GM156" s="519"/>
      <c r="GN156" s="519"/>
      <c r="GO156" s="519"/>
      <c r="GP156" s="519"/>
      <c r="GQ156" s="519"/>
      <c r="GR156" s="519"/>
      <c r="GS156" s="519"/>
      <c r="GT156" s="519"/>
      <c r="GU156" s="519"/>
      <c r="GV156" s="519"/>
      <c r="GW156" s="519"/>
      <c r="GX156" s="519"/>
      <c r="GY156" s="519"/>
      <c r="GZ156" s="519"/>
      <c r="HA156" s="519"/>
      <c r="HB156" s="519"/>
      <c r="HC156" s="519"/>
      <c r="HD156" s="519"/>
      <c r="HE156" s="519"/>
      <c r="HF156" s="519"/>
      <c r="HG156" s="519"/>
      <c r="HH156" s="519"/>
      <c r="HI156" s="519"/>
      <c r="HJ156" s="519"/>
      <c r="HK156" s="519"/>
      <c r="HL156" s="519"/>
      <c r="HM156" s="519"/>
      <c r="HN156" s="519"/>
      <c r="HO156" s="519"/>
      <c r="HP156" s="519"/>
      <c r="HQ156" s="519"/>
      <c r="HR156" s="519"/>
      <c r="HS156" s="519"/>
      <c r="HT156" s="519"/>
      <c r="HU156" s="519"/>
      <c r="HV156" s="519"/>
      <c r="HW156" s="519"/>
      <c r="HX156" s="519"/>
      <c r="HY156" s="519"/>
      <c r="HZ156" s="519"/>
      <c r="IA156" s="519"/>
      <c r="IB156" s="519"/>
      <c r="IC156" s="519"/>
      <c r="ID156" s="519"/>
      <c r="IE156" s="519"/>
      <c r="IF156" s="519"/>
      <c r="IG156" s="519"/>
      <c r="IH156" s="519"/>
      <c r="II156" s="519"/>
      <c r="IJ156" s="519"/>
      <c r="IK156" s="519"/>
      <c r="IL156" s="519"/>
      <c r="IM156" s="519"/>
      <c r="IN156" s="519"/>
    </row>
    <row r="157" spans="1:248" s="607" customFormat="1" ht="54" customHeight="1">
      <c r="A157" s="677" t="s">
        <v>1279</v>
      </c>
      <c r="B157" s="565" t="s">
        <v>576</v>
      </c>
      <c r="C157" s="556" t="s">
        <v>555</v>
      </c>
      <c r="D157" s="556" t="s">
        <v>47</v>
      </c>
      <c r="E157" s="634">
        <v>250</v>
      </c>
      <c r="F157" s="633">
        <v>400</v>
      </c>
      <c r="G157" s="540"/>
      <c r="H157" s="540">
        <v>0</v>
      </c>
      <c r="I157" s="540">
        <v>100</v>
      </c>
      <c r="J157" s="531">
        <f t="shared" si="8"/>
        <v>100</v>
      </c>
      <c r="K157" s="592" t="s">
        <v>234</v>
      </c>
      <c r="L157" s="593" t="s">
        <v>242</v>
      </c>
      <c r="M157" s="582"/>
      <c r="N157" s="589"/>
      <c r="O157" s="582"/>
      <c r="P157" s="582"/>
      <c r="Q157" s="310"/>
      <c r="R157" s="310"/>
      <c r="S157" s="310"/>
      <c r="T157" s="310"/>
      <c r="U157" s="310"/>
      <c r="V157" s="310"/>
      <c r="W157" s="310"/>
      <c r="X157" s="310"/>
      <c r="Y157" s="310"/>
      <c r="Z157" s="310"/>
      <c r="AA157" s="310"/>
      <c r="AB157" s="310"/>
      <c r="AC157" s="310"/>
      <c r="AD157" s="310"/>
      <c r="AE157" s="310"/>
      <c r="AF157" s="310"/>
      <c r="AG157" s="310"/>
      <c r="AH157" s="310"/>
      <c r="AI157" s="310"/>
      <c r="AJ157" s="310"/>
      <c r="AK157" s="310"/>
      <c r="AL157" s="310"/>
      <c r="AM157" s="310"/>
      <c r="AN157" s="310"/>
      <c r="AO157" s="310"/>
      <c r="AP157" s="310"/>
      <c r="AQ157" s="310"/>
      <c r="AR157" s="310"/>
      <c r="AS157" s="310"/>
      <c r="AT157" s="310"/>
      <c r="AU157" s="310"/>
      <c r="AV157" s="310"/>
      <c r="AW157" s="310"/>
      <c r="AX157" s="310"/>
      <c r="AY157" s="310"/>
      <c r="AZ157" s="310"/>
      <c r="BA157" s="310"/>
      <c r="BB157" s="310"/>
      <c r="BC157" s="310"/>
      <c r="BD157" s="310"/>
      <c r="BE157" s="310"/>
      <c r="BF157" s="310"/>
      <c r="BG157" s="310"/>
      <c r="BH157" s="310"/>
      <c r="BI157" s="310"/>
      <c r="BJ157" s="310"/>
      <c r="BK157" s="310"/>
      <c r="BL157" s="310"/>
      <c r="BM157" s="310"/>
      <c r="BN157" s="310"/>
      <c r="BO157" s="310"/>
      <c r="BP157" s="310"/>
      <c r="BQ157" s="310"/>
      <c r="BR157" s="310"/>
      <c r="BS157" s="310"/>
      <c r="BT157" s="310"/>
      <c r="BU157" s="310"/>
      <c r="BV157" s="310"/>
      <c r="BW157" s="310"/>
      <c r="BX157" s="310"/>
      <c r="BY157" s="310"/>
      <c r="BZ157" s="310"/>
      <c r="CA157" s="310"/>
      <c r="CB157" s="310"/>
      <c r="CC157" s="310"/>
      <c r="CD157" s="310"/>
      <c r="CE157" s="310"/>
      <c r="CF157" s="310"/>
      <c r="CG157" s="310"/>
      <c r="CH157" s="310"/>
      <c r="CI157" s="310"/>
      <c r="CJ157" s="310"/>
      <c r="CK157" s="310"/>
      <c r="CL157" s="310"/>
      <c r="CM157" s="310"/>
      <c r="CN157" s="310"/>
      <c r="CO157" s="310"/>
      <c r="CP157" s="310"/>
      <c r="CQ157" s="310"/>
      <c r="CR157" s="310"/>
      <c r="CS157" s="310"/>
      <c r="CT157" s="310"/>
      <c r="CU157" s="310"/>
      <c r="CV157" s="310"/>
      <c r="CW157" s="310"/>
      <c r="CX157" s="310"/>
      <c r="CY157" s="310"/>
      <c r="CZ157" s="310"/>
      <c r="DA157" s="310"/>
      <c r="DB157" s="310"/>
      <c r="DC157" s="310"/>
      <c r="DD157" s="310"/>
      <c r="DE157" s="310"/>
      <c r="DF157" s="310"/>
      <c r="DG157" s="310"/>
      <c r="DH157" s="310"/>
      <c r="DI157" s="310"/>
      <c r="DJ157" s="310"/>
      <c r="DK157" s="310"/>
      <c r="DL157" s="310"/>
      <c r="DM157" s="310"/>
      <c r="DN157" s="310"/>
      <c r="DO157" s="310"/>
      <c r="DP157" s="310"/>
      <c r="DQ157" s="310"/>
      <c r="DR157" s="310"/>
      <c r="DS157" s="310"/>
      <c r="DT157" s="310"/>
      <c r="DU157" s="310"/>
      <c r="DV157" s="310"/>
      <c r="DW157" s="310"/>
      <c r="DX157" s="310"/>
      <c r="DY157" s="310"/>
      <c r="DZ157" s="310"/>
      <c r="EA157" s="310"/>
      <c r="EB157" s="310"/>
      <c r="EC157" s="310"/>
      <c r="ED157" s="310"/>
      <c r="EE157" s="310"/>
      <c r="EF157" s="310"/>
      <c r="EG157" s="310"/>
      <c r="EH157" s="310"/>
      <c r="EI157" s="310"/>
      <c r="EJ157" s="310"/>
      <c r="EK157" s="310"/>
      <c r="EL157" s="310"/>
      <c r="EM157" s="310"/>
      <c r="EN157" s="310"/>
      <c r="EO157" s="310"/>
      <c r="EP157" s="310"/>
      <c r="EQ157" s="310"/>
      <c r="ER157" s="310"/>
      <c r="ES157" s="310"/>
      <c r="ET157" s="310"/>
      <c r="EU157" s="310"/>
      <c r="EV157" s="310"/>
      <c r="EW157" s="310"/>
      <c r="EX157" s="310"/>
      <c r="EY157" s="310"/>
      <c r="EZ157" s="310"/>
      <c r="FA157" s="310"/>
      <c r="FB157" s="310"/>
      <c r="FC157" s="310"/>
      <c r="FD157" s="310"/>
      <c r="FE157" s="310"/>
      <c r="FF157" s="310"/>
      <c r="FG157" s="310"/>
      <c r="FH157" s="310"/>
      <c r="FI157" s="310"/>
      <c r="FJ157" s="310"/>
      <c r="FK157" s="310"/>
      <c r="FL157" s="310"/>
      <c r="FM157" s="310"/>
      <c r="FN157" s="310"/>
      <c r="FO157" s="310"/>
      <c r="FP157" s="310"/>
      <c r="FQ157" s="310"/>
      <c r="FR157" s="310"/>
      <c r="FS157" s="310"/>
      <c r="FT157" s="310"/>
      <c r="FU157" s="310"/>
      <c r="FV157" s="310"/>
      <c r="FW157" s="310"/>
      <c r="FX157" s="310"/>
      <c r="FY157" s="310"/>
      <c r="FZ157" s="310"/>
      <c r="GA157" s="310"/>
      <c r="GB157" s="310"/>
      <c r="GC157" s="310"/>
      <c r="GD157" s="310"/>
      <c r="GE157" s="310"/>
      <c r="GF157" s="310"/>
      <c r="GG157" s="310"/>
      <c r="GH157" s="310"/>
      <c r="GI157" s="310"/>
      <c r="GJ157" s="310"/>
      <c r="GK157" s="310"/>
      <c r="GL157" s="310"/>
      <c r="GM157" s="310"/>
      <c r="GN157" s="310"/>
      <c r="GO157" s="310"/>
      <c r="GP157" s="310"/>
      <c r="GQ157" s="310"/>
      <c r="GR157" s="310"/>
      <c r="GS157" s="310"/>
      <c r="GT157" s="310"/>
      <c r="GU157" s="310"/>
      <c r="GV157" s="310"/>
      <c r="GW157" s="310"/>
      <c r="GX157" s="310"/>
      <c r="GY157" s="310"/>
      <c r="GZ157" s="310"/>
      <c r="HA157" s="310"/>
      <c r="HB157" s="310"/>
      <c r="HC157" s="310"/>
      <c r="HD157" s="310"/>
      <c r="HE157" s="310"/>
      <c r="HF157" s="310"/>
      <c r="HG157" s="310"/>
      <c r="HH157" s="310"/>
      <c r="HI157" s="310"/>
      <c r="HJ157" s="310"/>
      <c r="HK157" s="310"/>
      <c r="HL157" s="310"/>
      <c r="HM157" s="310"/>
      <c r="HN157" s="310"/>
      <c r="HO157" s="310"/>
      <c r="HP157" s="310"/>
      <c r="HQ157" s="310"/>
      <c r="HR157" s="310"/>
      <c r="HS157" s="310"/>
      <c r="HT157" s="310"/>
      <c r="HU157" s="310"/>
      <c r="HV157" s="310"/>
      <c r="HW157" s="310"/>
      <c r="HX157" s="310"/>
      <c r="HY157" s="310"/>
      <c r="HZ157" s="310"/>
      <c r="IA157" s="310"/>
      <c r="IB157" s="310"/>
      <c r="IC157" s="310"/>
      <c r="ID157" s="310"/>
      <c r="IE157" s="310"/>
      <c r="IF157" s="310"/>
      <c r="IG157" s="310"/>
      <c r="IH157" s="310"/>
      <c r="II157" s="310"/>
      <c r="IJ157" s="310"/>
      <c r="IK157" s="310"/>
      <c r="IL157" s="310"/>
      <c r="IM157" s="310"/>
      <c r="IN157" s="310"/>
    </row>
    <row r="158" spans="1:248" s="607" customFormat="1" ht="30" customHeight="1">
      <c r="A158" s="677" t="s">
        <v>1280</v>
      </c>
      <c r="B158" s="565" t="s">
        <v>253</v>
      </c>
      <c r="C158" s="556" t="s">
        <v>555</v>
      </c>
      <c r="D158" s="556" t="s">
        <v>47</v>
      </c>
      <c r="E158" s="634">
        <v>80</v>
      </c>
      <c r="F158" s="633">
        <v>5000</v>
      </c>
      <c r="G158" s="540"/>
      <c r="H158" s="540">
        <v>0</v>
      </c>
      <c r="I158" s="540">
        <v>400</v>
      </c>
      <c r="J158" s="531">
        <f t="shared" si="8"/>
        <v>400</v>
      </c>
      <c r="K158" s="592" t="s">
        <v>234</v>
      </c>
      <c r="L158" s="593" t="s">
        <v>242</v>
      </c>
      <c r="M158" s="582"/>
      <c r="N158" s="589"/>
      <c r="O158" s="582"/>
      <c r="P158" s="582"/>
      <c r="Q158" s="310"/>
      <c r="R158" s="310"/>
      <c r="S158" s="310"/>
      <c r="T158" s="310"/>
      <c r="U158" s="310"/>
      <c r="V158" s="310"/>
      <c r="W158" s="310"/>
      <c r="X158" s="310"/>
      <c r="Y158" s="310"/>
      <c r="Z158" s="310"/>
      <c r="AA158" s="310"/>
      <c r="AB158" s="310"/>
      <c r="AC158" s="310"/>
      <c r="AD158" s="310"/>
      <c r="AE158" s="310"/>
      <c r="AF158" s="310"/>
      <c r="AG158" s="310"/>
      <c r="AH158" s="310"/>
      <c r="AI158" s="310"/>
      <c r="AJ158" s="310"/>
      <c r="AK158" s="310"/>
      <c r="AL158" s="310"/>
      <c r="AM158" s="310"/>
      <c r="AN158" s="310"/>
      <c r="AO158" s="310"/>
      <c r="AP158" s="310"/>
      <c r="AQ158" s="310"/>
      <c r="AR158" s="310"/>
      <c r="AS158" s="310"/>
      <c r="AT158" s="310"/>
      <c r="AU158" s="310"/>
      <c r="AV158" s="310"/>
      <c r="AW158" s="310"/>
      <c r="AX158" s="310"/>
      <c r="AY158" s="310"/>
      <c r="AZ158" s="310"/>
      <c r="BA158" s="310"/>
      <c r="BB158" s="310"/>
      <c r="BC158" s="310"/>
      <c r="BD158" s="310"/>
      <c r="BE158" s="310"/>
      <c r="BF158" s="310"/>
      <c r="BG158" s="310"/>
      <c r="BH158" s="310"/>
      <c r="BI158" s="310"/>
      <c r="BJ158" s="310"/>
      <c r="BK158" s="310"/>
      <c r="BL158" s="310"/>
      <c r="BM158" s="310"/>
      <c r="BN158" s="310"/>
      <c r="BO158" s="310"/>
      <c r="BP158" s="310"/>
      <c r="BQ158" s="310"/>
      <c r="BR158" s="310"/>
      <c r="BS158" s="310"/>
      <c r="BT158" s="310"/>
      <c r="BU158" s="310"/>
      <c r="BV158" s="310"/>
      <c r="BW158" s="310"/>
      <c r="BX158" s="310"/>
      <c r="BY158" s="310"/>
      <c r="BZ158" s="310"/>
      <c r="CA158" s="310"/>
      <c r="CB158" s="310"/>
      <c r="CC158" s="310"/>
      <c r="CD158" s="310"/>
      <c r="CE158" s="310"/>
      <c r="CF158" s="310"/>
      <c r="CG158" s="310"/>
      <c r="CH158" s="310"/>
      <c r="CI158" s="310"/>
      <c r="CJ158" s="310"/>
      <c r="CK158" s="310"/>
      <c r="CL158" s="310"/>
      <c r="CM158" s="310"/>
      <c r="CN158" s="310"/>
      <c r="CO158" s="310"/>
      <c r="CP158" s="310"/>
      <c r="CQ158" s="310"/>
      <c r="CR158" s="310"/>
      <c r="CS158" s="310"/>
      <c r="CT158" s="310"/>
      <c r="CU158" s="310"/>
      <c r="CV158" s="310"/>
      <c r="CW158" s="310"/>
      <c r="CX158" s="310"/>
      <c r="CY158" s="310"/>
      <c r="CZ158" s="310"/>
      <c r="DA158" s="310"/>
      <c r="DB158" s="310"/>
      <c r="DC158" s="310"/>
      <c r="DD158" s="310"/>
      <c r="DE158" s="310"/>
      <c r="DF158" s="310"/>
      <c r="DG158" s="310"/>
      <c r="DH158" s="310"/>
      <c r="DI158" s="310"/>
      <c r="DJ158" s="310"/>
      <c r="DK158" s="310"/>
      <c r="DL158" s="310"/>
      <c r="DM158" s="310"/>
      <c r="DN158" s="310"/>
      <c r="DO158" s="310"/>
      <c r="DP158" s="310"/>
      <c r="DQ158" s="310"/>
      <c r="DR158" s="310"/>
      <c r="DS158" s="310"/>
      <c r="DT158" s="310"/>
      <c r="DU158" s="310"/>
      <c r="DV158" s="310"/>
      <c r="DW158" s="310"/>
      <c r="DX158" s="310"/>
      <c r="DY158" s="310"/>
      <c r="DZ158" s="310"/>
      <c r="EA158" s="310"/>
      <c r="EB158" s="310"/>
      <c r="EC158" s="310"/>
      <c r="ED158" s="310"/>
      <c r="EE158" s="310"/>
      <c r="EF158" s="310"/>
      <c r="EG158" s="310"/>
      <c r="EH158" s="310"/>
      <c r="EI158" s="310"/>
      <c r="EJ158" s="310"/>
      <c r="EK158" s="310"/>
      <c r="EL158" s="310"/>
      <c r="EM158" s="310"/>
      <c r="EN158" s="310"/>
      <c r="EO158" s="310"/>
      <c r="EP158" s="310"/>
      <c r="EQ158" s="310"/>
      <c r="ER158" s="310"/>
      <c r="ES158" s="310"/>
      <c r="ET158" s="310"/>
      <c r="EU158" s="310"/>
      <c r="EV158" s="310"/>
      <c r="EW158" s="310"/>
      <c r="EX158" s="310"/>
      <c r="EY158" s="310"/>
      <c r="EZ158" s="310"/>
      <c r="FA158" s="310"/>
      <c r="FB158" s="310"/>
      <c r="FC158" s="310"/>
      <c r="FD158" s="310"/>
      <c r="FE158" s="310"/>
      <c r="FF158" s="310"/>
      <c r="FG158" s="310"/>
      <c r="FH158" s="310"/>
      <c r="FI158" s="310"/>
      <c r="FJ158" s="310"/>
      <c r="FK158" s="310"/>
      <c r="FL158" s="310"/>
      <c r="FM158" s="310"/>
      <c r="FN158" s="310"/>
      <c r="FO158" s="310"/>
      <c r="FP158" s="310"/>
      <c r="FQ158" s="310"/>
      <c r="FR158" s="310"/>
      <c r="FS158" s="310"/>
      <c r="FT158" s="310"/>
      <c r="FU158" s="310"/>
      <c r="FV158" s="310"/>
      <c r="FW158" s="310"/>
      <c r="FX158" s="310"/>
      <c r="FY158" s="310"/>
      <c r="FZ158" s="310"/>
      <c r="GA158" s="310"/>
      <c r="GB158" s="310"/>
      <c r="GC158" s="310"/>
      <c r="GD158" s="310"/>
      <c r="GE158" s="310"/>
      <c r="GF158" s="310"/>
      <c r="GG158" s="310"/>
      <c r="GH158" s="310"/>
      <c r="GI158" s="310"/>
      <c r="GJ158" s="310"/>
      <c r="GK158" s="310"/>
      <c r="GL158" s="310"/>
      <c r="GM158" s="310"/>
      <c r="GN158" s="310"/>
      <c r="GO158" s="310"/>
      <c r="GP158" s="310"/>
      <c r="GQ158" s="310"/>
      <c r="GR158" s="310"/>
      <c r="GS158" s="310"/>
      <c r="GT158" s="310"/>
      <c r="GU158" s="310"/>
      <c r="GV158" s="310"/>
      <c r="GW158" s="310"/>
      <c r="GX158" s="310"/>
      <c r="GY158" s="310"/>
      <c r="GZ158" s="310"/>
      <c r="HA158" s="310"/>
      <c r="HB158" s="310"/>
      <c r="HC158" s="310"/>
      <c r="HD158" s="310"/>
      <c r="HE158" s="310"/>
      <c r="HF158" s="310"/>
      <c r="HG158" s="310"/>
      <c r="HH158" s="310"/>
      <c r="HI158" s="310"/>
      <c r="HJ158" s="310"/>
      <c r="HK158" s="310"/>
      <c r="HL158" s="310"/>
      <c r="HM158" s="310"/>
      <c r="HN158" s="310"/>
      <c r="HO158" s="310"/>
      <c r="HP158" s="310"/>
      <c r="HQ158" s="310"/>
      <c r="HR158" s="310"/>
      <c r="HS158" s="310"/>
      <c r="HT158" s="310"/>
      <c r="HU158" s="310"/>
      <c r="HV158" s="310"/>
      <c r="HW158" s="310"/>
      <c r="HX158" s="310"/>
      <c r="HY158" s="310"/>
      <c r="HZ158" s="310"/>
      <c r="IA158" s="310"/>
      <c r="IB158" s="310"/>
      <c r="IC158" s="310"/>
      <c r="ID158" s="310"/>
      <c r="IE158" s="310"/>
      <c r="IF158" s="310"/>
      <c r="IG158" s="310"/>
      <c r="IH158" s="310"/>
      <c r="II158" s="310"/>
      <c r="IJ158" s="310"/>
      <c r="IK158" s="310"/>
      <c r="IL158" s="310"/>
      <c r="IM158" s="310"/>
      <c r="IN158" s="310"/>
    </row>
    <row r="159" spans="1:248" s="607" customFormat="1">
      <c r="A159" s="677" t="s">
        <v>1281</v>
      </c>
      <c r="B159" s="626" t="s">
        <v>254</v>
      </c>
      <c r="C159" s="563" t="s">
        <v>555</v>
      </c>
      <c r="D159" s="613" t="s">
        <v>47</v>
      </c>
      <c r="E159" s="633">
        <v>100</v>
      </c>
      <c r="F159" s="633">
        <v>1780</v>
      </c>
      <c r="G159" s="540">
        <v>0</v>
      </c>
      <c r="H159" s="540">
        <v>60</v>
      </c>
      <c r="I159" s="540">
        <v>120</v>
      </c>
      <c r="J159" s="531">
        <f t="shared" si="8"/>
        <v>178</v>
      </c>
      <c r="K159" s="592" t="s">
        <v>234</v>
      </c>
      <c r="L159" s="580" t="s">
        <v>644</v>
      </c>
      <c r="M159" s="582"/>
      <c r="N159" s="598"/>
      <c r="O159" s="582"/>
      <c r="P159" s="60"/>
      <c r="Q159" s="599"/>
      <c r="R159" s="599"/>
      <c r="S159" s="599"/>
      <c r="T159" s="599"/>
      <c r="U159" s="599"/>
      <c r="V159" s="599"/>
      <c r="W159" s="599"/>
      <c r="X159" s="599"/>
      <c r="Y159" s="599"/>
      <c r="Z159" s="599"/>
      <c r="AA159" s="599"/>
      <c r="AB159" s="599"/>
      <c r="AC159" s="599"/>
      <c r="AD159" s="599"/>
      <c r="AE159" s="599"/>
      <c r="AF159" s="599"/>
      <c r="AG159" s="599"/>
      <c r="AH159" s="599"/>
      <c r="AI159" s="599"/>
      <c r="AJ159" s="599"/>
      <c r="AK159" s="599"/>
      <c r="AL159" s="599"/>
      <c r="AM159" s="599"/>
      <c r="AN159" s="599"/>
      <c r="AO159" s="599"/>
      <c r="AP159" s="599"/>
      <c r="AQ159" s="599"/>
      <c r="AR159" s="599"/>
      <c r="AS159" s="599"/>
      <c r="AT159" s="599"/>
      <c r="AU159" s="599"/>
      <c r="AV159" s="599"/>
      <c r="AW159" s="599"/>
      <c r="AX159" s="599"/>
      <c r="AY159" s="599"/>
      <c r="AZ159" s="599"/>
      <c r="BA159" s="599"/>
      <c r="BB159" s="599"/>
      <c r="BC159" s="599"/>
      <c r="BD159" s="599"/>
      <c r="BE159" s="599"/>
      <c r="BF159" s="599"/>
      <c r="BG159" s="599"/>
      <c r="BH159" s="599"/>
      <c r="BI159" s="599"/>
      <c r="BJ159" s="599"/>
      <c r="BK159" s="599"/>
      <c r="BL159" s="599"/>
      <c r="BM159" s="599"/>
      <c r="BN159" s="599"/>
      <c r="BO159" s="599"/>
      <c r="BP159" s="599"/>
      <c r="BQ159" s="599"/>
      <c r="BR159" s="599"/>
      <c r="BS159" s="599"/>
      <c r="BT159" s="599"/>
      <c r="BU159" s="599"/>
      <c r="BV159" s="599"/>
      <c r="BW159" s="599"/>
      <c r="BX159" s="599"/>
      <c r="BY159" s="599"/>
      <c r="BZ159" s="599"/>
      <c r="CA159" s="599"/>
      <c r="CB159" s="599"/>
      <c r="CC159" s="599"/>
      <c r="CD159" s="599"/>
      <c r="CE159" s="599"/>
      <c r="CF159" s="599"/>
      <c r="CG159" s="599"/>
      <c r="CH159" s="599"/>
      <c r="CI159" s="599"/>
      <c r="CJ159" s="599"/>
      <c r="CK159" s="599"/>
      <c r="CL159" s="599"/>
      <c r="CM159" s="599"/>
      <c r="CN159" s="599"/>
      <c r="CO159" s="599"/>
      <c r="CP159" s="599"/>
      <c r="CQ159" s="599"/>
      <c r="CR159" s="599"/>
      <c r="CS159" s="599"/>
      <c r="CT159" s="599"/>
      <c r="CU159" s="599"/>
      <c r="CV159" s="599"/>
      <c r="CW159" s="599"/>
      <c r="CX159" s="599"/>
      <c r="CY159" s="599"/>
      <c r="CZ159" s="599"/>
      <c r="DA159" s="599"/>
      <c r="DB159" s="599"/>
      <c r="DC159" s="599"/>
      <c r="DD159" s="599"/>
      <c r="DE159" s="599"/>
      <c r="DF159" s="599"/>
      <c r="DG159" s="599"/>
      <c r="DH159" s="599"/>
      <c r="DI159" s="599"/>
      <c r="DJ159" s="599"/>
      <c r="DK159" s="599"/>
      <c r="DL159" s="599"/>
      <c r="DM159" s="599"/>
      <c r="DN159" s="599"/>
      <c r="DO159" s="599"/>
      <c r="DP159" s="599"/>
      <c r="DQ159" s="599"/>
      <c r="DR159" s="599"/>
      <c r="DS159" s="599"/>
      <c r="DT159" s="599"/>
      <c r="DU159" s="599"/>
      <c r="DV159" s="599"/>
      <c r="DW159" s="599"/>
      <c r="DX159" s="599"/>
      <c r="DY159" s="599"/>
      <c r="DZ159" s="599"/>
      <c r="EA159" s="599"/>
      <c r="EB159" s="599"/>
      <c r="EC159" s="599"/>
      <c r="ED159" s="599"/>
      <c r="EE159" s="599"/>
      <c r="EF159" s="599"/>
      <c r="EG159" s="599"/>
      <c r="EH159" s="599"/>
      <c r="EI159" s="599"/>
      <c r="EJ159" s="599"/>
      <c r="EK159" s="599"/>
      <c r="EL159" s="599"/>
      <c r="EM159" s="599"/>
      <c r="EN159" s="599"/>
      <c r="EO159" s="599"/>
      <c r="EP159" s="599"/>
      <c r="EQ159" s="599"/>
      <c r="ER159" s="599"/>
      <c r="ES159" s="599"/>
      <c r="ET159" s="599"/>
      <c r="EU159" s="599"/>
      <c r="EV159" s="599"/>
      <c r="EW159" s="599"/>
      <c r="EX159" s="599"/>
      <c r="EY159" s="599"/>
      <c r="EZ159" s="599"/>
      <c r="FA159" s="599"/>
      <c r="FB159" s="599"/>
      <c r="FC159" s="599"/>
      <c r="FD159" s="599"/>
      <c r="FE159" s="599"/>
      <c r="FF159" s="599"/>
      <c r="FG159" s="599"/>
      <c r="FH159" s="599"/>
      <c r="FI159" s="599"/>
      <c r="FJ159" s="599"/>
      <c r="FK159" s="599"/>
      <c r="FL159" s="599"/>
      <c r="FM159" s="599"/>
      <c r="FN159" s="599"/>
      <c r="FO159" s="599"/>
      <c r="FP159" s="599"/>
      <c r="FQ159" s="599"/>
      <c r="FR159" s="599"/>
      <c r="FS159" s="599"/>
      <c r="FT159" s="599"/>
      <c r="FU159" s="599"/>
      <c r="FV159" s="599"/>
      <c r="FW159" s="599"/>
      <c r="FX159" s="599"/>
      <c r="FY159" s="599"/>
      <c r="FZ159" s="599"/>
      <c r="GA159" s="599"/>
      <c r="GB159" s="599"/>
      <c r="GC159" s="599"/>
      <c r="GD159" s="599"/>
      <c r="GE159" s="599"/>
      <c r="GF159" s="599"/>
      <c r="GG159" s="599"/>
      <c r="GH159" s="599"/>
      <c r="GI159" s="599"/>
      <c r="GJ159" s="599"/>
      <c r="GK159" s="599"/>
      <c r="GL159" s="599"/>
      <c r="GM159" s="599"/>
      <c r="GN159" s="599"/>
      <c r="GO159" s="599"/>
      <c r="GP159" s="599"/>
      <c r="GQ159" s="599"/>
      <c r="GR159" s="599"/>
      <c r="GS159" s="599"/>
      <c r="GT159" s="599"/>
      <c r="GU159" s="599"/>
      <c r="GV159" s="599"/>
      <c r="GW159" s="599"/>
      <c r="GX159" s="599"/>
      <c r="GY159" s="599"/>
      <c r="GZ159" s="599"/>
      <c r="HA159" s="599"/>
      <c r="HB159" s="599"/>
      <c r="HC159" s="599"/>
      <c r="HD159" s="599"/>
      <c r="HE159" s="599"/>
      <c r="HF159" s="599"/>
      <c r="HG159" s="599"/>
      <c r="HH159" s="599"/>
      <c r="HI159" s="599"/>
      <c r="HJ159" s="599"/>
      <c r="HK159" s="599"/>
      <c r="HL159" s="599"/>
      <c r="HM159" s="599"/>
      <c r="HN159" s="599"/>
      <c r="HO159" s="599"/>
      <c r="HP159" s="599"/>
      <c r="HQ159" s="599"/>
      <c r="HR159" s="599"/>
      <c r="HS159" s="599"/>
      <c r="HT159" s="599"/>
      <c r="HU159" s="599"/>
      <c r="HV159" s="599"/>
      <c r="HW159" s="599"/>
      <c r="HX159" s="599"/>
      <c r="HY159" s="599"/>
      <c r="HZ159" s="599"/>
      <c r="IA159" s="599"/>
      <c r="IB159" s="599"/>
      <c r="IC159" s="599"/>
      <c r="ID159" s="599"/>
      <c r="IE159" s="599"/>
      <c r="IF159" s="599"/>
      <c r="IG159" s="599"/>
      <c r="IH159" s="599"/>
      <c r="II159" s="599"/>
      <c r="IJ159" s="599"/>
      <c r="IK159" s="599"/>
      <c r="IL159" s="599"/>
      <c r="IM159" s="599"/>
      <c r="IN159" s="599"/>
    </row>
    <row r="160" spans="1:248" s="607" customFormat="1">
      <c r="A160" s="677" t="s">
        <v>1282</v>
      </c>
      <c r="B160" s="565" t="s">
        <v>254</v>
      </c>
      <c r="C160" s="556" t="s">
        <v>555</v>
      </c>
      <c r="D160" s="556" t="s">
        <v>47</v>
      </c>
      <c r="E160" s="634">
        <v>100</v>
      </c>
      <c r="F160" s="633">
        <v>700</v>
      </c>
      <c r="G160" s="540"/>
      <c r="H160" s="540">
        <v>0</v>
      </c>
      <c r="I160" s="540">
        <v>70</v>
      </c>
      <c r="J160" s="531">
        <f t="shared" si="8"/>
        <v>70</v>
      </c>
      <c r="K160" s="592" t="s">
        <v>234</v>
      </c>
      <c r="L160" s="593" t="s">
        <v>242</v>
      </c>
      <c r="M160" s="582"/>
      <c r="N160" s="589"/>
      <c r="O160" s="582"/>
      <c r="P160" s="582"/>
      <c r="Q160" s="310"/>
      <c r="R160" s="310"/>
      <c r="S160" s="310"/>
      <c r="T160" s="310"/>
      <c r="U160" s="310"/>
      <c r="V160" s="310"/>
      <c r="W160" s="310"/>
      <c r="X160" s="310"/>
      <c r="Y160" s="310"/>
      <c r="Z160" s="310"/>
      <c r="AA160" s="310"/>
      <c r="AB160" s="310"/>
      <c r="AC160" s="310"/>
      <c r="AD160" s="310"/>
      <c r="AE160" s="310"/>
      <c r="AF160" s="310"/>
      <c r="AG160" s="310"/>
      <c r="AH160" s="310"/>
      <c r="AI160" s="310"/>
      <c r="AJ160" s="310"/>
      <c r="AK160" s="310"/>
      <c r="AL160" s="310"/>
      <c r="AM160" s="310"/>
      <c r="AN160" s="310"/>
      <c r="AO160" s="310"/>
      <c r="AP160" s="310"/>
      <c r="AQ160" s="310"/>
      <c r="AR160" s="310"/>
      <c r="AS160" s="310"/>
      <c r="AT160" s="310"/>
      <c r="AU160" s="310"/>
      <c r="AV160" s="310"/>
      <c r="AW160" s="310"/>
      <c r="AX160" s="310"/>
      <c r="AY160" s="310"/>
      <c r="AZ160" s="310"/>
      <c r="BA160" s="310"/>
      <c r="BB160" s="310"/>
      <c r="BC160" s="310"/>
      <c r="BD160" s="310"/>
      <c r="BE160" s="310"/>
      <c r="BF160" s="310"/>
      <c r="BG160" s="310"/>
      <c r="BH160" s="310"/>
      <c r="BI160" s="310"/>
      <c r="BJ160" s="310"/>
      <c r="BK160" s="310"/>
      <c r="BL160" s="310"/>
      <c r="BM160" s="310"/>
      <c r="BN160" s="310"/>
      <c r="BO160" s="310"/>
      <c r="BP160" s="310"/>
      <c r="BQ160" s="310"/>
      <c r="BR160" s="310"/>
      <c r="BS160" s="310"/>
      <c r="BT160" s="310"/>
      <c r="BU160" s="310"/>
      <c r="BV160" s="310"/>
      <c r="BW160" s="310"/>
      <c r="BX160" s="310"/>
      <c r="BY160" s="310"/>
      <c r="BZ160" s="310"/>
      <c r="CA160" s="310"/>
      <c r="CB160" s="310"/>
      <c r="CC160" s="310"/>
      <c r="CD160" s="310"/>
      <c r="CE160" s="310"/>
      <c r="CF160" s="310"/>
      <c r="CG160" s="310"/>
      <c r="CH160" s="310"/>
      <c r="CI160" s="310"/>
      <c r="CJ160" s="310"/>
      <c r="CK160" s="310"/>
      <c r="CL160" s="310"/>
      <c r="CM160" s="310"/>
      <c r="CN160" s="310"/>
      <c r="CO160" s="310"/>
      <c r="CP160" s="310"/>
      <c r="CQ160" s="310"/>
      <c r="CR160" s="310"/>
      <c r="CS160" s="310"/>
      <c r="CT160" s="310"/>
      <c r="CU160" s="310"/>
      <c r="CV160" s="310"/>
      <c r="CW160" s="310"/>
      <c r="CX160" s="310"/>
      <c r="CY160" s="310"/>
      <c r="CZ160" s="310"/>
      <c r="DA160" s="310"/>
      <c r="DB160" s="310"/>
      <c r="DC160" s="310"/>
      <c r="DD160" s="310"/>
      <c r="DE160" s="310"/>
      <c r="DF160" s="310"/>
      <c r="DG160" s="310"/>
      <c r="DH160" s="310"/>
      <c r="DI160" s="310"/>
      <c r="DJ160" s="310"/>
      <c r="DK160" s="310"/>
      <c r="DL160" s="310"/>
      <c r="DM160" s="310"/>
      <c r="DN160" s="310"/>
      <c r="DO160" s="310"/>
      <c r="DP160" s="310"/>
      <c r="DQ160" s="310"/>
      <c r="DR160" s="310"/>
      <c r="DS160" s="310"/>
      <c r="DT160" s="310"/>
      <c r="DU160" s="310"/>
      <c r="DV160" s="310"/>
      <c r="DW160" s="310"/>
      <c r="DX160" s="310"/>
      <c r="DY160" s="310"/>
      <c r="DZ160" s="310"/>
      <c r="EA160" s="310"/>
      <c r="EB160" s="310"/>
      <c r="EC160" s="310"/>
      <c r="ED160" s="310"/>
      <c r="EE160" s="310"/>
      <c r="EF160" s="310"/>
      <c r="EG160" s="310"/>
      <c r="EH160" s="310"/>
      <c r="EI160" s="310"/>
      <c r="EJ160" s="310"/>
      <c r="EK160" s="310"/>
      <c r="EL160" s="310"/>
      <c r="EM160" s="310"/>
      <c r="EN160" s="310"/>
      <c r="EO160" s="310"/>
      <c r="EP160" s="310"/>
      <c r="EQ160" s="310"/>
      <c r="ER160" s="310"/>
      <c r="ES160" s="310"/>
      <c r="ET160" s="310"/>
      <c r="EU160" s="310"/>
      <c r="EV160" s="310"/>
      <c r="EW160" s="310"/>
      <c r="EX160" s="310"/>
      <c r="EY160" s="310"/>
      <c r="EZ160" s="310"/>
      <c r="FA160" s="310"/>
      <c r="FB160" s="310"/>
      <c r="FC160" s="310"/>
      <c r="FD160" s="310"/>
      <c r="FE160" s="310"/>
      <c r="FF160" s="310"/>
      <c r="FG160" s="310"/>
      <c r="FH160" s="310"/>
      <c r="FI160" s="310"/>
      <c r="FJ160" s="310"/>
      <c r="FK160" s="310"/>
      <c r="FL160" s="310"/>
      <c r="FM160" s="310"/>
      <c r="FN160" s="310"/>
      <c r="FO160" s="310"/>
      <c r="FP160" s="310"/>
      <c r="FQ160" s="310"/>
      <c r="FR160" s="310"/>
      <c r="FS160" s="310"/>
      <c r="FT160" s="310"/>
      <c r="FU160" s="310"/>
      <c r="FV160" s="310"/>
      <c r="FW160" s="310"/>
      <c r="FX160" s="310"/>
      <c r="FY160" s="310"/>
      <c r="FZ160" s="310"/>
      <c r="GA160" s="310"/>
      <c r="GB160" s="310"/>
      <c r="GC160" s="310"/>
      <c r="GD160" s="310"/>
      <c r="GE160" s="310"/>
      <c r="GF160" s="310"/>
      <c r="GG160" s="310"/>
      <c r="GH160" s="310"/>
      <c r="GI160" s="310"/>
      <c r="GJ160" s="310"/>
      <c r="GK160" s="310"/>
      <c r="GL160" s="310"/>
      <c r="GM160" s="310"/>
      <c r="GN160" s="310"/>
      <c r="GO160" s="310"/>
      <c r="GP160" s="310"/>
      <c r="GQ160" s="310"/>
      <c r="GR160" s="310"/>
      <c r="GS160" s="310"/>
      <c r="GT160" s="310"/>
      <c r="GU160" s="310"/>
      <c r="GV160" s="310"/>
      <c r="GW160" s="310"/>
      <c r="GX160" s="310"/>
      <c r="GY160" s="310"/>
      <c r="GZ160" s="310"/>
      <c r="HA160" s="310"/>
      <c r="HB160" s="310"/>
      <c r="HC160" s="310"/>
      <c r="HD160" s="310"/>
      <c r="HE160" s="310"/>
      <c r="HF160" s="310"/>
      <c r="HG160" s="310"/>
      <c r="HH160" s="310"/>
      <c r="HI160" s="310"/>
      <c r="HJ160" s="310"/>
      <c r="HK160" s="310"/>
      <c r="HL160" s="310"/>
      <c r="HM160" s="310"/>
      <c r="HN160" s="310"/>
      <c r="HO160" s="310"/>
      <c r="HP160" s="310"/>
      <c r="HQ160" s="310"/>
      <c r="HR160" s="310"/>
      <c r="HS160" s="310"/>
      <c r="HT160" s="310"/>
      <c r="HU160" s="310"/>
      <c r="HV160" s="310"/>
      <c r="HW160" s="310"/>
      <c r="HX160" s="310"/>
      <c r="HY160" s="310"/>
      <c r="HZ160" s="310"/>
      <c r="IA160" s="310"/>
      <c r="IB160" s="310"/>
      <c r="IC160" s="310"/>
      <c r="ID160" s="310"/>
      <c r="IE160" s="310"/>
      <c r="IF160" s="310"/>
      <c r="IG160" s="310"/>
      <c r="IH160" s="310"/>
      <c r="II160" s="310"/>
      <c r="IJ160" s="310"/>
      <c r="IK160" s="310"/>
      <c r="IL160" s="310"/>
      <c r="IM160" s="310"/>
      <c r="IN160" s="310"/>
    </row>
    <row r="161" spans="1:248" s="607" customFormat="1" ht="49.5" customHeight="1">
      <c r="A161" s="612" t="s">
        <v>962</v>
      </c>
      <c r="B161" s="565" t="s">
        <v>843</v>
      </c>
      <c r="C161" s="556" t="s">
        <v>555</v>
      </c>
      <c r="D161" s="556" t="s">
        <v>47</v>
      </c>
      <c r="E161" s="634">
        <v>25</v>
      </c>
      <c r="F161" s="633">
        <v>300</v>
      </c>
      <c r="G161" s="540"/>
      <c r="H161" s="540"/>
      <c r="I161" s="540">
        <v>7.5</v>
      </c>
      <c r="J161" s="531">
        <f t="shared" si="8"/>
        <v>7.5</v>
      </c>
      <c r="K161" s="592" t="s">
        <v>234</v>
      </c>
      <c r="L161" s="593" t="s">
        <v>242</v>
      </c>
      <c r="M161" s="582"/>
      <c r="N161" s="589"/>
      <c r="O161" s="582"/>
      <c r="P161" s="582"/>
      <c r="Q161" s="310"/>
      <c r="R161" s="310"/>
      <c r="S161" s="310"/>
      <c r="T161" s="310"/>
      <c r="U161" s="310"/>
      <c r="V161" s="310"/>
      <c r="W161" s="310"/>
      <c r="X161" s="310"/>
      <c r="Y161" s="310"/>
      <c r="Z161" s="310"/>
      <c r="AA161" s="310"/>
      <c r="AB161" s="310"/>
      <c r="AC161" s="310"/>
      <c r="AD161" s="310"/>
      <c r="AE161" s="310"/>
      <c r="AF161" s="310"/>
      <c r="AG161" s="310"/>
      <c r="AH161" s="310"/>
      <c r="AI161" s="310"/>
      <c r="AJ161" s="310"/>
      <c r="AK161" s="310"/>
      <c r="AL161" s="310"/>
      <c r="AM161" s="310"/>
      <c r="AN161" s="310"/>
      <c r="AO161" s="310"/>
      <c r="AP161" s="310"/>
      <c r="AQ161" s="310"/>
      <c r="AR161" s="310"/>
      <c r="AS161" s="310"/>
      <c r="AT161" s="310"/>
      <c r="AU161" s="310"/>
      <c r="AV161" s="310"/>
      <c r="AW161" s="310"/>
      <c r="AX161" s="310"/>
      <c r="AY161" s="310"/>
      <c r="AZ161" s="310"/>
      <c r="BA161" s="310"/>
      <c r="BB161" s="310"/>
      <c r="BC161" s="310"/>
      <c r="BD161" s="310"/>
      <c r="BE161" s="310"/>
      <c r="BF161" s="310"/>
      <c r="BG161" s="310"/>
      <c r="BH161" s="310"/>
      <c r="BI161" s="310"/>
      <c r="BJ161" s="310"/>
      <c r="BK161" s="310"/>
      <c r="BL161" s="310"/>
      <c r="BM161" s="310"/>
      <c r="BN161" s="310"/>
      <c r="BO161" s="310"/>
      <c r="BP161" s="310"/>
      <c r="BQ161" s="310"/>
      <c r="BR161" s="310"/>
      <c r="BS161" s="310"/>
      <c r="BT161" s="310"/>
      <c r="BU161" s="310"/>
      <c r="BV161" s="310"/>
      <c r="BW161" s="310"/>
      <c r="BX161" s="310"/>
      <c r="BY161" s="310"/>
      <c r="BZ161" s="310"/>
      <c r="CA161" s="310"/>
      <c r="CB161" s="310"/>
      <c r="CC161" s="310"/>
      <c r="CD161" s="310"/>
      <c r="CE161" s="310"/>
      <c r="CF161" s="310"/>
      <c r="CG161" s="310"/>
      <c r="CH161" s="310"/>
      <c r="CI161" s="310"/>
      <c r="CJ161" s="310"/>
      <c r="CK161" s="310"/>
      <c r="CL161" s="310"/>
      <c r="CM161" s="310"/>
      <c r="CN161" s="310"/>
      <c r="CO161" s="310"/>
      <c r="CP161" s="310"/>
      <c r="CQ161" s="310"/>
      <c r="CR161" s="310"/>
      <c r="CS161" s="310"/>
      <c r="CT161" s="310"/>
      <c r="CU161" s="310"/>
      <c r="CV161" s="310"/>
      <c r="CW161" s="310"/>
      <c r="CX161" s="310"/>
      <c r="CY161" s="310"/>
      <c r="CZ161" s="310"/>
      <c r="DA161" s="310"/>
      <c r="DB161" s="310"/>
      <c r="DC161" s="310"/>
      <c r="DD161" s="310"/>
      <c r="DE161" s="310"/>
      <c r="DF161" s="310"/>
      <c r="DG161" s="310"/>
      <c r="DH161" s="310"/>
      <c r="DI161" s="310"/>
      <c r="DJ161" s="310"/>
      <c r="DK161" s="310"/>
      <c r="DL161" s="310"/>
      <c r="DM161" s="310"/>
      <c r="DN161" s="310"/>
      <c r="DO161" s="310"/>
      <c r="DP161" s="310"/>
      <c r="DQ161" s="310"/>
      <c r="DR161" s="310"/>
      <c r="DS161" s="310"/>
      <c r="DT161" s="310"/>
      <c r="DU161" s="310"/>
      <c r="DV161" s="310"/>
      <c r="DW161" s="310"/>
      <c r="DX161" s="310"/>
      <c r="DY161" s="310"/>
      <c r="DZ161" s="310"/>
      <c r="EA161" s="310"/>
      <c r="EB161" s="310"/>
      <c r="EC161" s="310"/>
      <c r="ED161" s="310"/>
      <c r="EE161" s="310"/>
      <c r="EF161" s="310"/>
      <c r="EG161" s="310"/>
      <c r="EH161" s="310"/>
      <c r="EI161" s="310"/>
      <c r="EJ161" s="310"/>
      <c r="EK161" s="310"/>
      <c r="EL161" s="310"/>
      <c r="EM161" s="310"/>
      <c r="EN161" s="310"/>
      <c r="EO161" s="310"/>
      <c r="EP161" s="310"/>
      <c r="EQ161" s="310"/>
      <c r="ER161" s="310"/>
      <c r="ES161" s="310"/>
      <c r="ET161" s="310"/>
      <c r="EU161" s="310"/>
      <c r="EV161" s="310"/>
      <c r="EW161" s="310"/>
      <c r="EX161" s="310"/>
      <c r="EY161" s="310"/>
      <c r="EZ161" s="310"/>
      <c r="FA161" s="310"/>
      <c r="FB161" s="310"/>
      <c r="FC161" s="310"/>
      <c r="FD161" s="310"/>
      <c r="FE161" s="310"/>
      <c r="FF161" s="310"/>
      <c r="FG161" s="310"/>
      <c r="FH161" s="310"/>
      <c r="FI161" s="310"/>
      <c r="FJ161" s="310"/>
      <c r="FK161" s="310"/>
      <c r="FL161" s="310"/>
      <c r="FM161" s="310"/>
      <c r="FN161" s="310"/>
      <c r="FO161" s="310"/>
      <c r="FP161" s="310"/>
      <c r="FQ161" s="310"/>
      <c r="FR161" s="310"/>
      <c r="FS161" s="310"/>
      <c r="FT161" s="310"/>
      <c r="FU161" s="310"/>
      <c r="FV161" s="310"/>
      <c r="FW161" s="310"/>
      <c r="FX161" s="310"/>
      <c r="FY161" s="310"/>
      <c r="FZ161" s="310"/>
      <c r="GA161" s="310"/>
      <c r="GB161" s="310"/>
      <c r="GC161" s="310"/>
      <c r="GD161" s="310"/>
      <c r="GE161" s="310"/>
      <c r="GF161" s="310"/>
      <c r="GG161" s="310"/>
      <c r="GH161" s="310"/>
      <c r="GI161" s="310"/>
      <c r="GJ161" s="310"/>
      <c r="GK161" s="310"/>
      <c r="GL161" s="310"/>
      <c r="GM161" s="310"/>
      <c r="GN161" s="310"/>
      <c r="GO161" s="310"/>
      <c r="GP161" s="310"/>
      <c r="GQ161" s="310"/>
      <c r="GR161" s="310"/>
      <c r="GS161" s="310"/>
      <c r="GT161" s="310"/>
      <c r="GU161" s="310"/>
      <c r="GV161" s="310"/>
      <c r="GW161" s="310"/>
      <c r="GX161" s="310"/>
      <c r="GY161" s="310"/>
      <c r="GZ161" s="310"/>
      <c r="HA161" s="310"/>
      <c r="HB161" s="310"/>
      <c r="HC161" s="310"/>
      <c r="HD161" s="310"/>
      <c r="HE161" s="310"/>
      <c r="HF161" s="310"/>
      <c r="HG161" s="310"/>
      <c r="HH161" s="310"/>
      <c r="HI161" s="310"/>
      <c r="HJ161" s="310"/>
      <c r="HK161" s="310"/>
      <c r="HL161" s="310"/>
      <c r="HM161" s="310"/>
      <c r="HN161" s="310"/>
      <c r="HO161" s="310"/>
      <c r="HP161" s="310"/>
      <c r="HQ161" s="310"/>
      <c r="HR161" s="310"/>
      <c r="HS161" s="310"/>
      <c r="HT161" s="310"/>
      <c r="HU161" s="310"/>
      <c r="HV161" s="310"/>
      <c r="HW161" s="310"/>
      <c r="HX161" s="310"/>
      <c r="HY161" s="310"/>
      <c r="HZ161" s="310"/>
      <c r="IA161" s="310"/>
      <c r="IB161" s="310"/>
      <c r="IC161" s="310"/>
      <c r="ID161" s="310"/>
      <c r="IE161" s="310"/>
      <c r="IF161" s="310"/>
      <c r="IG161" s="310"/>
      <c r="IH161" s="310"/>
      <c r="II161" s="310"/>
      <c r="IJ161" s="310"/>
      <c r="IK161" s="310"/>
      <c r="IL161" s="310"/>
      <c r="IM161" s="310"/>
      <c r="IN161" s="310"/>
    </row>
    <row r="162" spans="1:248" s="311" customFormat="1">
      <c r="A162" s="677" t="s">
        <v>1283</v>
      </c>
      <c r="B162" s="565" t="s">
        <v>844</v>
      </c>
      <c r="C162" s="556" t="s">
        <v>555</v>
      </c>
      <c r="D162" s="556" t="s">
        <v>47</v>
      </c>
      <c r="E162" s="634">
        <v>40</v>
      </c>
      <c r="F162" s="633">
        <v>100</v>
      </c>
      <c r="G162" s="540"/>
      <c r="H162" s="540"/>
      <c r="I162" s="540">
        <v>4</v>
      </c>
      <c r="J162" s="531">
        <f t="shared" si="8"/>
        <v>4</v>
      </c>
      <c r="K162" s="592" t="s">
        <v>234</v>
      </c>
      <c r="L162" s="593" t="s">
        <v>242</v>
      </c>
      <c r="M162" s="582"/>
      <c r="N162" s="589"/>
      <c r="O162" s="582"/>
      <c r="P162" s="582"/>
      <c r="Q162" s="310"/>
      <c r="R162" s="310"/>
      <c r="S162" s="310"/>
      <c r="T162" s="310"/>
      <c r="U162" s="310"/>
      <c r="V162" s="310"/>
      <c r="W162" s="310"/>
      <c r="X162" s="310"/>
      <c r="Y162" s="310"/>
      <c r="Z162" s="310"/>
      <c r="AA162" s="310"/>
      <c r="AB162" s="310"/>
      <c r="AC162" s="310"/>
      <c r="AD162" s="310"/>
      <c r="AE162" s="310"/>
      <c r="AF162" s="310"/>
      <c r="AG162" s="310"/>
      <c r="AH162" s="310"/>
      <c r="AI162" s="310"/>
      <c r="AJ162" s="310"/>
      <c r="AK162" s="310"/>
      <c r="AL162" s="310"/>
      <c r="AM162" s="310"/>
      <c r="AN162" s="310"/>
      <c r="AO162" s="310"/>
      <c r="AP162" s="310"/>
      <c r="AQ162" s="310"/>
      <c r="AR162" s="310"/>
      <c r="AS162" s="310"/>
      <c r="AT162" s="310"/>
      <c r="AU162" s="310"/>
      <c r="AV162" s="310"/>
      <c r="AW162" s="310"/>
      <c r="AX162" s="310"/>
      <c r="AY162" s="310"/>
      <c r="AZ162" s="310"/>
      <c r="BA162" s="310"/>
      <c r="BB162" s="310"/>
      <c r="BC162" s="310"/>
      <c r="BD162" s="310"/>
      <c r="BE162" s="310"/>
      <c r="BF162" s="310"/>
      <c r="BG162" s="310"/>
      <c r="BH162" s="310"/>
      <c r="BI162" s="310"/>
      <c r="BJ162" s="310"/>
      <c r="BK162" s="310"/>
      <c r="BL162" s="310"/>
      <c r="BM162" s="310"/>
      <c r="BN162" s="310"/>
      <c r="BO162" s="310"/>
      <c r="BP162" s="310"/>
      <c r="BQ162" s="310"/>
      <c r="BR162" s="310"/>
      <c r="BS162" s="310"/>
      <c r="BT162" s="310"/>
      <c r="BU162" s="310"/>
      <c r="BV162" s="310"/>
      <c r="BW162" s="310"/>
      <c r="BX162" s="310"/>
      <c r="BY162" s="310"/>
      <c r="BZ162" s="310"/>
      <c r="CA162" s="310"/>
      <c r="CB162" s="310"/>
      <c r="CC162" s="310"/>
      <c r="CD162" s="310"/>
      <c r="CE162" s="310"/>
      <c r="CF162" s="310"/>
      <c r="CG162" s="310"/>
      <c r="CH162" s="310"/>
      <c r="CI162" s="310"/>
      <c r="CJ162" s="310"/>
      <c r="CK162" s="310"/>
      <c r="CL162" s="310"/>
      <c r="CM162" s="310"/>
      <c r="CN162" s="310"/>
      <c r="CO162" s="310"/>
      <c r="CP162" s="310"/>
      <c r="CQ162" s="310"/>
      <c r="CR162" s="310"/>
      <c r="CS162" s="310"/>
      <c r="CT162" s="310"/>
      <c r="CU162" s="310"/>
      <c r="CV162" s="310"/>
      <c r="CW162" s="310"/>
      <c r="CX162" s="310"/>
      <c r="CY162" s="310"/>
      <c r="CZ162" s="310"/>
      <c r="DA162" s="310"/>
      <c r="DB162" s="310"/>
      <c r="DC162" s="310"/>
      <c r="DD162" s="310"/>
      <c r="DE162" s="310"/>
      <c r="DF162" s="310"/>
      <c r="DG162" s="310"/>
      <c r="DH162" s="310"/>
      <c r="DI162" s="310"/>
      <c r="DJ162" s="310"/>
      <c r="DK162" s="310"/>
      <c r="DL162" s="310"/>
      <c r="DM162" s="310"/>
      <c r="DN162" s="310"/>
      <c r="DO162" s="310"/>
      <c r="DP162" s="310"/>
      <c r="DQ162" s="310"/>
      <c r="DR162" s="310"/>
      <c r="DS162" s="310"/>
      <c r="DT162" s="310"/>
      <c r="DU162" s="310"/>
      <c r="DV162" s="310"/>
      <c r="DW162" s="310"/>
      <c r="DX162" s="310"/>
      <c r="DY162" s="310"/>
      <c r="DZ162" s="310"/>
      <c r="EA162" s="310"/>
      <c r="EB162" s="310"/>
      <c r="EC162" s="310"/>
      <c r="ED162" s="310"/>
      <c r="EE162" s="310"/>
      <c r="EF162" s="310"/>
      <c r="EG162" s="310"/>
      <c r="EH162" s="310"/>
      <c r="EI162" s="310"/>
      <c r="EJ162" s="310"/>
      <c r="EK162" s="310"/>
      <c r="EL162" s="310"/>
      <c r="EM162" s="310"/>
      <c r="EN162" s="310"/>
      <c r="EO162" s="310"/>
      <c r="EP162" s="310"/>
      <c r="EQ162" s="310"/>
      <c r="ER162" s="310"/>
      <c r="ES162" s="310"/>
      <c r="ET162" s="310"/>
      <c r="EU162" s="310"/>
      <c r="EV162" s="310"/>
      <c r="EW162" s="310"/>
      <c r="EX162" s="310"/>
      <c r="EY162" s="310"/>
      <c r="EZ162" s="310"/>
      <c r="FA162" s="310"/>
      <c r="FB162" s="310"/>
      <c r="FC162" s="310"/>
      <c r="FD162" s="310"/>
      <c r="FE162" s="310"/>
      <c r="FF162" s="310"/>
      <c r="FG162" s="310"/>
      <c r="FH162" s="310"/>
      <c r="FI162" s="310"/>
      <c r="FJ162" s="310"/>
      <c r="FK162" s="310"/>
      <c r="FL162" s="310"/>
      <c r="FM162" s="310"/>
      <c r="FN162" s="310"/>
      <c r="FO162" s="310"/>
      <c r="FP162" s="310"/>
      <c r="FQ162" s="310"/>
      <c r="FR162" s="310"/>
      <c r="FS162" s="310"/>
      <c r="FT162" s="310"/>
      <c r="FU162" s="310"/>
      <c r="FV162" s="310"/>
      <c r="FW162" s="310"/>
      <c r="FX162" s="310"/>
      <c r="FY162" s="310"/>
      <c r="FZ162" s="310"/>
      <c r="GA162" s="310"/>
      <c r="GB162" s="310"/>
      <c r="GC162" s="310"/>
      <c r="GD162" s="310"/>
      <c r="GE162" s="310"/>
      <c r="GF162" s="310"/>
      <c r="GG162" s="310"/>
      <c r="GH162" s="310"/>
      <c r="GI162" s="310"/>
      <c r="GJ162" s="310"/>
      <c r="GK162" s="310"/>
      <c r="GL162" s="310"/>
      <c r="GM162" s="310"/>
      <c r="GN162" s="310"/>
      <c r="GO162" s="310"/>
      <c r="GP162" s="310"/>
      <c r="GQ162" s="310"/>
      <c r="GR162" s="310"/>
      <c r="GS162" s="310"/>
      <c r="GT162" s="310"/>
      <c r="GU162" s="310"/>
      <c r="GV162" s="310"/>
      <c r="GW162" s="310"/>
      <c r="GX162" s="310"/>
      <c r="GY162" s="310"/>
      <c r="GZ162" s="310"/>
      <c r="HA162" s="310"/>
      <c r="HB162" s="310"/>
      <c r="HC162" s="310"/>
      <c r="HD162" s="310"/>
      <c r="HE162" s="310"/>
      <c r="HF162" s="310"/>
      <c r="HG162" s="310"/>
      <c r="HH162" s="310"/>
      <c r="HI162" s="310"/>
      <c r="HJ162" s="310"/>
      <c r="HK162" s="310"/>
      <c r="HL162" s="310"/>
      <c r="HM162" s="310"/>
      <c r="HN162" s="310"/>
      <c r="HO162" s="310"/>
      <c r="HP162" s="310"/>
      <c r="HQ162" s="310"/>
      <c r="HR162" s="310"/>
      <c r="HS162" s="310"/>
      <c r="HT162" s="310"/>
      <c r="HU162" s="310"/>
      <c r="HV162" s="310"/>
      <c r="HW162" s="310"/>
      <c r="HX162" s="310"/>
      <c r="HY162" s="310"/>
      <c r="HZ162" s="310"/>
      <c r="IA162" s="310"/>
      <c r="IB162" s="310"/>
      <c r="IC162" s="310"/>
      <c r="ID162" s="310"/>
      <c r="IE162" s="310"/>
      <c r="IF162" s="310"/>
      <c r="IG162" s="310"/>
      <c r="IH162" s="310"/>
      <c r="II162" s="310"/>
      <c r="IJ162" s="310"/>
      <c r="IK162" s="310"/>
      <c r="IL162" s="310"/>
      <c r="IM162" s="310"/>
      <c r="IN162" s="310"/>
    </row>
    <row r="163" spans="1:248" s="513" customFormat="1" ht="27.75" customHeight="1">
      <c r="A163" s="612" t="s">
        <v>963</v>
      </c>
      <c r="B163" s="565" t="s">
        <v>443</v>
      </c>
      <c r="C163" s="556" t="s">
        <v>555</v>
      </c>
      <c r="D163" s="556" t="s">
        <v>47</v>
      </c>
      <c r="E163" s="634">
        <v>8500</v>
      </c>
      <c r="F163" s="633">
        <v>20</v>
      </c>
      <c r="G163" s="540"/>
      <c r="H163" s="540"/>
      <c r="I163" s="540">
        <v>170</v>
      </c>
      <c r="J163" s="531">
        <f t="shared" si="8"/>
        <v>170</v>
      </c>
      <c r="K163" s="592" t="s">
        <v>234</v>
      </c>
      <c r="L163" s="593" t="s">
        <v>242</v>
      </c>
      <c r="M163" s="582"/>
      <c r="N163" s="589"/>
      <c r="O163" s="582"/>
      <c r="P163" s="582"/>
      <c r="Q163" s="310"/>
      <c r="R163" s="310"/>
      <c r="S163" s="310"/>
      <c r="T163" s="310"/>
      <c r="U163" s="310"/>
      <c r="V163" s="310"/>
      <c r="W163" s="310"/>
      <c r="X163" s="310"/>
      <c r="Y163" s="310"/>
      <c r="Z163" s="310"/>
      <c r="AA163" s="310"/>
      <c r="AB163" s="310"/>
      <c r="AC163" s="310"/>
      <c r="AD163" s="310"/>
      <c r="AE163" s="310"/>
      <c r="AF163" s="310"/>
      <c r="AG163" s="310"/>
      <c r="AH163" s="310"/>
      <c r="AI163" s="310"/>
      <c r="AJ163" s="310"/>
      <c r="AK163" s="310"/>
      <c r="AL163" s="310"/>
      <c r="AM163" s="310"/>
      <c r="AN163" s="310"/>
      <c r="AO163" s="310"/>
      <c r="AP163" s="310"/>
      <c r="AQ163" s="310"/>
      <c r="AR163" s="310"/>
      <c r="AS163" s="310"/>
      <c r="AT163" s="310"/>
      <c r="AU163" s="310"/>
      <c r="AV163" s="310"/>
      <c r="AW163" s="310"/>
      <c r="AX163" s="310"/>
      <c r="AY163" s="310"/>
      <c r="AZ163" s="310"/>
      <c r="BA163" s="310"/>
      <c r="BB163" s="310"/>
      <c r="BC163" s="310"/>
      <c r="BD163" s="310"/>
      <c r="BE163" s="310"/>
      <c r="BF163" s="310"/>
      <c r="BG163" s="310"/>
      <c r="BH163" s="310"/>
      <c r="BI163" s="310"/>
      <c r="BJ163" s="310"/>
      <c r="BK163" s="310"/>
      <c r="BL163" s="310"/>
      <c r="BM163" s="310"/>
      <c r="BN163" s="310"/>
      <c r="BO163" s="310"/>
      <c r="BP163" s="310"/>
      <c r="BQ163" s="310"/>
      <c r="BR163" s="310"/>
      <c r="BS163" s="310"/>
      <c r="BT163" s="310"/>
      <c r="BU163" s="310"/>
      <c r="BV163" s="310"/>
      <c r="BW163" s="310"/>
      <c r="BX163" s="310"/>
      <c r="BY163" s="310"/>
      <c r="BZ163" s="310"/>
      <c r="CA163" s="310"/>
      <c r="CB163" s="310"/>
      <c r="CC163" s="310"/>
      <c r="CD163" s="310"/>
      <c r="CE163" s="310"/>
      <c r="CF163" s="310"/>
      <c r="CG163" s="310"/>
      <c r="CH163" s="310"/>
      <c r="CI163" s="310"/>
      <c r="CJ163" s="310"/>
      <c r="CK163" s="310"/>
      <c r="CL163" s="310"/>
      <c r="CM163" s="310"/>
      <c r="CN163" s="310"/>
      <c r="CO163" s="310"/>
      <c r="CP163" s="310"/>
      <c r="CQ163" s="310"/>
      <c r="CR163" s="310"/>
      <c r="CS163" s="310"/>
      <c r="CT163" s="310"/>
      <c r="CU163" s="310"/>
      <c r="CV163" s="310"/>
      <c r="CW163" s="310"/>
      <c r="CX163" s="310"/>
      <c r="CY163" s="310"/>
      <c r="CZ163" s="310"/>
      <c r="DA163" s="310"/>
      <c r="DB163" s="310"/>
      <c r="DC163" s="310"/>
      <c r="DD163" s="310"/>
      <c r="DE163" s="310"/>
      <c r="DF163" s="310"/>
      <c r="DG163" s="310"/>
      <c r="DH163" s="310"/>
      <c r="DI163" s="310"/>
      <c r="DJ163" s="310"/>
      <c r="DK163" s="310"/>
      <c r="DL163" s="310"/>
      <c r="DM163" s="310"/>
      <c r="DN163" s="310"/>
      <c r="DO163" s="310"/>
      <c r="DP163" s="310"/>
      <c r="DQ163" s="310"/>
      <c r="DR163" s="310"/>
      <c r="DS163" s="310"/>
      <c r="DT163" s="310"/>
      <c r="DU163" s="310"/>
      <c r="DV163" s="310"/>
      <c r="DW163" s="310"/>
      <c r="DX163" s="310"/>
      <c r="DY163" s="310"/>
      <c r="DZ163" s="310"/>
      <c r="EA163" s="310"/>
      <c r="EB163" s="310"/>
      <c r="EC163" s="310"/>
      <c r="ED163" s="310"/>
      <c r="EE163" s="310"/>
      <c r="EF163" s="310"/>
      <c r="EG163" s="310"/>
      <c r="EH163" s="310"/>
      <c r="EI163" s="310"/>
      <c r="EJ163" s="310"/>
      <c r="EK163" s="310"/>
      <c r="EL163" s="310"/>
      <c r="EM163" s="310"/>
      <c r="EN163" s="310"/>
      <c r="EO163" s="310"/>
      <c r="EP163" s="310"/>
      <c r="EQ163" s="310"/>
      <c r="ER163" s="310"/>
      <c r="ES163" s="310"/>
      <c r="ET163" s="310"/>
      <c r="EU163" s="310"/>
      <c r="EV163" s="310"/>
      <c r="EW163" s="310"/>
      <c r="EX163" s="310"/>
      <c r="EY163" s="310"/>
      <c r="EZ163" s="310"/>
      <c r="FA163" s="310"/>
      <c r="FB163" s="310"/>
      <c r="FC163" s="310"/>
      <c r="FD163" s="310"/>
      <c r="FE163" s="310"/>
      <c r="FF163" s="310"/>
      <c r="FG163" s="310"/>
      <c r="FH163" s="310"/>
      <c r="FI163" s="310"/>
      <c r="FJ163" s="310"/>
      <c r="FK163" s="310"/>
      <c r="FL163" s="310"/>
      <c r="FM163" s="310"/>
      <c r="FN163" s="310"/>
      <c r="FO163" s="310"/>
      <c r="FP163" s="310"/>
      <c r="FQ163" s="310"/>
      <c r="FR163" s="310"/>
      <c r="FS163" s="310"/>
      <c r="FT163" s="310"/>
      <c r="FU163" s="310"/>
      <c r="FV163" s="310"/>
      <c r="FW163" s="310"/>
      <c r="FX163" s="310"/>
      <c r="FY163" s="310"/>
      <c r="FZ163" s="310"/>
      <c r="GA163" s="310"/>
      <c r="GB163" s="310"/>
      <c r="GC163" s="310"/>
      <c r="GD163" s="310"/>
      <c r="GE163" s="310"/>
      <c r="GF163" s="310"/>
      <c r="GG163" s="310"/>
      <c r="GH163" s="310"/>
      <c r="GI163" s="310"/>
      <c r="GJ163" s="310"/>
      <c r="GK163" s="310"/>
      <c r="GL163" s="310"/>
      <c r="GM163" s="310"/>
      <c r="GN163" s="310"/>
      <c r="GO163" s="310"/>
      <c r="GP163" s="310"/>
      <c r="GQ163" s="310"/>
      <c r="GR163" s="310"/>
      <c r="GS163" s="310"/>
      <c r="GT163" s="310"/>
      <c r="GU163" s="310"/>
      <c r="GV163" s="310"/>
      <c r="GW163" s="310"/>
      <c r="GX163" s="310"/>
      <c r="GY163" s="310"/>
      <c r="GZ163" s="310"/>
      <c r="HA163" s="310"/>
      <c r="HB163" s="310"/>
      <c r="HC163" s="310"/>
      <c r="HD163" s="310"/>
      <c r="HE163" s="310"/>
      <c r="HF163" s="310"/>
      <c r="HG163" s="310"/>
      <c r="HH163" s="310"/>
      <c r="HI163" s="310"/>
      <c r="HJ163" s="310"/>
      <c r="HK163" s="310"/>
      <c r="HL163" s="310"/>
      <c r="HM163" s="310"/>
      <c r="HN163" s="310"/>
      <c r="HO163" s="310"/>
      <c r="HP163" s="310"/>
      <c r="HQ163" s="310"/>
      <c r="HR163" s="310"/>
      <c r="HS163" s="310"/>
      <c r="HT163" s="310"/>
      <c r="HU163" s="310"/>
      <c r="HV163" s="310"/>
      <c r="HW163" s="310"/>
      <c r="HX163" s="310"/>
      <c r="HY163" s="310"/>
      <c r="HZ163" s="310"/>
      <c r="IA163" s="310"/>
      <c r="IB163" s="310"/>
      <c r="IC163" s="310"/>
      <c r="ID163" s="310"/>
      <c r="IE163" s="310"/>
      <c r="IF163" s="310"/>
      <c r="IG163" s="310"/>
      <c r="IH163" s="310"/>
      <c r="II163" s="310"/>
      <c r="IJ163" s="310"/>
      <c r="IK163" s="310"/>
      <c r="IL163" s="310"/>
      <c r="IM163" s="310"/>
      <c r="IN163" s="310"/>
    </row>
    <row r="164" spans="1:248" s="513" customFormat="1" ht="50.25" customHeight="1">
      <c r="A164" s="677" t="s">
        <v>1284</v>
      </c>
      <c r="B164" s="565" t="s">
        <v>577</v>
      </c>
      <c r="C164" s="556" t="s">
        <v>555</v>
      </c>
      <c r="D164" s="556" t="s">
        <v>47</v>
      </c>
      <c r="E164" s="634">
        <v>2000</v>
      </c>
      <c r="F164" s="633">
        <v>30</v>
      </c>
      <c r="G164" s="540"/>
      <c r="H164" s="540"/>
      <c r="I164" s="540">
        <v>60</v>
      </c>
      <c r="J164" s="531">
        <f t="shared" si="8"/>
        <v>60</v>
      </c>
      <c r="K164" s="592" t="s">
        <v>234</v>
      </c>
      <c r="L164" s="593" t="s">
        <v>242</v>
      </c>
      <c r="M164" s="582"/>
      <c r="N164" s="589"/>
      <c r="O164" s="582"/>
      <c r="P164" s="582"/>
      <c r="Q164" s="310"/>
      <c r="R164" s="310"/>
      <c r="S164" s="310"/>
      <c r="T164" s="310"/>
      <c r="U164" s="310"/>
      <c r="V164" s="310"/>
      <c r="W164" s="310"/>
      <c r="X164" s="310"/>
      <c r="Y164" s="310"/>
      <c r="Z164" s="310"/>
      <c r="AA164" s="310"/>
      <c r="AB164" s="310"/>
      <c r="AC164" s="310"/>
      <c r="AD164" s="310"/>
      <c r="AE164" s="310"/>
      <c r="AF164" s="310"/>
      <c r="AG164" s="310"/>
      <c r="AH164" s="310"/>
      <c r="AI164" s="310"/>
      <c r="AJ164" s="310"/>
      <c r="AK164" s="310"/>
      <c r="AL164" s="310"/>
      <c r="AM164" s="310"/>
      <c r="AN164" s="310"/>
      <c r="AO164" s="310"/>
      <c r="AP164" s="310"/>
      <c r="AQ164" s="310"/>
      <c r="AR164" s="310"/>
      <c r="AS164" s="310"/>
      <c r="AT164" s="310"/>
      <c r="AU164" s="310"/>
      <c r="AV164" s="310"/>
      <c r="AW164" s="310"/>
      <c r="AX164" s="310"/>
      <c r="AY164" s="310"/>
      <c r="AZ164" s="310"/>
      <c r="BA164" s="310"/>
      <c r="BB164" s="310"/>
      <c r="BC164" s="310"/>
      <c r="BD164" s="310"/>
      <c r="BE164" s="310"/>
      <c r="BF164" s="310"/>
      <c r="BG164" s="310"/>
      <c r="BH164" s="310"/>
      <c r="BI164" s="310"/>
      <c r="BJ164" s="310"/>
      <c r="BK164" s="310"/>
      <c r="BL164" s="310"/>
      <c r="BM164" s="310"/>
      <c r="BN164" s="310"/>
      <c r="BO164" s="310"/>
      <c r="BP164" s="310"/>
      <c r="BQ164" s="310"/>
      <c r="BR164" s="310"/>
      <c r="BS164" s="310"/>
      <c r="BT164" s="310"/>
      <c r="BU164" s="310"/>
      <c r="BV164" s="310"/>
      <c r="BW164" s="310"/>
      <c r="BX164" s="310"/>
      <c r="BY164" s="310"/>
      <c r="BZ164" s="310"/>
      <c r="CA164" s="310"/>
      <c r="CB164" s="310"/>
      <c r="CC164" s="310"/>
      <c r="CD164" s="310"/>
      <c r="CE164" s="310"/>
      <c r="CF164" s="310"/>
      <c r="CG164" s="310"/>
      <c r="CH164" s="310"/>
      <c r="CI164" s="310"/>
      <c r="CJ164" s="310"/>
      <c r="CK164" s="310"/>
      <c r="CL164" s="310"/>
      <c r="CM164" s="310"/>
      <c r="CN164" s="310"/>
      <c r="CO164" s="310"/>
      <c r="CP164" s="310"/>
      <c r="CQ164" s="310"/>
      <c r="CR164" s="310"/>
      <c r="CS164" s="310"/>
      <c r="CT164" s="310"/>
      <c r="CU164" s="310"/>
      <c r="CV164" s="310"/>
      <c r="CW164" s="310"/>
      <c r="CX164" s="310"/>
      <c r="CY164" s="310"/>
      <c r="CZ164" s="310"/>
      <c r="DA164" s="310"/>
      <c r="DB164" s="310"/>
      <c r="DC164" s="310"/>
      <c r="DD164" s="310"/>
      <c r="DE164" s="310"/>
      <c r="DF164" s="310"/>
      <c r="DG164" s="310"/>
      <c r="DH164" s="310"/>
      <c r="DI164" s="310"/>
      <c r="DJ164" s="310"/>
      <c r="DK164" s="310"/>
      <c r="DL164" s="310"/>
      <c r="DM164" s="310"/>
      <c r="DN164" s="310"/>
      <c r="DO164" s="310"/>
      <c r="DP164" s="310"/>
      <c r="DQ164" s="310"/>
      <c r="DR164" s="310"/>
      <c r="DS164" s="310"/>
      <c r="DT164" s="310"/>
      <c r="DU164" s="310"/>
      <c r="DV164" s="310"/>
      <c r="DW164" s="310"/>
      <c r="DX164" s="310"/>
      <c r="DY164" s="310"/>
      <c r="DZ164" s="310"/>
      <c r="EA164" s="310"/>
      <c r="EB164" s="310"/>
      <c r="EC164" s="310"/>
      <c r="ED164" s="310"/>
      <c r="EE164" s="310"/>
      <c r="EF164" s="310"/>
      <c r="EG164" s="310"/>
      <c r="EH164" s="310"/>
      <c r="EI164" s="310"/>
      <c r="EJ164" s="310"/>
      <c r="EK164" s="310"/>
      <c r="EL164" s="310"/>
      <c r="EM164" s="310"/>
      <c r="EN164" s="310"/>
      <c r="EO164" s="310"/>
      <c r="EP164" s="310"/>
      <c r="EQ164" s="310"/>
      <c r="ER164" s="310"/>
      <c r="ES164" s="310"/>
      <c r="ET164" s="310"/>
      <c r="EU164" s="310"/>
      <c r="EV164" s="310"/>
      <c r="EW164" s="310"/>
      <c r="EX164" s="310"/>
      <c r="EY164" s="310"/>
      <c r="EZ164" s="310"/>
      <c r="FA164" s="310"/>
      <c r="FB164" s="310"/>
      <c r="FC164" s="310"/>
      <c r="FD164" s="310"/>
      <c r="FE164" s="310"/>
      <c r="FF164" s="310"/>
      <c r="FG164" s="310"/>
      <c r="FH164" s="310"/>
      <c r="FI164" s="310"/>
      <c r="FJ164" s="310"/>
      <c r="FK164" s="310"/>
      <c r="FL164" s="310"/>
      <c r="FM164" s="310"/>
      <c r="FN164" s="310"/>
      <c r="FO164" s="310"/>
      <c r="FP164" s="310"/>
      <c r="FQ164" s="310"/>
      <c r="FR164" s="310"/>
      <c r="FS164" s="310"/>
      <c r="FT164" s="310"/>
      <c r="FU164" s="310"/>
      <c r="FV164" s="310"/>
      <c r="FW164" s="310"/>
      <c r="FX164" s="310"/>
      <c r="FY164" s="310"/>
      <c r="FZ164" s="310"/>
      <c r="GA164" s="310"/>
      <c r="GB164" s="310"/>
      <c r="GC164" s="310"/>
      <c r="GD164" s="310"/>
      <c r="GE164" s="310"/>
      <c r="GF164" s="310"/>
      <c r="GG164" s="310"/>
      <c r="GH164" s="310"/>
      <c r="GI164" s="310"/>
      <c r="GJ164" s="310"/>
      <c r="GK164" s="310"/>
      <c r="GL164" s="310"/>
      <c r="GM164" s="310"/>
      <c r="GN164" s="310"/>
      <c r="GO164" s="310"/>
      <c r="GP164" s="310"/>
      <c r="GQ164" s="310"/>
      <c r="GR164" s="310"/>
      <c r="GS164" s="310"/>
      <c r="GT164" s="310"/>
      <c r="GU164" s="310"/>
      <c r="GV164" s="310"/>
      <c r="GW164" s="310"/>
      <c r="GX164" s="310"/>
      <c r="GY164" s="310"/>
      <c r="GZ164" s="310"/>
      <c r="HA164" s="310"/>
      <c r="HB164" s="310"/>
      <c r="HC164" s="310"/>
      <c r="HD164" s="310"/>
      <c r="HE164" s="310"/>
      <c r="HF164" s="310"/>
      <c r="HG164" s="310"/>
      <c r="HH164" s="310"/>
      <c r="HI164" s="310"/>
      <c r="HJ164" s="310"/>
      <c r="HK164" s="310"/>
      <c r="HL164" s="310"/>
      <c r="HM164" s="310"/>
      <c r="HN164" s="310"/>
      <c r="HO164" s="310"/>
      <c r="HP164" s="310"/>
      <c r="HQ164" s="310"/>
      <c r="HR164" s="310"/>
      <c r="HS164" s="310"/>
      <c r="HT164" s="310"/>
      <c r="HU164" s="310"/>
      <c r="HV164" s="310"/>
      <c r="HW164" s="310"/>
      <c r="HX164" s="310"/>
      <c r="HY164" s="310"/>
      <c r="HZ164" s="310"/>
      <c r="IA164" s="310"/>
      <c r="IB164" s="310"/>
      <c r="IC164" s="310"/>
      <c r="ID164" s="310"/>
      <c r="IE164" s="310"/>
      <c r="IF164" s="310"/>
      <c r="IG164" s="310"/>
      <c r="IH164" s="310"/>
      <c r="II164" s="310"/>
      <c r="IJ164" s="310"/>
      <c r="IK164" s="310"/>
      <c r="IL164" s="310"/>
      <c r="IM164" s="310"/>
      <c r="IN164" s="310"/>
    </row>
    <row r="165" spans="1:248" s="511" customFormat="1">
      <c r="A165" s="677" t="s">
        <v>1285</v>
      </c>
      <c r="B165" s="565" t="s">
        <v>578</v>
      </c>
      <c r="C165" s="556" t="s">
        <v>555</v>
      </c>
      <c r="D165" s="556" t="s">
        <v>47</v>
      </c>
      <c r="E165" s="634">
        <v>250</v>
      </c>
      <c r="F165" s="633">
        <v>400</v>
      </c>
      <c r="G165" s="540"/>
      <c r="H165" s="540"/>
      <c r="I165" s="540">
        <v>100</v>
      </c>
      <c r="J165" s="531">
        <f t="shared" si="8"/>
        <v>100</v>
      </c>
      <c r="K165" s="608" t="s">
        <v>234</v>
      </c>
      <c r="L165" s="609" t="s">
        <v>242</v>
      </c>
      <c r="M165" s="582"/>
      <c r="N165" s="606"/>
      <c r="O165" s="582"/>
      <c r="P165" s="605"/>
      <c r="Q165" s="513"/>
      <c r="R165" s="513"/>
      <c r="S165" s="513"/>
      <c r="T165" s="513"/>
      <c r="U165" s="513"/>
      <c r="V165" s="513"/>
      <c r="W165" s="513"/>
      <c r="X165" s="513"/>
      <c r="Y165" s="513"/>
      <c r="Z165" s="513"/>
      <c r="AA165" s="513"/>
      <c r="AB165" s="513"/>
      <c r="AC165" s="513"/>
      <c r="AD165" s="513"/>
      <c r="AE165" s="513"/>
      <c r="AF165" s="513"/>
      <c r="AG165" s="513"/>
      <c r="AH165" s="513"/>
      <c r="AI165" s="513"/>
      <c r="AJ165" s="513"/>
      <c r="AK165" s="513"/>
      <c r="AL165" s="513"/>
      <c r="AM165" s="513"/>
      <c r="AN165" s="513"/>
      <c r="AO165" s="513"/>
      <c r="AP165" s="513"/>
      <c r="AQ165" s="513"/>
      <c r="AR165" s="513"/>
      <c r="AS165" s="513"/>
      <c r="AT165" s="513"/>
      <c r="AU165" s="513"/>
      <c r="AV165" s="513"/>
      <c r="AW165" s="513"/>
      <c r="AX165" s="513"/>
      <c r="AY165" s="513"/>
      <c r="AZ165" s="513"/>
      <c r="BA165" s="513"/>
      <c r="BB165" s="513"/>
      <c r="BC165" s="513"/>
      <c r="BD165" s="513"/>
      <c r="BE165" s="513"/>
      <c r="BF165" s="513"/>
      <c r="BG165" s="513"/>
      <c r="BH165" s="513"/>
      <c r="BI165" s="513"/>
      <c r="BJ165" s="513"/>
      <c r="BK165" s="513"/>
      <c r="BL165" s="513"/>
      <c r="BM165" s="513"/>
      <c r="BN165" s="513"/>
      <c r="BO165" s="513"/>
      <c r="BP165" s="513"/>
      <c r="BQ165" s="513"/>
      <c r="BR165" s="513"/>
      <c r="BS165" s="513"/>
      <c r="BT165" s="513"/>
      <c r="BU165" s="513"/>
      <c r="BV165" s="513"/>
      <c r="BW165" s="513"/>
      <c r="BX165" s="513"/>
      <c r="BY165" s="513"/>
      <c r="BZ165" s="513"/>
      <c r="CA165" s="513"/>
      <c r="CB165" s="513"/>
      <c r="CC165" s="513"/>
      <c r="CD165" s="513"/>
      <c r="CE165" s="513"/>
      <c r="CF165" s="513"/>
      <c r="CG165" s="513"/>
      <c r="CH165" s="513"/>
      <c r="CI165" s="513"/>
      <c r="CJ165" s="513"/>
      <c r="CK165" s="513"/>
      <c r="CL165" s="513"/>
      <c r="CM165" s="513"/>
      <c r="CN165" s="513"/>
      <c r="CO165" s="513"/>
      <c r="CP165" s="513"/>
      <c r="CQ165" s="513"/>
      <c r="CR165" s="513"/>
      <c r="CS165" s="513"/>
      <c r="CT165" s="513"/>
      <c r="CU165" s="513"/>
      <c r="CV165" s="513"/>
      <c r="CW165" s="513"/>
      <c r="CX165" s="513"/>
      <c r="CY165" s="513"/>
      <c r="CZ165" s="513"/>
      <c r="DA165" s="513"/>
      <c r="DB165" s="513"/>
      <c r="DC165" s="513"/>
      <c r="DD165" s="513"/>
      <c r="DE165" s="513"/>
      <c r="DF165" s="513"/>
      <c r="DG165" s="513"/>
      <c r="DH165" s="513"/>
      <c r="DI165" s="513"/>
      <c r="DJ165" s="513"/>
      <c r="DK165" s="513"/>
      <c r="DL165" s="513"/>
      <c r="DM165" s="513"/>
      <c r="DN165" s="513"/>
      <c r="DO165" s="513"/>
      <c r="DP165" s="513"/>
      <c r="DQ165" s="513"/>
      <c r="DR165" s="513"/>
      <c r="DS165" s="513"/>
      <c r="DT165" s="513"/>
      <c r="DU165" s="513"/>
      <c r="DV165" s="513"/>
      <c r="DW165" s="513"/>
      <c r="DX165" s="513"/>
      <c r="DY165" s="513"/>
      <c r="DZ165" s="513"/>
      <c r="EA165" s="513"/>
      <c r="EB165" s="513"/>
      <c r="EC165" s="513"/>
      <c r="ED165" s="513"/>
      <c r="EE165" s="513"/>
      <c r="EF165" s="513"/>
      <c r="EG165" s="513"/>
      <c r="EH165" s="513"/>
      <c r="EI165" s="513"/>
      <c r="EJ165" s="513"/>
      <c r="EK165" s="513"/>
      <c r="EL165" s="513"/>
      <c r="EM165" s="513"/>
      <c r="EN165" s="513"/>
      <c r="EO165" s="513"/>
      <c r="EP165" s="513"/>
      <c r="EQ165" s="513"/>
      <c r="ER165" s="513"/>
      <c r="ES165" s="513"/>
      <c r="ET165" s="513"/>
      <c r="EU165" s="513"/>
      <c r="EV165" s="513"/>
      <c r="EW165" s="513"/>
      <c r="EX165" s="513"/>
      <c r="EY165" s="513"/>
      <c r="EZ165" s="513"/>
      <c r="FA165" s="513"/>
      <c r="FB165" s="513"/>
      <c r="FC165" s="513"/>
      <c r="FD165" s="513"/>
      <c r="FE165" s="513"/>
      <c r="FF165" s="513"/>
      <c r="FG165" s="513"/>
      <c r="FH165" s="513"/>
      <c r="FI165" s="513"/>
      <c r="FJ165" s="513"/>
      <c r="FK165" s="513"/>
      <c r="FL165" s="513"/>
      <c r="FM165" s="513"/>
      <c r="FN165" s="513"/>
      <c r="FO165" s="513"/>
      <c r="FP165" s="513"/>
      <c r="FQ165" s="513"/>
      <c r="FR165" s="513"/>
      <c r="FS165" s="513"/>
      <c r="FT165" s="513"/>
      <c r="FU165" s="513"/>
      <c r="FV165" s="513"/>
      <c r="FW165" s="513"/>
      <c r="FX165" s="513"/>
      <c r="FY165" s="513"/>
      <c r="FZ165" s="513"/>
      <c r="GA165" s="513"/>
      <c r="GB165" s="513"/>
      <c r="GC165" s="513"/>
      <c r="GD165" s="513"/>
      <c r="GE165" s="513"/>
      <c r="GF165" s="513"/>
      <c r="GG165" s="513"/>
      <c r="GH165" s="513"/>
      <c r="GI165" s="513"/>
      <c r="GJ165" s="513"/>
      <c r="GK165" s="513"/>
      <c r="GL165" s="513"/>
      <c r="GM165" s="513"/>
      <c r="GN165" s="513"/>
      <c r="GO165" s="513"/>
      <c r="GP165" s="513"/>
      <c r="GQ165" s="513"/>
      <c r="GR165" s="513"/>
      <c r="GS165" s="513"/>
      <c r="GT165" s="513"/>
      <c r="GU165" s="513"/>
      <c r="GV165" s="513"/>
      <c r="GW165" s="513"/>
      <c r="GX165" s="513"/>
      <c r="GY165" s="513"/>
      <c r="GZ165" s="513"/>
      <c r="HA165" s="513"/>
      <c r="HB165" s="513"/>
      <c r="HC165" s="513"/>
      <c r="HD165" s="513"/>
      <c r="HE165" s="513"/>
      <c r="HF165" s="513"/>
      <c r="HG165" s="513"/>
      <c r="HH165" s="513"/>
      <c r="HI165" s="513"/>
      <c r="HJ165" s="513"/>
      <c r="HK165" s="513"/>
      <c r="HL165" s="513"/>
      <c r="HM165" s="513"/>
      <c r="HN165" s="513"/>
      <c r="HO165" s="513"/>
      <c r="HP165" s="513"/>
      <c r="HQ165" s="513"/>
      <c r="HR165" s="513"/>
      <c r="HS165" s="513"/>
      <c r="HT165" s="513"/>
      <c r="HU165" s="513"/>
      <c r="HV165" s="513"/>
      <c r="HW165" s="513"/>
      <c r="HX165" s="513"/>
      <c r="HY165" s="513"/>
      <c r="HZ165" s="513"/>
      <c r="IA165" s="513"/>
      <c r="IB165" s="513"/>
      <c r="IC165" s="513"/>
      <c r="ID165" s="513"/>
      <c r="IE165" s="513"/>
      <c r="IF165" s="513"/>
      <c r="IG165" s="513"/>
      <c r="IH165" s="513"/>
      <c r="II165" s="513"/>
      <c r="IJ165" s="513"/>
      <c r="IK165" s="513"/>
      <c r="IL165" s="513"/>
      <c r="IM165" s="513"/>
      <c r="IN165" s="513"/>
    </row>
    <row r="166" spans="1:248" s="511" customFormat="1" ht="47.25" customHeight="1">
      <c r="A166" s="677" t="s">
        <v>1286</v>
      </c>
      <c r="B166" s="565" t="s">
        <v>747</v>
      </c>
      <c r="C166" s="556" t="s">
        <v>555</v>
      </c>
      <c r="D166" s="556" t="s">
        <v>47</v>
      </c>
      <c r="E166" s="634">
        <v>150</v>
      </c>
      <c r="F166" s="633">
        <v>150</v>
      </c>
      <c r="G166" s="540"/>
      <c r="H166" s="540"/>
      <c r="I166" s="540">
        <v>22.5</v>
      </c>
      <c r="J166" s="531">
        <f t="shared" si="8"/>
        <v>22.5</v>
      </c>
      <c r="K166" s="592" t="s">
        <v>234</v>
      </c>
      <c r="L166" s="593" t="s">
        <v>242</v>
      </c>
      <c r="M166" s="582"/>
      <c r="N166" s="589"/>
      <c r="O166" s="582"/>
      <c r="P166" s="582"/>
      <c r="Q166" s="310"/>
      <c r="R166" s="310"/>
      <c r="S166" s="310"/>
      <c r="T166" s="310"/>
      <c r="U166" s="310"/>
      <c r="V166" s="310"/>
      <c r="W166" s="310"/>
      <c r="X166" s="310"/>
      <c r="Y166" s="310"/>
      <c r="Z166" s="310"/>
      <c r="AA166" s="310"/>
      <c r="AB166" s="310"/>
      <c r="AC166" s="310"/>
      <c r="AD166" s="310"/>
      <c r="AE166" s="310"/>
      <c r="AF166" s="310"/>
      <c r="AG166" s="310"/>
      <c r="AH166" s="310"/>
      <c r="AI166" s="310"/>
      <c r="AJ166" s="310"/>
      <c r="AK166" s="310"/>
      <c r="AL166" s="310"/>
      <c r="AM166" s="310"/>
      <c r="AN166" s="310"/>
      <c r="AO166" s="310"/>
      <c r="AP166" s="310"/>
      <c r="AQ166" s="310"/>
      <c r="AR166" s="310"/>
      <c r="AS166" s="310"/>
      <c r="AT166" s="310"/>
      <c r="AU166" s="310"/>
      <c r="AV166" s="310"/>
      <c r="AW166" s="310"/>
      <c r="AX166" s="310"/>
      <c r="AY166" s="310"/>
      <c r="AZ166" s="310"/>
      <c r="BA166" s="310"/>
      <c r="BB166" s="310"/>
      <c r="BC166" s="310"/>
      <c r="BD166" s="310"/>
      <c r="BE166" s="310"/>
      <c r="BF166" s="310"/>
      <c r="BG166" s="310"/>
      <c r="BH166" s="310"/>
      <c r="BI166" s="310"/>
      <c r="BJ166" s="310"/>
      <c r="BK166" s="310"/>
      <c r="BL166" s="310"/>
      <c r="BM166" s="310"/>
      <c r="BN166" s="310"/>
      <c r="BO166" s="310"/>
      <c r="BP166" s="310"/>
      <c r="BQ166" s="310"/>
      <c r="BR166" s="310"/>
      <c r="BS166" s="310"/>
      <c r="BT166" s="310"/>
      <c r="BU166" s="310"/>
      <c r="BV166" s="310"/>
      <c r="BW166" s="310"/>
      <c r="BX166" s="310"/>
      <c r="BY166" s="310"/>
      <c r="BZ166" s="310"/>
      <c r="CA166" s="310"/>
      <c r="CB166" s="310"/>
      <c r="CC166" s="310"/>
      <c r="CD166" s="310"/>
      <c r="CE166" s="310"/>
      <c r="CF166" s="310"/>
      <c r="CG166" s="310"/>
      <c r="CH166" s="310"/>
      <c r="CI166" s="310"/>
      <c r="CJ166" s="310"/>
      <c r="CK166" s="310"/>
      <c r="CL166" s="310"/>
      <c r="CM166" s="310"/>
      <c r="CN166" s="310"/>
      <c r="CO166" s="310"/>
      <c r="CP166" s="310"/>
      <c r="CQ166" s="310"/>
      <c r="CR166" s="310"/>
      <c r="CS166" s="310"/>
      <c r="CT166" s="310"/>
      <c r="CU166" s="310"/>
      <c r="CV166" s="310"/>
      <c r="CW166" s="310"/>
      <c r="CX166" s="310"/>
      <c r="CY166" s="310"/>
      <c r="CZ166" s="310"/>
      <c r="DA166" s="310"/>
      <c r="DB166" s="310"/>
      <c r="DC166" s="310"/>
      <c r="DD166" s="310"/>
      <c r="DE166" s="310"/>
      <c r="DF166" s="310"/>
      <c r="DG166" s="310"/>
      <c r="DH166" s="310"/>
      <c r="DI166" s="310"/>
      <c r="DJ166" s="310"/>
      <c r="DK166" s="310"/>
      <c r="DL166" s="310"/>
      <c r="DM166" s="310"/>
      <c r="DN166" s="310"/>
      <c r="DO166" s="310"/>
      <c r="DP166" s="310"/>
      <c r="DQ166" s="310"/>
      <c r="DR166" s="310"/>
      <c r="DS166" s="310"/>
      <c r="DT166" s="310"/>
      <c r="DU166" s="310"/>
      <c r="DV166" s="310"/>
      <c r="DW166" s="310"/>
      <c r="DX166" s="310"/>
      <c r="DY166" s="310"/>
      <c r="DZ166" s="310"/>
      <c r="EA166" s="310"/>
      <c r="EB166" s="310"/>
      <c r="EC166" s="310"/>
      <c r="ED166" s="310"/>
      <c r="EE166" s="310"/>
      <c r="EF166" s="310"/>
      <c r="EG166" s="310"/>
      <c r="EH166" s="310"/>
      <c r="EI166" s="310"/>
      <c r="EJ166" s="310"/>
      <c r="EK166" s="310"/>
      <c r="EL166" s="310"/>
      <c r="EM166" s="310"/>
      <c r="EN166" s="310"/>
      <c r="EO166" s="310"/>
      <c r="EP166" s="310"/>
      <c r="EQ166" s="310"/>
      <c r="ER166" s="310"/>
      <c r="ES166" s="310"/>
      <c r="ET166" s="310"/>
      <c r="EU166" s="310"/>
      <c r="EV166" s="310"/>
      <c r="EW166" s="310"/>
      <c r="EX166" s="310"/>
      <c r="EY166" s="310"/>
      <c r="EZ166" s="310"/>
      <c r="FA166" s="310"/>
      <c r="FB166" s="310"/>
      <c r="FC166" s="310"/>
      <c r="FD166" s="310"/>
      <c r="FE166" s="310"/>
      <c r="FF166" s="310"/>
      <c r="FG166" s="310"/>
      <c r="FH166" s="310"/>
      <c r="FI166" s="310"/>
      <c r="FJ166" s="310"/>
      <c r="FK166" s="310"/>
      <c r="FL166" s="310"/>
      <c r="FM166" s="310"/>
      <c r="FN166" s="310"/>
      <c r="FO166" s="310"/>
      <c r="FP166" s="310"/>
      <c r="FQ166" s="310"/>
      <c r="FR166" s="310"/>
      <c r="FS166" s="310"/>
      <c r="FT166" s="310"/>
      <c r="FU166" s="310"/>
      <c r="FV166" s="310"/>
      <c r="FW166" s="310"/>
      <c r="FX166" s="310"/>
      <c r="FY166" s="310"/>
      <c r="FZ166" s="310"/>
      <c r="GA166" s="310"/>
      <c r="GB166" s="310"/>
      <c r="GC166" s="310"/>
      <c r="GD166" s="310"/>
      <c r="GE166" s="310"/>
      <c r="GF166" s="310"/>
      <c r="GG166" s="310"/>
      <c r="GH166" s="310"/>
      <c r="GI166" s="310"/>
      <c r="GJ166" s="310"/>
      <c r="GK166" s="310"/>
      <c r="GL166" s="310"/>
      <c r="GM166" s="310"/>
      <c r="GN166" s="310"/>
      <c r="GO166" s="310"/>
      <c r="GP166" s="310"/>
      <c r="GQ166" s="310"/>
      <c r="GR166" s="310"/>
      <c r="GS166" s="310"/>
      <c r="GT166" s="310"/>
      <c r="GU166" s="310"/>
      <c r="GV166" s="310"/>
      <c r="GW166" s="310"/>
      <c r="GX166" s="310"/>
      <c r="GY166" s="310"/>
      <c r="GZ166" s="310"/>
      <c r="HA166" s="310"/>
      <c r="HB166" s="310"/>
      <c r="HC166" s="310"/>
      <c r="HD166" s="310"/>
      <c r="HE166" s="310"/>
      <c r="HF166" s="310"/>
      <c r="HG166" s="310"/>
      <c r="HH166" s="310"/>
      <c r="HI166" s="310"/>
      <c r="HJ166" s="310"/>
      <c r="HK166" s="310"/>
      <c r="HL166" s="310"/>
      <c r="HM166" s="310"/>
      <c r="HN166" s="310"/>
      <c r="HO166" s="310"/>
      <c r="HP166" s="310"/>
      <c r="HQ166" s="310"/>
      <c r="HR166" s="310"/>
      <c r="HS166" s="310"/>
      <c r="HT166" s="310"/>
      <c r="HU166" s="310"/>
      <c r="HV166" s="310"/>
      <c r="HW166" s="310"/>
      <c r="HX166" s="310"/>
      <c r="HY166" s="310"/>
      <c r="HZ166" s="310"/>
      <c r="IA166" s="310"/>
      <c r="IB166" s="310"/>
      <c r="IC166" s="310"/>
      <c r="ID166" s="310"/>
      <c r="IE166" s="310"/>
      <c r="IF166" s="310"/>
      <c r="IG166" s="310"/>
      <c r="IH166" s="310"/>
      <c r="II166" s="310"/>
      <c r="IJ166" s="310"/>
      <c r="IK166" s="310"/>
      <c r="IL166" s="310"/>
      <c r="IM166" s="310"/>
      <c r="IN166" s="310"/>
    </row>
    <row r="167" spans="1:248" s="310" customFormat="1">
      <c r="A167" s="677" t="s">
        <v>1287</v>
      </c>
      <c r="B167" s="565" t="s">
        <v>579</v>
      </c>
      <c r="C167" s="556" t="s">
        <v>555</v>
      </c>
      <c r="D167" s="556" t="s">
        <v>47</v>
      </c>
      <c r="E167" s="634">
        <v>130</v>
      </c>
      <c r="F167" s="633">
        <v>150</v>
      </c>
      <c r="G167" s="540"/>
      <c r="H167" s="540"/>
      <c r="I167" s="540">
        <v>19.5</v>
      </c>
      <c r="J167" s="531">
        <f t="shared" si="8"/>
        <v>19.5</v>
      </c>
      <c r="K167" s="592" t="s">
        <v>234</v>
      </c>
      <c r="L167" s="593" t="s">
        <v>242</v>
      </c>
      <c r="M167" s="582"/>
      <c r="N167" s="589"/>
      <c r="O167" s="582"/>
      <c r="P167" s="582"/>
    </row>
    <row r="168" spans="1:248" s="310" customFormat="1" ht="106.5" customHeight="1">
      <c r="A168" s="677" t="s">
        <v>1288</v>
      </c>
      <c r="B168" s="626" t="s">
        <v>748</v>
      </c>
      <c r="C168" s="563" t="s">
        <v>555</v>
      </c>
      <c r="D168" s="613" t="s">
        <v>47</v>
      </c>
      <c r="E168" s="633">
        <v>1700</v>
      </c>
      <c r="F168" s="633">
        <v>140</v>
      </c>
      <c r="G168" s="540">
        <v>0</v>
      </c>
      <c r="H168" s="540">
        <v>85</v>
      </c>
      <c r="I168" s="540">
        <v>170</v>
      </c>
      <c r="J168" s="531">
        <f t="shared" si="8"/>
        <v>238</v>
      </c>
      <c r="K168" s="592" t="s">
        <v>234</v>
      </c>
      <c r="L168" s="580" t="s">
        <v>644</v>
      </c>
      <c r="M168" s="582"/>
      <c r="N168" s="598"/>
      <c r="O168" s="582"/>
      <c r="P168" s="60"/>
      <c r="Q168" s="599"/>
      <c r="R168" s="599"/>
      <c r="S168" s="599"/>
      <c r="T168" s="599"/>
      <c r="U168" s="599"/>
      <c r="V168" s="599"/>
      <c r="W168" s="599"/>
      <c r="X168" s="599"/>
      <c r="Y168" s="599"/>
      <c r="Z168" s="599"/>
      <c r="AA168" s="599"/>
      <c r="AB168" s="599"/>
      <c r="AC168" s="599"/>
      <c r="AD168" s="599"/>
      <c r="AE168" s="599"/>
      <c r="AF168" s="599"/>
      <c r="AG168" s="599"/>
      <c r="AH168" s="599"/>
      <c r="AI168" s="599"/>
      <c r="AJ168" s="599"/>
      <c r="AK168" s="599"/>
      <c r="AL168" s="599"/>
      <c r="AM168" s="599"/>
      <c r="AN168" s="599"/>
      <c r="AO168" s="599"/>
      <c r="AP168" s="599"/>
      <c r="AQ168" s="599"/>
      <c r="AR168" s="599"/>
      <c r="AS168" s="599"/>
      <c r="AT168" s="599"/>
      <c r="AU168" s="599"/>
      <c r="AV168" s="599"/>
      <c r="AW168" s="599"/>
      <c r="AX168" s="599"/>
      <c r="AY168" s="599"/>
      <c r="AZ168" s="599"/>
      <c r="BA168" s="599"/>
      <c r="BB168" s="599"/>
      <c r="BC168" s="599"/>
      <c r="BD168" s="599"/>
      <c r="BE168" s="599"/>
      <c r="BF168" s="599"/>
      <c r="BG168" s="599"/>
      <c r="BH168" s="599"/>
      <c r="BI168" s="599"/>
      <c r="BJ168" s="599"/>
      <c r="BK168" s="599"/>
      <c r="BL168" s="599"/>
      <c r="BM168" s="599"/>
      <c r="BN168" s="599"/>
      <c r="BO168" s="599"/>
      <c r="BP168" s="599"/>
      <c r="BQ168" s="599"/>
      <c r="BR168" s="599"/>
      <c r="BS168" s="599"/>
      <c r="BT168" s="599"/>
      <c r="BU168" s="599"/>
      <c r="BV168" s="599"/>
      <c r="BW168" s="599"/>
      <c r="BX168" s="599"/>
      <c r="BY168" s="599"/>
      <c r="BZ168" s="599"/>
      <c r="CA168" s="599"/>
      <c r="CB168" s="599"/>
      <c r="CC168" s="599"/>
      <c r="CD168" s="599"/>
      <c r="CE168" s="599"/>
      <c r="CF168" s="599"/>
      <c r="CG168" s="599"/>
      <c r="CH168" s="599"/>
      <c r="CI168" s="599"/>
      <c r="CJ168" s="599"/>
      <c r="CK168" s="599"/>
      <c r="CL168" s="599"/>
      <c r="CM168" s="599"/>
      <c r="CN168" s="599"/>
      <c r="CO168" s="599"/>
      <c r="CP168" s="599"/>
      <c r="CQ168" s="599"/>
      <c r="CR168" s="599"/>
      <c r="CS168" s="599"/>
      <c r="CT168" s="599"/>
      <c r="CU168" s="599"/>
      <c r="CV168" s="599"/>
      <c r="CW168" s="599"/>
      <c r="CX168" s="599"/>
      <c r="CY168" s="599"/>
      <c r="CZ168" s="599"/>
      <c r="DA168" s="599"/>
      <c r="DB168" s="599"/>
      <c r="DC168" s="599"/>
      <c r="DD168" s="599"/>
      <c r="DE168" s="599"/>
      <c r="DF168" s="599"/>
      <c r="DG168" s="599"/>
      <c r="DH168" s="599"/>
      <c r="DI168" s="599"/>
      <c r="DJ168" s="599"/>
      <c r="DK168" s="599"/>
      <c r="DL168" s="599"/>
      <c r="DM168" s="599"/>
      <c r="DN168" s="599"/>
      <c r="DO168" s="599"/>
      <c r="DP168" s="599"/>
      <c r="DQ168" s="599"/>
      <c r="DR168" s="599"/>
      <c r="DS168" s="599"/>
      <c r="DT168" s="599"/>
      <c r="DU168" s="599"/>
      <c r="DV168" s="599"/>
      <c r="DW168" s="599"/>
      <c r="DX168" s="599"/>
      <c r="DY168" s="599"/>
      <c r="DZ168" s="599"/>
      <c r="EA168" s="599"/>
      <c r="EB168" s="599"/>
      <c r="EC168" s="599"/>
      <c r="ED168" s="599"/>
      <c r="EE168" s="599"/>
      <c r="EF168" s="599"/>
      <c r="EG168" s="599"/>
      <c r="EH168" s="599"/>
      <c r="EI168" s="599"/>
      <c r="EJ168" s="599"/>
      <c r="EK168" s="599"/>
      <c r="EL168" s="599"/>
      <c r="EM168" s="599"/>
      <c r="EN168" s="599"/>
      <c r="EO168" s="599"/>
      <c r="EP168" s="599"/>
      <c r="EQ168" s="599"/>
      <c r="ER168" s="599"/>
      <c r="ES168" s="599"/>
      <c r="ET168" s="599"/>
      <c r="EU168" s="599"/>
      <c r="EV168" s="599"/>
      <c r="EW168" s="599"/>
      <c r="EX168" s="599"/>
      <c r="EY168" s="599"/>
      <c r="EZ168" s="599"/>
      <c r="FA168" s="599"/>
      <c r="FB168" s="599"/>
      <c r="FC168" s="599"/>
      <c r="FD168" s="599"/>
      <c r="FE168" s="599"/>
      <c r="FF168" s="599"/>
      <c r="FG168" s="599"/>
      <c r="FH168" s="599"/>
      <c r="FI168" s="599"/>
      <c r="FJ168" s="599"/>
      <c r="FK168" s="599"/>
      <c r="FL168" s="599"/>
      <c r="FM168" s="599"/>
      <c r="FN168" s="599"/>
      <c r="FO168" s="599"/>
      <c r="FP168" s="599"/>
      <c r="FQ168" s="599"/>
      <c r="FR168" s="599"/>
      <c r="FS168" s="599"/>
      <c r="FT168" s="599"/>
      <c r="FU168" s="599"/>
      <c r="FV168" s="599"/>
      <c r="FW168" s="599"/>
      <c r="FX168" s="599"/>
      <c r="FY168" s="599"/>
      <c r="FZ168" s="599"/>
      <c r="GA168" s="599"/>
      <c r="GB168" s="599"/>
      <c r="GC168" s="599"/>
      <c r="GD168" s="599"/>
      <c r="GE168" s="599"/>
      <c r="GF168" s="599"/>
      <c r="GG168" s="599"/>
      <c r="GH168" s="599"/>
      <c r="GI168" s="599"/>
      <c r="GJ168" s="599"/>
      <c r="GK168" s="599"/>
      <c r="GL168" s="599"/>
      <c r="GM168" s="599"/>
      <c r="GN168" s="599"/>
      <c r="GO168" s="599"/>
      <c r="GP168" s="599"/>
      <c r="GQ168" s="599"/>
      <c r="GR168" s="599"/>
      <c r="GS168" s="599"/>
      <c r="GT168" s="599"/>
      <c r="GU168" s="599"/>
      <c r="GV168" s="599"/>
      <c r="GW168" s="599"/>
      <c r="GX168" s="599"/>
      <c r="GY168" s="599"/>
      <c r="GZ168" s="599"/>
      <c r="HA168" s="599"/>
      <c r="HB168" s="599"/>
      <c r="HC168" s="599"/>
      <c r="HD168" s="599"/>
      <c r="HE168" s="599"/>
      <c r="HF168" s="599"/>
      <c r="HG168" s="599"/>
      <c r="HH168" s="599"/>
      <c r="HI168" s="599"/>
      <c r="HJ168" s="599"/>
      <c r="HK168" s="599"/>
      <c r="HL168" s="599"/>
      <c r="HM168" s="599"/>
      <c r="HN168" s="599"/>
      <c r="HO168" s="599"/>
      <c r="HP168" s="599"/>
      <c r="HQ168" s="599"/>
      <c r="HR168" s="599"/>
      <c r="HS168" s="599"/>
      <c r="HT168" s="599"/>
      <c r="HU168" s="599"/>
      <c r="HV168" s="599"/>
      <c r="HW168" s="599"/>
      <c r="HX168" s="599"/>
      <c r="HY168" s="599"/>
      <c r="HZ168" s="599"/>
      <c r="IA168" s="599"/>
      <c r="IB168" s="599"/>
      <c r="IC168" s="599"/>
      <c r="ID168" s="599"/>
      <c r="IE168" s="599"/>
      <c r="IF168" s="599"/>
      <c r="IG168" s="599"/>
      <c r="IH168" s="599"/>
      <c r="II168" s="599"/>
      <c r="IJ168" s="599"/>
      <c r="IK168" s="599"/>
      <c r="IL168" s="599"/>
      <c r="IM168" s="599"/>
      <c r="IN168" s="599"/>
    </row>
    <row r="169" spans="1:248" s="310" customFormat="1" ht="48" customHeight="1">
      <c r="A169" s="677" t="s">
        <v>1289</v>
      </c>
      <c r="B169" s="565" t="s">
        <v>845</v>
      </c>
      <c r="C169" s="556" t="s">
        <v>555</v>
      </c>
      <c r="D169" s="556" t="s">
        <v>123</v>
      </c>
      <c r="E169" s="634">
        <v>300</v>
      </c>
      <c r="F169" s="633">
        <v>200</v>
      </c>
      <c r="G169" s="540"/>
      <c r="H169" s="540"/>
      <c r="I169" s="540">
        <v>60</v>
      </c>
      <c r="J169" s="531">
        <f t="shared" si="8"/>
        <v>60</v>
      </c>
      <c r="K169" s="592" t="s">
        <v>234</v>
      </c>
      <c r="L169" s="593" t="s">
        <v>242</v>
      </c>
      <c r="M169" s="582"/>
      <c r="N169" s="598"/>
      <c r="O169" s="582"/>
      <c r="P169" s="60"/>
      <c r="Q169" s="518"/>
      <c r="R169" s="518"/>
      <c r="S169" s="518"/>
      <c r="T169" s="518"/>
      <c r="U169" s="518"/>
      <c r="V169" s="518"/>
      <c r="W169" s="518"/>
      <c r="X169" s="518"/>
      <c r="Y169" s="518"/>
      <c r="Z169" s="518"/>
      <c r="AA169" s="518"/>
      <c r="AB169" s="518"/>
      <c r="AC169" s="518"/>
      <c r="AD169" s="518"/>
      <c r="AE169" s="518"/>
      <c r="AF169" s="518"/>
      <c r="AG169" s="518"/>
      <c r="AH169" s="518"/>
      <c r="AI169" s="518"/>
      <c r="AJ169" s="518"/>
      <c r="AK169" s="518"/>
      <c r="AL169" s="518"/>
      <c r="AM169" s="518"/>
      <c r="AN169" s="518"/>
      <c r="AO169" s="518"/>
      <c r="AP169" s="518"/>
      <c r="AQ169" s="518"/>
      <c r="AR169" s="518"/>
      <c r="AS169" s="518"/>
      <c r="AT169" s="518"/>
      <c r="AU169" s="518"/>
      <c r="AV169" s="518"/>
      <c r="AW169" s="518"/>
      <c r="AX169" s="518"/>
      <c r="AY169" s="518"/>
      <c r="AZ169" s="518"/>
      <c r="BA169" s="518"/>
      <c r="BB169" s="518"/>
      <c r="BC169" s="518"/>
      <c r="BD169" s="518"/>
      <c r="BE169" s="518"/>
      <c r="BF169" s="518"/>
      <c r="BG169" s="518"/>
      <c r="BH169" s="518"/>
      <c r="BI169" s="518"/>
      <c r="BJ169" s="518"/>
      <c r="BK169" s="518"/>
      <c r="BL169" s="518"/>
      <c r="BM169" s="518"/>
      <c r="BN169" s="518"/>
      <c r="BO169" s="518"/>
      <c r="BP169" s="518"/>
      <c r="BQ169" s="518"/>
      <c r="BR169" s="518"/>
      <c r="BS169" s="518"/>
      <c r="BT169" s="518"/>
      <c r="BU169" s="518"/>
      <c r="BV169" s="518"/>
      <c r="BW169" s="518"/>
      <c r="BX169" s="518"/>
      <c r="BY169" s="518"/>
      <c r="BZ169" s="518"/>
      <c r="CA169" s="518"/>
      <c r="CB169" s="518"/>
      <c r="CC169" s="518"/>
      <c r="CD169" s="518"/>
      <c r="CE169" s="518"/>
      <c r="CF169" s="518"/>
      <c r="CG169" s="518"/>
      <c r="CH169" s="518"/>
      <c r="CI169" s="518"/>
      <c r="CJ169" s="518"/>
      <c r="CK169" s="518"/>
      <c r="CL169" s="518"/>
      <c r="CM169" s="518"/>
      <c r="CN169" s="518"/>
      <c r="CO169" s="518"/>
      <c r="CP169" s="518"/>
      <c r="CQ169" s="518"/>
      <c r="CR169" s="518"/>
      <c r="CS169" s="518"/>
      <c r="CT169" s="518"/>
      <c r="CU169" s="518"/>
      <c r="CV169" s="518"/>
      <c r="CW169" s="518"/>
      <c r="CX169" s="518"/>
      <c r="CY169" s="518"/>
      <c r="CZ169" s="518"/>
      <c r="DA169" s="518"/>
      <c r="DB169" s="518"/>
      <c r="DC169" s="518"/>
      <c r="DD169" s="518"/>
      <c r="DE169" s="518"/>
      <c r="DF169" s="518"/>
      <c r="DG169" s="518"/>
      <c r="DH169" s="518"/>
      <c r="DI169" s="518"/>
      <c r="DJ169" s="518"/>
      <c r="DK169" s="518"/>
      <c r="DL169" s="518"/>
      <c r="DM169" s="518"/>
      <c r="DN169" s="518"/>
      <c r="DO169" s="518"/>
      <c r="DP169" s="518"/>
      <c r="DQ169" s="518"/>
      <c r="DR169" s="518"/>
      <c r="DS169" s="518"/>
      <c r="DT169" s="518"/>
      <c r="DU169" s="518"/>
      <c r="DV169" s="518"/>
      <c r="DW169" s="518"/>
      <c r="DX169" s="518"/>
      <c r="DY169" s="518"/>
      <c r="DZ169" s="518"/>
      <c r="EA169" s="518"/>
      <c r="EB169" s="518"/>
      <c r="EC169" s="518"/>
      <c r="ED169" s="518"/>
      <c r="EE169" s="518"/>
      <c r="EF169" s="518"/>
      <c r="EG169" s="518"/>
      <c r="EH169" s="518"/>
      <c r="EI169" s="518"/>
      <c r="EJ169" s="518"/>
      <c r="EK169" s="518"/>
      <c r="EL169" s="518"/>
      <c r="EM169" s="518"/>
      <c r="EN169" s="518"/>
      <c r="EO169" s="518"/>
      <c r="EP169" s="518"/>
      <c r="EQ169" s="518"/>
      <c r="ER169" s="518"/>
      <c r="ES169" s="518"/>
      <c r="ET169" s="518"/>
      <c r="EU169" s="518"/>
      <c r="EV169" s="518"/>
      <c r="EW169" s="518"/>
      <c r="EX169" s="518"/>
      <c r="EY169" s="518"/>
      <c r="EZ169" s="518"/>
      <c r="FA169" s="518"/>
      <c r="FB169" s="518"/>
      <c r="FC169" s="518"/>
      <c r="FD169" s="518"/>
      <c r="FE169" s="518"/>
      <c r="FF169" s="518"/>
      <c r="FG169" s="518"/>
      <c r="FH169" s="518"/>
      <c r="FI169" s="518"/>
      <c r="FJ169" s="518"/>
      <c r="FK169" s="518"/>
      <c r="FL169" s="518"/>
      <c r="FM169" s="518"/>
      <c r="FN169" s="518"/>
      <c r="FO169" s="518"/>
      <c r="FP169" s="518"/>
      <c r="FQ169" s="518"/>
      <c r="FR169" s="518"/>
      <c r="FS169" s="518"/>
      <c r="FT169" s="518"/>
      <c r="FU169" s="518"/>
      <c r="FV169" s="518"/>
      <c r="FW169" s="518"/>
      <c r="FX169" s="518"/>
      <c r="FY169" s="518"/>
      <c r="FZ169" s="518"/>
      <c r="GA169" s="518"/>
      <c r="GB169" s="518"/>
      <c r="GC169" s="518"/>
      <c r="GD169" s="518"/>
      <c r="GE169" s="518"/>
      <c r="GF169" s="518"/>
      <c r="GG169" s="518"/>
      <c r="GH169" s="518"/>
      <c r="GI169" s="518"/>
      <c r="GJ169" s="518"/>
      <c r="GK169" s="518"/>
      <c r="GL169" s="518"/>
      <c r="GM169" s="518"/>
      <c r="GN169" s="518"/>
      <c r="GO169" s="518"/>
      <c r="GP169" s="518"/>
      <c r="GQ169" s="518"/>
      <c r="GR169" s="518"/>
      <c r="GS169" s="518"/>
      <c r="GT169" s="518"/>
      <c r="GU169" s="518"/>
      <c r="GV169" s="518"/>
      <c r="GW169" s="518"/>
      <c r="GX169" s="518"/>
      <c r="GY169" s="518"/>
      <c r="GZ169" s="518"/>
      <c r="HA169" s="518"/>
      <c r="HB169" s="518"/>
      <c r="HC169" s="518"/>
      <c r="HD169" s="518"/>
      <c r="HE169" s="518"/>
      <c r="HF169" s="518"/>
      <c r="HG169" s="518"/>
      <c r="HH169" s="518"/>
      <c r="HI169" s="518"/>
      <c r="HJ169" s="518"/>
      <c r="HK169" s="518"/>
      <c r="HL169" s="518"/>
      <c r="HM169" s="518"/>
      <c r="HN169" s="518"/>
      <c r="HO169" s="518"/>
      <c r="HP169" s="518"/>
      <c r="HQ169" s="518"/>
      <c r="HR169" s="518"/>
      <c r="HS169" s="518"/>
      <c r="HT169" s="518"/>
      <c r="HU169" s="518"/>
      <c r="HV169" s="518"/>
      <c r="HW169" s="518"/>
      <c r="HX169" s="518"/>
      <c r="HY169" s="518"/>
      <c r="HZ169" s="518"/>
      <c r="IA169" s="518"/>
      <c r="IB169" s="518"/>
      <c r="IC169" s="518"/>
      <c r="ID169" s="518"/>
      <c r="IE169" s="518"/>
      <c r="IF169" s="518"/>
      <c r="IG169" s="518"/>
      <c r="IH169" s="518"/>
      <c r="II169" s="518"/>
      <c r="IJ169" s="518"/>
      <c r="IK169" s="518"/>
      <c r="IL169" s="518"/>
      <c r="IM169" s="518"/>
      <c r="IN169" s="518"/>
    </row>
    <row r="170" spans="1:248" s="511" customFormat="1" ht="52.5" customHeight="1">
      <c r="A170" s="677" t="s">
        <v>1290</v>
      </c>
      <c r="B170" s="626" t="s">
        <v>580</v>
      </c>
      <c r="C170" s="563" t="s">
        <v>555</v>
      </c>
      <c r="D170" s="613" t="s">
        <v>123</v>
      </c>
      <c r="E170" s="633">
        <v>55</v>
      </c>
      <c r="F170" s="633">
        <v>400</v>
      </c>
      <c r="G170" s="540">
        <v>0</v>
      </c>
      <c r="H170" s="540">
        <v>8</v>
      </c>
      <c r="I170" s="540">
        <v>16</v>
      </c>
      <c r="J170" s="531">
        <f t="shared" si="8"/>
        <v>22</v>
      </c>
      <c r="K170" s="592" t="s">
        <v>234</v>
      </c>
      <c r="L170" s="580" t="s">
        <v>644</v>
      </c>
      <c r="M170" s="582"/>
      <c r="N170" s="598"/>
      <c r="O170" s="582"/>
      <c r="P170" s="60"/>
      <c r="Q170" s="599"/>
      <c r="R170" s="599"/>
      <c r="S170" s="599"/>
      <c r="T170" s="599"/>
      <c r="U170" s="599"/>
      <c r="V170" s="599"/>
      <c r="W170" s="599"/>
      <c r="X170" s="599"/>
      <c r="Y170" s="599"/>
      <c r="Z170" s="599"/>
      <c r="AA170" s="599"/>
      <c r="AB170" s="599"/>
      <c r="AC170" s="599"/>
      <c r="AD170" s="599"/>
      <c r="AE170" s="599"/>
      <c r="AF170" s="599"/>
      <c r="AG170" s="599"/>
      <c r="AH170" s="599"/>
      <c r="AI170" s="599"/>
      <c r="AJ170" s="599"/>
      <c r="AK170" s="599"/>
      <c r="AL170" s="599"/>
      <c r="AM170" s="599"/>
      <c r="AN170" s="599"/>
      <c r="AO170" s="599"/>
      <c r="AP170" s="599"/>
      <c r="AQ170" s="599"/>
      <c r="AR170" s="599"/>
      <c r="AS170" s="599"/>
      <c r="AT170" s="599"/>
      <c r="AU170" s="599"/>
      <c r="AV170" s="599"/>
      <c r="AW170" s="599"/>
      <c r="AX170" s="599"/>
      <c r="AY170" s="599"/>
      <c r="AZ170" s="599"/>
      <c r="BA170" s="599"/>
      <c r="BB170" s="599"/>
      <c r="BC170" s="599"/>
      <c r="BD170" s="599"/>
      <c r="BE170" s="599"/>
      <c r="BF170" s="599"/>
      <c r="BG170" s="599"/>
      <c r="BH170" s="599"/>
      <c r="BI170" s="599"/>
      <c r="BJ170" s="599"/>
      <c r="BK170" s="599"/>
      <c r="BL170" s="599"/>
      <c r="BM170" s="599"/>
      <c r="BN170" s="599"/>
      <c r="BO170" s="599"/>
      <c r="BP170" s="599"/>
      <c r="BQ170" s="599"/>
      <c r="BR170" s="599"/>
      <c r="BS170" s="599"/>
      <c r="BT170" s="599"/>
      <c r="BU170" s="599"/>
      <c r="BV170" s="599"/>
      <c r="BW170" s="599"/>
      <c r="BX170" s="599"/>
      <c r="BY170" s="599"/>
      <c r="BZ170" s="599"/>
      <c r="CA170" s="599"/>
      <c r="CB170" s="599"/>
      <c r="CC170" s="599"/>
      <c r="CD170" s="599"/>
      <c r="CE170" s="599"/>
      <c r="CF170" s="599"/>
      <c r="CG170" s="599"/>
      <c r="CH170" s="599"/>
      <c r="CI170" s="599"/>
      <c r="CJ170" s="599"/>
      <c r="CK170" s="599"/>
      <c r="CL170" s="599"/>
      <c r="CM170" s="599"/>
      <c r="CN170" s="599"/>
      <c r="CO170" s="599"/>
      <c r="CP170" s="599"/>
      <c r="CQ170" s="599"/>
      <c r="CR170" s="599"/>
      <c r="CS170" s="599"/>
      <c r="CT170" s="599"/>
      <c r="CU170" s="599"/>
      <c r="CV170" s="599"/>
      <c r="CW170" s="599"/>
      <c r="CX170" s="599"/>
      <c r="CY170" s="599"/>
      <c r="CZ170" s="599"/>
      <c r="DA170" s="599"/>
      <c r="DB170" s="599"/>
      <c r="DC170" s="599"/>
      <c r="DD170" s="599"/>
      <c r="DE170" s="599"/>
      <c r="DF170" s="599"/>
      <c r="DG170" s="599"/>
      <c r="DH170" s="599"/>
      <c r="DI170" s="599"/>
      <c r="DJ170" s="599"/>
      <c r="DK170" s="599"/>
      <c r="DL170" s="599"/>
      <c r="DM170" s="599"/>
      <c r="DN170" s="599"/>
      <c r="DO170" s="599"/>
      <c r="DP170" s="599"/>
      <c r="DQ170" s="599"/>
      <c r="DR170" s="599"/>
      <c r="DS170" s="599"/>
      <c r="DT170" s="599"/>
      <c r="DU170" s="599"/>
      <c r="DV170" s="599"/>
      <c r="DW170" s="599"/>
      <c r="DX170" s="599"/>
      <c r="DY170" s="599"/>
      <c r="DZ170" s="599"/>
      <c r="EA170" s="599"/>
      <c r="EB170" s="599"/>
      <c r="EC170" s="599"/>
      <c r="ED170" s="599"/>
      <c r="EE170" s="599"/>
      <c r="EF170" s="599"/>
      <c r="EG170" s="599"/>
      <c r="EH170" s="599"/>
      <c r="EI170" s="599"/>
      <c r="EJ170" s="599"/>
      <c r="EK170" s="599"/>
      <c r="EL170" s="599"/>
      <c r="EM170" s="599"/>
      <c r="EN170" s="599"/>
      <c r="EO170" s="599"/>
      <c r="EP170" s="599"/>
      <c r="EQ170" s="599"/>
      <c r="ER170" s="599"/>
      <c r="ES170" s="599"/>
      <c r="ET170" s="599"/>
      <c r="EU170" s="599"/>
      <c r="EV170" s="599"/>
      <c r="EW170" s="599"/>
      <c r="EX170" s="599"/>
      <c r="EY170" s="599"/>
      <c r="EZ170" s="599"/>
      <c r="FA170" s="599"/>
      <c r="FB170" s="599"/>
      <c r="FC170" s="599"/>
      <c r="FD170" s="599"/>
      <c r="FE170" s="599"/>
      <c r="FF170" s="599"/>
      <c r="FG170" s="599"/>
      <c r="FH170" s="599"/>
      <c r="FI170" s="599"/>
      <c r="FJ170" s="599"/>
      <c r="FK170" s="599"/>
      <c r="FL170" s="599"/>
      <c r="FM170" s="599"/>
      <c r="FN170" s="599"/>
      <c r="FO170" s="599"/>
      <c r="FP170" s="599"/>
      <c r="FQ170" s="599"/>
      <c r="FR170" s="599"/>
      <c r="FS170" s="599"/>
      <c r="FT170" s="599"/>
      <c r="FU170" s="599"/>
      <c r="FV170" s="599"/>
      <c r="FW170" s="599"/>
      <c r="FX170" s="599"/>
      <c r="FY170" s="599"/>
      <c r="FZ170" s="599"/>
      <c r="GA170" s="599"/>
      <c r="GB170" s="599"/>
      <c r="GC170" s="599"/>
      <c r="GD170" s="599"/>
      <c r="GE170" s="599"/>
      <c r="GF170" s="599"/>
      <c r="GG170" s="599"/>
      <c r="GH170" s="599"/>
      <c r="GI170" s="599"/>
      <c r="GJ170" s="599"/>
      <c r="GK170" s="599"/>
      <c r="GL170" s="599"/>
      <c r="GM170" s="599"/>
      <c r="GN170" s="599"/>
      <c r="GO170" s="599"/>
      <c r="GP170" s="599"/>
      <c r="GQ170" s="599"/>
      <c r="GR170" s="599"/>
      <c r="GS170" s="599"/>
      <c r="GT170" s="599"/>
      <c r="GU170" s="599"/>
      <c r="GV170" s="599"/>
      <c r="GW170" s="599"/>
      <c r="GX170" s="599"/>
      <c r="GY170" s="599"/>
      <c r="GZ170" s="599"/>
      <c r="HA170" s="599"/>
      <c r="HB170" s="599"/>
      <c r="HC170" s="599"/>
      <c r="HD170" s="599"/>
      <c r="HE170" s="599"/>
      <c r="HF170" s="599"/>
      <c r="HG170" s="599"/>
      <c r="HH170" s="599"/>
      <c r="HI170" s="599"/>
      <c r="HJ170" s="599"/>
      <c r="HK170" s="599"/>
      <c r="HL170" s="599"/>
      <c r="HM170" s="599"/>
      <c r="HN170" s="599"/>
      <c r="HO170" s="599"/>
      <c r="HP170" s="599"/>
      <c r="HQ170" s="599"/>
      <c r="HR170" s="599"/>
      <c r="HS170" s="599"/>
      <c r="HT170" s="599"/>
      <c r="HU170" s="599"/>
      <c r="HV170" s="599"/>
      <c r="HW170" s="599"/>
      <c r="HX170" s="599"/>
      <c r="HY170" s="599"/>
      <c r="HZ170" s="599"/>
      <c r="IA170" s="599"/>
      <c r="IB170" s="599"/>
      <c r="IC170" s="599"/>
      <c r="ID170" s="599"/>
      <c r="IE170" s="599"/>
      <c r="IF170" s="599"/>
      <c r="IG170" s="599"/>
      <c r="IH170" s="599"/>
      <c r="II170" s="599"/>
      <c r="IJ170" s="599"/>
      <c r="IK170" s="599"/>
      <c r="IL170" s="599"/>
      <c r="IM170" s="599"/>
      <c r="IN170" s="599"/>
    </row>
    <row r="171" spans="1:248" s="310" customFormat="1" ht="42" customHeight="1">
      <c r="A171" s="677" t="s">
        <v>1291</v>
      </c>
      <c r="B171" s="565" t="s">
        <v>580</v>
      </c>
      <c r="C171" s="556" t="s">
        <v>555</v>
      </c>
      <c r="D171" s="556" t="s">
        <v>123</v>
      </c>
      <c r="E171" s="634">
        <v>80</v>
      </c>
      <c r="F171" s="633">
        <v>3000</v>
      </c>
      <c r="G171" s="540"/>
      <c r="H171" s="540"/>
      <c r="I171" s="540">
        <v>240</v>
      </c>
      <c r="J171" s="531">
        <f t="shared" si="8"/>
        <v>240</v>
      </c>
      <c r="K171" s="592" t="s">
        <v>234</v>
      </c>
      <c r="L171" s="593" t="s">
        <v>242</v>
      </c>
      <c r="M171" s="582"/>
      <c r="N171" s="589"/>
      <c r="O171" s="582"/>
      <c r="P171" s="582"/>
    </row>
    <row r="172" spans="1:248" s="310" customFormat="1" ht="42" customHeight="1">
      <c r="A172" s="677" t="s">
        <v>1292</v>
      </c>
      <c r="B172" s="565" t="s">
        <v>581</v>
      </c>
      <c r="C172" s="556" t="s">
        <v>555</v>
      </c>
      <c r="D172" s="556" t="s">
        <v>123</v>
      </c>
      <c r="E172" s="634">
        <v>200</v>
      </c>
      <c r="F172" s="633">
        <v>2000</v>
      </c>
      <c r="G172" s="540"/>
      <c r="H172" s="540"/>
      <c r="I172" s="540">
        <v>400</v>
      </c>
      <c r="J172" s="531">
        <f t="shared" si="8"/>
        <v>400</v>
      </c>
      <c r="K172" s="592" t="s">
        <v>234</v>
      </c>
      <c r="L172" s="593" t="s">
        <v>242</v>
      </c>
      <c r="M172" s="582"/>
      <c r="N172" s="589"/>
      <c r="O172" s="582"/>
      <c r="P172" s="582"/>
    </row>
    <row r="173" spans="1:248" s="652" customFormat="1" ht="61.5" customHeight="1">
      <c r="A173" s="677" t="s">
        <v>1293</v>
      </c>
      <c r="B173" s="565" t="s">
        <v>582</v>
      </c>
      <c r="C173" s="556" t="s">
        <v>555</v>
      </c>
      <c r="D173" s="556" t="s">
        <v>47</v>
      </c>
      <c r="E173" s="634">
        <v>7</v>
      </c>
      <c r="F173" s="633">
        <v>20000</v>
      </c>
      <c r="G173" s="540"/>
      <c r="H173" s="540"/>
      <c r="I173" s="540">
        <v>140</v>
      </c>
      <c r="J173" s="531">
        <f t="shared" si="8"/>
        <v>140</v>
      </c>
      <c r="K173" s="647" t="s">
        <v>234</v>
      </c>
      <c r="L173" s="648" t="s">
        <v>242</v>
      </c>
      <c r="M173" s="582"/>
      <c r="N173" s="651"/>
      <c r="O173" s="582"/>
      <c r="P173" s="649"/>
    </row>
    <row r="174" spans="1:248" s="310" customFormat="1" ht="45.75" customHeight="1">
      <c r="A174" s="677" t="s">
        <v>1294</v>
      </c>
      <c r="B174" s="565" t="s">
        <v>583</v>
      </c>
      <c r="C174" s="556" t="s">
        <v>555</v>
      </c>
      <c r="D174" s="556" t="s">
        <v>47</v>
      </c>
      <c r="E174" s="634">
        <v>80</v>
      </c>
      <c r="F174" s="633">
        <v>8000</v>
      </c>
      <c r="G174" s="540"/>
      <c r="H174" s="540"/>
      <c r="I174" s="540">
        <v>640</v>
      </c>
      <c r="J174" s="531">
        <f t="shared" si="8"/>
        <v>640</v>
      </c>
      <c r="K174" s="608" t="s">
        <v>234</v>
      </c>
      <c r="L174" s="609" t="s">
        <v>242</v>
      </c>
      <c r="M174" s="582"/>
      <c r="N174" s="606"/>
      <c r="O174" s="582"/>
      <c r="P174" s="605"/>
      <c r="Q174" s="513"/>
      <c r="R174" s="513"/>
      <c r="S174" s="513"/>
      <c r="T174" s="513"/>
      <c r="U174" s="513"/>
      <c r="V174" s="513"/>
      <c r="W174" s="513"/>
      <c r="X174" s="513"/>
      <c r="Y174" s="513"/>
      <c r="Z174" s="513"/>
      <c r="AA174" s="513"/>
      <c r="AB174" s="513"/>
      <c r="AC174" s="513"/>
      <c r="AD174" s="513"/>
      <c r="AE174" s="513"/>
      <c r="AF174" s="513"/>
      <c r="AG174" s="513"/>
      <c r="AH174" s="513"/>
      <c r="AI174" s="513"/>
      <c r="AJ174" s="513"/>
      <c r="AK174" s="513"/>
      <c r="AL174" s="513"/>
      <c r="AM174" s="513"/>
      <c r="AN174" s="513"/>
      <c r="AO174" s="513"/>
      <c r="AP174" s="513"/>
      <c r="AQ174" s="513"/>
      <c r="AR174" s="513"/>
      <c r="AS174" s="513"/>
      <c r="AT174" s="513"/>
      <c r="AU174" s="513"/>
      <c r="AV174" s="513"/>
      <c r="AW174" s="513"/>
      <c r="AX174" s="513"/>
      <c r="AY174" s="513"/>
      <c r="AZ174" s="513"/>
      <c r="BA174" s="513"/>
      <c r="BB174" s="513"/>
      <c r="BC174" s="513"/>
      <c r="BD174" s="513"/>
      <c r="BE174" s="513"/>
      <c r="BF174" s="513"/>
      <c r="BG174" s="513"/>
      <c r="BH174" s="513"/>
      <c r="BI174" s="513"/>
      <c r="BJ174" s="513"/>
      <c r="BK174" s="513"/>
      <c r="BL174" s="513"/>
      <c r="BM174" s="513"/>
      <c r="BN174" s="513"/>
      <c r="BO174" s="513"/>
      <c r="BP174" s="513"/>
      <c r="BQ174" s="513"/>
      <c r="BR174" s="513"/>
      <c r="BS174" s="513"/>
      <c r="BT174" s="513"/>
      <c r="BU174" s="513"/>
      <c r="BV174" s="513"/>
      <c r="BW174" s="513"/>
      <c r="BX174" s="513"/>
      <c r="BY174" s="513"/>
      <c r="BZ174" s="513"/>
      <c r="CA174" s="513"/>
      <c r="CB174" s="513"/>
      <c r="CC174" s="513"/>
      <c r="CD174" s="513"/>
      <c r="CE174" s="513"/>
      <c r="CF174" s="513"/>
      <c r="CG174" s="513"/>
      <c r="CH174" s="513"/>
      <c r="CI174" s="513"/>
      <c r="CJ174" s="513"/>
      <c r="CK174" s="513"/>
      <c r="CL174" s="513"/>
      <c r="CM174" s="513"/>
      <c r="CN174" s="513"/>
      <c r="CO174" s="513"/>
      <c r="CP174" s="513"/>
      <c r="CQ174" s="513"/>
      <c r="CR174" s="513"/>
      <c r="CS174" s="513"/>
      <c r="CT174" s="513"/>
      <c r="CU174" s="513"/>
      <c r="CV174" s="513"/>
      <c r="CW174" s="513"/>
      <c r="CX174" s="513"/>
      <c r="CY174" s="513"/>
      <c r="CZ174" s="513"/>
      <c r="DA174" s="513"/>
      <c r="DB174" s="513"/>
      <c r="DC174" s="513"/>
      <c r="DD174" s="513"/>
      <c r="DE174" s="513"/>
      <c r="DF174" s="513"/>
      <c r="DG174" s="513"/>
      <c r="DH174" s="513"/>
      <c r="DI174" s="513"/>
      <c r="DJ174" s="513"/>
      <c r="DK174" s="513"/>
      <c r="DL174" s="513"/>
      <c r="DM174" s="513"/>
      <c r="DN174" s="513"/>
      <c r="DO174" s="513"/>
      <c r="DP174" s="513"/>
      <c r="DQ174" s="513"/>
      <c r="DR174" s="513"/>
      <c r="DS174" s="513"/>
      <c r="DT174" s="513"/>
      <c r="DU174" s="513"/>
      <c r="DV174" s="513"/>
      <c r="DW174" s="513"/>
      <c r="DX174" s="513"/>
      <c r="DY174" s="513"/>
      <c r="DZ174" s="513"/>
      <c r="EA174" s="513"/>
      <c r="EB174" s="513"/>
      <c r="EC174" s="513"/>
      <c r="ED174" s="513"/>
      <c r="EE174" s="513"/>
      <c r="EF174" s="513"/>
      <c r="EG174" s="513"/>
      <c r="EH174" s="513"/>
      <c r="EI174" s="513"/>
      <c r="EJ174" s="513"/>
      <c r="EK174" s="513"/>
      <c r="EL174" s="513"/>
      <c r="EM174" s="513"/>
      <c r="EN174" s="513"/>
      <c r="EO174" s="513"/>
      <c r="EP174" s="513"/>
      <c r="EQ174" s="513"/>
      <c r="ER174" s="513"/>
      <c r="ES174" s="513"/>
      <c r="ET174" s="513"/>
      <c r="EU174" s="513"/>
      <c r="EV174" s="513"/>
      <c r="EW174" s="513"/>
      <c r="EX174" s="513"/>
      <c r="EY174" s="513"/>
      <c r="EZ174" s="513"/>
      <c r="FA174" s="513"/>
      <c r="FB174" s="513"/>
      <c r="FC174" s="513"/>
      <c r="FD174" s="513"/>
      <c r="FE174" s="513"/>
      <c r="FF174" s="513"/>
      <c r="FG174" s="513"/>
      <c r="FH174" s="513"/>
      <c r="FI174" s="513"/>
      <c r="FJ174" s="513"/>
      <c r="FK174" s="513"/>
      <c r="FL174" s="513"/>
      <c r="FM174" s="513"/>
      <c r="FN174" s="513"/>
      <c r="FO174" s="513"/>
      <c r="FP174" s="513"/>
      <c r="FQ174" s="513"/>
      <c r="FR174" s="513"/>
      <c r="FS174" s="513"/>
      <c r="FT174" s="513"/>
      <c r="FU174" s="513"/>
      <c r="FV174" s="513"/>
      <c r="FW174" s="513"/>
      <c r="FX174" s="513"/>
      <c r="FY174" s="513"/>
      <c r="FZ174" s="513"/>
      <c r="GA174" s="513"/>
      <c r="GB174" s="513"/>
      <c r="GC174" s="513"/>
      <c r="GD174" s="513"/>
      <c r="GE174" s="513"/>
      <c r="GF174" s="513"/>
      <c r="GG174" s="513"/>
      <c r="GH174" s="513"/>
      <c r="GI174" s="513"/>
      <c r="GJ174" s="513"/>
      <c r="GK174" s="513"/>
      <c r="GL174" s="513"/>
      <c r="GM174" s="513"/>
      <c r="GN174" s="513"/>
      <c r="GO174" s="513"/>
      <c r="GP174" s="513"/>
      <c r="GQ174" s="513"/>
      <c r="GR174" s="513"/>
      <c r="GS174" s="513"/>
      <c r="GT174" s="513"/>
      <c r="GU174" s="513"/>
      <c r="GV174" s="513"/>
      <c r="GW174" s="513"/>
      <c r="GX174" s="513"/>
      <c r="GY174" s="513"/>
      <c r="GZ174" s="513"/>
      <c r="HA174" s="513"/>
      <c r="HB174" s="513"/>
      <c r="HC174" s="513"/>
      <c r="HD174" s="513"/>
      <c r="HE174" s="513"/>
      <c r="HF174" s="513"/>
      <c r="HG174" s="513"/>
      <c r="HH174" s="513"/>
      <c r="HI174" s="513"/>
      <c r="HJ174" s="513"/>
      <c r="HK174" s="513"/>
      <c r="HL174" s="513"/>
      <c r="HM174" s="513"/>
      <c r="HN174" s="513"/>
      <c r="HO174" s="513"/>
      <c r="HP174" s="513"/>
      <c r="HQ174" s="513"/>
      <c r="HR174" s="513"/>
      <c r="HS174" s="513"/>
      <c r="HT174" s="513"/>
      <c r="HU174" s="513"/>
      <c r="HV174" s="513"/>
      <c r="HW174" s="513"/>
      <c r="HX174" s="513"/>
      <c r="HY174" s="513"/>
      <c r="HZ174" s="513"/>
      <c r="IA174" s="513"/>
      <c r="IB174" s="513"/>
      <c r="IC174" s="513"/>
      <c r="ID174" s="513"/>
      <c r="IE174" s="513"/>
      <c r="IF174" s="513"/>
      <c r="IG174" s="513"/>
      <c r="IH174" s="513"/>
      <c r="II174" s="513"/>
      <c r="IJ174" s="513"/>
      <c r="IK174" s="513"/>
      <c r="IL174" s="513"/>
      <c r="IM174" s="513"/>
      <c r="IN174" s="513"/>
    </row>
    <row r="175" spans="1:248" s="310" customFormat="1" ht="48.75" customHeight="1">
      <c r="A175" s="677" t="s">
        <v>1295</v>
      </c>
      <c r="B175" s="565" t="s">
        <v>749</v>
      </c>
      <c r="C175" s="556" t="s">
        <v>555</v>
      </c>
      <c r="D175" s="556" t="s">
        <v>47</v>
      </c>
      <c r="E175" s="634">
        <v>80</v>
      </c>
      <c r="F175" s="633">
        <v>2000</v>
      </c>
      <c r="G175" s="540"/>
      <c r="H175" s="540"/>
      <c r="I175" s="540">
        <v>160</v>
      </c>
      <c r="J175" s="531">
        <f t="shared" si="8"/>
        <v>160</v>
      </c>
      <c r="K175" s="608" t="s">
        <v>234</v>
      </c>
      <c r="L175" s="609" t="s">
        <v>242</v>
      </c>
      <c r="M175" s="582"/>
      <c r="N175" s="606"/>
      <c r="O175" s="582"/>
      <c r="P175" s="605"/>
      <c r="Q175" s="513"/>
      <c r="R175" s="513"/>
      <c r="S175" s="513"/>
      <c r="T175" s="513"/>
      <c r="U175" s="513"/>
      <c r="V175" s="513"/>
      <c r="W175" s="513"/>
      <c r="X175" s="513"/>
      <c r="Y175" s="513"/>
      <c r="Z175" s="513"/>
      <c r="AA175" s="513"/>
      <c r="AB175" s="513"/>
      <c r="AC175" s="513"/>
      <c r="AD175" s="513"/>
      <c r="AE175" s="513"/>
      <c r="AF175" s="513"/>
      <c r="AG175" s="513"/>
      <c r="AH175" s="513"/>
      <c r="AI175" s="513"/>
      <c r="AJ175" s="513"/>
      <c r="AK175" s="513"/>
      <c r="AL175" s="513"/>
      <c r="AM175" s="513"/>
      <c r="AN175" s="513"/>
      <c r="AO175" s="513"/>
      <c r="AP175" s="513"/>
      <c r="AQ175" s="513"/>
      <c r="AR175" s="513"/>
      <c r="AS175" s="513"/>
      <c r="AT175" s="513"/>
      <c r="AU175" s="513"/>
      <c r="AV175" s="513"/>
      <c r="AW175" s="513"/>
      <c r="AX175" s="513"/>
      <c r="AY175" s="513"/>
      <c r="AZ175" s="513"/>
      <c r="BA175" s="513"/>
      <c r="BB175" s="513"/>
      <c r="BC175" s="513"/>
      <c r="BD175" s="513"/>
      <c r="BE175" s="513"/>
      <c r="BF175" s="513"/>
      <c r="BG175" s="513"/>
      <c r="BH175" s="513"/>
      <c r="BI175" s="513"/>
      <c r="BJ175" s="513"/>
      <c r="BK175" s="513"/>
      <c r="BL175" s="513"/>
      <c r="BM175" s="513"/>
      <c r="BN175" s="513"/>
      <c r="BO175" s="513"/>
      <c r="BP175" s="513"/>
      <c r="BQ175" s="513"/>
      <c r="BR175" s="513"/>
      <c r="BS175" s="513"/>
      <c r="BT175" s="513"/>
      <c r="BU175" s="513"/>
      <c r="BV175" s="513"/>
      <c r="BW175" s="513"/>
      <c r="BX175" s="513"/>
      <c r="BY175" s="513"/>
      <c r="BZ175" s="513"/>
      <c r="CA175" s="513"/>
      <c r="CB175" s="513"/>
      <c r="CC175" s="513"/>
      <c r="CD175" s="513"/>
      <c r="CE175" s="513"/>
      <c r="CF175" s="513"/>
      <c r="CG175" s="513"/>
      <c r="CH175" s="513"/>
      <c r="CI175" s="513"/>
      <c r="CJ175" s="513"/>
      <c r="CK175" s="513"/>
      <c r="CL175" s="513"/>
      <c r="CM175" s="513"/>
      <c r="CN175" s="513"/>
      <c r="CO175" s="513"/>
      <c r="CP175" s="513"/>
      <c r="CQ175" s="513"/>
      <c r="CR175" s="513"/>
      <c r="CS175" s="513"/>
      <c r="CT175" s="513"/>
      <c r="CU175" s="513"/>
      <c r="CV175" s="513"/>
      <c r="CW175" s="513"/>
      <c r="CX175" s="513"/>
      <c r="CY175" s="513"/>
      <c r="CZ175" s="513"/>
      <c r="DA175" s="513"/>
      <c r="DB175" s="513"/>
      <c r="DC175" s="513"/>
      <c r="DD175" s="513"/>
      <c r="DE175" s="513"/>
      <c r="DF175" s="513"/>
      <c r="DG175" s="513"/>
      <c r="DH175" s="513"/>
      <c r="DI175" s="513"/>
      <c r="DJ175" s="513"/>
      <c r="DK175" s="513"/>
      <c r="DL175" s="513"/>
      <c r="DM175" s="513"/>
      <c r="DN175" s="513"/>
      <c r="DO175" s="513"/>
      <c r="DP175" s="513"/>
      <c r="DQ175" s="513"/>
      <c r="DR175" s="513"/>
      <c r="DS175" s="513"/>
      <c r="DT175" s="513"/>
      <c r="DU175" s="513"/>
      <c r="DV175" s="513"/>
      <c r="DW175" s="513"/>
      <c r="DX175" s="513"/>
      <c r="DY175" s="513"/>
      <c r="DZ175" s="513"/>
      <c r="EA175" s="513"/>
      <c r="EB175" s="513"/>
      <c r="EC175" s="513"/>
      <c r="ED175" s="513"/>
      <c r="EE175" s="513"/>
      <c r="EF175" s="513"/>
      <c r="EG175" s="513"/>
      <c r="EH175" s="513"/>
      <c r="EI175" s="513"/>
      <c r="EJ175" s="513"/>
      <c r="EK175" s="513"/>
      <c r="EL175" s="513"/>
      <c r="EM175" s="513"/>
      <c r="EN175" s="513"/>
      <c r="EO175" s="513"/>
      <c r="EP175" s="513"/>
      <c r="EQ175" s="513"/>
      <c r="ER175" s="513"/>
      <c r="ES175" s="513"/>
      <c r="ET175" s="513"/>
      <c r="EU175" s="513"/>
      <c r="EV175" s="513"/>
      <c r="EW175" s="513"/>
      <c r="EX175" s="513"/>
      <c r="EY175" s="513"/>
      <c r="EZ175" s="513"/>
      <c r="FA175" s="513"/>
      <c r="FB175" s="513"/>
      <c r="FC175" s="513"/>
      <c r="FD175" s="513"/>
      <c r="FE175" s="513"/>
      <c r="FF175" s="513"/>
      <c r="FG175" s="513"/>
      <c r="FH175" s="513"/>
      <c r="FI175" s="513"/>
      <c r="FJ175" s="513"/>
      <c r="FK175" s="513"/>
      <c r="FL175" s="513"/>
      <c r="FM175" s="513"/>
      <c r="FN175" s="513"/>
      <c r="FO175" s="513"/>
      <c r="FP175" s="513"/>
      <c r="FQ175" s="513"/>
      <c r="FR175" s="513"/>
      <c r="FS175" s="513"/>
      <c r="FT175" s="513"/>
      <c r="FU175" s="513"/>
      <c r="FV175" s="513"/>
      <c r="FW175" s="513"/>
      <c r="FX175" s="513"/>
      <c r="FY175" s="513"/>
      <c r="FZ175" s="513"/>
      <c r="GA175" s="513"/>
      <c r="GB175" s="513"/>
      <c r="GC175" s="513"/>
      <c r="GD175" s="513"/>
      <c r="GE175" s="513"/>
      <c r="GF175" s="513"/>
      <c r="GG175" s="513"/>
      <c r="GH175" s="513"/>
      <c r="GI175" s="513"/>
      <c r="GJ175" s="513"/>
      <c r="GK175" s="513"/>
      <c r="GL175" s="513"/>
      <c r="GM175" s="513"/>
      <c r="GN175" s="513"/>
      <c r="GO175" s="513"/>
      <c r="GP175" s="513"/>
      <c r="GQ175" s="513"/>
      <c r="GR175" s="513"/>
      <c r="GS175" s="513"/>
      <c r="GT175" s="513"/>
      <c r="GU175" s="513"/>
      <c r="GV175" s="513"/>
      <c r="GW175" s="513"/>
      <c r="GX175" s="513"/>
      <c r="GY175" s="513"/>
      <c r="GZ175" s="513"/>
      <c r="HA175" s="513"/>
      <c r="HB175" s="513"/>
      <c r="HC175" s="513"/>
      <c r="HD175" s="513"/>
      <c r="HE175" s="513"/>
      <c r="HF175" s="513"/>
      <c r="HG175" s="513"/>
      <c r="HH175" s="513"/>
      <c r="HI175" s="513"/>
      <c r="HJ175" s="513"/>
      <c r="HK175" s="513"/>
      <c r="HL175" s="513"/>
      <c r="HM175" s="513"/>
      <c r="HN175" s="513"/>
      <c r="HO175" s="513"/>
      <c r="HP175" s="513"/>
      <c r="HQ175" s="513"/>
      <c r="HR175" s="513"/>
      <c r="HS175" s="513"/>
      <c r="HT175" s="513"/>
      <c r="HU175" s="513"/>
      <c r="HV175" s="513"/>
      <c r="HW175" s="513"/>
      <c r="HX175" s="513"/>
      <c r="HY175" s="513"/>
      <c r="HZ175" s="513"/>
      <c r="IA175" s="513"/>
      <c r="IB175" s="513"/>
      <c r="IC175" s="513"/>
      <c r="ID175" s="513"/>
      <c r="IE175" s="513"/>
      <c r="IF175" s="513"/>
      <c r="IG175" s="513"/>
      <c r="IH175" s="513"/>
      <c r="II175" s="513"/>
      <c r="IJ175" s="513"/>
      <c r="IK175" s="513"/>
      <c r="IL175" s="513"/>
      <c r="IM175" s="513"/>
      <c r="IN175" s="513"/>
    </row>
    <row r="176" spans="1:248" s="519" customFormat="1" ht="45" customHeight="1">
      <c r="A176" s="677" t="s">
        <v>964</v>
      </c>
      <c r="B176" s="565" t="s">
        <v>643</v>
      </c>
      <c r="C176" s="556" t="s">
        <v>555</v>
      </c>
      <c r="D176" s="556" t="s">
        <v>47</v>
      </c>
      <c r="E176" s="634">
        <v>1200</v>
      </c>
      <c r="F176" s="633">
        <v>800</v>
      </c>
      <c r="G176" s="540"/>
      <c r="H176" s="540">
        <v>320</v>
      </c>
      <c r="I176" s="540">
        <v>960</v>
      </c>
      <c r="J176" s="531">
        <f t="shared" ref="J176:J222" si="9">+E176*F176/1000</f>
        <v>960</v>
      </c>
      <c r="K176" s="592" t="s">
        <v>234</v>
      </c>
      <c r="L176" s="593" t="s">
        <v>242</v>
      </c>
      <c r="M176" s="582"/>
      <c r="N176" s="598"/>
      <c r="O176" s="582"/>
      <c r="P176" s="60"/>
      <c r="Q176" s="518"/>
      <c r="R176" s="518"/>
      <c r="S176" s="518"/>
      <c r="T176" s="518"/>
      <c r="U176" s="518"/>
      <c r="V176" s="518"/>
      <c r="W176" s="518"/>
      <c r="X176" s="518"/>
      <c r="Y176" s="518"/>
      <c r="Z176" s="518"/>
      <c r="AA176" s="518"/>
      <c r="AB176" s="518"/>
      <c r="AC176" s="518"/>
      <c r="AD176" s="518"/>
      <c r="AE176" s="518"/>
      <c r="AF176" s="518"/>
      <c r="AG176" s="518"/>
      <c r="AH176" s="518"/>
      <c r="AI176" s="518"/>
      <c r="AJ176" s="518"/>
      <c r="AK176" s="518"/>
      <c r="AL176" s="518"/>
      <c r="AM176" s="518"/>
      <c r="AN176" s="518"/>
      <c r="AO176" s="518"/>
      <c r="AP176" s="518"/>
      <c r="AQ176" s="518"/>
      <c r="AR176" s="518"/>
      <c r="AS176" s="518"/>
      <c r="AT176" s="518"/>
      <c r="AU176" s="518"/>
      <c r="AV176" s="518"/>
      <c r="AW176" s="518"/>
      <c r="AX176" s="518"/>
      <c r="AY176" s="518"/>
      <c r="AZ176" s="518"/>
      <c r="BA176" s="518"/>
      <c r="BB176" s="518"/>
      <c r="BC176" s="518"/>
      <c r="BD176" s="518"/>
      <c r="BE176" s="518"/>
      <c r="BF176" s="518"/>
      <c r="BG176" s="518"/>
      <c r="BH176" s="518"/>
      <c r="BI176" s="518"/>
      <c r="BJ176" s="518"/>
      <c r="BK176" s="518"/>
      <c r="BL176" s="518"/>
      <c r="BM176" s="518"/>
      <c r="BN176" s="518"/>
      <c r="BO176" s="518"/>
      <c r="BP176" s="518"/>
      <c r="BQ176" s="518"/>
      <c r="BR176" s="518"/>
      <c r="BS176" s="518"/>
      <c r="BT176" s="518"/>
      <c r="BU176" s="518"/>
      <c r="BV176" s="518"/>
      <c r="BW176" s="518"/>
      <c r="BX176" s="518"/>
      <c r="BY176" s="518"/>
      <c r="BZ176" s="518"/>
      <c r="CA176" s="518"/>
      <c r="CB176" s="518"/>
      <c r="CC176" s="518"/>
      <c r="CD176" s="518"/>
      <c r="CE176" s="518"/>
      <c r="CF176" s="518"/>
      <c r="CG176" s="518"/>
      <c r="CH176" s="518"/>
      <c r="CI176" s="518"/>
      <c r="CJ176" s="518"/>
      <c r="CK176" s="518"/>
      <c r="CL176" s="518"/>
      <c r="CM176" s="518"/>
      <c r="CN176" s="518"/>
      <c r="CO176" s="518"/>
      <c r="CP176" s="518"/>
      <c r="CQ176" s="518"/>
      <c r="CR176" s="518"/>
      <c r="CS176" s="518"/>
      <c r="CT176" s="518"/>
      <c r="CU176" s="518"/>
      <c r="CV176" s="518"/>
      <c r="CW176" s="518"/>
      <c r="CX176" s="518"/>
      <c r="CY176" s="518"/>
      <c r="CZ176" s="518"/>
      <c r="DA176" s="518"/>
      <c r="DB176" s="518"/>
      <c r="DC176" s="518"/>
      <c r="DD176" s="518"/>
      <c r="DE176" s="518"/>
      <c r="DF176" s="518"/>
      <c r="DG176" s="518"/>
      <c r="DH176" s="518"/>
      <c r="DI176" s="518"/>
      <c r="DJ176" s="518"/>
      <c r="DK176" s="518"/>
      <c r="DL176" s="518"/>
      <c r="DM176" s="518"/>
      <c r="DN176" s="518"/>
      <c r="DO176" s="518"/>
      <c r="DP176" s="518"/>
      <c r="DQ176" s="518"/>
      <c r="DR176" s="518"/>
      <c r="DS176" s="518"/>
      <c r="DT176" s="518"/>
      <c r="DU176" s="518"/>
      <c r="DV176" s="518"/>
      <c r="DW176" s="518"/>
      <c r="DX176" s="518"/>
      <c r="DY176" s="518"/>
      <c r="DZ176" s="518"/>
      <c r="EA176" s="518"/>
      <c r="EB176" s="518"/>
      <c r="EC176" s="518"/>
      <c r="ED176" s="518"/>
      <c r="EE176" s="518"/>
      <c r="EF176" s="518"/>
      <c r="EG176" s="518"/>
      <c r="EH176" s="518"/>
      <c r="EI176" s="518"/>
      <c r="EJ176" s="518"/>
      <c r="EK176" s="518"/>
      <c r="EL176" s="518"/>
      <c r="EM176" s="518"/>
      <c r="EN176" s="518"/>
      <c r="EO176" s="518"/>
      <c r="EP176" s="518"/>
      <c r="EQ176" s="518"/>
      <c r="ER176" s="518"/>
      <c r="ES176" s="518"/>
      <c r="ET176" s="518"/>
      <c r="EU176" s="518"/>
      <c r="EV176" s="518"/>
      <c r="EW176" s="518"/>
      <c r="EX176" s="518"/>
      <c r="EY176" s="518"/>
      <c r="EZ176" s="518"/>
      <c r="FA176" s="518"/>
      <c r="FB176" s="518"/>
      <c r="FC176" s="518"/>
      <c r="FD176" s="518"/>
      <c r="FE176" s="518"/>
      <c r="FF176" s="518"/>
      <c r="FG176" s="518"/>
      <c r="FH176" s="518"/>
      <c r="FI176" s="518"/>
      <c r="FJ176" s="518"/>
      <c r="FK176" s="518"/>
      <c r="FL176" s="518"/>
      <c r="FM176" s="518"/>
      <c r="FN176" s="518"/>
      <c r="FO176" s="518"/>
      <c r="FP176" s="518"/>
      <c r="FQ176" s="518"/>
      <c r="FR176" s="518"/>
      <c r="FS176" s="518"/>
      <c r="FT176" s="518"/>
      <c r="FU176" s="518"/>
      <c r="FV176" s="518"/>
      <c r="FW176" s="518"/>
      <c r="FX176" s="518"/>
      <c r="FY176" s="518"/>
      <c r="FZ176" s="518"/>
      <c r="GA176" s="518"/>
      <c r="GB176" s="518"/>
      <c r="GC176" s="518"/>
      <c r="GD176" s="518"/>
      <c r="GE176" s="518"/>
      <c r="GF176" s="518"/>
      <c r="GG176" s="518"/>
      <c r="GH176" s="518"/>
      <c r="GI176" s="518"/>
      <c r="GJ176" s="518"/>
      <c r="GK176" s="518"/>
      <c r="GL176" s="518"/>
      <c r="GM176" s="518"/>
      <c r="GN176" s="518"/>
      <c r="GO176" s="518"/>
      <c r="GP176" s="518"/>
      <c r="GQ176" s="518"/>
      <c r="GR176" s="518"/>
      <c r="GS176" s="518"/>
      <c r="GT176" s="518"/>
      <c r="GU176" s="518"/>
      <c r="GV176" s="518"/>
      <c r="GW176" s="518"/>
      <c r="GX176" s="518"/>
      <c r="GY176" s="518"/>
      <c r="GZ176" s="518"/>
      <c r="HA176" s="518"/>
      <c r="HB176" s="518"/>
      <c r="HC176" s="518"/>
      <c r="HD176" s="518"/>
      <c r="HE176" s="518"/>
      <c r="HF176" s="518"/>
      <c r="HG176" s="518"/>
      <c r="HH176" s="518"/>
      <c r="HI176" s="518"/>
      <c r="HJ176" s="518"/>
      <c r="HK176" s="518"/>
      <c r="HL176" s="518"/>
      <c r="HM176" s="518"/>
      <c r="HN176" s="518"/>
      <c r="HO176" s="518"/>
      <c r="HP176" s="518"/>
      <c r="HQ176" s="518"/>
      <c r="HR176" s="518"/>
      <c r="HS176" s="518"/>
      <c r="HT176" s="518"/>
      <c r="HU176" s="518"/>
      <c r="HV176" s="518"/>
      <c r="HW176" s="518"/>
      <c r="HX176" s="518"/>
      <c r="HY176" s="518"/>
      <c r="HZ176" s="518"/>
      <c r="IA176" s="518"/>
      <c r="IB176" s="518"/>
      <c r="IC176" s="518"/>
      <c r="ID176" s="518"/>
      <c r="IE176" s="518"/>
      <c r="IF176" s="518"/>
      <c r="IG176" s="518"/>
      <c r="IH176" s="518"/>
      <c r="II176" s="518"/>
      <c r="IJ176" s="518"/>
      <c r="IK176" s="518"/>
      <c r="IL176" s="518"/>
      <c r="IM176" s="518"/>
      <c r="IN176" s="518"/>
    </row>
    <row r="177" spans="1:248" s="519" customFormat="1" ht="45" customHeight="1">
      <c r="A177" s="677" t="s">
        <v>1296</v>
      </c>
      <c r="B177" s="626" t="s">
        <v>643</v>
      </c>
      <c r="C177" s="563" t="s">
        <v>555</v>
      </c>
      <c r="D177" s="613" t="s">
        <v>47</v>
      </c>
      <c r="E177" s="633">
        <v>600</v>
      </c>
      <c r="F177" s="633">
        <v>200</v>
      </c>
      <c r="G177" s="540">
        <v>0</v>
      </c>
      <c r="H177" s="540">
        <v>36</v>
      </c>
      <c r="I177" s="540">
        <v>72</v>
      </c>
      <c r="J177" s="531">
        <f t="shared" si="9"/>
        <v>120</v>
      </c>
      <c r="K177" s="592" t="s">
        <v>234</v>
      </c>
      <c r="L177" s="580" t="s">
        <v>644</v>
      </c>
      <c r="M177" s="582"/>
      <c r="N177" s="598"/>
      <c r="O177" s="582"/>
      <c r="P177" s="60"/>
      <c r="Q177" s="599"/>
      <c r="R177" s="599"/>
      <c r="S177" s="599"/>
      <c r="T177" s="599"/>
      <c r="U177" s="599"/>
      <c r="V177" s="599"/>
      <c r="W177" s="599"/>
      <c r="X177" s="599"/>
      <c r="Y177" s="599"/>
      <c r="Z177" s="599"/>
      <c r="AA177" s="599"/>
      <c r="AB177" s="599"/>
      <c r="AC177" s="599"/>
      <c r="AD177" s="599"/>
      <c r="AE177" s="599"/>
      <c r="AF177" s="599"/>
      <c r="AG177" s="599"/>
      <c r="AH177" s="599"/>
      <c r="AI177" s="599"/>
      <c r="AJ177" s="599"/>
      <c r="AK177" s="599"/>
      <c r="AL177" s="599"/>
      <c r="AM177" s="599"/>
      <c r="AN177" s="599"/>
      <c r="AO177" s="599"/>
      <c r="AP177" s="599"/>
      <c r="AQ177" s="599"/>
      <c r="AR177" s="599"/>
      <c r="AS177" s="599"/>
      <c r="AT177" s="599"/>
      <c r="AU177" s="599"/>
      <c r="AV177" s="599"/>
      <c r="AW177" s="599"/>
      <c r="AX177" s="599"/>
      <c r="AY177" s="599"/>
      <c r="AZ177" s="599"/>
      <c r="BA177" s="599"/>
      <c r="BB177" s="599"/>
      <c r="BC177" s="599"/>
      <c r="BD177" s="599"/>
      <c r="BE177" s="599"/>
      <c r="BF177" s="599"/>
      <c r="BG177" s="599"/>
      <c r="BH177" s="599"/>
      <c r="BI177" s="599"/>
      <c r="BJ177" s="599"/>
      <c r="BK177" s="599"/>
      <c r="BL177" s="599"/>
      <c r="BM177" s="599"/>
      <c r="BN177" s="599"/>
      <c r="BO177" s="599"/>
      <c r="BP177" s="599"/>
      <c r="BQ177" s="599"/>
      <c r="BR177" s="599"/>
      <c r="BS177" s="599"/>
      <c r="BT177" s="599"/>
      <c r="BU177" s="599"/>
      <c r="BV177" s="599"/>
      <c r="BW177" s="599"/>
      <c r="BX177" s="599"/>
      <c r="BY177" s="599"/>
      <c r="BZ177" s="599"/>
      <c r="CA177" s="599"/>
      <c r="CB177" s="599"/>
      <c r="CC177" s="599"/>
      <c r="CD177" s="599"/>
      <c r="CE177" s="599"/>
      <c r="CF177" s="599"/>
      <c r="CG177" s="599"/>
      <c r="CH177" s="599"/>
      <c r="CI177" s="599"/>
      <c r="CJ177" s="599"/>
      <c r="CK177" s="599"/>
      <c r="CL177" s="599"/>
      <c r="CM177" s="599"/>
      <c r="CN177" s="599"/>
      <c r="CO177" s="599"/>
      <c r="CP177" s="599"/>
      <c r="CQ177" s="599"/>
      <c r="CR177" s="599"/>
      <c r="CS177" s="599"/>
      <c r="CT177" s="599"/>
      <c r="CU177" s="599"/>
      <c r="CV177" s="599"/>
      <c r="CW177" s="599"/>
      <c r="CX177" s="599"/>
      <c r="CY177" s="599"/>
      <c r="CZ177" s="599"/>
      <c r="DA177" s="599"/>
      <c r="DB177" s="599"/>
      <c r="DC177" s="599"/>
      <c r="DD177" s="599"/>
      <c r="DE177" s="599"/>
      <c r="DF177" s="599"/>
      <c r="DG177" s="599"/>
      <c r="DH177" s="599"/>
      <c r="DI177" s="599"/>
      <c r="DJ177" s="599"/>
      <c r="DK177" s="599"/>
      <c r="DL177" s="599"/>
      <c r="DM177" s="599"/>
      <c r="DN177" s="599"/>
      <c r="DO177" s="599"/>
      <c r="DP177" s="599"/>
      <c r="DQ177" s="599"/>
      <c r="DR177" s="599"/>
      <c r="DS177" s="599"/>
      <c r="DT177" s="599"/>
      <c r="DU177" s="599"/>
      <c r="DV177" s="599"/>
      <c r="DW177" s="599"/>
      <c r="DX177" s="599"/>
      <c r="DY177" s="599"/>
      <c r="DZ177" s="599"/>
      <c r="EA177" s="599"/>
      <c r="EB177" s="599"/>
      <c r="EC177" s="599"/>
      <c r="ED177" s="599"/>
      <c r="EE177" s="599"/>
      <c r="EF177" s="599"/>
      <c r="EG177" s="599"/>
      <c r="EH177" s="599"/>
      <c r="EI177" s="599"/>
      <c r="EJ177" s="599"/>
      <c r="EK177" s="599"/>
      <c r="EL177" s="599"/>
      <c r="EM177" s="599"/>
      <c r="EN177" s="599"/>
      <c r="EO177" s="599"/>
      <c r="EP177" s="599"/>
      <c r="EQ177" s="599"/>
      <c r="ER177" s="599"/>
      <c r="ES177" s="599"/>
      <c r="ET177" s="599"/>
      <c r="EU177" s="599"/>
      <c r="EV177" s="599"/>
      <c r="EW177" s="599"/>
      <c r="EX177" s="599"/>
      <c r="EY177" s="599"/>
      <c r="EZ177" s="599"/>
      <c r="FA177" s="599"/>
      <c r="FB177" s="599"/>
      <c r="FC177" s="599"/>
      <c r="FD177" s="599"/>
      <c r="FE177" s="599"/>
      <c r="FF177" s="599"/>
      <c r="FG177" s="599"/>
      <c r="FH177" s="599"/>
      <c r="FI177" s="599"/>
      <c r="FJ177" s="599"/>
      <c r="FK177" s="599"/>
      <c r="FL177" s="599"/>
      <c r="FM177" s="599"/>
      <c r="FN177" s="599"/>
      <c r="FO177" s="599"/>
      <c r="FP177" s="599"/>
      <c r="FQ177" s="599"/>
      <c r="FR177" s="599"/>
      <c r="FS177" s="599"/>
      <c r="FT177" s="599"/>
      <c r="FU177" s="599"/>
      <c r="FV177" s="599"/>
      <c r="FW177" s="599"/>
      <c r="FX177" s="599"/>
      <c r="FY177" s="599"/>
      <c r="FZ177" s="599"/>
      <c r="GA177" s="599"/>
      <c r="GB177" s="599"/>
      <c r="GC177" s="599"/>
      <c r="GD177" s="599"/>
      <c r="GE177" s="599"/>
      <c r="GF177" s="599"/>
      <c r="GG177" s="599"/>
      <c r="GH177" s="599"/>
      <c r="GI177" s="599"/>
      <c r="GJ177" s="599"/>
      <c r="GK177" s="599"/>
      <c r="GL177" s="599"/>
      <c r="GM177" s="599"/>
      <c r="GN177" s="599"/>
      <c r="GO177" s="599"/>
      <c r="GP177" s="599"/>
      <c r="GQ177" s="599"/>
      <c r="GR177" s="599"/>
      <c r="GS177" s="599"/>
      <c r="GT177" s="599"/>
      <c r="GU177" s="599"/>
      <c r="GV177" s="599"/>
      <c r="GW177" s="599"/>
      <c r="GX177" s="599"/>
      <c r="GY177" s="599"/>
      <c r="GZ177" s="599"/>
      <c r="HA177" s="599"/>
      <c r="HB177" s="599"/>
      <c r="HC177" s="599"/>
      <c r="HD177" s="599"/>
      <c r="HE177" s="599"/>
      <c r="HF177" s="599"/>
      <c r="HG177" s="599"/>
      <c r="HH177" s="599"/>
      <c r="HI177" s="599"/>
      <c r="HJ177" s="599"/>
      <c r="HK177" s="599"/>
      <c r="HL177" s="599"/>
      <c r="HM177" s="599"/>
      <c r="HN177" s="599"/>
      <c r="HO177" s="599"/>
      <c r="HP177" s="599"/>
      <c r="HQ177" s="599"/>
      <c r="HR177" s="599"/>
      <c r="HS177" s="599"/>
      <c r="HT177" s="599"/>
      <c r="HU177" s="599"/>
      <c r="HV177" s="599"/>
      <c r="HW177" s="599"/>
      <c r="HX177" s="599"/>
      <c r="HY177" s="599"/>
      <c r="HZ177" s="599"/>
      <c r="IA177" s="599"/>
      <c r="IB177" s="599"/>
      <c r="IC177" s="599"/>
      <c r="ID177" s="599"/>
      <c r="IE177" s="599"/>
      <c r="IF177" s="599"/>
      <c r="IG177" s="599"/>
      <c r="IH177" s="599"/>
      <c r="II177" s="599"/>
      <c r="IJ177" s="599"/>
      <c r="IK177" s="599"/>
      <c r="IL177" s="599"/>
      <c r="IM177" s="599"/>
      <c r="IN177" s="599"/>
    </row>
    <row r="178" spans="1:248" s="513" customFormat="1" ht="42.75" customHeight="1">
      <c r="A178" s="677" t="s">
        <v>1297</v>
      </c>
      <c r="B178" s="565" t="s">
        <v>643</v>
      </c>
      <c r="C178" s="556" t="s">
        <v>555</v>
      </c>
      <c r="D178" s="556" t="s">
        <v>47</v>
      </c>
      <c r="E178" s="634">
        <v>600</v>
      </c>
      <c r="F178" s="633">
        <v>450</v>
      </c>
      <c r="G178" s="540"/>
      <c r="H178" s="540"/>
      <c r="I178" s="540">
        <v>270</v>
      </c>
      <c r="J178" s="531">
        <f t="shared" si="9"/>
        <v>270</v>
      </c>
      <c r="K178" s="610" t="s">
        <v>234</v>
      </c>
      <c r="L178" s="611" t="s">
        <v>242</v>
      </c>
      <c r="M178" s="582"/>
      <c r="N178" s="597"/>
      <c r="O178" s="582"/>
      <c r="P178" s="596"/>
      <c r="Q178" s="511"/>
      <c r="R178" s="511"/>
      <c r="S178" s="511"/>
      <c r="T178" s="511"/>
      <c r="U178" s="511"/>
      <c r="V178" s="511"/>
      <c r="W178" s="511"/>
      <c r="X178" s="511"/>
      <c r="Y178" s="511"/>
      <c r="Z178" s="511"/>
      <c r="AA178" s="511"/>
      <c r="AB178" s="511"/>
      <c r="AC178" s="511"/>
      <c r="AD178" s="511"/>
      <c r="AE178" s="511"/>
      <c r="AF178" s="511"/>
      <c r="AG178" s="511"/>
      <c r="AH178" s="511"/>
      <c r="AI178" s="511"/>
      <c r="AJ178" s="511"/>
      <c r="AK178" s="511"/>
      <c r="AL178" s="511"/>
      <c r="AM178" s="511"/>
      <c r="AN178" s="511"/>
      <c r="AO178" s="511"/>
      <c r="AP178" s="511"/>
      <c r="AQ178" s="511"/>
      <c r="AR178" s="511"/>
      <c r="AS178" s="511"/>
      <c r="AT178" s="511"/>
      <c r="AU178" s="511"/>
      <c r="AV178" s="511"/>
      <c r="AW178" s="511"/>
      <c r="AX178" s="511"/>
      <c r="AY178" s="511"/>
      <c r="AZ178" s="511"/>
      <c r="BA178" s="511"/>
      <c r="BB178" s="511"/>
      <c r="BC178" s="511"/>
      <c r="BD178" s="511"/>
      <c r="BE178" s="511"/>
      <c r="BF178" s="511"/>
      <c r="BG178" s="511"/>
      <c r="BH178" s="511"/>
      <c r="BI178" s="511"/>
      <c r="BJ178" s="511"/>
      <c r="BK178" s="511"/>
      <c r="BL178" s="511"/>
      <c r="BM178" s="511"/>
      <c r="BN178" s="511"/>
      <c r="BO178" s="511"/>
      <c r="BP178" s="511"/>
      <c r="BQ178" s="511"/>
      <c r="BR178" s="511"/>
      <c r="BS178" s="511"/>
      <c r="BT178" s="511"/>
      <c r="BU178" s="511"/>
      <c r="BV178" s="511"/>
      <c r="BW178" s="511"/>
      <c r="BX178" s="511"/>
      <c r="BY178" s="511"/>
      <c r="BZ178" s="511"/>
      <c r="CA178" s="511"/>
      <c r="CB178" s="511"/>
      <c r="CC178" s="511"/>
      <c r="CD178" s="511"/>
      <c r="CE178" s="511"/>
      <c r="CF178" s="511"/>
      <c r="CG178" s="511"/>
      <c r="CH178" s="511"/>
      <c r="CI178" s="511"/>
      <c r="CJ178" s="511"/>
      <c r="CK178" s="511"/>
      <c r="CL178" s="511"/>
      <c r="CM178" s="511"/>
      <c r="CN178" s="511"/>
      <c r="CO178" s="511"/>
      <c r="CP178" s="511"/>
      <c r="CQ178" s="511"/>
      <c r="CR178" s="511"/>
      <c r="CS178" s="511"/>
      <c r="CT178" s="511"/>
      <c r="CU178" s="511"/>
      <c r="CV178" s="511"/>
      <c r="CW178" s="511"/>
      <c r="CX178" s="511"/>
      <c r="CY178" s="511"/>
      <c r="CZ178" s="511"/>
      <c r="DA178" s="511"/>
      <c r="DB178" s="511"/>
      <c r="DC178" s="511"/>
      <c r="DD178" s="511"/>
      <c r="DE178" s="511"/>
      <c r="DF178" s="511"/>
      <c r="DG178" s="511"/>
      <c r="DH178" s="511"/>
      <c r="DI178" s="511"/>
      <c r="DJ178" s="511"/>
      <c r="DK178" s="511"/>
      <c r="DL178" s="511"/>
      <c r="DM178" s="511"/>
      <c r="DN178" s="511"/>
      <c r="DO178" s="511"/>
      <c r="DP178" s="511"/>
      <c r="DQ178" s="511"/>
      <c r="DR178" s="511"/>
      <c r="DS178" s="511"/>
      <c r="DT178" s="511"/>
      <c r="DU178" s="511"/>
      <c r="DV178" s="511"/>
      <c r="DW178" s="511"/>
      <c r="DX178" s="511"/>
      <c r="DY178" s="511"/>
      <c r="DZ178" s="511"/>
      <c r="EA178" s="511"/>
      <c r="EB178" s="511"/>
      <c r="EC178" s="511"/>
      <c r="ED178" s="511"/>
      <c r="EE178" s="511"/>
      <c r="EF178" s="511"/>
      <c r="EG178" s="511"/>
      <c r="EH178" s="511"/>
      <c r="EI178" s="511"/>
      <c r="EJ178" s="511"/>
      <c r="EK178" s="511"/>
      <c r="EL178" s="511"/>
      <c r="EM178" s="511"/>
      <c r="EN178" s="511"/>
      <c r="EO178" s="511"/>
      <c r="EP178" s="511"/>
      <c r="EQ178" s="511"/>
      <c r="ER178" s="511"/>
      <c r="ES178" s="511"/>
      <c r="ET178" s="511"/>
      <c r="EU178" s="511"/>
      <c r="EV178" s="511"/>
      <c r="EW178" s="511"/>
      <c r="EX178" s="511"/>
      <c r="EY178" s="511"/>
      <c r="EZ178" s="511"/>
      <c r="FA178" s="511"/>
      <c r="FB178" s="511"/>
      <c r="FC178" s="511"/>
      <c r="FD178" s="511"/>
      <c r="FE178" s="511"/>
      <c r="FF178" s="511"/>
      <c r="FG178" s="511"/>
      <c r="FH178" s="511"/>
      <c r="FI178" s="511"/>
      <c r="FJ178" s="511"/>
      <c r="FK178" s="511"/>
      <c r="FL178" s="511"/>
      <c r="FM178" s="511"/>
      <c r="FN178" s="511"/>
      <c r="FO178" s="511"/>
      <c r="FP178" s="511"/>
      <c r="FQ178" s="511"/>
      <c r="FR178" s="511"/>
      <c r="FS178" s="511"/>
      <c r="FT178" s="511"/>
      <c r="FU178" s="511"/>
      <c r="FV178" s="511"/>
      <c r="FW178" s="511"/>
      <c r="FX178" s="511"/>
      <c r="FY178" s="511"/>
      <c r="FZ178" s="511"/>
      <c r="GA178" s="511"/>
      <c r="GB178" s="511"/>
      <c r="GC178" s="511"/>
      <c r="GD178" s="511"/>
      <c r="GE178" s="511"/>
      <c r="GF178" s="511"/>
      <c r="GG178" s="511"/>
      <c r="GH178" s="511"/>
      <c r="GI178" s="511"/>
      <c r="GJ178" s="511"/>
      <c r="GK178" s="511"/>
      <c r="GL178" s="511"/>
      <c r="GM178" s="511"/>
      <c r="GN178" s="511"/>
      <c r="GO178" s="511"/>
      <c r="GP178" s="511"/>
      <c r="GQ178" s="511"/>
      <c r="GR178" s="511"/>
      <c r="GS178" s="511"/>
      <c r="GT178" s="511"/>
      <c r="GU178" s="511"/>
      <c r="GV178" s="511"/>
      <c r="GW178" s="511"/>
      <c r="GX178" s="511"/>
      <c r="GY178" s="511"/>
      <c r="GZ178" s="511"/>
      <c r="HA178" s="511"/>
      <c r="HB178" s="511"/>
      <c r="HC178" s="511"/>
      <c r="HD178" s="511"/>
      <c r="HE178" s="511"/>
      <c r="HF178" s="511"/>
      <c r="HG178" s="511"/>
      <c r="HH178" s="511"/>
      <c r="HI178" s="511"/>
      <c r="HJ178" s="511"/>
      <c r="HK178" s="511"/>
      <c r="HL178" s="511"/>
      <c r="HM178" s="511"/>
      <c r="HN178" s="511"/>
      <c r="HO178" s="511"/>
      <c r="HP178" s="511"/>
      <c r="HQ178" s="511"/>
      <c r="HR178" s="511"/>
      <c r="HS178" s="511"/>
      <c r="HT178" s="511"/>
      <c r="HU178" s="511"/>
      <c r="HV178" s="511"/>
      <c r="HW178" s="511"/>
      <c r="HX178" s="511"/>
      <c r="HY178" s="511"/>
      <c r="HZ178" s="511"/>
      <c r="IA178" s="511"/>
      <c r="IB178" s="511"/>
      <c r="IC178" s="511"/>
      <c r="ID178" s="511"/>
      <c r="IE178" s="511"/>
      <c r="IF178" s="511"/>
      <c r="IG178" s="511"/>
      <c r="IH178" s="511"/>
      <c r="II178" s="511"/>
      <c r="IJ178" s="511"/>
      <c r="IK178" s="511"/>
      <c r="IL178" s="511"/>
      <c r="IM178" s="511"/>
      <c r="IN178" s="511"/>
    </row>
    <row r="179" spans="1:248" s="513" customFormat="1" ht="42.75" customHeight="1">
      <c r="A179" s="677" t="s">
        <v>1298</v>
      </c>
      <c r="B179" s="565" t="s">
        <v>584</v>
      </c>
      <c r="C179" s="556" t="s">
        <v>555</v>
      </c>
      <c r="D179" s="556" t="s">
        <v>47</v>
      </c>
      <c r="E179" s="634">
        <v>670</v>
      </c>
      <c r="F179" s="633">
        <v>400</v>
      </c>
      <c r="G179" s="540"/>
      <c r="H179" s="540"/>
      <c r="I179" s="540">
        <v>268</v>
      </c>
      <c r="J179" s="531">
        <f t="shared" si="9"/>
        <v>268</v>
      </c>
      <c r="K179" s="592" t="s">
        <v>234</v>
      </c>
      <c r="L179" s="593" t="s">
        <v>242</v>
      </c>
      <c r="M179" s="582"/>
      <c r="N179" s="589"/>
      <c r="O179" s="582"/>
      <c r="P179" s="582"/>
      <c r="Q179" s="310"/>
      <c r="R179" s="310"/>
      <c r="S179" s="310"/>
      <c r="T179" s="310"/>
      <c r="U179" s="310"/>
      <c r="V179" s="310"/>
      <c r="W179" s="310"/>
      <c r="X179" s="310"/>
      <c r="Y179" s="310"/>
      <c r="Z179" s="310"/>
      <c r="AA179" s="310"/>
      <c r="AB179" s="310"/>
      <c r="AC179" s="310"/>
      <c r="AD179" s="310"/>
      <c r="AE179" s="310"/>
      <c r="AF179" s="310"/>
      <c r="AG179" s="310"/>
      <c r="AH179" s="310"/>
      <c r="AI179" s="310"/>
      <c r="AJ179" s="310"/>
      <c r="AK179" s="310"/>
      <c r="AL179" s="310"/>
      <c r="AM179" s="310"/>
      <c r="AN179" s="310"/>
      <c r="AO179" s="310"/>
      <c r="AP179" s="310"/>
      <c r="AQ179" s="310"/>
      <c r="AR179" s="310"/>
      <c r="AS179" s="310"/>
      <c r="AT179" s="310"/>
      <c r="AU179" s="310"/>
      <c r="AV179" s="310"/>
      <c r="AW179" s="310"/>
      <c r="AX179" s="310"/>
      <c r="AY179" s="310"/>
      <c r="AZ179" s="310"/>
      <c r="BA179" s="310"/>
      <c r="BB179" s="310"/>
      <c r="BC179" s="310"/>
      <c r="BD179" s="310"/>
      <c r="BE179" s="310"/>
      <c r="BF179" s="310"/>
      <c r="BG179" s="310"/>
      <c r="BH179" s="310"/>
      <c r="BI179" s="310"/>
      <c r="BJ179" s="310"/>
      <c r="BK179" s="310"/>
      <c r="BL179" s="310"/>
      <c r="BM179" s="310"/>
      <c r="BN179" s="310"/>
      <c r="BO179" s="310"/>
      <c r="BP179" s="310"/>
      <c r="BQ179" s="310"/>
      <c r="BR179" s="310"/>
      <c r="BS179" s="310"/>
      <c r="BT179" s="310"/>
      <c r="BU179" s="310"/>
      <c r="BV179" s="310"/>
      <c r="BW179" s="310"/>
      <c r="BX179" s="310"/>
      <c r="BY179" s="310"/>
      <c r="BZ179" s="310"/>
      <c r="CA179" s="310"/>
      <c r="CB179" s="310"/>
      <c r="CC179" s="310"/>
      <c r="CD179" s="310"/>
      <c r="CE179" s="310"/>
      <c r="CF179" s="310"/>
      <c r="CG179" s="310"/>
      <c r="CH179" s="310"/>
      <c r="CI179" s="310"/>
      <c r="CJ179" s="310"/>
      <c r="CK179" s="310"/>
      <c r="CL179" s="310"/>
      <c r="CM179" s="310"/>
      <c r="CN179" s="310"/>
      <c r="CO179" s="310"/>
      <c r="CP179" s="310"/>
      <c r="CQ179" s="310"/>
      <c r="CR179" s="310"/>
      <c r="CS179" s="310"/>
      <c r="CT179" s="310"/>
      <c r="CU179" s="310"/>
      <c r="CV179" s="310"/>
      <c r="CW179" s="310"/>
      <c r="CX179" s="310"/>
      <c r="CY179" s="310"/>
      <c r="CZ179" s="310"/>
      <c r="DA179" s="310"/>
      <c r="DB179" s="310"/>
      <c r="DC179" s="310"/>
      <c r="DD179" s="310"/>
      <c r="DE179" s="310"/>
      <c r="DF179" s="310"/>
      <c r="DG179" s="310"/>
      <c r="DH179" s="310"/>
      <c r="DI179" s="310"/>
      <c r="DJ179" s="310"/>
      <c r="DK179" s="310"/>
      <c r="DL179" s="310"/>
      <c r="DM179" s="310"/>
      <c r="DN179" s="310"/>
      <c r="DO179" s="310"/>
      <c r="DP179" s="310"/>
      <c r="DQ179" s="310"/>
      <c r="DR179" s="310"/>
      <c r="DS179" s="310"/>
      <c r="DT179" s="310"/>
      <c r="DU179" s="310"/>
      <c r="DV179" s="310"/>
      <c r="DW179" s="310"/>
      <c r="DX179" s="310"/>
      <c r="DY179" s="310"/>
      <c r="DZ179" s="310"/>
      <c r="EA179" s="310"/>
      <c r="EB179" s="310"/>
      <c r="EC179" s="310"/>
      <c r="ED179" s="310"/>
      <c r="EE179" s="310"/>
      <c r="EF179" s="310"/>
      <c r="EG179" s="310"/>
      <c r="EH179" s="310"/>
      <c r="EI179" s="310"/>
      <c r="EJ179" s="310"/>
      <c r="EK179" s="310"/>
      <c r="EL179" s="310"/>
      <c r="EM179" s="310"/>
      <c r="EN179" s="310"/>
      <c r="EO179" s="310"/>
      <c r="EP179" s="310"/>
      <c r="EQ179" s="310"/>
      <c r="ER179" s="310"/>
      <c r="ES179" s="310"/>
      <c r="ET179" s="310"/>
      <c r="EU179" s="310"/>
      <c r="EV179" s="310"/>
      <c r="EW179" s="310"/>
      <c r="EX179" s="310"/>
      <c r="EY179" s="310"/>
      <c r="EZ179" s="310"/>
      <c r="FA179" s="310"/>
      <c r="FB179" s="310"/>
      <c r="FC179" s="310"/>
      <c r="FD179" s="310"/>
      <c r="FE179" s="310"/>
      <c r="FF179" s="310"/>
      <c r="FG179" s="310"/>
      <c r="FH179" s="310"/>
      <c r="FI179" s="310"/>
      <c r="FJ179" s="310"/>
      <c r="FK179" s="310"/>
      <c r="FL179" s="310"/>
      <c r="FM179" s="310"/>
      <c r="FN179" s="310"/>
      <c r="FO179" s="310"/>
      <c r="FP179" s="310"/>
      <c r="FQ179" s="310"/>
      <c r="FR179" s="310"/>
      <c r="FS179" s="310"/>
      <c r="FT179" s="310"/>
      <c r="FU179" s="310"/>
      <c r="FV179" s="310"/>
      <c r="FW179" s="310"/>
      <c r="FX179" s="310"/>
      <c r="FY179" s="310"/>
      <c r="FZ179" s="310"/>
      <c r="GA179" s="310"/>
      <c r="GB179" s="310"/>
      <c r="GC179" s="310"/>
      <c r="GD179" s="310"/>
      <c r="GE179" s="310"/>
      <c r="GF179" s="310"/>
      <c r="GG179" s="310"/>
      <c r="GH179" s="310"/>
      <c r="GI179" s="310"/>
      <c r="GJ179" s="310"/>
      <c r="GK179" s="310"/>
      <c r="GL179" s="310"/>
      <c r="GM179" s="310"/>
      <c r="GN179" s="310"/>
      <c r="GO179" s="310"/>
      <c r="GP179" s="310"/>
      <c r="GQ179" s="310"/>
      <c r="GR179" s="310"/>
      <c r="GS179" s="310"/>
      <c r="GT179" s="310"/>
      <c r="GU179" s="310"/>
      <c r="GV179" s="310"/>
      <c r="GW179" s="310"/>
      <c r="GX179" s="310"/>
      <c r="GY179" s="310"/>
      <c r="GZ179" s="310"/>
      <c r="HA179" s="310"/>
      <c r="HB179" s="310"/>
      <c r="HC179" s="310"/>
      <c r="HD179" s="310"/>
      <c r="HE179" s="310"/>
      <c r="HF179" s="310"/>
      <c r="HG179" s="310"/>
      <c r="HH179" s="310"/>
      <c r="HI179" s="310"/>
      <c r="HJ179" s="310"/>
      <c r="HK179" s="310"/>
      <c r="HL179" s="310"/>
      <c r="HM179" s="310"/>
      <c r="HN179" s="310"/>
      <c r="HO179" s="310"/>
      <c r="HP179" s="310"/>
      <c r="HQ179" s="310"/>
      <c r="HR179" s="310"/>
      <c r="HS179" s="310"/>
      <c r="HT179" s="310"/>
      <c r="HU179" s="310"/>
      <c r="HV179" s="310"/>
      <c r="HW179" s="310"/>
      <c r="HX179" s="310"/>
      <c r="HY179" s="310"/>
      <c r="HZ179" s="310"/>
      <c r="IA179" s="310"/>
      <c r="IB179" s="310"/>
      <c r="IC179" s="310"/>
      <c r="ID179" s="310"/>
      <c r="IE179" s="310"/>
      <c r="IF179" s="310"/>
      <c r="IG179" s="310"/>
      <c r="IH179" s="310"/>
      <c r="II179" s="310"/>
      <c r="IJ179" s="310"/>
      <c r="IK179" s="310"/>
      <c r="IL179" s="310"/>
      <c r="IM179" s="310"/>
      <c r="IN179" s="310"/>
    </row>
    <row r="180" spans="1:248" s="310" customFormat="1" ht="43.5" customHeight="1">
      <c r="A180" s="677" t="s">
        <v>1299</v>
      </c>
      <c r="B180" s="626" t="s">
        <v>585</v>
      </c>
      <c r="C180" s="563" t="s">
        <v>555</v>
      </c>
      <c r="D180" s="613" t="s">
        <v>47</v>
      </c>
      <c r="E180" s="633">
        <v>450</v>
      </c>
      <c r="F180" s="633">
        <v>200</v>
      </c>
      <c r="G180" s="540">
        <v>0</v>
      </c>
      <c r="H180" s="540">
        <v>30</v>
      </c>
      <c r="I180" s="540">
        <v>60</v>
      </c>
      <c r="J180" s="531">
        <f t="shared" si="9"/>
        <v>90</v>
      </c>
      <c r="K180" s="592" t="s">
        <v>234</v>
      </c>
      <c r="L180" s="580" t="s">
        <v>644</v>
      </c>
      <c r="M180" s="582"/>
      <c r="N180" s="598"/>
      <c r="O180" s="582"/>
      <c r="P180" s="60"/>
      <c r="Q180" s="599"/>
      <c r="R180" s="599"/>
      <c r="S180" s="599"/>
      <c r="T180" s="599"/>
      <c r="U180" s="599"/>
      <c r="V180" s="599"/>
      <c r="W180" s="599"/>
      <c r="X180" s="599"/>
      <c r="Y180" s="599"/>
      <c r="Z180" s="599"/>
      <c r="AA180" s="599"/>
      <c r="AB180" s="599"/>
      <c r="AC180" s="599"/>
      <c r="AD180" s="599"/>
      <c r="AE180" s="599"/>
      <c r="AF180" s="599"/>
      <c r="AG180" s="599"/>
      <c r="AH180" s="599"/>
      <c r="AI180" s="599"/>
      <c r="AJ180" s="599"/>
      <c r="AK180" s="599"/>
      <c r="AL180" s="599"/>
      <c r="AM180" s="599"/>
      <c r="AN180" s="599"/>
      <c r="AO180" s="599"/>
      <c r="AP180" s="599"/>
      <c r="AQ180" s="599"/>
      <c r="AR180" s="599"/>
      <c r="AS180" s="599"/>
      <c r="AT180" s="599"/>
      <c r="AU180" s="599"/>
      <c r="AV180" s="599"/>
      <c r="AW180" s="599"/>
      <c r="AX180" s="599"/>
      <c r="AY180" s="599"/>
      <c r="AZ180" s="599"/>
      <c r="BA180" s="599"/>
      <c r="BB180" s="599"/>
      <c r="BC180" s="599"/>
      <c r="BD180" s="599"/>
      <c r="BE180" s="599"/>
      <c r="BF180" s="599"/>
      <c r="BG180" s="599"/>
      <c r="BH180" s="599"/>
      <c r="BI180" s="599"/>
      <c r="BJ180" s="599"/>
      <c r="BK180" s="599"/>
      <c r="BL180" s="599"/>
      <c r="BM180" s="599"/>
      <c r="BN180" s="599"/>
      <c r="BO180" s="599"/>
      <c r="BP180" s="599"/>
      <c r="BQ180" s="599"/>
      <c r="BR180" s="599"/>
      <c r="BS180" s="599"/>
      <c r="BT180" s="599"/>
      <c r="BU180" s="599"/>
      <c r="BV180" s="599"/>
      <c r="BW180" s="599"/>
      <c r="BX180" s="599"/>
      <c r="BY180" s="599"/>
      <c r="BZ180" s="599"/>
      <c r="CA180" s="599"/>
      <c r="CB180" s="599"/>
      <c r="CC180" s="599"/>
      <c r="CD180" s="599"/>
      <c r="CE180" s="599"/>
      <c r="CF180" s="599"/>
      <c r="CG180" s="599"/>
      <c r="CH180" s="599"/>
      <c r="CI180" s="599"/>
      <c r="CJ180" s="599"/>
      <c r="CK180" s="599"/>
      <c r="CL180" s="599"/>
      <c r="CM180" s="599"/>
      <c r="CN180" s="599"/>
      <c r="CO180" s="599"/>
      <c r="CP180" s="599"/>
      <c r="CQ180" s="599"/>
      <c r="CR180" s="599"/>
      <c r="CS180" s="599"/>
      <c r="CT180" s="599"/>
      <c r="CU180" s="599"/>
      <c r="CV180" s="599"/>
      <c r="CW180" s="599"/>
      <c r="CX180" s="599"/>
      <c r="CY180" s="599"/>
      <c r="CZ180" s="599"/>
      <c r="DA180" s="599"/>
      <c r="DB180" s="599"/>
      <c r="DC180" s="599"/>
      <c r="DD180" s="599"/>
      <c r="DE180" s="599"/>
      <c r="DF180" s="599"/>
      <c r="DG180" s="599"/>
      <c r="DH180" s="599"/>
      <c r="DI180" s="599"/>
      <c r="DJ180" s="599"/>
      <c r="DK180" s="599"/>
      <c r="DL180" s="599"/>
      <c r="DM180" s="599"/>
      <c r="DN180" s="599"/>
      <c r="DO180" s="599"/>
      <c r="DP180" s="599"/>
      <c r="DQ180" s="599"/>
      <c r="DR180" s="599"/>
      <c r="DS180" s="599"/>
      <c r="DT180" s="599"/>
      <c r="DU180" s="599"/>
      <c r="DV180" s="599"/>
      <c r="DW180" s="599"/>
      <c r="DX180" s="599"/>
      <c r="DY180" s="599"/>
      <c r="DZ180" s="599"/>
      <c r="EA180" s="599"/>
      <c r="EB180" s="599"/>
      <c r="EC180" s="599"/>
      <c r="ED180" s="599"/>
      <c r="EE180" s="599"/>
      <c r="EF180" s="599"/>
      <c r="EG180" s="599"/>
      <c r="EH180" s="599"/>
      <c r="EI180" s="599"/>
      <c r="EJ180" s="599"/>
      <c r="EK180" s="599"/>
      <c r="EL180" s="599"/>
      <c r="EM180" s="599"/>
      <c r="EN180" s="599"/>
      <c r="EO180" s="599"/>
      <c r="EP180" s="599"/>
      <c r="EQ180" s="599"/>
      <c r="ER180" s="599"/>
      <c r="ES180" s="599"/>
      <c r="ET180" s="599"/>
      <c r="EU180" s="599"/>
      <c r="EV180" s="599"/>
      <c r="EW180" s="599"/>
      <c r="EX180" s="599"/>
      <c r="EY180" s="599"/>
      <c r="EZ180" s="599"/>
      <c r="FA180" s="599"/>
      <c r="FB180" s="599"/>
      <c r="FC180" s="599"/>
      <c r="FD180" s="599"/>
      <c r="FE180" s="599"/>
      <c r="FF180" s="599"/>
      <c r="FG180" s="599"/>
      <c r="FH180" s="599"/>
      <c r="FI180" s="599"/>
      <c r="FJ180" s="599"/>
      <c r="FK180" s="599"/>
      <c r="FL180" s="599"/>
      <c r="FM180" s="599"/>
      <c r="FN180" s="599"/>
      <c r="FO180" s="599"/>
      <c r="FP180" s="599"/>
      <c r="FQ180" s="599"/>
      <c r="FR180" s="599"/>
      <c r="FS180" s="599"/>
      <c r="FT180" s="599"/>
      <c r="FU180" s="599"/>
      <c r="FV180" s="599"/>
      <c r="FW180" s="599"/>
      <c r="FX180" s="599"/>
      <c r="FY180" s="599"/>
      <c r="FZ180" s="599"/>
      <c r="GA180" s="599"/>
      <c r="GB180" s="599"/>
      <c r="GC180" s="599"/>
      <c r="GD180" s="599"/>
      <c r="GE180" s="599"/>
      <c r="GF180" s="599"/>
      <c r="GG180" s="599"/>
      <c r="GH180" s="599"/>
      <c r="GI180" s="599"/>
      <c r="GJ180" s="599"/>
      <c r="GK180" s="599"/>
      <c r="GL180" s="599"/>
      <c r="GM180" s="599"/>
      <c r="GN180" s="599"/>
      <c r="GO180" s="599"/>
      <c r="GP180" s="599"/>
      <c r="GQ180" s="599"/>
      <c r="GR180" s="599"/>
      <c r="GS180" s="599"/>
      <c r="GT180" s="599"/>
      <c r="GU180" s="599"/>
      <c r="GV180" s="599"/>
      <c r="GW180" s="599"/>
      <c r="GX180" s="599"/>
      <c r="GY180" s="599"/>
      <c r="GZ180" s="599"/>
      <c r="HA180" s="599"/>
      <c r="HB180" s="599"/>
      <c r="HC180" s="599"/>
      <c r="HD180" s="599"/>
      <c r="HE180" s="599"/>
      <c r="HF180" s="599"/>
      <c r="HG180" s="599"/>
      <c r="HH180" s="599"/>
      <c r="HI180" s="599"/>
      <c r="HJ180" s="599"/>
      <c r="HK180" s="599"/>
      <c r="HL180" s="599"/>
      <c r="HM180" s="599"/>
      <c r="HN180" s="599"/>
      <c r="HO180" s="599"/>
      <c r="HP180" s="599"/>
      <c r="HQ180" s="599"/>
      <c r="HR180" s="599"/>
      <c r="HS180" s="599"/>
      <c r="HT180" s="599"/>
      <c r="HU180" s="599"/>
      <c r="HV180" s="599"/>
      <c r="HW180" s="599"/>
      <c r="HX180" s="599"/>
      <c r="HY180" s="599"/>
      <c r="HZ180" s="599"/>
      <c r="IA180" s="599"/>
      <c r="IB180" s="599"/>
      <c r="IC180" s="599"/>
      <c r="ID180" s="599"/>
      <c r="IE180" s="599"/>
      <c r="IF180" s="599"/>
      <c r="IG180" s="599"/>
      <c r="IH180" s="599"/>
      <c r="II180" s="599"/>
      <c r="IJ180" s="599"/>
      <c r="IK180" s="599"/>
      <c r="IL180" s="599"/>
      <c r="IM180" s="599"/>
      <c r="IN180" s="599"/>
    </row>
    <row r="181" spans="1:248" s="310" customFormat="1" ht="48" customHeight="1">
      <c r="A181" s="677" t="s">
        <v>1300</v>
      </c>
      <c r="B181" s="565" t="s">
        <v>585</v>
      </c>
      <c r="C181" s="556" t="s">
        <v>555</v>
      </c>
      <c r="D181" s="556" t="s">
        <v>47</v>
      </c>
      <c r="E181" s="634">
        <v>500</v>
      </c>
      <c r="F181" s="633">
        <v>300</v>
      </c>
      <c r="G181" s="540"/>
      <c r="H181" s="540"/>
      <c r="I181" s="540">
        <v>150</v>
      </c>
      <c r="J181" s="531">
        <f t="shared" si="9"/>
        <v>150</v>
      </c>
      <c r="K181" s="592" t="s">
        <v>234</v>
      </c>
      <c r="L181" s="593" t="s">
        <v>242</v>
      </c>
      <c r="M181" s="582"/>
      <c r="N181" s="589"/>
      <c r="O181" s="582"/>
      <c r="P181" s="582"/>
    </row>
    <row r="182" spans="1:248" s="310" customFormat="1" ht="44.25" customHeight="1">
      <c r="A182" s="612" t="s">
        <v>965</v>
      </c>
      <c r="B182" s="565" t="s">
        <v>502</v>
      </c>
      <c r="C182" s="556" t="s">
        <v>555</v>
      </c>
      <c r="D182" s="556" t="s">
        <v>47</v>
      </c>
      <c r="E182" s="634">
        <v>4000</v>
      </c>
      <c r="F182" s="633">
        <v>5</v>
      </c>
      <c r="G182" s="540"/>
      <c r="H182" s="540"/>
      <c r="I182" s="540">
        <v>20</v>
      </c>
      <c r="J182" s="531">
        <f t="shared" si="9"/>
        <v>20</v>
      </c>
      <c r="K182" s="592" t="s">
        <v>234</v>
      </c>
      <c r="L182" s="593" t="s">
        <v>242</v>
      </c>
      <c r="M182" s="582"/>
      <c r="N182" s="589"/>
      <c r="O182" s="582"/>
      <c r="P182" s="582"/>
    </row>
    <row r="183" spans="1:248" s="310" customFormat="1">
      <c r="A183" s="677" t="s">
        <v>1301</v>
      </c>
      <c r="B183" s="565" t="s">
        <v>835</v>
      </c>
      <c r="C183" s="556" t="s">
        <v>555</v>
      </c>
      <c r="D183" s="556" t="s">
        <v>47</v>
      </c>
      <c r="E183" s="634">
        <v>2500</v>
      </c>
      <c r="F183" s="633">
        <v>30</v>
      </c>
      <c r="G183" s="540"/>
      <c r="H183" s="540"/>
      <c r="I183" s="540">
        <v>75</v>
      </c>
      <c r="J183" s="531">
        <f t="shared" si="9"/>
        <v>75</v>
      </c>
      <c r="K183" s="592" t="s">
        <v>234</v>
      </c>
      <c r="L183" s="593" t="s">
        <v>242</v>
      </c>
      <c r="M183" s="582"/>
      <c r="N183" s="589"/>
      <c r="O183" s="582"/>
      <c r="P183" s="582"/>
    </row>
    <row r="184" spans="1:248" s="652" customFormat="1" ht="34.5">
      <c r="A184" s="677" t="s">
        <v>1302</v>
      </c>
      <c r="B184" s="626" t="s">
        <v>856</v>
      </c>
      <c r="C184" s="563" t="s">
        <v>555</v>
      </c>
      <c r="D184" s="613" t="s">
        <v>1233</v>
      </c>
      <c r="E184" s="633">
        <v>680</v>
      </c>
      <c r="F184" s="633">
        <v>12060</v>
      </c>
      <c r="G184" s="540">
        <v>0</v>
      </c>
      <c r="H184" s="540">
        <v>2733.6</v>
      </c>
      <c r="I184" s="540">
        <v>5467.2</v>
      </c>
      <c r="J184" s="531">
        <f t="shared" si="9"/>
        <v>8200.7999999999993</v>
      </c>
      <c r="K184" s="647" t="s">
        <v>234</v>
      </c>
      <c r="L184" s="648" t="s">
        <v>644</v>
      </c>
      <c r="M184" s="582"/>
      <c r="N184" s="651"/>
      <c r="O184" s="582"/>
      <c r="P184" s="649"/>
      <c r="Q184" s="653"/>
      <c r="R184" s="653"/>
      <c r="S184" s="653"/>
      <c r="T184" s="653"/>
      <c r="U184" s="653"/>
      <c r="V184" s="653"/>
      <c r="W184" s="653"/>
      <c r="X184" s="653"/>
      <c r="Y184" s="653"/>
      <c r="Z184" s="653"/>
      <c r="AA184" s="653"/>
      <c r="AB184" s="653"/>
      <c r="AC184" s="653"/>
      <c r="AD184" s="653"/>
      <c r="AE184" s="653"/>
      <c r="AF184" s="653"/>
      <c r="AG184" s="653"/>
      <c r="AH184" s="653"/>
      <c r="AI184" s="653"/>
      <c r="AJ184" s="653"/>
      <c r="AK184" s="653"/>
      <c r="AL184" s="653"/>
      <c r="AM184" s="653"/>
      <c r="AN184" s="653"/>
      <c r="AO184" s="653"/>
      <c r="AP184" s="653"/>
      <c r="AQ184" s="653"/>
      <c r="AR184" s="653"/>
      <c r="AS184" s="653"/>
      <c r="AT184" s="653"/>
      <c r="AU184" s="653"/>
      <c r="AV184" s="653"/>
      <c r="AW184" s="653"/>
      <c r="AX184" s="653"/>
      <c r="AY184" s="653"/>
      <c r="AZ184" s="653"/>
      <c r="BA184" s="653"/>
      <c r="BB184" s="653"/>
      <c r="BC184" s="653"/>
      <c r="BD184" s="653"/>
      <c r="BE184" s="653"/>
      <c r="BF184" s="653"/>
      <c r="BG184" s="653"/>
      <c r="BH184" s="653"/>
      <c r="BI184" s="653"/>
      <c r="BJ184" s="653"/>
      <c r="BK184" s="653"/>
      <c r="BL184" s="653"/>
      <c r="BM184" s="653"/>
      <c r="BN184" s="653"/>
      <c r="BO184" s="653"/>
      <c r="BP184" s="653"/>
      <c r="BQ184" s="653"/>
      <c r="BR184" s="653"/>
      <c r="BS184" s="653"/>
      <c r="BT184" s="653"/>
      <c r="BU184" s="653"/>
      <c r="BV184" s="653"/>
      <c r="BW184" s="653"/>
      <c r="BX184" s="653"/>
      <c r="BY184" s="653"/>
      <c r="BZ184" s="653"/>
      <c r="CA184" s="653"/>
      <c r="CB184" s="653"/>
      <c r="CC184" s="653"/>
      <c r="CD184" s="653"/>
      <c r="CE184" s="653"/>
      <c r="CF184" s="653"/>
      <c r="CG184" s="653"/>
      <c r="CH184" s="653"/>
      <c r="CI184" s="653"/>
      <c r="CJ184" s="653"/>
      <c r="CK184" s="653"/>
      <c r="CL184" s="653"/>
      <c r="CM184" s="653"/>
      <c r="CN184" s="653"/>
      <c r="CO184" s="653"/>
      <c r="CP184" s="653"/>
      <c r="CQ184" s="653"/>
      <c r="CR184" s="653"/>
      <c r="CS184" s="653"/>
      <c r="CT184" s="653"/>
      <c r="CU184" s="653"/>
      <c r="CV184" s="653"/>
      <c r="CW184" s="653"/>
      <c r="CX184" s="653"/>
      <c r="CY184" s="653"/>
      <c r="CZ184" s="653"/>
      <c r="DA184" s="653"/>
      <c r="DB184" s="653"/>
      <c r="DC184" s="653"/>
      <c r="DD184" s="653"/>
      <c r="DE184" s="653"/>
      <c r="DF184" s="653"/>
      <c r="DG184" s="653"/>
      <c r="DH184" s="653"/>
      <c r="DI184" s="653"/>
      <c r="DJ184" s="653"/>
      <c r="DK184" s="653"/>
      <c r="DL184" s="653"/>
      <c r="DM184" s="653"/>
      <c r="DN184" s="653"/>
      <c r="DO184" s="653"/>
      <c r="DP184" s="653"/>
      <c r="DQ184" s="653"/>
      <c r="DR184" s="653"/>
      <c r="DS184" s="653"/>
      <c r="DT184" s="653"/>
      <c r="DU184" s="653"/>
      <c r="DV184" s="653"/>
      <c r="DW184" s="653"/>
      <c r="DX184" s="653"/>
      <c r="DY184" s="653"/>
      <c r="DZ184" s="653"/>
      <c r="EA184" s="653"/>
      <c r="EB184" s="653"/>
      <c r="EC184" s="653"/>
      <c r="ED184" s="653"/>
      <c r="EE184" s="653"/>
      <c r="EF184" s="653"/>
      <c r="EG184" s="653"/>
      <c r="EH184" s="653"/>
      <c r="EI184" s="653"/>
      <c r="EJ184" s="653"/>
      <c r="EK184" s="653"/>
      <c r="EL184" s="653"/>
      <c r="EM184" s="653"/>
      <c r="EN184" s="653"/>
      <c r="EO184" s="653"/>
      <c r="EP184" s="653"/>
      <c r="EQ184" s="653"/>
      <c r="ER184" s="653"/>
      <c r="ES184" s="653"/>
      <c r="ET184" s="653"/>
      <c r="EU184" s="653"/>
      <c r="EV184" s="653"/>
      <c r="EW184" s="653"/>
      <c r="EX184" s="653"/>
      <c r="EY184" s="653"/>
      <c r="EZ184" s="653"/>
      <c r="FA184" s="653"/>
      <c r="FB184" s="653"/>
      <c r="FC184" s="653"/>
      <c r="FD184" s="653"/>
      <c r="FE184" s="653"/>
      <c r="FF184" s="653"/>
      <c r="FG184" s="653"/>
      <c r="FH184" s="653"/>
      <c r="FI184" s="653"/>
      <c r="FJ184" s="653"/>
      <c r="FK184" s="653"/>
      <c r="FL184" s="653"/>
      <c r="FM184" s="653"/>
      <c r="FN184" s="653"/>
      <c r="FO184" s="653"/>
      <c r="FP184" s="653"/>
      <c r="FQ184" s="653"/>
      <c r="FR184" s="653"/>
      <c r="FS184" s="653"/>
      <c r="FT184" s="653"/>
      <c r="FU184" s="653"/>
      <c r="FV184" s="653"/>
      <c r="FW184" s="653"/>
      <c r="FX184" s="653"/>
      <c r="FY184" s="653"/>
      <c r="FZ184" s="653"/>
      <c r="GA184" s="653"/>
      <c r="GB184" s="653"/>
      <c r="GC184" s="653"/>
      <c r="GD184" s="653"/>
      <c r="GE184" s="653"/>
      <c r="GF184" s="653"/>
      <c r="GG184" s="653"/>
      <c r="GH184" s="653"/>
      <c r="GI184" s="653"/>
      <c r="GJ184" s="653"/>
      <c r="GK184" s="653"/>
      <c r="GL184" s="653"/>
      <c r="GM184" s="653"/>
      <c r="GN184" s="653"/>
      <c r="GO184" s="653"/>
      <c r="GP184" s="653"/>
      <c r="GQ184" s="653"/>
      <c r="GR184" s="653"/>
      <c r="GS184" s="653"/>
      <c r="GT184" s="653"/>
      <c r="GU184" s="653"/>
      <c r="GV184" s="653"/>
      <c r="GW184" s="653"/>
      <c r="GX184" s="653"/>
      <c r="GY184" s="653"/>
      <c r="GZ184" s="653"/>
      <c r="HA184" s="653"/>
      <c r="HB184" s="653"/>
      <c r="HC184" s="653"/>
      <c r="HD184" s="653"/>
      <c r="HE184" s="653"/>
      <c r="HF184" s="653"/>
      <c r="HG184" s="653"/>
      <c r="HH184" s="653"/>
      <c r="HI184" s="653"/>
      <c r="HJ184" s="653"/>
      <c r="HK184" s="653"/>
      <c r="HL184" s="653"/>
      <c r="HM184" s="653"/>
      <c r="HN184" s="653"/>
      <c r="HO184" s="653"/>
      <c r="HP184" s="653"/>
      <c r="HQ184" s="653"/>
      <c r="HR184" s="653"/>
      <c r="HS184" s="653"/>
      <c r="HT184" s="653"/>
      <c r="HU184" s="653"/>
      <c r="HV184" s="653"/>
      <c r="HW184" s="653"/>
      <c r="HX184" s="653"/>
      <c r="HY184" s="653"/>
      <c r="HZ184" s="653"/>
      <c r="IA184" s="653"/>
      <c r="IB184" s="653"/>
      <c r="IC184" s="653"/>
      <c r="ID184" s="653"/>
      <c r="IE184" s="653"/>
      <c r="IF184" s="653"/>
      <c r="IG184" s="653"/>
      <c r="IH184" s="653"/>
      <c r="II184" s="653"/>
      <c r="IJ184" s="653"/>
      <c r="IK184" s="653"/>
      <c r="IL184" s="653"/>
      <c r="IM184" s="653"/>
      <c r="IN184" s="653"/>
    </row>
    <row r="185" spans="1:248" s="652" customFormat="1" ht="34.5">
      <c r="A185" s="677" t="s">
        <v>1303</v>
      </c>
      <c r="B185" s="682" t="s">
        <v>846</v>
      </c>
      <c r="C185" s="556" t="s">
        <v>555</v>
      </c>
      <c r="D185" s="613" t="s">
        <v>1233</v>
      </c>
      <c r="E185" s="634">
        <v>680</v>
      </c>
      <c r="F185" s="633">
        <v>35000</v>
      </c>
      <c r="G185" s="540">
        <v>3400</v>
      </c>
      <c r="H185" s="540">
        <v>10200</v>
      </c>
      <c r="I185" s="540">
        <v>20000</v>
      </c>
      <c r="J185" s="531">
        <f t="shared" si="9"/>
        <v>23800</v>
      </c>
      <c r="K185" s="647" t="s">
        <v>234</v>
      </c>
      <c r="L185" s="648" t="s">
        <v>242</v>
      </c>
      <c r="M185" s="582"/>
      <c r="N185" s="651"/>
      <c r="O185" s="582"/>
      <c r="P185" s="649"/>
    </row>
    <row r="186" spans="1:248" s="652" customFormat="1" ht="43.5" customHeight="1">
      <c r="A186" s="677" t="s">
        <v>1304</v>
      </c>
      <c r="B186" s="565" t="s">
        <v>586</v>
      </c>
      <c r="C186" s="556" t="s">
        <v>555</v>
      </c>
      <c r="D186" s="613" t="s">
        <v>1233</v>
      </c>
      <c r="E186" s="634">
        <v>1875</v>
      </c>
      <c r="F186" s="633">
        <v>32</v>
      </c>
      <c r="G186" s="540"/>
      <c r="H186" s="540"/>
      <c r="I186" s="540">
        <v>60</v>
      </c>
      <c r="J186" s="531">
        <f t="shared" si="9"/>
        <v>60</v>
      </c>
      <c r="K186" s="647" t="s">
        <v>234</v>
      </c>
      <c r="L186" s="648" t="s">
        <v>242</v>
      </c>
      <c r="M186" s="582"/>
      <c r="N186" s="651"/>
      <c r="O186" s="582"/>
      <c r="P186" s="649"/>
    </row>
    <row r="187" spans="1:248" s="310" customFormat="1" ht="48" customHeight="1">
      <c r="A187" s="677" t="s">
        <v>1305</v>
      </c>
      <c r="B187" s="565" t="s">
        <v>750</v>
      </c>
      <c r="C187" s="556" t="s">
        <v>555</v>
      </c>
      <c r="D187" s="556" t="s">
        <v>47</v>
      </c>
      <c r="E187" s="634">
        <v>10</v>
      </c>
      <c r="F187" s="633">
        <v>20000</v>
      </c>
      <c r="G187" s="540">
        <v>200</v>
      </c>
      <c r="H187" s="540">
        <v>200</v>
      </c>
      <c r="I187" s="540">
        <v>200</v>
      </c>
      <c r="J187" s="531">
        <f t="shared" si="9"/>
        <v>200</v>
      </c>
      <c r="K187" s="608" t="s">
        <v>234</v>
      </c>
      <c r="L187" s="609" t="s">
        <v>242</v>
      </c>
      <c r="M187" s="582"/>
      <c r="N187" s="606"/>
      <c r="O187" s="582"/>
      <c r="P187" s="605"/>
      <c r="Q187" s="513"/>
      <c r="R187" s="513"/>
      <c r="S187" s="513"/>
      <c r="T187" s="513"/>
      <c r="U187" s="513"/>
      <c r="V187" s="513"/>
      <c r="W187" s="513"/>
      <c r="X187" s="513"/>
      <c r="Y187" s="513"/>
      <c r="Z187" s="513"/>
      <c r="AA187" s="513"/>
      <c r="AB187" s="513"/>
      <c r="AC187" s="513"/>
      <c r="AD187" s="513"/>
      <c r="AE187" s="513"/>
      <c r="AF187" s="513"/>
      <c r="AG187" s="513"/>
      <c r="AH187" s="513"/>
      <c r="AI187" s="513"/>
      <c r="AJ187" s="513"/>
      <c r="AK187" s="513"/>
      <c r="AL187" s="513"/>
      <c r="AM187" s="513"/>
      <c r="AN187" s="513"/>
      <c r="AO187" s="513"/>
      <c r="AP187" s="513"/>
      <c r="AQ187" s="513"/>
      <c r="AR187" s="513"/>
      <c r="AS187" s="513"/>
      <c r="AT187" s="513"/>
      <c r="AU187" s="513"/>
      <c r="AV187" s="513"/>
      <c r="AW187" s="513"/>
      <c r="AX187" s="513"/>
      <c r="AY187" s="513"/>
      <c r="AZ187" s="513"/>
      <c r="BA187" s="513"/>
      <c r="BB187" s="513"/>
      <c r="BC187" s="513"/>
      <c r="BD187" s="513"/>
      <c r="BE187" s="513"/>
      <c r="BF187" s="513"/>
      <c r="BG187" s="513"/>
      <c r="BH187" s="513"/>
      <c r="BI187" s="513"/>
      <c r="BJ187" s="513"/>
      <c r="BK187" s="513"/>
      <c r="BL187" s="513"/>
      <c r="BM187" s="513"/>
      <c r="BN187" s="513"/>
      <c r="BO187" s="513"/>
      <c r="BP187" s="513"/>
      <c r="BQ187" s="513"/>
      <c r="BR187" s="513"/>
      <c r="BS187" s="513"/>
      <c r="BT187" s="513"/>
      <c r="BU187" s="513"/>
      <c r="BV187" s="513"/>
      <c r="BW187" s="513"/>
      <c r="BX187" s="513"/>
      <c r="BY187" s="513"/>
      <c r="BZ187" s="513"/>
      <c r="CA187" s="513"/>
      <c r="CB187" s="513"/>
      <c r="CC187" s="513"/>
      <c r="CD187" s="513"/>
      <c r="CE187" s="513"/>
      <c r="CF187" s="513"/>
      <c r="CG187" s="513"/>
      <c r="CH187" s="513"/>
      <c r="CI187" s="513"/>
      <c r="CJ187" s="513"/>
      <c r="CK187" s="513"/>
      <c r="CL187" s="513"/>
      <c r="CM187" s="513"/>
      <c r="CN187" s="513"/>
      <c r="CO187" s="513"/>
      <c r="CP187" s="513"/>
      <c r="CQ187" s="513"/>
      <c r="CR187" s="513"/>
      <c r="CS187" s="513"/>
      <c r="CT187" s="513"/>
      <c r="CU187" s="513"/>
      <c r="CV187" s="513"/>
      <c r="CW187" s="513"/>
      <c r="CX187" s="513"/>
      <c r="CY187" s="513"/>
      <c r="CZ187" s="513"/>
      <c r="DA187" s="513"/>
      <c r="DB187" s="513"/>
      <c r="DC187" s="513"/>
      <c r="DD187" s="513"/>
      <c r="DE187" s="513"/>
      <c r="DF187" s="513"/>
      <c r="DG187" s="513"/>
      <c r="DH187" s="513"/>
      <c r="DI187" s="513"/>
      <c r="DJ187" s="513"/>
      <c r="DK187" s="513"/>
      <c r="DL187" s="513"/>
      <c r="DM187" s="513"/>
      <c r="DN187" s="513"/>
      <c r="DO187" s="513"/>
      <c r="DP187" s="513"/>
      <c r="DQ187" s="513"/>
      <c r="DR187" s="513"/>
      <c r="DS187" s="513"/>
      <c r="DT187" s="513"/>
      <c r="DU187" s="513"/>
      <c r="DV187" s="513"/>
      <c r="DW187" s="513"/>
      <c r="DX187" s="513"/>
      <c r="DY187" s="513"/>
      <c r="DZ187" s="513"/>
      <c r="EA187" s="513"/>
      <c r="EB187" s="513"/>
      <c r="EC187" s="513"/>
      <c r="ED187" s="513"/>
      <c r="EE187" s="513"/>
      <c r="EF187" s="513"/>
      <c r="EG187" s="513"/>
      <c r="EH187" s="513"/>
      <c r="EI187" s="513"/>
      <c r="EJ187" s="513"/>
      <c r="EK187" s="513"/>
      <c r="EL187" s="513"/>
      <c r="EM187" s="513"/>
      <c r="EN187" s="513"/>
      <c r="EO187" s="513"/>
      <c r="EP187" s="513"/>
      <c r="EQ187" s="513"/>
      <c r="ER187" s="513"/>
      <c r="ES187" s="513"/>
      <c r="ET187" s="513"/>
      <c r="EU187" s="513"/>
      <c r="EV187" s="513"/>
      <c r="EW187" s="513"/>
      <c r="EX187" s="513"/>
      <c r="EY187" s="513"/>
      <c r="EZ187" s="513"/>
      <c r="FA187" s="513"/>
      <c r="FB187" s="513"/>
      <c r="FC187" s="513"/>
      <c r="FD187" s="513"/>
      <c r="FE187" s="513"/>
      <c r="FF187" s="513"/>
      <c r="FG187" s="513"/>
      <c r="FH187" s="513"/>
      <c r="FI187" s="513"/>
      <c r="FJ187" s="513"/>
      <c r="FK187" s="513"/>
      <c r="FL187" s="513"/>
      <c r="FM187" s="513"/>
      <c r="FN187" s="513"/>
      <c r="FO187" s="513"/>
      <c r="FP187" s="513"/>
      <c r="FQ187" s="513"/>
      <c r="FR187" s="513"/>
      <c r="FS187" s="513"/>
      <c r="FT187" s="513"/>
      <c r="FU187" s="513"/>
      <c r="FV187" s="513"/>
      <c r="FW187" s="513"/>
      <c r="FX187" s="513"/>
      <c r="FY187" s="513"/>
      <c r="FZ187" s="513"/>
      <c r="GA187" s="513"/>
      <c r="GB187" s="513"/>
      <c r="GC187" s="513"/>
      <c r="GD187" s="513"/>
      <c r="GE187" s="513"/>
      <c r="GF187" s="513"/>
      <c r="GG187" s="513"/>
      <c r="GH187" s="513"/>
      <c r="GI187" s="513"/>
      <c r="GJ187" s="513"/>
      <c r="GK187" s="513"/>
      <c r="GL187" s="513"/>
      <c r="GM187" s="513"/>
      <c r="GN187" s="513"/>
      <c r="GO187" s="513"/>
      <c r="GP187" s="513"/>
      <c r="GQ187" s="513"/>
      <c r="GR187" s="513"/>
      <c r="GS187" s="513"/>
      <c r="GT187" s="513"/>
      <c r="GU187" s="513"/>
      <c r="GV187" s="513"/>
      <c r="GW187" s="513"/>
      <c r="GX187" s="513"/>
      <c r="GY187" s="513"/>
      <c r="GZ187" s="513"/>
      <c r="HA187" s="513"/>
      <c r="HB187" s="513"/>
      <c r="HC187" s="513"/>
      <c r="HD187" s="513"/>
      <c r="HE187" s="513"/>
      <c r="HF187" s="513"/>
      <c r="HG187" s="513"/>
      <c r="HH187" s="513"/>
      <c r="HI187" s="513"/>
      <c r="HJ187" s="513"/>
      <c r="HK187" s="513"/>
      <c r="HL187" s="513"/>
      <c r="HM187" s="513"/>
      <c r="HN187" s="513"/>
      <c r="HO187" s="513"/>
      <c r="HP187" s="513"/>
      <c r="HQ187" s="513"/>
      <c r="HR187" s="513"/>
      <c r="HS187" s="513"/>
      <c r="HT187" s="513"/>
      <c r="HU187" s="513"/>
      <c r="HV187" s="513"/>
      <c r="HW187" s="513"/>
      <c r="HX187" s="513"/>
      <c r="HY187" s="513"/>
      <c r="HZ187" s="513"/>
      <c r="IA187" s="513"/>
      <c r="IB187" s="513"/>
      <c r="IC187" s="513"/>
      <c r="ID187" s="513"/>
      <c r="IE187" s="513"/>
      <c r="IF187" s="513"/>
      <c r="IG187" s="513"/>
      <c r="IH187" s="513"/>
      <c r="II187" s="513"/>
      <c r="IJ187" s="513"/>
      <c r="IK187" s="513"/>
      <c r="IL187" s="513"/>
      <c r="IM187" s="513"/>
      <c r="IN187" s="513"/>
    </row>
    <row r="188" spans="1:248" s="511" customFormat="1" ht="48.75" customHeight="1">
      <c r="A188" s="677" t="s">
        <v>1488</v>
      </c>
      <c r="B188" s="565" t="s">
        <v>750</v>
      </c>
      <c r="C188" s="556" t="s">
        <v>555</v>
      </c>
      <c r="D188" s="556" t="s">
        <v>47</v>
      </c>
      <c r="E188" s="634">
        <v>10</v>
      </c>
      <c r="F188" s="633">
        <v>20000</v>
      </c>
      <c r="G188" s="540">
        <v>200</v>
      </c>
      <c r="H188" s="540">
        <v>200</v>
      </c>
      <c r="I188" s="540">
        <v>200</v>
      </c>
      <c r="J188" s="531">
        <f t="shared" si="9"/>
        <v>200</v>
      </c>
      <c r="K188" s="608" t="s">
        <v>234</v>
      </c>
      <c r="L188" s="609" t="s">
        <v>242</v>
      </c>
      <c r="M188" s="582"/>
      <c r="N188" s="606"/>
      <c r="O188" s="582"/>
      <c r="P188" s="605"/>
      <c r="Q188" s="513"/>
      <c r="R188" s="513"/>
      <c r="S188" s="513"/>
      <c r="T188" s="513"/>
      <c r="U188" s="513"/>
      <c r="V188" s="513"/>
      <c r="W188" s="513"/>
      <c r="X188" s="513"/>
      <c r="Y188" s="513"/>
      <c r="Z188" s="513"/>
      <c r="AA188" s="513"/>
      <c r="AB188" s="513"/>
      <c r="AC188" s="513"/>
      <c r="AD188" s="513"/>
      <c r="AE188" s="513"/>
      <c r="AF188" s="513"/>
      <c r="AG188" s="513"/>
      <c r="AH188" s="513"/>
      <c r="AI188" s="513"/>
      <c r="AJ188" s="513"/>
      <c r="AK188" s="513"/>
      <c r="AL188" s="513"/>
      <c r="AM188" s="513"/>
      <c r="AN188" s="513"/>
      <c r="AO188" s="513"/>
      <c r="AP188" s="513"/>
      <c r="AQ188" s="513"/>
      <c r="AR188" s="513"/>
      <c r="AS188" s="513"/>
      <c r="AT188" s="513"/>
      <c r="AU188" s="513"/>
      <c r="AV188" s="513"/>
      <c r="AW188" s="513"/>
      <c r="AX188" s="513"/>
      <c r="AY188" s="513"/>
      <c r="AZ188" s="513"/>
      <c r="BA188" s="513"/>
      <c r="BB188" s="513"/>
      <c r="BC188" s="513"/>
      <c r="BD188" s="513"/>
      <c r="BE188" s="513"/>
      <c r="BF188" s="513"/>
      <c r="BG188" s="513"/>
      <c r="BH188" s="513"/>
      <c r="BI188" s="513"/>
      <c r="BJ188" s="513"/>
      <c r="BK188" s="513"/>
      <c r="BL188" s="513"/>
      <c r="BM188" s="513"/>
      <c r="BN188" s="513"/>
      <c r="BO188" s="513"/>
      <c r="BP188" s="513"/>
      <c r="BQ188" s="513"/>
      <c r="BR188" s="513"/>
      <c r="BS188" s="513"/>
      <c r="BT188" s="513"/>
      <c r="BU188" s="513"/>
      <c r="BV188" s="513"/>
      <c r="BW188" s="513"/>
      <c r="BX188" s="513"/>
      <c r="BY188" s="513"/>
      <c r="BZ188" s="513"/>
      <c r="CA188" s="513"/>
      <c r="CB188" s="513"/>
      <c r="CC188" s="513"/>
      <c r="CD188" s="513"/>
      <c r="CE188" s="513"/>
      <c r="CF188" s="513"/>
      <c r="CG188" s="513"/>
      <c r="CH188" s="513"/>
      <c r="CI188" s="513"/>
      <c r="CJ188" s="513"/>
      <c r="CK188" s="513"/>
      <c r="CL188" s="513"/>
      <c r="CM188" s="513"/>
      <c r="CN188" s="513"/>
      <c r="CO188" s="513"/>
      <c r="CP188" s="513"/>
      <c r="CQ188" s="513"/>
      <c r="CR188" s="513"/>
      <c r="CS188" s="513"/>
      <c r="CT188" s="513"/>
      <c r="CU188" s="513"/>
      <c r="CV188" s="513"/>
      <c r="CW188" s="513"/>
      <c r="CX188" s="513"/>
      <c r="CY188" s="513"/>
      <c r="CZ188" s="513"/>
      <c r="DA188" s="513"/>
      <c r="DB188" s="513"/>
      <c r="DC188" s="513"/>
      <c r="DD188" s="513"/>
      <c r="DE188" s="513"/>
      <c r="DF188" s="513"/>
      <c r="DG188" s="513"/>
      <c r="DH188" s="513"/>
      <c r="DI188" s="513"/>
      <c r="DJ188" s="513"/>
      <c r="DK188" s="513"/>
      <c r="DL188" s="513"/>
      <c r="DM188" s="513"/>
      <c r="DN188" s="513"/>
      <c r="DO188" s="513"/>
      <c r="DP188" s="513"/>
      <c r="DQ188" s="513"/>
      <c r="DR188" s="513"/>
      <c r="DS188" s="513"/>
      <c r="DT188" s="513"/>
      <c r="DU188" s="513"/>
      <c r="DV188" s="513"/>
      <c r="DW188" s="513"/>
      <c r="DX188" s="513"/>
      <c r="DY188" s="513"/>
      <c r="DZ188" s="513"/>
      <c r="EA188" s="513"/>
      <c r="EB188" s="513"/>
      <c r="EC188" s="513"/>
      <c r="ED188" s="513"/>
      <c r="EE188" s="513"/>
      <c r="EF188" s="513"/>
      <c r="EG188" s="513"/>
      <c r="EH188" s="513"/>
      <c r="EI188" s="513"/>
      <c r="EJ188" s="513"/>
      <c r="EK188" s="513"/>
      <c r="EL188" s="513"/>
      <c r="EM188" s="513"/>
      <c r="EN188" s="513"/>
      <c r="EO188" s="513"/>
      <c r="EP188" s="513"/>
      <c r="EQ188" s="513"/>
      <c r="ER188" s="513"/>
      <c r="ES188" s="513"/>
      <c r="ET188" s="513"/>
      <c r="EU188" s="513"/>
      <c r="EV188" s="513"/>
      <c r="EW188" s="513"/>
      <c r="EX188" s="513"/>
      <c r="EY188" s="513"/>
      <c r="EZ188" s="513"/>
      <c r="FA188" s="513"/>
      <c r="FB188" s="513"/>
      <c r="FC188" s="513"/>
      <c r="FD188" s="513"/>
      <c r="FE188" s="513"/>
      <c r="FF188" s="513"/>
      <c r="FG188" s="513"/>
      <c r="FH188" s="513"/>
      <c r="FI188" s="513"/>
      <c r="FJ188" s="513"/>
      <c r="FK188" s="513"/>
      <c r="FL188" s="513"/>
      <c r="FM188" s="513"/>
      <c r="FN188" s="513"/>
      <c r="FO188" s="513"/>
      <c r="FP188" s="513"/>
      <c r="FQ188" s="513"/>
      <c r="FR188" s="513"/>
      <c r="FS188" s="513"/>
      <c r="FT188" s="513"/>
      <c r="FU188" s="513"/>
      <c r="FV188" s="513"/>
      <c r="FW188" s="513"/>
      <c r="FX188" s="513"/>
      <c r="FY188" s="513"/>
      <c r="FZ188" s="513"/>
      <c r="GA188" s="513"/>
      <c r="GB188" s="513"/>
      <c r="GC188" s="513"/>
      <c r="GD188" s="513"/>
      <c r="GE188" s="513"/>
      <c r="GF188" s="513"/>
      <c r="GG188" s="513"/>
      <c r="GH188" s="513"/>
      <c r="GI188" s="513"/>
      <c r="GJ188" s="513"/>
      <c r="GK188" s="513"/>
      <c r="GL188" s="513"/>
      <c r="GM188" s="513"/>
      <c r="GN188" s="513"/>
      <c r="GO188" s="513"/>
      <c r="GP188" s="513"/>
      <c r="GQ188" s="513"/>
      <c r="GR188" s="513"/>
      <c r="GS188" s="513"/>
      <c r="GT188" s="513"/>
      <c r="GU188" s="513"/>
      <c r="GV188" s="513"/>
      <c r="GW188" s="513"/>
      <c r="GX188" s="513"/>
      <c r="GY188" s="513"/>
      <c r="GZ188" s="513"/>
      <c r="HA188" s="513"/>
      <c r="HB188" s="513"/>
      <c r="HC188" s="513"/>
      <c r="HD188" s="513"/>
      <c r="HE188" s="513"/>
      <c r="HF188" s="513"/>
      <c r="HG188" s="513"/>
      <c r="HH188" s="513"/>
      <c r="HI188" s="513"/>
      <c r="HJ188" s="513"/>
      <c r="HK188" s="513"/>
      <c r="HL188" s="513"/>
      <c r="HM188" s="513"/>
      <c r="HN188" s="513"/>
      <c r="HO188" s="513"/>
      <c r="HP188" s="513"/>
      <c r="HQ188" s="513"/>
      <c r="HR188" s="513"/>
      <c r="HS188" s="513"/>
      <c r="HT188" s="513"/>
      <c r="HU188" s="513"/>
      <c r="HV188" s="513"/>
      <c r="HW188" s="513"/>
      <c r="HX188" s="513"/>
      <c r="HY188" s="513"/>
      <c r="HZ188" s="513"/>
      <c r="IA188" s="513"/>
      <c r="IB188" s="513"/>
      <c r="IC188" s="513"/>
      <c r="ID188" s="513"/>
      <c r="IE188" s="513"/>
      <c r="IF188" s="513"/>
      <c r="IG188" s="513"/>
      <c r="IH188" s="513"/>
      <c r="II188" s="513"/>
      <c r="IJ188" s="513"/>
      <c r="IK188" s="513"/>
      <c r="IL188" s="513"/>
      <c r="IM188" s="513"/>
      <c r="IN188" s="513"/>
    </row>
    <row r="189" spans="1:248" s="310" customFormat="1" ht="43.5" customHeight="1">
      <c r="A189" s="677" t="s">
        <v>1306</v>
      </c>
      <c r="B189" s="565" t="s">
        <v>750</v>
      </c>
      <c r="C189" s="556" t="s">
        <v>555</v>
      </c>
      <c r="D189" s="556" t="s">
        <v>47</v>
      </c>
      <c r="E189" s="634">
        <v>20</v>
      </c>
      <c r="F189" s="633">
        <v>1500</v>
      </c>
      <c r="G189" s="540"/>
      <c r="H189" s="540"/>
      <c r="I189" s="540">
        <v>30</v>
      </c>
      <c r="J189" s="531">
        <f t="shared" si="9"/>
        <v>30</v>
      </c>
      <c r="K189" s="592" t="s">
        <v>234</v>
      </c>
      <c r="L189" s="593" t="s">
        <v>242</v>
      </c>
      <c r="M189" s="582"/>
      <c r="N189" s="589"/>
      <c r="O189" s="582"/>
      <c r="P189" s="582"/>
    </row>
    <row r="190" spans="1:248" s="310" customFormat="1" ht="42.75" customHeight="1">
      <c r="A190" s="677" t="s">
        <v>1307</v>
      </c>
      <c r="B190" s="565" t="s">
        <v>836</v>
      </c>
      <c r="C190" s="556" t="s">
        <v>555</v>
      </c>
      <c r="D190" s="556" t="s">
        <v>47</v>
      </c>
      <c r="E190" s="634">
        <v>55</v>
      </c>
      <c r="F190" s="633">
        <v>1000</v>
      </c>
      <c r="G190" s="540"/>
      <c r="H190" s="540"/>
      <c r="I190" s="540">
        <v>55</v>
      </c>
      <c r="J190" s="531">
        <f t="shared" si="9"/>
        <v>55</v>
      </c>
      <c r="K190" s="592" t="s">
        <v>234</v>
      </c>
      <c r="L190" s="593" t="s">
        <v>242</v>
      </c>
      <c r="M190" s="582"/>
      <c r="N190" s="589"/>
      <c r="O190" s="582"/>
      <c r="P190" s="582"/>
    </row>
    <row r="191" spans="1:248" s="310" customFormat="1" ht="42" customHeight="1">
      <c r="A191" s="677" t="s">
        <v>1308</v>
      </c>
      <c r="B191" s="565" t="s">
        <v>837</v>
      </c>
      <c r="C191" s="556" t="s">
        <v>555</v>
      </c>
      <c r="D191" s="556" t="s">
        <v>47</v>
      </c>
      <c r="E191" s="634">
        <v>25</v>
      </c>
      <c r="F191" s="633">
        <v>500</v>
      </c>
      <c r="G191" s="540"/>
      <c r="H191" s="540"/>
      <c r="I191" s="540">
        <v>12.5</v>
      </c>
      <c r="J191" s="531">
        <f t="shared" si="9"/>
        <v>12.5</v>
      </c>
      <c r="K191" s="592" t="s">
        <v>234</v>
      </c>
      <c r="L191" s="593" t="s">
        <v>242</v>
      </c>
      <c r="M191" s="582"/>
      <c r="N191" s="589"/>
      <c r="O191" s="582"/>
      <c r="P191" s="582"/>
    </row>
    <row r="192" spans="1:248" s="310" customFormat="1" ht="44.25" customHeight="1">
      <c r="A192" s="677" t="s">
        <v>1309</v>
      </c>
      <c r="B192" s="565" t="s">
        <v>838</v>
      </c>
      <c r="C192" s="556" t="s">
        <v>555</v>
      </c>
      <c r="D192" s="556" t="s">
        <v>47</v>
      </c>
      <c r="E192" s="634">
        <v>8</v>
      </c>
      <c r="F192" s="633">
        <v>40000</v>
      </c>
      <c r="G192" s="540">
        <v>320</v>
      </c>
      <c r="H192" s="540">
        <v>320</v>
      </c>
      <c r="I192" s="540">
        <v>320</v>
      </c>
      <c r="J192" s="531">
        <f t="shared" si="9"/>
        <v>320</v>
      </c>
      <c r="K192" s="608" t="s">
        <v>234</v>
      </c>
      <c r="L192" s="609" t="s">
        <v>242</v>
      </c>
      <c r="M192" s="582"/>
      <c r="N192" s="606"/>
      <c r="O192" s="582"/>
      <c r="P192" s="605"/>
      <c r="Q192" s="513"/>
      <c r="R192" s="513"/>
      <c r="S192" s="513"/>
      <c r="T192" s="513"/>
      <c r="U192" s="513"/>
      <c r="V192" s="513"/>
      <c r="W192" s="513"/>
      <c r="X192" s="513"/>
      <c r="Y192" s="513"/>
      <c r="Z192" s="513"/>
      <c r="AA192" s="513"/>
      <c r="AB192" s="513"/>
      <c r="AC192" s="513"/>
      <c r="AD192" s="513"/>
      <c r="AE192" s="513"/>
      <c r="AF192" s="513"/>
      <c r="AG192" s="513"/>
      <c r="AH192" s="513"/>
      <c r="AI192" s="513"/>
      <c r="AJ192" s="513"/>
      <c r="AK192" s="513"/>
      <c r="AL192" s="513"/>
      <c r="AM192" s="513"/>
      <c r="AN192" s="513"/>
      <c r="AO192" s="513"/>
      <c r="AP192" s="513"/>
      <c r="AQ192" s="513"/>
      <c r="AR192" s="513"/>
      <c r="AS192" s="513"/>
      <c r="AT192" s="513"/>
      <c r="AU192" s="513"/>
      <c r="AV192" s="513"/>
      <c r="AW192" s="513"/>
      <c r="AX192" s="513"/>
      <c r="AY192" s="513"/>
      <c r="AZ192" s="513"/>
      <c r="BA192" s="513"/>
      <c r="BB192" s="513"/>
      <c r="BC192" s="513"/>
      <c r="BD192" s="513"/>
      <c r="BE192" s="513"/>
      <c r="BF192" s="513"/>
      <c r="BG192" s="513"/>
      <c r="BH192" s="513"/>
      <c r="BI192" s="513"/>
      <c r="BJ192" s="513"/>
      <c r="BK192" s="513"/>
      <c r="BL192" s="513"/>
      <c r="BM192" s="513"/>
      <c r="BN192" s="513"/>
      <c r="BO192" s="513"/>
      <c r="BP192" s="513"/>
      <c r="BQ192" s="513"/>
      <c r="BR192" s="513"/>
      <c r="BS192" s="513"/>
      <c r="BT192" s="513"/>
      <c r="BU192" s="513"/>
      <c r="BV192" s="513"/>
      <c r="BW192" s="513"/>
      <c r="BX192" s="513"/>
      <c r="BY192" s="513"/>
      <c r="BZ192" s="513"/>
      <c r="CA192" s="513"/>
      <c r="CB192" s="513"/>
      <c r="CC192" s="513"/>
      <c r="CD192" s="513"/>
      <c r="CE192" s="513"/>
      <c r="CF192" s="513"/>
      <c r="CG192" s="513"/>
      <c r="CH192" s="513"/>
      <c r="CI192" s="513"/>
      <c r="CJ192" s="513"/>
      <c r="CK192" s="513"/>
      <c r="CL192" s="513"/>
      <c r="CM192" s="513"/>
      <c r="CN192" s="513"/>
      <c r="CO192" s="513"/>
      <c r="CP192" s="513"/>
      <c r="CQ192" s="513"/>
      <c r="CR192" s="513"/>
      <c r="CS192" s="513"/>
      <c r="CT192" s="513"/>
      <c r="CU192" s="513"/>
      <c r="CV192" s="513"/>
      <c r="CW192" s="513"/>
      <c r="CX192" s="513"/>
      <c r="CY192" s="513"/>
      <c r="CZ192" s="513"/>
      <c r="DA192" s="513"/>
      <c r="DB192" s="513"/>
      <c r="DC192" s="513"/>
      <c r="DD192" s="513"/>
      <c r="DE192" s="513"/>
      <c r="DF192" s="513"/>
      <c r="DG192" s="513"/>
      <c r="DH192" s="513"/>
      <c r="DI192" s="513"/>
      <c r="DJ192" s="513"/>
      <c r="DK192" s="513"/>
      <c r="DL192" s="513"/>
      <c r="DM192" s="513"/>
      <c r="DN192" s="513"/>
      <c r="DO192" s="513"/>
      <c r="DP192" s="513"/>
      <c r="DQ192" s="513"/>
      <c r="DR192" s="513"/>
      <c r="DS192" s="513"/>
      <c r="DT192" s="513"/>
      <c r="DU192" s="513"/>
      <c r="DV192" s="513"/>
      <c r="DW192" s="513"/>
      <c r="DX192" s="513"/>
      <c r="DY192" s="513"/>
      <c r="DZ192" s="513"/>
      <c r="EA192" s="513"/>
      <c r="EB192" s="513"/>
      <c r="EC192" s="513"/>
      <c r="ED192" s="513"/>
      <c r="EE192" s="513"/>
      <c r="EF192" s="513"/>
      <c r="EG192" s="513"/>
      <c r="EH192" s="513"/>
      <c r="EI192" s="513"/>
      <c r="EJ192" s="513"/>
      <c r="EK192" s="513"/>
      <c r="EL192" s="513"/>
      <c r="EM192" s="513"/>
      <c r="EN192" s="513"/>
      <c r="EO192" s="513"/>
      <c r="EP192" s="513"/>
      <c r="EQ192" s="513"/>
      <c r="ER192" s="513"/>
      <c r="ES192" s="513"/>
      <c r="ET192" s="513"/>
      <c r="EU192" s="513"/>
      <c r="EV192" s="513"/>
      <c r="EW192" s="513"/>
      <c r="EX192" s="513"/>
      <c r="EY192" s="513"/>
      <c r="EZ192" s="513"/>
      <c r="FA192" s="513"/>
      <c r="FB192" s="513"/>
      <c r="FC192" s="513"/>
      <c r="FD192" s="513"/>
      <c r="FE192" s="513"/>
      <c r="FF192" s="513"/>
      <c r="FG192" s="513"/>
      <c r="FH192" s="513"/>
      <c r="FI192" s="513"/>
      <c r="FJ192" s="513"/>
      <c r="FK192" s="513"/>
      <c r="FL192" s="513"/>
      <c r="FM192" s="513"/>
      <c r="FN192" s="513"/>
      <c r="FO192" s="513"/>
      <c r="FP192" s="513"/>
      <c r="FQ192" s="513"/>
      <c r="FR192" s="513"/>
      <c r="FS192" s="513"/>
      <c r="FT192" s="513"/>
      <c r="FU192" s="513"/>
      <c r="FV192" s="513"/>
      <c r="FW192" s="513"/>
      <c r="FX192" s="513"/>
      <c r="FY192" s="513"/>
      <c r="FZ192" s="513"/>
      <c r="GA192" s="513"/>
      <c r="GB192" s="513"/>
      <c r="GC192" s="513"/>
      <c r="GD192" s="513"/>
      <c r="GE192" s="513"/>
      <c r="GF192" s="513"/>
      <c r="GG192" s="513"/>
      <c r="GH192" s="513"/>
      <c r="GI192" s="513"/>
      <c r="GJ192" s="513"/>
      <c r="GK192" s="513"/>
      <c r="GL192" s="513"/>
      <c r="GM192" s="513"/>
      <c r="GN192" s="513"/>
      <c r="GO192" s="513"/>
      <c r="GP192" s="513"/>
      <c r="GQ192" s="513"/>
      <c r="GR192" s="513"/>
      <c r="GS192" s="513"/>
      <c r="GT192" s="513"/>
      <c r="GU192" s="513"/>
      <c r="GV192" s="513"/>
      <c r="GW192" s="513"/>
      <c r="GX192" s="513"/>
      <c r="GY192" s="513"/>
      <c r="GZ192" s="513"/>
      <c r="HA192" s="513"/>
      <c r="HB192" s="513"/>
      <c r="HC192" s="513"/>
      <c r="HD192" s="513"/>
      <c r="HE192" s="513"/>
      <c r="HF192" s="513"/>
      <c r="HG192" s="513"/>
      <c r="HH192" s="513"/>
      <c r="HI192" s="513"/>
      <c r="HJ192" s="513"/>
      <c r="HK192" s="513"/>
      <c r="HL192" s="513"/>
      <c r="HM192" s="513"/>
      <c r="HN192" s="513"/>
      <c r="HO192" s="513"/>
      <c r="HP192" s="513"/>
      <c r="HQ192" s="513"/>
      <c r="HR192" s="513"/>
      <c r="HS192" s="513"/>
      <c r="HT192" s="513"/>
      <c r="HU192" s="513"/>
      <c r="HV192" s="513"/>
      <c r="HW192" s="513"/>
      <c r="HX192" s="513"/>
      <c r="HY192" s="513"/>
      <c r="HZ192" s="513"/>
      <c r="IA192" s="513"/>
      <c r="IB192" s="513"/>
      <c r="IC192" s="513"/>
      <c r="ID192" s="513"/>
      <c r="IE192" s="513"/>
      <c r="IF192" s="513"/>
      <c r="IG192" s="513"/>
      <c r="IH192" s="513"/>
      <c r="II192" s="513"/>
      <c r="IJ192" s="513"/>
      <c r="IK192" s="513"/>
      <c r="IL192" s="513"/>
      <c r="IM192" s="513"/>
      <c r="IN192" s="513"/>
    </row>
    <row r="193" spans="1:248" s="652" customFormat="1" ht="50.25" customHeight="1">
      <c r="A193" s="612" t="s">
        <v>865</v>
      </c>
      <c r="B193" s="626" t="s">
        <v>864</v>
      </c>
      <c r="C193" s="563" t="s">
        <v>555</v>
      </c>
      <c r="D193" s="613" t="s">
        <v>1233</v>
      </c>
      <c r="E193" s="633">
        <v>2000</v>
      </c>
      <c r="F193" s="633">
        <v>150</v>
      </c>
      <c r="G193" s="540">
        <v>0</v>
      </c>
      <c r="H193" s="540">
        <v>150</v>
      </c>
      <c r="I193" s="540">
        <v>300</v>
      </c>
      <c r="J193" s="531">
        <f t="shared" si="9"/>
        <v>300</v>
      </c>
      <c r="K193" s="647" t="s">
        <v>234</v>
      </c>
      <c r="L193" s="648" t="s">
        <v>644</v>
      </c>
      <c r="M193" s="582"/>
      <c r="N193" s="651"/>
      <c r="O193" s="582"/>
      <c r="P193" s="649"/>
      <c r="Q193" s="653"/>
      <c r="R193" s="653"/>
      <c r="S193" s="653"/>
      <c r="T193" s="653"/>
      <c r="U193" s="653"/>
      <c r="V193" s="653"/>
      <c r="W193" s="653"/>
      <c r="X193" s="653"/>
      <c r="Y193" s="653"/>
      <c r="Z193" s="653"/>
      <c r="AA193" s="653"/>
      <c r="AB193" s="653"/>
      <c r="AC193" s="653"/>
      <c r="AD193" s="653"/>
      <c r="AE193" s="653"/>
      <c r="AF193" s="653"/>
      <c r="AG193" s="653"/>
      <c r="AH193" s="653"/>
      <c r="AI193" s="653"/>
      <c r="AJ193" s="653"/>
      <c r="AK193" s="653"/>
      <c r="AL193" s="653"/>
      <c r="AM193" s="653"/>
      <c r="AN193" s="653"/>
      <c r="AO193" s="653"/>
      <c r="AP193" s="653"/>
      <c r="AQ193" s="653"/>
      <c r="AR193" s="653"/>
      <c r="AS193" s="653"/>
      <c r="AT193" s="653"/>
      <c r="AU193" s="653"/>
      <c r="AV193" s="653"/>
      <c r="AW193" s="653"/>
      <c r="AX193" s="653"/>
      <c r="AY193" s="653"/>
      <c r="AZ193" s="653"/>
      <c r="BA193" s="653"/>
      <c r="BB193" s="653"/>
      <c r="BC193" s="653"/>
      <c r="BD193" s="653"/>
      <c r="BE193" s="653"/>
      <c r="BF193" s="653"/>
      <c r="BG193" s="653"/>
      <c r="BH193" s="653"/>
      <c r="BI193" s="653"/>
      <c r="BJ193" s="653"/>
      <c r="BK193" s="653"/>
      <c r="BL193" s="653"/>
      <c r="BM193" s="653"/>
      <c r="BN193" s="653"/>
      <c r="BO193" s="653"/>
      <c r="BP193" s="653"/>
      <c r="BQ193" s="653"/>
      <c r="BR193" s="653"/>
      <c r="BS193" s="653"/>
      <c r="BT193" s="653"/>
      <c r="BU193" s="653"/>
      <c r="BV193" s="653"/>
      <c r="BW193" s="653"/>
      <c r="BX193" s="653"/>
      <c r="BY193" s="653"/>
      <c r="BZ193" s="653"/>
      <c r="CA193" s="653"/>
      <c r="CB193" s="653"/>
      <c r="CC193" s="653"/>
      <c r="CD193" s="653"/>
      <c r="CE193" s="653"/>
      <c r="CF193" s="653"/>
      <c r="CG193" s="653"/>
      <c r="CH193" s="653"/>
      <c r="CI193" s="653"/>
      <c r="CJ193" s="653"/>
      <c r="CK193" s="653"/>
      <c r="CL193" s="653"/>
      <c r="CM193" s="653"/>
      <c r="CN193" s="653"/>
      <c r="CO193" s="653"/>
      <c r="CP193" s="653"/>
      <c r="CQ193" s="653"/>
      <c r="CR193" s="653"/>
      <c r="CS193" s="653"/>
      <c r="CT193" s="653"/>
      <c r="CU193" s="653"/>
      <c r="CV193" s="653"/>
      <c r="CW193" s="653"/>
      <c r="CX193" s="653"/>
      <c r="CY193" s="653"/>
      <c r="CZ193" s="653"/>
      <c r="DA193" s="653"/>
      <c r="DB193" s="653"/>
      <c r="DC193" s="653"/>
      <c r="DD193" s="653"/>
      <c r="DE193" s="653"/>
      <c r="DF193" s="653"/>
      <c r="DG193" s="653"/>
      <c r="DH193" s="653"/>
      <c r="DI193" s="653"/>
      <c r="DJ193" s="653"/>
      <c r="DK193" s="653"/>
      <c r="DL193" s="653"/>
      <c r="DM193" s="653"/>
      <c r="DN193" s="653"/>
      <c r="DO193" s="653"/>
      <c r="DP193" s="653"/>
      <c r="DQ193" s="653"/>
      <c r="DR193" s="653"/>
      <c r="DS193" s="653"/>
      <c r="DT193" s="653"/>
      <c r="DU193" s="653"/>
      <c r="DV193" s="653"/>
      <c r="DW193" s="653"/>
      <c r="DX193" s="653"/>
      <c r="DY193" s="653"/>
      <c r="DZ193" s="653"/>
      <c r="EA193" s="653"/>
      <c r="EB193" s="653"/>
      <c r="EC193" s="653"/>
      <c r="ED193" s="653"/>
      <c r="EE193" s="653"/>
      <c r="EF193" s="653"/>
      <c r="EG193" s="653"/>
      <c r="EH193" s="653"/>
      <c r="EI193" s="653"/>
      <c r="EJ193" s="653"/>
      <c r="EK193" s="653"/>
      <c r="EL193" s="653"/>
      <c r="EM193" s="653"/>
      <c r="EN193" s="653"/>
      <c r="EO193" s="653"/>
      <c r="EP193" s="653"/>
      <c r="EQ193" s="653"/>
      <c r="ER193" s="653"/>
      <c r="ES193" s="653"/>
      <c r="ET193" s="653"/>
      <c r="EU193" s="653"/>
      <c r="EV193" s="653"/>
      <c r="EW193" s="653"/>
      <c r="EX193" s="653"/>
      <c r="EY193" s="653"/>
      <c r="EZ193" s="653"/>
      <c r="FA193" s="653"/>
      <c r="FB193" s="653"/>
      <c r="FC193" s="653"/>
      <c r="FD193" s="653"/>
      <c r="FE193" s="653"/>
      <c r="FF193" s="653"/>
      <c r="FG193" s="653"/>
      <c r="FH193" s="653"/>
      <c r="FI193" s="653"/>
      <c r="FJ193" s="653"/>
      <c r="FK193" s="653"/>
      <c r="FL193" s="653"/>
      <c r="FM193" s="653"/>
      <c r="FN193" s="653"/>
      <c r="FO193" s="653"/>
      <c r="FP193" s="653"/>
      <c r="FQ193" s="653"/>
      <c r="FR193" s="653"/>
      <c r="FS193" s="653"/>
      <c r="FT193" s="653"/>
      <c r="FU193" s="653"/>
      <c r="FV193" s="653"/>
      <c r="FW193" s="653"/>
      <c r="FX193" s="653"/>
      <c r="FY193" s="653"/>
      <c r="FZ193" s="653"/>
      <c r="GA193" s="653"/>
      <c r="GB193" s="653"/>
      <c r="GC193" s="653"/>
      <c r="GD193" s="653"/>
      <c r="GE193" s="653"/>
      <c r="GF193" s="653"/>
      <c r="GG193" s="653"/>
      <c r="GH193" s="653"/>
      <c r="GI193" s="653"/>
      <c r="GJ193" s="653"/>
      <c r="GK193" s="653"/>
      <c r="GL193" s="653"/>
      <c r="GM193" s="653"/>
      <c r="GN193" s="653"/>
      <c r="GO193" s="653"/>
      <c r="GP193" s="653"/>
      <c r="GQ193" s="653"/>
      <c r="GR193" s="653"/>
      <c r="GS193" s="653"/>
      <c r="GT193" s="653"/>
      <c r="GU193" s="653"/>
      <c r="GV193" s="653"/>
      <c r="GW193" s="653"/>
      <c r="GX193" s="653"/>
      <c r="GY193" s="653"/>
      <c r="GZ193" s="653"/>
      <c r="HA193" s="653"/>
      <c r="HB193" s="653"/>
      <c r="HC193" s="653"/>
      <c r="HD193" s="653"/>
      <c r="HE193" s="653"/>
      <c r="HF193" s="653"/>
      <c r="HG193" s="653"/>
      <c r="HH193" s="653"/>
      <c r="HI193" s="653"/>
      <c r="HJ193" s="653"/>
      <c r="HK193" s="653"/>
      <c r="HL193" s="653"/>
      <c r="HM193" s="653"/>
      <c r="HN193" s="653"/>
      <c r="HO193" s="653"/>
      <c r="HP193" s="653"/>
      <c r="HQ193" s="653"/>
      <c r="HR193" s="653"/>
      <c r="HS193" s="653"/>
      <c r="HT193" s="653"/>
      <c r="HU193" s="653"/>
      <c r="HV193" s="653"/>
      <c r="HW193" s="653"/>
      <c r="HX193" s="653"/>
      <c r="HY193" s="653"/>
      <c r="HZ193" s="653"/>
      <c r="IA193" s="653"/>
      <c r="IB193" s="653"/>
      <c r="IC193" s="653"/>
      <c r="ID193" s="653"/>
      <c r="IE193" s="653"/>
      <c r="IF193" s="653"/>
      <c r="IG193" s="653"/>
      <c r="IH193" s="653"/>
      <c r="II193" s="653"/>
      <c r="IJ193" s="653"/>
      <c r="IK193" s="653"/>
      <c r="IL193" s="653"/>
      <c r="IM193" s="653"/>
      <c r="IN193" s="653"/>
    </row>
    <row r="194" spans="1:248" s="652" customFormat="1" ht="46.5" customHeight="1">
      <c r="A194" s="677" t="s">
        <v>1310</v>
      </c>
      <c r="B194" s="565" t="s">
        <v>587</v>
      </c>
      <c r="C194" s="556" t="s">
        <v>555</v>
      </c>
      <c r="D194" s="556" t="s">
        <v>47</v>
      </c>
      <c r="E194" s="634">
        <v>0.8</v>
      </c>
      <c r="F194" s="633">
        <v>20000</v>
      </c>
      <c r="G194" s="540"/>
      <c r="H194" s="540"/>
      <c r="I194" s="540">
        <v>16</v>
      </c>
      <c r="J194" s="531">
        <f t="shared" si="9"/>
        <v>16</v>
      </c>
      <c r="K194" s="647" t="s">
        <v>234</v>
      </c>
      <c r="L194" s="648" t="s">
        <v>242</v>
      </c>
      <c r="M194" s="582"/>
      <c r="N194" s="651"/>
      <c r="O194" s="582"/>
      <c r="P194" s="649"/>
    </row>
    <row r="195" spans="1:248" s="652" customFormat="1" ht="46.5" customHeight="1">
      <c r="A195" s="677" t="s">
        <v>1311</v>
      </c>
      <c r="B195" s="565" t="s">
        <v>588</v>
      </c>
      <c r="C195" s="556" t="s">
        <v>555</v>
      </c>
      <c r="D195" s="556" t="s">
        <v>47</v>
      </c>
      <c r="E195" s="634">
        <v>0.15</v>
      </c>
      <c r="F195" s="633">
        <v>200000</v>
      </c>
      <c r="G195" s="540"/>
      <c r="H195" s="540"/>
      <c r="I195" s="540">
        <v>30</v>
      </c>
      <c r="J195" s="531">
        <f t="shared" si="9"/>
        <v>30</v>
      </c>
      <c r="K195" s="647" t="s">
        <v>234</v>
      </c>
      <c r="L195" s="648" t="s">
        <v>242</v>
      </c>
      <c r="M195" s="582"/>
      <c r="N195" s="651"/>
      <c r="O195" s="582"/>
      <c r="P195" s="649"/>
    </row>
    <row r="196" spans="1:248" s="310" customFormat="1" ht="34.5">
      <c r="A196" s="612" t="s">
        <v>1143</v>
      </c>
      <c r="B196" s="565" t="s">
        <v>589</v>
      </c>
      <c r="C196" s="556" t="s">
        <v>555</v>
      </c>
      <c r="D196" s="556" t="s">
        <v>47</v>
      </c>
      <c r="E196" s="634">
        <v>250</v>
      </c>
      <c r="F196" s="633">
        <v>3000</v>
      </c>
      <c r="G196" s="540">
        <v>750</v>
      </c>
      <c r="H196" s="540">
        <v>750</v>
      </c>
      <c r="I196" s="540">
        <v>750</v>
      </c>
      <c r="J196" s="531">
        <f t="shared" si="9"/>
        <v>750</v>
      </c>
      <c r="K196" s="584" t="s">
        <v>234</v>
      </c>
      <c r="L196" s="580" t="s">
        <v>242</v>
      </c>
      <c r="M196" s="582"/>
      <c r="N196" s="589"/>
      <c r="O196" s="582"/>
      <c r="P196" s="582"/>
    </row>
    <row r="197" spans="1:248" s="310" customFormat="1" ht="34.5">
      <c r="A197" s="612" t="s">
        <v>1144</v>
      </c>
      <c r="B197" s="565" t="s">
        <v>589</v>
      </c>
      <c r="C197" s="556" t="s">
        <v>555</v>
      </c>
      <c r="D197" s="556" t="s">
        <v>47</v>
      </c>
      <c r="E197" s="634">
        <v>150</v>
      </c>
      <c r="F197" s="633">
        <v>4050</v>
      </c>
      <c r="G197" s="540">
        <v>607.5</v>
      </c>
      <c r="H197" s="540">
        <v>607.5</v>
      </c>
      <c r="I197" s="540">
        <v>607.5</v>
      </c>
      <c r="J197" s="531">
        <f t="shared" si="9"/>
        <v>607.5</v>
      </c>
      <c r="K197" s="584" t="s">
        <v>234</v>
      </c>
      <c r="L197" s="580" t="s">
        <v>242</v>
      </c>
      <c r="M197" s="582"/>
      <c r="N197" s="589"/>
      <c r="O197" s="582"/>
      <c r="P197" s="582"/>
    </row>
    <row r="198" spans="1:248" s="310" customFormat="1" ht="42.75" customHeight="1">
      <c r="A198" s="677" t="s">
        <v>966</v>
      </c>
      <c r="B198" s="626" t="s">
        <v>590</v>
      </c>
      <c r="C198" s="563" t="s">
        <v>555</v>
      </c>
      <c r="D198" s="686" t="s">
        <v>47</v>
      </c>
      <c r="E198" s="633">
        <v>100</v>
      </c>
      <c r="F198" s="633">
        <v>50</v>
      </c>
      <c r="G198" s="540">
        <v>0</v>
      </c>
      <c r="H198" s="540">
        <v>1.5</v>
      </c>
      <c r="I198" s="540">
        <v>3</v>
      </c>
      <c r="J198" s="531">
        <f t="shared" si="9"/>
        <v>5</v>
      </c>
      <c r="K198" s="592" t="s">
        <v>234</v>
      </c>
      <c r="L198" s="580" t="s">
        <v>644</v>
      </c>
      <c r="M198" s="582"/>
      <c r="N198" s="598"/>
      <c r="O198" s="582"/>
      <c r="P198" s="60"/>
      <c r="Q198" s="599"/>
      <c r="R198" s="599"/>
      <c r="S198" s="599"/>
      <c r="T198" s="599"/>
      <c r="U198" s="599"/>
      <c r="V198" s="599"/>
      <c r="W198" s="599"/>
      <c r="X198" s="599"/>
      <c r="Y198" s="599"/>
      <c r="Z198" s="599"/>
      <c r="AA198" s="599"/>
      <c r="AB198" s="599"/>
      <c r="AC198" s="599"/>
      <c r="AD198" s="599"/>
      <c r="AE198" s="599"/>
      <c r="AF198" s="599"/>
      <c r="AG198" s="599"/>
      <c r="AH198" s="599"/>
      <c r="AI198" s="599"/>
      <c r="AJ198" s="599"/>
      <c r="AK198" s="599"/>
      <c r="AL198" s="599"/>
      <c r="AM198" s="599"/>
      <c r="AN198" s="599"/>
      <c r="AO198" s="599"/>
      <c r="AP198" s="599"/>
      <c r="AQ198" s="599"/>
      <c r="AR198" s="599"/>
      <c r="AS198" s="599"/>
      <c r="AT198" s="599"/>
      <c r="AU198" s="599"/>
      <c r="AV198" s="599"/>
      <c r="AW198" s="599"/>
      <c r="AX198" s="599"/>
      <c r="AY198" s="599"/>
      <c r="AZ198" s="599"/>
      <c r="BA198" s="599"/>
      <c r="BB198" s="599"/>
      <c r="BC198" s="599"/>
      <c r="BD198" s="599"/>
      <c r="BE198" s="599"/>
      <c r="BF198" s="599"/>
      <c r="BG198" s="599"/>
      <c r="BH198" s="599"/>
      <c r="BI198" s="599"/>
      <c r="BJ198" s="599"/>
      <c r="BK198" s="599"/>
      <c r="BL198" s="599"/>
      <c r="BM198" s="599"/>
      <c r="BN198" s="599"/>
      <c r="BO198" s="599"/>
      <c r="BP198" s="599"/>
      <c r="BQ198" s="599"/>
      <c r="BR198" s="599"/>
      <c r="BS198" s="599"/>
      <c r="BT198" s="599"/>
      <c r="BU198" s="599"/>
      <c r="BV198" s="599"/>
      <c r="BW198" s="599"/>
      <c r="BX198" s="599"/>
      <c r="BY198" s="599"/>
      <c r="BZ198" s="599"/>
      <c r="CA198" s="599"/>
      <c r="CB198" s="599"/>
      <c r="CC198" s="599"/>
      <c r="CD198" s="599"/>
      <c r="CE198" s="599"/>
      <c r="CF198" s="599"/>
      <c r="CG198" s="599"/>
      <c r="CH198" s="599"/>
      <c r="CI198" s="599"/>
      <c r="CJ198" s="599"/>
      <c r="CK198" s="599"/>
      <c r="CL198" s="599"/>
      <c r="CM198" s="599"/>
      <c r="CN198" s="599"/>
      <c r="CO198" s="599"/>
      <c r="CP198" s="599"/>
      <c r="CQ198" s="599"/>
      <c r="CR198" s="599"/>
      <c r="CS198" s="599"/>
      <c r="CT198" s="599"/>
      <c r="CU198" s="599"/>
      <c r="CV198" s="599"/>
      <c r="CW198" s="599"/>
      <c r="CX198" s="599"/>
      <c r="CY198" s="599"/>
      <c r="CZ198" s="599"/>
      <c r="DA198" s="599"/>
      <c r="DB198" s="599"/>
      <c r="DC198" s="599"/>
      <c r="DD198" s="599"/>
      <c r="DE198" s="599"/>
      <c r="DF198" s="599"/>
      <c r="DG198" s="599"/>
      <c r="DH198" s="599"/>
      <c r="DI198" s="599"/>
      <c r="DJ198" s="599"/>
      <c r="DK198" s="599"/>
      <c r="DL198" s="599"/>
      <c r="DM198" s="599"/>
      <c r="DN198" s="599"/>
      <c r="DO198" s="599"/>
      <c r="DP198" s="599"/>
      <c r="DQ198" s="599"/>
      <c r="DR198" s="599"/>
      <c r="DS198" s="599"/>
      <c r="DT198" s="599"/>
      <c r="DU198" s="599"/>
      <c r="DV198" s="599"/>
      <c r="DW198" s="599"/>
      <c r="DX198" s="599"/>
      <c r="DY198" s="599"/>
      <c r="DZ198" s="599"/>
      <c r="EA198" s="599"/>
      <c r="EB198" s="599"/>
      <c r="EC198" s="599"/>
      <c r="ED198" s="599"/>
      <c r="EE198" s="599"/>
      <c r="EF198" s="599"/>
      <c r="EG198" s="599"/>
      <c r="EH198" s="599"/>
      <c r="EI198" s="599"/>
      <c r="EJ198" s="599"/>
      <c r="EK198" s="599"/>
      <c r="EL198" s="599"/>
      <c r="EM198" s="599"/>
      <c r="EN198" s="599"/>
      <c r="EO198" s="599"/>
      <c r="EP198" s="599"/>
      <c r="EQ198" s="599"/>
      <c r="ER198" s="599"/>
      <c r="ES198" s="599"/>
      <c r="ET198" s="599"/>
      <c r="EU198" s="599"/>
      <c r="EV198" s="599"/>
      <c r="EW198" s="599"/>
      <c r="EX198" s="599"/>
      <c r="EY198" s="599"/>
      <c r="EZ198" s="599"/>
      <c r="FA198" s="599"/>
      <c r="FB198" s="599"/>
      <c r="FC198" s="599"/>
      <c r="FD198" s="599"/>
      <c r="FE198" s="599"/>
      <c r="FF198" s="599"/>
      <c r="FG198" s="599"/>
      <c r="FH198" s="599"/>
      <c r="FI198" s="599"/>
      <c r="FJ198" s="599"/>
      <c r="FK198" s="599"/>
      <c r="FL198" s="599"/>
      <c r="FM198" s="599"/>
      <c r="FN198" s="599"/>
      <c r="FO198" s="599"/>
      <c r="FP198" s="599"/>
      <c r="FQ198" s="599"/>
      <c r="FR198" s="599"/>
      <c r="FS198" s="599"/>
      <c r="FT198" s="599"/>
      <c r="FU198" s="599"/>
      <c r="FV198" s="599"/>
      <c r="FW198" s="599"/>
      <c r="FX198" s="599"/>
      <c r="FY198" s="599"/>
      <c r="FZ198" s="599"/>
      <c r="GA198" s="599"/>
      <c r="GB198" s="599"/>
      <c r="GC198" s="599"/>
      <c r="GD198" s="599"/>
      <c r="GE198" s="599"/>
      <c r="GF198" s="599"/>
      <c r="GG198" s="599"/>
      <c r="GH198" s="599"/>
      <c r="GI198" s="599"/>
      <c r="GJ198" s="599"/>
      <c r="GK198" s="599"/>
      <c r="GL198" s="599"/>
      <c r="GM198" s="599"/>
      <c r="GN198" s="599"/>
      <c r="GO198" s="599"/>
      <c r="GP198" s="599"/>
      <c r="GQ198" s="599"/>
      <c r="GR198" s="599"/>
      <c r="GS198" s="599"/>
      <c r="GT198" s="599"/>
      <c r="GU198" s="599"/>
      <c r="GV198" s="599"/>
      <c r="GW198" s="599"/>
      <c r="GX198" s="599"/>
      <c r="GY198" s="599"/>
      <c r="GZ198" s="599"/>
      <c r="HA198" s="599"/>
      <c r="HB198" s="599"/>
      <c r="HC198" s="599"/>
      <c r="HD198" s="599"/>
      <c r="HE198" s="599"/>
      <c r="HF198" s="599"/>
      <c r="HG198" s="599"/>
      <c r="HH198" s="599"/>
      <c r="HI198" s="599"/>
      <c r="HJ198" s="599"/>
      <c r="HK198" s="599"/>
      <c r="HL198" s="599"/>
      <c r="HM198" s="599"/>
      <c r="HN198" s="599"/>
      <c r="HO198" s="599"/>
      <c r="HP198" s="599"/>
      <c r="HQ198" s="599"/>
      <c r="HR198" s="599"/>
      <c r="HS198" s="599"/>
      <c r="HT198" s="599"/>
      <c r="HU198" s="599"/>
      <c r="HV198" s="599"/>
      <c r="HW198" s="599"/>
      <c r="HX198" s="599"/>
      <c r="HY198" s="599"/>
      <c r="HZ198" s="599"/>
      <c r="IA198" s="599"/>
      <c r="IB198" s="599"/>
      <c r="IC198" s="599"/>
      <c r="ID198" s="599"/>
      <c r="IE198" s="599"/>
      <c r="IF198" s="599"/>
      <c r="IG198" s="599"/>
      <c r="IH198" s="599"/>
      <c r="II198" s="599"/>
      <c r="IJ198" s="599"/>
      <c r="IK198" s="599"/>
      <c r="IL198" s="599"/>
      <c r="IM198" s="599"/>
      <c r="IN198" s="599"/>
    </row>
    <row r="199" spans="1:248" s="310" customFormat="1" ht="42.75" customHeight="1">
      <c r="A199" s="612" t="s">
        <v>966</v>
      </c>
      <c r="B199" s="565" t="s">
        <v>590</v>
      </c>
      <c r="C199" s="556" t="s">
        <v>555</v>
      </c>
      <c r="D199" s="556" t="s">
        <v>47</v>
      </c>
      <c r="E199" s="634">
        <v>100</v>
      </c>
      <c r="F199" s="633">
        <v>8000</v>
      </c>
      <c r="G199" s="540">
        <v>800</v>
      </c>
      <c r="H199" s="540">
        <v>800</v>
      </c>
      <c r="I199" s="540">
        <v>800</v>
      </c>
      <c r="J199" s="531">
        <f t="shared" si="9"/>
        <v>800</v>
      </c>
      <c r="K199" s="592" t="s">
        <v>234</v>
      </c>
      <c r="L199" s="593" t="s">
        <v>242</v>
      </c>
      <c r="M199" s="582"/>
      <c r="N199" s="589"/>
      <c r="O199" s="582"/>
      <c r="P199" s="582"/>
    </row>
    <row r="200" spans="1:248" s="310" customFormat="1" ht="42.75" customHeight="1">
      <c r="A200" s="677" t="s">
        <v>1506</v>
      </c>
      <c r="B200" s="626" t="s">
        <v>591</v>
      </c>
      <c r="C200" s="563" t="s">
        <v>555</v>
      </c>
      <c r="D200" s="686" t="s">
        <v>47</v>
      </c>
      <c r="E200" s="633">
        <v>200</v>
      </c>
      <c r="F200" s="633">
        <v>100</v>
      </c>
      <c r="G200" s="540">
        <v>0</v>
      </c>
      <c r="H200" s="540">
        <v>6</v>
      </c>
      <c r="I200" s="540">
        <v>12</v>
      </c>
      <c r="J200" s="531">
        <f t="shared" si="9"/>
        <v>20</v>
      </c>
      <c r="K200" s="592" t="s">
        <v>234</v>
      </c>
      <c r="L200" s="580" t="s">
        <v>644</v>
      </c>
      <c r="M200" s="582"/>
      <c r="N200" s="598"/>
      <c r="O200" s="582"/>
      <c r="P200" s="60"/>
      <c r="Q200" s="599"/>
      <c r="R200" s="599"/>
      <c r="S200" s="599"/>
      <c r="T200" s="599"/>
      <c r="U200" s="599"/>
      <c r="V200" s="599"/>
      <c r="W200" s="599"/>
      <c r="X200" s="599"/>
      <c r="Y200" s="599"/>
      <c r="Z200" s="599"/>
      <c r="AA200" s="599"/>
      <c r="AB200" s="599"/>
      <c r="AC200" s="599"/>
      <c r="AD200" s="599"/>
      <c r="AE200" s="599"/>
      <c r="AF200" s="599"/>
      <c r="AG200" s="599"/>
      <c r="AH200" s="599"/>
      <c r="AI200" s="599"/>
      <c r="AJ200" s="599"/>
      <c r="AK200" s="599"/>
      <c r="AL200" s="599"/>
      <c r="AM200" s="599"/>
      <c r="AN200" s="599"/>
      <c r="AO200" s="599"/>
      <c r="AP200" s="599"/>
      <c r="AQ200" s="599"/>
      <c r="AR200" s="599"/>
      <c r="AS200" s="599"/>
      <c r="AT200" s="599"/>
      <c r="AU200" s="599"/>
      <c r="AV200" s="599"/>
      <c r="AW200" s="599"/>
      <c r="AX200" s="599"/>
      <c r="AY200" s="599"/>
      <c r="AZ200" s="599"/>
      <c r="BA200" s="599"/>
      <c r="BB200" s="599"/>
      <c r="BC200" s="599"/>
      <c r="BD200" s="599"/>
      <c r="BE200" s="599"/>
      <c r="BF200" s="599"/>
      <c r="BG200" s="599"/>
      <c r="BH200" s="599"/>
      <c r="BI200" s="599"/>
      <c r="BJ200" s="599"/>
      <c r="BK200" s="599"/>
      <c r="BL200" s="599"/>
      <c r="BM200" s="599"/>
      <c r="BN200" s="599"/>
      <c r="BO200" s="599"/>
      <c r="BP200" s="599"/>
      <c r="BQ200" s="599"/>
      <c r="BR200" s="599"/>
      <c r="BS200" s="599"/>
      <c r="BT200" s="599"/>
      <c r="BU200" s="599"/>
      <c r="BV200" s="599"/>
      <c r="BW200" s="599"/>
      <c r="BX200" s="599"/>
      <c r="BY200" s="599"/>
      <c r="BZ200" s="599"/>
      <c r="CA200" s="599"/>
      <c r="CB200" s="599"/>
      <c r="CC200" s="599"/>
      <c r="CD200" s="599"/>
      <c r="CE200" s="599"/>
      <c r="CF200" s="599"/>
      <c r="CG200" s="599"/>
      <c r="CH200" s="599"/>
      <c r="CI200" s="599"/>
      <c r="CJ200" s="599"/>
      <c r="CK200" s="599"/>
      <c r="CL200" s="599"/>
      <c r="CM200" s="599"/>
      <c r="CN200" s="599"/>
      <c r="CO200" s="599"/>
      <c r="CP200" s="599"/>
      <c r="CQ200" s="599"/>
      <c r="CR200" s="599"/>
      <c r="CS200" s="599"/>
      <c r="CT200" s="599"/>
      <c r="CU200" s="599"/>
      <c r="CV200" s="599"/>
      <c r="CW200" s="599"/>
      <c r="CX200" s="599"/>
      <c r="CY200" s="599"/>
      <c r="CZ200" s="599"/>
      <c r="DA200" s="599"/>
      <c r="DB200" s="599"/>
      <c r="DC200" s="599"/>
      <c r="DD200" s="599"/>
      <c r="DE200" s="599"/>
      <c r="DF200" s="599"/>
      <c r="DG200" s="599"/>
      <c r="DH200" s="599"/>
      <c r="DI200" s="599"/>
      <c r="DJ200" s="599"/>
      <c r="DK200" s="599"/>
      <c r="DL200" s="599"/>
      <c r="DM200" s="599"/>
      <c r="DN200" s="599"/>
      <c r="DO200" s="599"/>
      <c r="DP200" s="599"/>
      <c r="DQ200" s="599"/>
      <c r="DR200" s="599"/>
      <c r="DS200" s="599"/>
      <c r="DT200" s="599"/>
      <c r="DU200" s="599"/>
      <c r="DV200" s="599"/>
      <c r="DW200" s="599"/>
      <c r="DX200" s="599"/>
      <c r="DY200" s="599"/>
      <c r="DZ200" s="599"/>
      <c r="EA200" s="599"/>
      <c r="EB200" s="599"/>
      <c r="EC200" s="599"/>
      <c r="ED200" s="599"/>
      <c r="EE200" s="599"/>
      <c r="EF200" s="599"/>
      <c r="EG200" s="599"/>
      <c r="EH200" s="599"/>
      <c r="EI200" s="599"/>
      <c r="EJ200" s="599"/>
      <c r="EK200" s="599"/>
      <c r="EL200" s="599"/>
      <c r="EM200" s="599"/>
      <c r="EN200" s="599"/>
      <c r="EO200" s="599"/>
      <c r="EP200" s="599"/>
      <c r="EQ200" s="599"/>
      <c r="ER200" s="599"/>
      <c r="ES200" s="599"/>
      <c r="ET200" s="599"/>
      <c r="EU200" s="599"/>
      <c r="EV200" s="599"/>
      <c r="EW200" s="599"/>
      <c r="EX200" s="599"/>
      <c r="EY200" s="599"/>
      <c r="EZ200" s="599"/>
      <c r="FA200" s="599"/>
      <c r="FB200" s="599"/>
      <c r="FC200" s="599"/>
      <c r="FD200" s="599"/>
      <c r="FE200" s="599"/>
      <c r="FF200" s="599"/>
      <c r="FG200" s="599"/>
      <c r="FH200" s="599"/>
      <c r="FI200" s="599"/>
      <c r="FJ200" s="599"/>
      <c r="FK200" s="599"/>
      <c r="FL200" s="599"/>
      <c r="FM200" s="599"/>
      <c r="FN200" s="599"/>
      <c r="FO200" s="599"/>
      <c r="FP200" s="599"/>
      <c r="FQ200" s="599"/>
      <c r="FR200" s="599"/>
      <c r="FS200" s="599"/>
      <c r="FT200" s="599"/>
      <c r="FU200" s="599"/>
      <c r="FV200" s="599"/>
      <c r="FW200" s="599"/>
      <c r="FX200" s="599"/>
      <c r="FY200" s="599"/>
      <c r="FZ200" s="599"/>
      <c r="GA200" s="599"/>
      <c r="GB200" s="599"/>
      <c r="GC200" s="599"/>
      <c r="GD200" s="599"/>
      <c r="GE200" s="599"/>
      <c r="GF200" s="599"/>
      <c r="GG200" s="599"/>
      <c r="GH200" s="599"/>
      <c r="GI200" s="599"/>
      <c r="GJ200" s="599"/>
      <c r="GK200" s="599"/>
      <c r="GL200" s="599"/>
      <c r="GM200" s="599"/>
      <c r="GN200" s="599"/>
      <c r="GO200" s="599"/>
      <c r="GP200" s="599"/>
      <c r="GQ200" s="599"/>
      <c r="GR200" s="599"/>
      <c r="GS200" s="599"/>
      <c r="GT200" s="599"/>
      <c r="GU200" s="599"/>
      <c r="GV200" s="599"/>
      <c r="GW200" s="599"/>
      <c r="GX200" s="599"/>
      <c r="GY200" s="599"/>
      <c r="GZ200" s="599"/>
      <c r="HA200" s="599"/>
      <c r="HB200" s="599"/>
      <c r="HC200" s="599"/>
      <c r="HD200" s="599"/>
      <c r="HE200" s="599"/>
      <c r="HF200" s="599"/>
      <c r="HG200" s="599"/>
      <c r="HH200" s="599"/>
      <c r="HI200" s="599"/>
      <c r="HJ200" s="599"/>
      <c r="HK200" s="599"/>
      <c r="HL200" s="599"/>
      <c r="HM200" s="599"/>
      <c r="HN200" s="599"/>
      <c r="HO200" s="599"/>
      <c r="HP200" s="599"/>
      <c r="HQ200" s="599"/>
      <c r="HR200" s="599"/>
      <c r="HS200" s="599"/>
      <c r="HT200" s="599"/>
      <c r="HU200" s="599"/>
      <c r="HV200" s="599"/>
      <c r="HW200" s="599"/>
      <c r="HX200" s="599"/>
      <c r="HY200" s="599"/>
      <c r="HZ200" s="599"/>
      <c r="IA200" s="599"/>
      <c r="IB200" s="599"/>
      <c r="IC200" s="599"/>
      <c r="ID200" s="599"/>
      <c r="IE200" s="599"/>
      <c r="IF200" s="599"/>
      <c r="IG200" s="599"/>
      <c r="IH200" s="599"/>
      <c r="II200" s="599"/>
      <c r="IJ200" s="599"/>
      <c r="IK200" s="599"/>
      <c r="IL200" s="599"/>
      <c r="IM200" s="599"/>
      <c r="IN200" s="599"/>
    </row>
    <row r="201" spans="1:248" s="310" customFormat="1" ht="42.75" customHeight="1">
      <c r="A201" s="612" t="s">
        <v>967</v>
      </c>
      <c r="B201" s="565" t="s">
        <v>591</v>
      </c>
      <c r="C201" s="556" t="s">
        <v>555</v>
      </c>
      <c r="D201" s="556" t="s">
        <v>47</v>
      </c>
      <c r="E201" s="634">
        <v>200</v>
      </c>
      <c r="F201" s="633">
        <v>2000</v>
      </c>
      <c r="G201" s="540">
        <v>400</v>
      </c>
      <c r="H201" s="540">
        <v>400</v>
      </c>
      <c r="I201" s="540">
        <v>400</v>
      </c>
      <c r="J201" s="531">
        <f t="shared" si="9"/>
        <v>400</v>
      </c>
      <c r="K201" s="592" t="s">
        <v>234</v>
      </c>
      <c r="L201" s="593" t="s">
        <v>242</v>
      </c>
      <c r="M201" s="582"/>
      <c r="N201" s="589"/>
      <c r="O201" s="582"/>
      <c r="P201" s="582"/>
    </row>
    <row r="202" spans="1:248" s="310" customFormat="1" ht="34.5">
      <c r="A202" s="677" t="s">
        <v>1312</v>
      </c>
      <c r="B202" s="565" t="s">
        <v>592</v>
      </c>
      <c r="C202" s="556" t="s">
        <v>555</v>
      </c>
      <c r="D202" s="556" t="s">
        <v>47</v>
      </c>
      <c r="E202" s="634">
        <v>2500</v>
      </c>
      <c r="F202" s="633">
        <v>20</v>
      </c>
      <c r="G202" s="540"/>
      <c r="H202" s="540"/>
      <c r="I202" s="540">
        <v>50</v>
      </c>
      <c r="J202" s="531">
        <f t="shared" si="9"/>
        <v>50</v>
      </c>
      <c r="K202" s="592" t="s">
        <v>234</v>
      </c>
      <c r="L202" s="593" t="s">
        <v>242</v>
      </c>
      <c r="M202" s="582"/>
      <c r="N202" s="589"/>
      <c r="O202" s="582"/>
      <c r="P202" s="582"/>
    </row>
    <row r="203" spans="1:248" s="310" customFormat="1" ht="34.5">
      <c r="A203" s="677" t="s">
        <v>1313</v>
      </c>
      <c r="B203" s="565" t="s">
        <v>593</v>
      </c>
      <c r="C203" s="556" t="s">
        <v>555</v>
      </c>
      <c r="D203" s="556" t="s">
        <v>47</v>
      </c>
      <c r="E203" s="634">
        <v>3600</v>
      </c>
      <c r="F203" s="633">
        <v>20</v>
      </c>
      <c r="G203" s="540"/>
      <c r="H203" s="540"/>
      <c r="I203" s="540">
        <v>72</v>
      </c>
      <c r="J203" s="531">
        <f t="shared" si="9"/>
        <v>72</v>
      </c>
      <c r="K203" s="592" t="s">
        <v>234</v>
      </c>
      <c r="L203" s="593" t="s">
        <v>242</v>
      </c>
      <c r="M203" s="582"/>
      <c r="N203" s="589"/>
      <c r="O203" s="582"/>
      <c r="P203" s="582"/>
    </row>
    <row r="204" spans="1:248" s="310" customFormat="1" ht="34.5">
      <c r="A204" s="677" t="s">
        <v>1314</v>
      </c>
      <c r="B204" s="565" t="s">
        <v>594</v>
      </c>
      <c r="C204" s="556" t="s">
        <v>555</v>
      </c>
      <c r="D204" s="556" t="s">
        <v>47</v>
      </c>
      <c r="E204" s="634">
        <v>5900</v>
      </c>
      <c r="F204" s="633">
        <v>35</v>
      </c>
      <c r="G204" s="540"/>
      <c r="H204" s="540"/>
      <c r="I204" s="540">
        <v>206.5</v>
      </c>
      <c r="J204" s="531">
        <f t="shared" si="9"/>
        <v>206.5</v>
      </c>
      <c r="K204" s="592" t="s">
        <v>234</v>
      </c>
      <c r="L204" s="593" t="s">
        <v>242</v>
      </c>
      <c r="M204" s="582"/>
      <c r="N204" s="589"/>
      <c r="O204" s="582"/>
      <c r="P204" s="582"/>
    </row>
    <row r="205" spans="1:248" s="310" customFormat="1" ht="34.5">
      <c r="A205" s="613" t="s">
        <v>968</v>
      </c>
      <c r="B205" s="626" t="s">
        <v>652</v>
      </c>
      <c r="C205" s="563" t="s">
        <v>555</v>
      </c>
      <c r="D205" s="686" t="s">
        <v>47</v>
      </c>
      <c r="E205" s="633">
        <v>15000</v>
      </c>
      <c r="F205" s="633">
        <v>3</v>
      </c>
      <c r="G205" s="540">
        <v>0</v>
      </c>
      <c r="H205" s="540">
        <v>15</v>
      </c>
      <c r="I205" s="540">
        <v>30</v>
      </c>
      <c r="J205" s="531">
        <f t="shared" si="9"/>
        <v>45</v>
      </c>
      <c r="K205" s="592" t="s">
        <v>234</v>
      </c>
      <c r="L205" s="580" t="s">
        <v>644</v>
      </c>
      <c r="M205" s="582"/>
      <c r="N205" s="598"/>
      <c r="O205" s="582"/>
      <c r="P205" s="60"/>
      <c r="Q205" s="599"/>
      <c r="R205" s="599"/>
      <c r="S205" s="599"/>
      <c r="T205" s="599"/>
      <c r="U205" s="599"/>
      <c r="V205" s="599"/>
      <c r="W205" s="599"/>
      <c r="X205" s="599"/>
      <c r="Y205" s="599"/>
      <c r="Z205" s="599"/>
      <c r="AA205" s="599"/>
      <c r="AB205" s="599"/>
      <c r="AC205" s="599"/>
      <c r="AD205" s="599"/>
      <c r="AE205" s="599"/>
      <c r="AF205" s="599"/>
      <c r="AG205" s="599"/>
      <c r="AH205" s="599"/>
      <c r="AI205" s="599"/>
      <c r="AJ205" s="599"/>
      <c r="AK205" s="599"/>
      <c r="AL205" s="599"/>
      <c r="AM205" s="599"/>
      <c r="AN205" s="599"/>
      <c r="AO205" s="599"/>
      <c r="AP205" s="599"/>
      <c r="AQ205" s="599"/>
      <c r="AR205" s="599"/>
      <c r="AS205" s="599"/>
      <c r="AT205" s="599"/>
      <c r="AU205" s="599"/>
      <c r="AV205" s="599"/>
      <c r="AW205" s="599"/>
      <c r="AX205" s="599"/>
      <c r="AY205" s="599"/>
      <c r="AZ205" s="599"/>
      <c r="BA205" s="599"/>
      <c r="BB205" s="599"/>
      <c r="BC205" s="599"/>
      <c r="BD205" s="599"/>
      <c r="BE205" s="599"/>
      <c r="BF205" s="599"/>
      <c r="BG205" s="599"/>
      <c r="BH205" s="599"/>
      <c r="BI205" s="599"/>
      <c r="BJ205" s="599"/>
      <c r="BK205" s="599"/>
      <c r="BL205" s="599"/>
      <c r="BM205" s="599"/>
      <c r="BN205" s="599"/>
      <c r="BO205" s="599"/>
      <c r="BP205" s="599"/>
      <c r="BQ205" s="599"/>
      <c r="BR205" s="599"/>
      <c r="BS205" s="599"/>
      <c r="BT205" s="599"/>
      <c r="BU205" s="599"/>
      <c r="BV205" s="599"/>
      <c r="BW205" s="599"/>
      <c r="BX205" s="599"/>
      <c r="BY205" s="599"/>
      <c r="BZ205" s="599"/>
      <c r="CA205" s="599"/>
      <c r="CB205" s="599"/>
      <c r="CC205" s="599"/>
      <c r="CD205" s="599"/>
      <c r="CE205" s="599"/>
      <c r="CF205" s="599"/>
      <c r="CG205" s="599"/>
      <c r="CH205" s="599"/>
      <c r="CI205" s="599"/>
      <c r="CJ205" s="599"/>
      <c r="CK205" s="599"/>
      <c r="CL205" s="599"/>
      <c r="CM205" s="599"/>
      <c r="CN205" s="599"/>
      <c r="CO205" s="599"/>
      <c r="CP205" s="599"/>
      <c r="CQ205" s="599"/>
      <c r="CR205" s="599"/>
      <c r="CS205" s="599"/>
      <c r="CT205" s="599"/>
      <c r="CU205" s="599"/>
      <c r="CV205" s="599"/>
      <c r="CW205" s="599"/>
      <c r="CX205" s="599"/>
      <c r="CY205" s="599"/>
      <c r="CZ205" s="599"/>
      <c r="DA205" s="599"/>
      <c r="DB205" s="599"/>
      <c r="DC205" s="599"/>
      <c r="DD205" s="599"/>
      <c r="DE205" s="599"/>
      <c r="DF205" s="599"/>
      <c r="DG205" s="599"/>
      <c r="DH205" s="599"/>
      <c r="DI205" s="599"/>
      <c r="DJ205" s="599"/>
      <c r="DK205" s="599"/>
      <c r="DL205" s="599"/>
      <c r="DM205" s="599"/>
      <c r="DN205" s="599"/>
      <c r="DO205" s="599"/>
      <c r="DP205" s="599"/>
      <c r="DQ205" s="599"/>
      <c r="DR205" s="599"/>
      <c r="DS205" s="599"/>
      <c r="DT205" s="599"/>
      <c r="DU205" s="599"/>
      <c r="DV205" s="599"/>
      <c r="DW205" s="599"/>
      <c r="DX205" s="599"/>
      <c r="DY205" s="599"/>
      <c r="DZ205" s="599"/>
      <c r="EA205" s="599"/>
      <c r="EB205" s="599"/>
      <c r="EC205" s="599"/>
      <c r="ED205" s="599"/>
      <c r="EE205" s="599"/>
      <c r="EF205" s="599"/>
      <c r="EG205" s="599"/>
      <c r="EH205" s="599"/>
      <c r="EI205" s="599"/>
      <c r="EJ205" s="599"/>
      <c r="EK205" s="599"/>
      <c r="EL205" s="599"/>
      <c r="EM205" s="599"/>
      <c r="EN205" s="599"/>
      <c r="EO205" s="599"/>
      <c r="EP205" s="599"/>
      <c r="EQ205" s="599"/>
      <c r="ER205" s="599"/>
      <c r="ES205" s="599"/>
      <c r="ET205" s="599"/>
      <c r="EU205" s="599"/>
      <c r="EV205" s="599"/>
      <c r="EW205" s="599"/>
      <c r="EX205" s="599"/>
      <c r="EY205" s="599"/>
      <c r="EZ205" s="599"/>
      <c r="FA205" s="599"/>
      <c r="FB205" s="599"/>
      <c r="FC205" s="599"/>
      <c r="FD205" s="599"/>
      <c r="FE205" s="599"/>
      <c r="FF205" s="599"/>
      <c r="FG205" s="599"/>
      <c r="FH205" s="599"/>
      <c r="FI205" s="599"/>
      <c r="FJ205" s="599"/>
      <c r="FK205" s="599"/>
      <c r="FL205" s="599"/>
      <c r="FM205" s="599"/>
      <c r="FN205" s="599"/>
      <c r="FO205" s="599"/>
      <c r="FP205" s="599"/>
      <c r="FQ205" s="599"/>
      <c r="FR205" s="599"/>
      <c r="FS205" s="599"/>
      <c r="FT205" s="599"/>
      <c r="FU205" s="599"/>
      <c r="FV205" s="599"/>
      <c r="FW205" s="599"/>
      <c r="FX205" s="599"/>
      <c r="FY205" s="599"/>
      <c r="FZ205" s="599"/>
      <c r="GA205" s="599"/>
      <c r="GB205" s="599"/>
      <c r="GC205" s="599"/>
      <c r="GD205" s="599"/>
      <c r="GE205" s="599"/>
      <c r="GF205" s="599"/>
      <c r="GG205" s="599"/>
      <c r="GH205" s="599"/>
      <c r="GI205" s="599"/>
      <c r="GJ205" s="599"/>
      <c r="GK205" s="599"/>
      <c r="GL205" s="599"/>
      <c r="GM205" s="599"/>
      <c r="GN205" s="599"/>
      <c r="GO205" s="599"/>
      <c r="GP205" s="599"/>
      <c r="GQ205" s="599"/>
      <c r="GR205" s="599"/>
      <c r="GS205" s="599"/>
      <c r="GT205" s="599"/>
      <c r="GU205" s="599"/>
      <c r="GV205" s="599"/>
      <c r="GW205" s="599"/>
      <c r="GX205" s="599"/>
      <c r="GY205" s="599"/>
      <c r="GZ205" s="599"/>
      <c r="HA205" s="599"/>
      <c r="HB205" s="599"/>
      <c r="HC205" s="599"/>
      <c r="HD205" s="599"/>
      <c r="HE205" s="599"/>
      <c r="HF205" s="599"/>
      <c r="HG205" s="599"/>
      <c r="HH205" s="599"/>
      <c r="HI205" s="599"/>
      <c r="HJ205" s="599"/>
      <c r="HK205" s="599"/>
      <c r="HL205" s="599"/>
      <c r="HM205" s="599"/>
      <c r="HN205" s="599"/>
      <c r="HO205" s="599"/>
      <c r="HP205" s="599"/>
      <c r="HQ205" s="599"/>
      <c r="HR205" s="599"/>
      <c r="HS205" s="599"/>
      <c r="HT205" s="599"/>
      <c r="HU205" s="599"/>
      <c r="HV205" s="599"/>
      <c r="HW205" s="599"/>
      <c r="HX205" s="599"/>
      <c r="HY205" s="599"/>
      <c r="HZ205" s="599"/>
      <c r="IA205" s="599"/>
      <c r="IB205" s="599"/>
      <c r="IC205" s="599"/>
      <c r="ID205" s="599"/>
      <c r="IE205" s="599"/>
      <c r="IF205" s="599"/>
      <c r="IG205" s="599"/>
      <c r="IH205" s="599"/>
      <c r="II205" s="599"/>
      <c r="IJ205" s="599"/>
      <c r="IK205" s="599"/>
      <c r="IL205" s="599"/>
      <c r="IM205" s="599"/>
      <c r="IN205" s="599"/>
    </row>
    <row r="206" spans="1:248" s="310" customFormat="1" ht="64.5" customHeight="1">
      <c r="A206" s="677" t="s">
        <v>1315</v>
      </c>
      <c r="B206" s="565" t="s">
        <v>255</v>
      </c>
      <c r="C206" s="556" t="s">
        <v>555</v>
      </c>
      <c r="D206" s="556" t="s">
        <v>47</v>
      </c>
      <c r="E206" s="634">
        <v>1800</v>
      </c>
      <c r="F206" s="633">
        <v>100</v>
      </c>
      <c r="G206" s="540"/>
      <c r="H206" s="540"/>
      <c r="I206" s="540">
        <v>180</v>
      </c>
      <c r="J206" s="531">
        <f t="shared" si="9"/>
        <v>180</v>
      </c>
      <c r="K206" s="592" t="s">
        <v>234</v>
      </c>
      <c r="L206" s="593" t="s">
        <v>242</v>
      </c>
      <c r="M206" s="582"/>
      <c r="N206" s="589"/>
      <c r="O206" s="582"/>
      <c r="P206" s="582"/>
    </row>
    <row r="207" spans="1:248" s="310" customFormat="1" ht="41.25" customHeight="1">
      <c r="A207" s="677" t="s">
        <v>1316</v>
      </c>
      <c r="B207" s="565" t="s">
        <v>848</v>
      </c>
      <c r="C207" s="556" t="s">
        <v>555</v>
      </c>
      <c r="D207" s="556" t="s">
        <v>47</v>
      </c>
      <c r="E207" s="634">
        <v>3500</v>
      </c>
      <c r="F207" s="633">
        <v>100</v>
      </c>
      <c r="G207" s="540"/>
      <c r="H207" s="540"/>
      <c r="I207" s="540">
        <v>350</v>
      </c>
      <c r="J207" s="531">
        <f t="shared" si="9"/>
        <v>350</v>
      </c>
      <c r="K207" s="592" t="s">
        <v>234</v>
      </c>
      <c r="L207" s="593" t="s">
        <v>242</v>
      </c>
      <c r="M207" s="582"/>
      <c r="N207" s="589"/>
      <c r="O207" s="582"/>
      <c r="P207" s="582"/>
    </row>
    <row r="208" spans="1:248" s="310" customFormat="1" ht="41.25" customHeight="1">
      <c r="A208" s="677" t="s">
        <v>1317</v>
      </c>
      <c r="B208" s="687" t="s">
        <v>773</v>
      </c>
      <c r="C208" s="563" t="s">
        <v>555</v>
      </c>
      <c r="D208" s="686" t="s">
        <v>47</v>
      </c>
      <c r="E208" s="633">
        <v>10500</v>
      </c>
      <c r="F208" s="633">
        <v>400</v>
      </c>
      <c r="G208" s="540">
        <v>0</v>
      </c>
      <c r="H208" s="540">
        <v>2100</v>
      </c>
      <c r="I208" s="540">
        <v>4200</v>
      </c>
      <c r="J208" s="531">
        <f t="shared" si="9"/>
        <v>4200</v>
      </c>
      <c r="K208" s="592" t="s">
        <v>234</v>
      </c>
      <c r="L208" s="580" t="s">
        <v>644</v>
      </c>
      <c r="M208" s="582"/>
      <c r="N208" s="598"/>
      <c r="O208" s="582"/>
      <c r="P208" s="60"/>
      <c r="Q208" s="599"/>
      <c r="R208" s="599"/>
      <c r="S208" s="599"/>
      <c r="T208" s="599"/>
      <c r="U208" s="599"/>
      <c r="V208" s="599"/>
      <c r="W208" s="599"/>
      <c r="X208" s="599"/>
      <c r="Y208" s="599"/>
      <c r="Z208" s="599"/>
      <c r="AA208" s="599"/>
      <c r="AB208" s="599"/>
      <c r="AC208" s="599"/>
      <c r="AD208" s="599"/>
      <c r="AE208" s="599"/>
      <c r="AF208" s="599"/>
      <c r="AG208" s="599"/>
      <c r="AH208" s="599"/>
      <c r="AI208" s="599"/>
      <c r="AJ208" s="599"/>
      <c r="AK208" s="599"/>
      <c r="AL208" s="599"/>
      <c r="AM208" s="599"/>
      <c r="AN208" s="599"/>
      <c r="AO208" s="599"/>
      <c r="AP208" s="599"/>
      <c r="AQ208" s="599"/>
      <c r="AR208" s="599"/>
      <c r="AS208" s="599"/>
      <c r="AT208" s="599"/>
      <c r="AU208" s="599"/>
      <c r="AV208" s="599"/>
      <c r="AW208" s="599"/>
      <c r="AX208" s="599"/>
      <c r="AY208" s="599"/>
      <c r="AZ208" s="599"/>
      <c r="BA208" s="599"/>
      <c r="BB208" s="599"/>
      <c r="BC208" s="599"/>
      <c r="BD208" s="599"/>
      <c r="BE208" s="599"/>
      <c r="BF208" s="599"/>
      <c r="BG208" s="599"/>
      <c r="BH208" s="599"/>
      <c r="BI208" s="599"/>
      <c r="BJ208" s="599"/>
      <c r="BK208" s="599"/>
      <c r="BL208" s="599"/>
      <c r="BM208" s="599"/>
      <c r="BN208" s="599"/>
      <c r="BO208" s="599"/>
      <c r="BP208" s="599"/>
      <c r="BQ208" s="599"/>
      <c r="BR208" s="599"/>
      <c r="BS208" s="599"/>
      <c r="BT208" s="599"/>
      <c r="BU208" s="599"/>
      <c r="BV208" s="599"/>
      <c r="BW208" s="599"/>
      <c r="BX208" s="599"/>
      <c r="BY208" s="599"/>
      <c r="BZ208" s="599"/>
      <c r="CA208" s="599"/>
      <c r="CB208" s="599"/>
      <c r="CC208" s="599"/>
      <c r="CD208" s="599"/>
      <c r="CE208" s="599"/>
      <c r="CF208" s="599"/>
      <c r="CG208" s="599"/>
      <c r="CH208" s="599"/>
      <c r="CI208" s="599"/>
      <c r="CJ208" s="599"/>
      <c r="CK208" s="599"/>
      <c r="CL208" s="599"/>
      <c r="CM208" s="599"/>
      <c r="CN208" s="599"/>
      <c r="CO208" s="599"/>
      <c r="CP208" s="599"/>
      <c r="CQ208" s="599"/>
      <c r="CR208" s="599"/>
      <c r="CS208" s="599"/>
      <c r="CT208" s="599"/>
      <c r="CU208" s="599"/>
      <c r="CV208" s="599"/>
      <c r="CW208" s="599"/>
      <c r="CX208" s="599"/>
      <c r="CY208" s="599"/>
      <c r="CZ208" s="599"/>
      <c r="DA208" s="599"/>
      <c r="DB208" s="599"/>
      <c r="DC208" s="599"/>
      <c r="DD208" s="599"/>
      <c r="DE208" s="599"/>
      <c r="DF208" s="599"/>
      <c r="DG208" s="599"/>
      <c r="DH208" s="599"/>
      <c r="DI208" s="599"/>
      <c r="DJ208" s="599"/>
      <c r="DK208" s="599"/>
      <c r="DL208" s="599"/>
      <c r="DM208" s="599"/>
      <c r="DN208" s="599"/>
      <c r="DO208" s="599"/>
      <c r="DP208" s="599"/>
      <c r="DQ208" s="599"/>
      <c r="DR208" s="599"/>
      <c r="DS208" s="599"/>
      <c r="DT208" s="599"/>
      <c r="DU208" s="599"/>
      <c r="DV208" s="599"/>
      <c r="DW208" s="599"/>
      <c r="DX208" s="599"/>
      <c r="DY208" s="599"/>
      <c r="DZ208" s="599"/>
      <c r="EA208" s="599"/>
      <c r="EB208" s="599"/>
      <c r="EC208" s="599"/>
      <c r="ED208" s="599"/>
      <c r="EE208" s="599"/>
      <c r="EF208" s="599"/>
      <c r="EG208" s="599"/>
      <c r="EH208" s="599"/>
      <c r="EI208" s="599"/>
      <c r="EJ208" s="599"/>
      <c r="EK208" s="599"/>
      <c r="EL208" s="599"/>
      <c r="EM208" s="599"/>
      <c r="EN208" s="599"/>
      <c r="EO208" s="599"/>
      <c r="EP208" s="599"/>
      <c r="EQ208" s="599"/>
      <c r="ER208" s="599"/>
      <c r="ES208" s="599"/>
      <c r="ET208" s="599"/>
      <c r="EU208" s="599"/>
      <c r="EV208" s="599"/>
      <c r="EW208" s="599"/>
      <c r="EX208" s="599"/>
      <c r="EY208" s="599"/>
      <c r="EZ208" s="599"/>
      <c r="FA208" s="599"/>
      <c r="FB208" s="599"/>
      <c r="FC208" s="599"/>
      <c r="FD208" s="599"/>
      <c r="FE208" s="599"/>
      <c r="FF208" s="599"/>
      <c r="FG208" s="599"/>
      <c r="FH208" s="599"/>
      <c r="FI208" s="599"/>
      <c r="FJ208" s="599"/>
      <c r="FK208" s="599"/>
      <c r="FL208" s="599"/>
      <c r="FM208" s="599"/>
      <c r="FN208" s="599"/>
      <c r="FO208" s="599"/>
      <c r="FP208" s="599"/>
      <c r="FQ208" s="599"/>
      <c r="FR208" s="599"/>
      <c r="FS208" s="599"/>
      <c r="FT208" s="599"/>
      <c r="FU208" s="599"/>
      <c r="FV208" s="599"/>
      <c r="FW208" s="599"/>
      <c r="FX208" s="599"/>
      <c r="FY208" s="599"/>
      <c r="FZ208" s="599"/>
      <c r="GA208" s="599"/>
      <c r="GB208" s="599"/>
      <c r="GC208" s="599"/>
      <c r="GD208" s="599"/>
      <c r="GE208" s="599"/>
      <c r="GF208" s="599"/>
      <c r="GG208" s="599"/>
      <c r="GH208" s="599"/>
      <c r="GI208" s="599"/>
      <c r="GJ208" s="599"/>
      <c r="GK208" s="599"/>
      <c r="GL208" s="599"/>
      <c r="GM208" s="599"/>
      <c r="GN208" s="599"/>
      <c r="GO208" s="599"/>
      <c r="GP208" s="599"/>
      <c r="GQ208" s="599"/>
      <c r="GR208" s="599"/>
      <c r="GS208" s="599"/>
      <c r="GT208" s="599"/>
      <c r="GU208" s="599"/>
      <c r="GV208" s="599"/>
      <c r="GW208" s="599"/>
      <c r="GX208" s="599"/>
      <c r="GY208" s="599"/>
      <c r="GZ208" s="599"/>
      <c r="HA208" s="599"/>
      <c r="HB208" s="599"/>
      <c r="HC208" s="599"/>
      <c r="HD208" s="599"/>
      <c r="HE208" s="599"/>
      <c r="HF208" s="599"/>
      <c r="HG208" s="599"/>
      <c r="HH208" s="599"/>
      <c r="HI208" s="599"/>
      <c r="HJ208" s="599"/>
      <c r="HK208" s="599"/>
      <c r="HL208" s="599"/>
      <c r="HM208" s="599"/>
      <c r="HN208" s="599"/>
      <c r="HO208" s="599"/>
      <c r="HP208" s="599"/>
      <c r="HQ208" s="599"/>
      <c r="HR208" s="599"/>
      <c r="HS208" s="599"/>
      <c r="HT208" s="599"/>
      <c r="HU208" s="599"/>
      <c r="HV208" s="599"/>
      <c r="HW208" s="599"/>
      <c r="HX208" s="599"/>
      <c r="HY208" s="599"/>
      <c r="HZ208" s="599"/>
      <c r="IA208" s="599"/>
      <c r="IB208" s="599"/>
      <c r="IC208" s="599"/>
      <c r="ID208" s="599"/>
      <c r="IE208" s="599"/>
      <c r="IF208" s="599"/>
      <c r="IG208" s="599"/>
      <c r="IH208" s="599"/>
      <c r="II208" s="599"/>
      <c r="IJ208" s="599"/>
      <c r="IK208" s="599"/>
      <c r="IL208" s="599"/>
      <c r="IM208" s="599"/>
      <c r="IN208" s="599"/>
    </row>
    <row r="209" spans="1:248" s="652" customFormat="1">
      <c r="A209" s="677" t="s">
        <v>1318</v>
      </c>
      <c r="B209" s="687" t="s">
        <v>651</v>
      </c>
      <c r="C209" s="563" t="s">
        <v>555</v>
      </c>
      <c r="D209" s="686" t="s">
        <v>47</v>
      </c>
      <c r="E209" s="633">
        <v>360</v>
      </c>
      <c r="F209" s="633">
        <v>1200</v>
      </c>
      <c r="G209" s="540">
        <v>0</v>
      </c>
      <c r="H209" s="540">
        <v>216</v>
      </c>
      <c r="I209" s="540">
        <v>432</v>
      </c>
      <c r="J209" s="531">
        <f t="shared" si="9"/>
        <v>432</v>
      </c>
      <c r="K209" s="647" t="s">
        <v>234</v>
      </c>
      <c r="L209" s="648" t="s">
        <v>644</v>
      </c>
      <c r="M209" s="582"/>
      <c r="N209" s="651"/>
      <c r="O209" s="582"/>
      <c r="P209" s="649"/>
      <c r="Q209" s="653"/>
      <c r="R209" s="653"/>
      <c r="S209" s="653"/>
      <c r="T209" s="653"/>
      <c r="U209" s="653"/>
      <c r="V209" s="653"/>
      <c r="W209" s="653"/>
      <c r="X209" s="653"/>
      <c r="Y209" s="653"/>
      <c r="Z209" s="653"/>
      <c r="AA209" s="653"/>
      <c r="AB209" s="653"/>
      <c r="AC209" s="653"/>
      <c r="AD209" s="653"/>
      <c r="AE209" s="653"/>
      <c r="AF209" s="653"/>
      <c r="AG209" s="653"/>
      <c r="AH209" s="653"/>
      <c r="AI209" s="653"/>
      <c r="AJ209" s="653"/>
      <c r="AK209" s="653"/>
      <c r="AL209" s="653"/>
      <c r="AM209" s="653"/>
      <c r="AN209" s="653"/>
      <c r="AO209" s="653"/>
      <c r="AP209" s="653"/>
      <c r="AQ209" s="653"/>
      <c r="AR209" s="653"/>
      <c r="AS209" s="653"/>
      <c r="AT209" s="653"/>
      <c r="AU209" s="653"/>
      <c r="AV209" s="653"/>
      <c r="AW209" s="653"/>
      <c r="AX209" s="653"/>
      <c r="AY209" s="653"/>
      <c r="AZ209" s="653"/>
      <c r="BA209" s="653"/>
      <c r="BB209" s="653"/>
      <c r="BC209" s="653"/>
      <c r="BD209" s="653"/>
      <c r="BE209" s="653"/>
      <c r="BF209" s="653"/>
      <c r="BG209" s="653"/>
      <c r="BH209" s="653"/>
      <c r="BI209" s="653"/>
      <c r="BJ209" s="653"/>
      <c r="BK209" s="653"/>
      <c r="BL209" s="653"/>
      <c r="BM209" s="653"/>
      <c r="BN209" s="653"/>
      <c r="BO209" s="653"/>
      <c r="BP209" s="653"/>
      <c r="BQ209" s="653"/>
      <c r="BR209" s="653"/>
      <c r="BS209" s="653"/>
      <c r="BT209" s="653"/>
      <c r="BU209" s="653"/>
      <c r="BV209" s="653"/>
      <c r="BW209" s="653"/>
      <c r="BX209" s="653"/>
      <c r="BY209" s="653"/>
      <c r="BZ209" s="653"/>
      <c r="CA209" s="653"/>
      <c r="CB209" s="653"/>
      <c r="CC209" s="653"/>
      <c r="CD209" s="653"/>
      <c r="CE209" s="653"/>
      <c r="CF209" s="653"/>
      <c r="CG209" s="653"/>
      <c r="CH209" s="653"/>
      <c r="CI209" s="653"/>
      <c r="CJ209" s="653"/>
      <c r="CK209" s="653"/>
      <c r="CL209" s="653"/>
      <c r="CM209" s="653"/>
      <c r="CN209" s="653"/>
      <c r="CO209" s="653"/>
      <c r="CP209" s="653"/>
      <c r="CQ209" s="653"/>
      <c r="CR209" s="653"/>
      <c r="CS209" s="653"/>
      <c r="CT209" s="653"/>
      <c r="CU209" s="653"/>
      <c r="CV209" s="653"/>
      <c r="CW209" s="653"/>
      <c r="CX209" s="653"/>
      <c r="CY209" s="653"/>
      <c r="CZ209" s="653"/>
      <c r="DA209" s="653"/>
      <c r="DB209" s="653"/>
      <c r="DC209" s="653"/>
      <c r="DD209" s="653"/>
      <c r="DE209" s="653"/>
      <c r="DF209" s="653"/>
      <c r="DG209" s="653"/>
      <c r="DH209" s="653"/>
      <c r="DI209" s="653"/>
      <c r="DJ209" s="653"/>
      <c r="DK209" s="653"/>
      <c r="DL209" s="653"/>
      <c r="DM209" s="653"/>
      <c r="DN209" s="653"/>
      <c r="DO209" s="653"/>
      <c r="DP209" s="653"/>
      <c r="DQ209" s="653"/>
      <c r="DR209" s="653"/>
      <c r="DS209" s="653"/>
      <c r="DT209" s="653"/>
      <c r="DU209" s="653"/>
      <c r="DV209" s="653"/>
      <c r="DW209" s="653"/>
      <c r="DX209" s="653"/>
      <c r="DY209" s="653"/>
      <c r="DZ209" s="653"/>
      <c r="EA209" s="653"/>
      <c r="EB209" s="653"/>
      <c r="EC209" s="653"/>
      <c r="ED209" s="653"/>
      <c r="EE209" s="653"/>
      <c r="EF209" s="653"/>
      <c r="EG209" s="653"/>
      <c r="EH209" s="653"/>
      <c r="EI209" s="653"/>
      <c r="EJ209" s="653"/>
      <c r="EK209" s="653"/>
      <c r="EL209" s="653"/>
      <c r="EM209" s="653"/>
      <c r="EN209" s="653"/>
      <c r="EO209" s="653"/>
      <c r="EP209" s="653"/>
      <c r="EQ209" s="653"/>
      <c r="ER209" s="653"/>
      <c r="ES209" s="653"/>
      <c r="ET209" s="653"/>
      <c r="EU209" s="653"/>
      <c r="EV209" s="653"/>
      <c r="EW209" s="653"/>
      <c r="EX209" s="653"/>
      <c r="EY209" s="653"/>
      <c r="EZ209" s="653"/>
      <c r="FA209" s="653"/>
      <c r="FB209" s="653"/>
      <c r="FC209" s="653"/>
      <c r="FD209" s="653"/>
      <c r="FE209" s="653"/>
      <c r="FF209" s="653"/>
      <c r="FG209" s="653"/>
      <c r="FH209" s="653"/>
      <c r="FI209" s="653"/>
      <c r="FJ209" s="653"/>
      <c r="FK209" s="653"/>
      <c r="FL209" s="653"/>
      <c r="FM209" s="653"/>
      <c r="FN209" s="653"/>
      <c r="FO209" s="653"/>
      <c r="FP209" s="653"/>
      <c r="FQ209" s="653"/>
      <c r="FR209" s="653"/>
      <c r="FS209" s="653"/>
      <c r="FT209" s="653"/>
      <c r="FU209" s="653"/>
      <c r="FV209" s="653"/>
      <c r="FW209" s="653"/>
      <c r="FX209" s="653"/>
      <c r="FY209" s="653"/>
      <c r="FZ209" s="653"/>
      <c r="GA209" s="653"/>
      <c r="GB209" s="653"/>
      <c r="GC209" s="653"/>
      <c r="GD209" s="653"/>
      <c r="GE209" s="653"/>
      <c r="GF209" s="653"/>
      <c r="GG209" s="653"/>
      <c r="GH209" s="653"/>
      <c r="GI209" s="653"/>
      <c r="GJ209" s="653"/>
      <c r="GK209" s="653"/>
      <c r="GL209" s="653"/>
      <c r="GM209" s="653"/>
      <c r="GN209" s="653"/>
      <c r="GO209" s="653"/>
      <c r="GP209" s="653"/>
      <c r="GQ209" s="653"/>
      <c r="GR209" s="653"/>
      <c r="GS209" s="653"/>
      <c r="GT209" s="653"/>
      <c r="GU209" s="653"/>
      <c r="GV209" s="653"/>
      <c r="GW209" s="653"/>
      <c r="GX209" s="653"/>
      <c r="GY209" s="653"/>
      <c r="GZ209" s="653"/>
      <c r="HA209" s="653"/>
      <c r="HB209" s="653"/>
      <c r="HC209" s="653"/>
      <c r="HD209" s="653"/>
      <c r="HE209" s="653"/>
      <c r="HF209" s="653"/>
      <c r="HG209" s="653"/>
      <c r="HH209" s="653"/>
      <c r="HI209" s="653"/>
      <c r="HJ209" s="653"/>
      <c r="HK209" s="653"/>
      <c r="HL209" s="653"/>
      <c r="HM209" s="653"/>
      <c r="HN209" s="653"/>
      <c r="HO209" s="653"/>
      <c r="HP209" s="653"/>
      <c r="HQ209" s="653"/>
      <c r="HR209" s="653"/>
      <c r="HS209" s="653"/>
      <c r="HT209" s="653"/>
      <c r="HU209" s="653"/>
      <c r="HV209" s="653"/>
      <c r="HW209" s="653"/>
      <c r="HX209" s="653"/>
      <c r="HY209" s="653"/>
      <c r="HZ209" s="653"/>
      <c r="IA209" s="653"/>
      <c r="IB209" s="653"/>
      <c r="IC209" s="653"/>
      <c r="ID209" s="653"/>
      <c r="IE209" s="653"/>
      <c r="IF209" s="653"/>
      <c r="IG209" s="653"/>
      <c r="IH209" s="653"/>
      <c r="II209" s="653"/>
      <c r="IJ209" s="653"/>
      <c r="IK209" s="653"/>
      <c r="IL209" s="653"/>
      <c r="IM209" s="653"/>
      <c r="IN209" s="653"/>
    </row>
    <row r="210" spans="1:248" s="652" customFormat="1">
      <c r="A210" s="677" t="s">
        <v>1319</v>
      </c>
      <c r="B210" s="687" t="s">
        <v>651</v>
      </c>
      <c r="C210" s="563" t="s">
        <v>555</v>
      </c>
      <c r="D210" s="686" t="s">
        <v>47</v>
      </c>
      <c r="E210" s="633">
        <v>240</v>
      </c>
      <c r="F210" s="633">
        <v>12080</v>
      </c>
      <c r="G210" s="540">
        <v>0</v>
      </c>
      <c r="H210" s="540">
        <v>1449.6</v>
      </c>
      <c r="I210" s="540">
        <v>2899.2</v>
      </c>
      <c r="J210" s="531">
        <f t="shared" si="9"/>
        <v>2899.2</v>
      </c>
      <c r="K210" s="647" t="s">
        <v>234</v>
      </c>
      <c r="L210" s="648" t="s">
        <v>644</v>
      </c>
      <c r="M210" s="582"/>
      <c r="N210" s="651"/>
      <c r="O210" s="582"/>
      <c r="P210" s="649"/>
      <c r="Q210" s="653"/>
      <c r="R210" s="653"/>
      <c r="S210" s="653"/>
      <c r="T210" s="653"/>
      <c r="U210" s="653"/>
      <c r="V210" s="653"/>
      <c r="W210" s="653"/>
      <c r="X210" s="653"/>
      <c r="Y210" s="653"/>
      <c r="Z210" s="653"/>
      <c r="AA210" s="653"/>
      <c r="AB210" s="653"/>
      <c r="AC210" s="653"/>
      <c r="AD210" s="653"/>
      <c r="AE210" s="653"/>
      <c r="AF210" s="653"/>
      <c r="AG210" s="653"/>
      <c r="AH210" s="653"/>
      <c r="AI210" s="653"/>
      <c r="AJ210" s="653"/>
      <c r="AK210" s="653"/>
      <c r="AL210" s="653"/>
      <c r="AM210" s="653"/>
      <c r="AN210" s="653"/>
      <c r="AO210" s="653"/>
      <c r="AP210" s="653"/>
      <c r="AQ210" s="653"/>
      <c r="AR210" s="653"/>
      <c r="AS210" s="653"/>
      <c r="AT210" s="653"/>
      <c r="AU210" s="653"/>
      <c r="AV210" s="653"/>
      <c r="AW210" s="653"/>
      <c r="AX210" s="653"/>
      <c r="AY210" s="653"/>
      <c r="AZ210" s="653"/>
      <c r="BA210" s="653"/>
      <c r="BB210" s="653"/>
      <c r="BC210" s="653"/>
      <c r="BD210" s="653"/>
      <c r="BE210" s="653"/>
      <c r="BF210" s="653"/>
      <c r="BG210" s="653"/>
      <c r="BH210" s="653"/>
      <c r="BI210" s="653"/>
      <c r="BJ210" s="653"/>
      <c r="BK210" s="653"/>
      <c r="BL210" s="653"/>
      <c r="BM210" s="653"/>
      <c r="BN210" s="653"/>
      <c r="BO210" s="653"/>
      <c r="BP210" s="653"/>
      <c r="BQ210" s="653"/>
      <c r="BR210" s="653"/>
      <c r="BS210" s="653"/>
      <c r="BT210" s="653"/>
      <c r="BU210" s="653"/>
      <c r="BV210" s="653"/>
      <c r="BW210" s="653"/>
      <c r="BX210" s="653"/>
      <c r="BY210" s="653"/>
      <c r="BZ210" s="653"/>
      <c r="CA210" s="653"/>
      <c r="CB210" s="653"/>
      <c r="CC210" s="653"/>
      <c r="CD210" s="653"/>
      <c r="CE210" s="653"/>
      <c r="CF210" s="653"/>
      <c r="CG210" s="653"/>
      <c r="CH210" s="653"/>
      <c r="CI210" s="653"/>
      <c r="CJ210" s="653"/>
      <c r="CK210" s="653"/>
      <c r="CL210" s="653"/>
      <c r="CM210" s="653"/>
      <c r="CN210" s="653"/>
      <c r="CO210" s="653"/>
      <c r="CP210" s="653"/>
      <c r="CQ210" s="653"/>
      <c r="CR210" s="653"/>
      <c r="CS210" s="653"/>
      <c r="CT210" s="653"/>
      <c r="CU210" s="653"/>
      <c r="CV210" s="653"/>
      <c r="CW210" s="653"/>
      <c r="CX210" s="653"/>
      <c r="CY210" s="653"/>
      <c r="CZ210" s="653"/>
      <c r="DA210" s="653"/>
      <c r="DB210" s="653"/>
      <c r="DC210" s="653"/>
      <c r="DD210" s="653"/>
      <c r="DE210" s="653"/>
      <c r="DF210" s="653"/>
      <c r="DG210" s="653"/>
      <c r="DH210" s="653"/>
      <c r="DI210" s="653"/>
      <c r="DJ210" s="653"/>
      <c r="DK210" s="653"/>
      <c r="DL210" s="653"/>
      <c r="DM210" s="653"/>
      <c r="DN210" s="653"/>
      <c r="DO210" s="653"/>
      <c r="DP210" s="653"/>
      <c r="DQ210" s="653"/>
      <c r="DR210" s="653"/>
      <c r="DS210" s="653"/>
      <c r="DT210" s="653"/>
      <c r="DU210" s="653"/>
      <c r="DV210" s="653"/>
      <c r="DW210" s="653"/>
      <c r="DX210" s="653"/>
      <c r="DY210" s="653"/>
      <c r="DZ210" s="653"/>
      <c r="EA210" s="653"/>
      <c r="EB210" s="653"/>
      <c r="EC210" s="653"/>
      <c r="ED210" s="653"/>
      <c r="EE210" s="653"/>
      <c r="EF210" s="653"/>
      <c r="EG210" s="653"/>
      <c r="EH210" s="653"/>
      <c r="EI210" s="653"/>
      <c r="EJ210" s="653"/>
      <c r="EK210" s="653"/>
      <c r="EL210" s="653"/>
      <c r="EM210" s="653"/>
      <c r="EN210" s="653"/>
      <c r="EO210" s="653"/>
      <c r="EP210" s="653"/>
      <c r="EQ210" s="653"/>
      <c r="ER210" s="653"/>
      <c r="ES210" s="653"/>
      <c r="ET210" s="653"/>
      <c r="EU210" s="653"/>
      <c r="EV210" s="653"/>
      <c r="EW210" s="653"/>
      <c r="EX210" s="653"/>
      <c r="EY210" s="653"/>
      <c r="EZ210" s="653"/>
      <c r="FA210" s="653"/>
      <c r="FB210" s="653"/>
      <c r="FC210" s="653"/>
      <c r="FD210" s="653"/>
      <c r="FE210" s="653"/>
      <c r="FF210" s="653"/>
      <c r="FG210" s="653"/>
      <c r="FH210" s="653"/>
      <c r="FI210" s="653"/>
      <c r="FJ210" s="653"/>
      <c r="FK210" s="653"/>
      <c r="FL210" s="653"/>
      <c r="FM210" s="653"/>
      <c r="FN210" s="653"/>
      <c r="FO210" s="653"/>
      <c r="FP210" s="653"/>
      <c r="FQ210" s="653"/>
      <c r="FR210" s="653"/>
      <c r="FS210" s="653"/>
      <c r="FT210" s="653"/>
      <c r="FU210" s="653"/>
      <c r="FV210" s="653"/>
      <c r="FW210" s="653"/>
      <c r="FX210" s="653"/>
      <c r="FY210" s="653"/>
      <c r="FZ210" s="653"/>
      <c r="GA210" s="653"/>
      <c r="GB210" s="653"/>
      <c r="GC210" s="653"/>
      <c r="GD210" s="653"/>
      <c r="GE210" s="653"/>
      <c r="GF210" s="653"/>
      <c r="GG210" s="653"/>
      <c r="GH210" s="653"/>
      <c r="GI210" s="653"/>
      <c r="GJ210" s="653"/>
      <c r="GK210" s="653"/>
      <c r="GL210" s="653"/>
      <c r="GM210" s="653"/>
      <c r="GN210" s="653"/>
      <c r="GO210" s="653"/>
      <c r="GP210" s="653"/>
      <c r="GQ210" s="653"/>
      <c r="GR210" s="653"/>
      <c r="GS210" s="653"/>
      <c r="GT210" s="653"/>
      <c r="GU210" s="653"/>
      <c r="GV210" s="653"/>
      <c r="GW210" s="653"/>
      <c r="GX210" s="653"/>
      <c r="GY210" s="653"/>
      <c r="GZ210" s="653"/>
      <c r="HA210" s="653"/>
      <c r="HB210" s="653"/>
      <c r="HC210" s="653"/>
      <c r="HD210" s="653"/>
      <c r="HE210" s="653"/>
      <c r="HF210" s="653"/>
      <c r="HG210" s="653"/>
      <c r="HH210" s="653"/>
      <c r="HI210" s="653"/>
      <c r="HJ210" s="653"/>
      <c r="HK210" s="653"/>
      <c r="HL210" s="653"/>
      <c r="HM210" s="653"/>
      <c r="HN210" s="653"/>
      <c r="HO210" s="653"/>
      <c r="HP210" s="653"/>
      <c r="HQ210" s="653"/>
      <c r="HR210" s="653"/>
      <c r="HS210" s="653"/>
      <c r="HT210" s="653"/>
      <c r="HU210" s="653"/>
      <c r="HV210" s="653"/>
      <c r="HW210" s="653"/>
      <c r="HX210" s="653"/>
      <c r="HY210" s="653"/>
      <c r="HZ210" s="653"/>
      <c r="IA210" s="653"/>
      <c r="IB210" s="653"/>
      <c r="IC210" s="653"/>
      <c r="ID210" s="653"/>
      <c r="IE210" s="653"/>
      <c r="IF210" s="653"/>
      <c r="IG210" s="653"/>
      <c r="IH210" s="653"/>
      <c r="II210" s="653"/>
      <c r="IJ210" s="653"/>
      <c r="IK210" s="653"/>
      <c r="IL210" s="653"/>
      <c r="IM210" s="653"/>
      <c r="IN210" s="653"/>
    </row>
    <row r="211" spans="1:248" s="310" customFormat="1">
      <c r="A211" s="677" t="s">
        <v>1320</v>
      </c>
      <c r="B211" s="687" t="s">
        <v>650</v>
      </c>
      <c r="C211" s="563" t="s">
        <v>555</v>
      </c>
      <c r="D211" s="686" t="s">
        <v>47</v>
      </c>
      <c r="E211" s="633">
        <v>48</v>
      </c>
      <c r="F211" s="633">
        <v>2780</v>
      </c>
      <c r="G211" s="540">
        <v>0</v>
      </c>
      <c r="H211" s="540">
        <v>66.72</v>
      </c>
      <c r="I211" s="540">
        <v>133.44</v>
      </c>
      <c r="J211" s="531">
        <f t="shared" si="9"/>
        <v>133.44</v>
      </c>
      <c r="K211" s="592" t="s">
        <v>234</v>
      </c>
      <c r="L211" s="580" t="s">
        <v>644</v>
      </c>
      <c r="M211" s="582"/>
      <c r="N211" s="598"/>
      <c r="O211" s="582"/>
      <c r="P211" s="60"/>
      <c r="Q211" s="599"/>
      <c r="R211" s="599"/>
      <c r="S211" s="599"/>
      <c r="T211" s="599"/>
      <c r="U211" s="599"/>
      <c r="V211" s="599"/>
      <c r="W211" s="599"/>
      <c r="X211" s="599"/>
      <c r="Y211" s="599"/>
      <c r="Z211" s="599"/>
      <c r="AA211" s="599"/>
      <c r="AB211" s="599"/>
      <c r="AC211" s="599"/>
      <c r="AD211" s="599"/>
      <c r="AE211" s="599"/>
      <c r="AF211" s="599"/>
      <c r="AG211" s="599"/>
      <c r="AH211" s="599"/>
      <c r="AI211" s="599"/>
      <c r="AJ211" s="599"/>
      <c r="AK211" s="599"/>
      <c r="AL211" s="599"/>
      <c r="AM211" s="599"/>
      <c r="AN211" s="599"/>
      <c r="AO211" s="599"/>
      <c r="AP211" s="599"/>
      <c r="AQ211" s="599"/>
      <c r="AR211" s="599"/>
      <c r="AS211" s="599"/>
      <c r="AT211" s="599"/>
      <c r="AU211" s="599"/>
      <c r="AV211" s="599"/>
      <c r="AW211" s="599"/>
      <c r="AX211" s="599"/>
      <c r="AY211" s="599"/>
      <c r="AZ211" s="599"/>
      <c r="BA211" s="599"/>
      <c r="BB211" s="599"/>
      <c r="BC211" s="599"/>
      <c r="BD211" s="599"/>
      <c r="BE211" s="599"/>
      <c r="BF211" s="599"/>
      <c r="BG211" s="599"/>
      <c r="BH211" s="599"/>
      <c r="BI211" s="599"/>
      <c r="BJ211" s="599"/>
      <c r="BK211" s="599"/>
      <c r="BL211" s="599"/>
      <c r="BM211" s="599"/>
      <c r="BN211" s="599"/>
      <c r="BO211" s="599"/>
      <c r="BP211" s="599"/>
      <c r="BQ211" s="599"/>
      <c r="BR211" s="599"/>
      <c r="BS211" s="599"/>
      <c r="BT211" s="599"/>
      <c r="BU211" s="599"/>
      <c r="BV211" s="599"/>
      <c r="BW211" s="599"/>
      <c r="BX211" s="599"/>
      <c r="BY211" s="599"/>
      <c r="BZ211" s="599"/>
      <c r="CA211" s="599"/>
      <c r="CB211" s="599"/>
      <c r="CC211" s="599"/>
      <c r="CD211" s="599"/>
      <c r="CE211" s="599"/>
      <c r="CF211" s="599"/>
      <c r="CG211" s="599"/>
      <c r="CH211" s="599"/>
      <c r="CI211" s="599"/>
      <c r="CJ211" s="599"/>
      <c r="CK211" s="599"/>
      <c r="CL211" s="599"/>
      <c r="CM211" s="599"/>
      <c r="CN211" s="599"/>
      <c r="CO211" s="599"/>
      <c r="CP211" s="599"/>
      <c r="CQ211" s="599"/>
      <c r="CR211" s="599"/>
      <c r="CS211" s="599"/>
      <c r="CT211" s="599"/>
      <c r="CU211" s="599"/>
      <c r="CV211" s="599"/>
      <c r="CW211" s="599"/>
      <c r="CX211" s="599"/>
      <c r="CY211" s="599"/>
      <c r="CZ211" s="599"/>
      <c r="DA211" s="599"/>
      <c r="DB211" s="599"/>
      <c r="DC211" s="599"/>
      <c r="DD211" s="599"/>
      <c r="DE211" s="599"/>
      <c r="DF211" s="599"/>
      <c r="DG211" s="599"/>
      <c r="DH211" s="599"/>
      <c r="DI211" s="599"/>
      <c r="DJ211" s="599"/>
      <c r="DK211" s="599"/>
      <c r="DL211" s="599"/>
      <c r="DM211" s="599"/>
      <c r="DN211" s="599"/>
      <c r="DO211" s="599"/>
      <c r="DP211" s="599"/>
      <c r="DQ211" s="599"/>
      <c r="DR211" s="599"/>
      <c r="DS211" s="599"/>
      <c r="DT211" s="599"/>
      <c r="DU211" s="599"/>
      <c r="DV211" s="599"/>
      <c r="DW211" s="599"/>
      <c r="DX211" s="599"/>
      <c r="DY211" s="599"/>
      <c r="DZ211" s="599"/>
      <c r="EA211" s="599"/>
      <c r="EB211" s="599"/>
      <c r="EC211" s="599"/>
      <c r="ED211" s="599"/>
      <c r="EE211" s="599"/>
      <c r="EF211" s="599"/>
      <c r="EG211" s="599"/>
      <c r="EH211" s="599"/>
      <c r="EI211" s="599"/>
      <c r="EJ211" s="599"/>
      <c r="EK211" s="599"/>
      <c r="EL211" s="599"/>
      <c r="EM211" s="599"/>
      <c r="EN211" s="599"/>
      <c r="EO211" s="599"/>
      <c r="EP211" s="599"/>
      <c r="EQ211" s="599"/>
      <c r="ER211" s="599"/>
      <c r="ES211" s="599"/>
      <c r="ET211" s="599"/>
      <c r="EU211" s="599"/>
      <c r="EV211" s="599"/>
      <c r="EW211" s="599"/>
      <c r="EX211" s="599"/>
      <c r="EY211" s="599"/>
      <c r="EZ211" s="599"/>
      <c r="FA211" s="599"/>
      <c r="FB211" s="599"/>
      <c r="FC211" s="599"/>
      <c r="FD211" s="599"/>
      <c r="FE211" s="599"/>
      <c r="FF211" s="599"/>
      <c r="FG211" s="599"/>
      <c r="FH211" s="599"/>
      <c r="FI211" s="599"/>
      <c r="FJ211" s="599"/>
      <c r="FK211" s="599"/>
      <c r="FL211" s="599"/>
      <c r="FM211" s="599"/>
      <c r="FN211" s="599"/>
      <c r="FO211" s="599"/>
      <c r="FP211" s="599"/>
      <c r="FQ211" s="599"/>
      <c r="FR211" s="599"/>
      <c r="FS211" s="599"/>
      <c r="FT211" s="599"/>
      <c r="FU211" s="599"/>
      <c r="FV211" s="599"/>
      <c r="FW211" s="599"/>
      <c r="FX211" s="599"/>
      <c r="FY211" s="599"/>
      <c r="FZ211" s="599"/>
      <c r="GA211" s="599"/>
      <c r="GB211" s="599"/>
      <c r="GC211" s="599"/>
      <c r="GD211" s="599"/>
      <c r="GE211" s="599"/>
      <c r="GF211" s="599"/>
      <c r="GG211" s="599"/>
      <c r="GH211" s="599"/>
      <c r="GI211" s="599"/>
      <c r="GJ211" s="599"/>
      <c r="GK211" s="599"/>
      <c r="GL211" s="599"/>
      <c r="GM211" s="599"/>
      <c r="GN211" s="599"/>
      <c r="GO211" s="599"/>
      <c r="GP211" s="599"/>
      <c r="GQ211" s="599"/>
      <c r="GR211" s="599"/>
      <c r="GS211" s="599"/>
      <c r="GT211" s="599"/>
      <c r="GU211" s="599"/>
      <c r="GV211" s="599"/>
      <c r="GW211" s="599"/>
      <c r="GX211" s="599"/>
      <c r="GY211" s="599"/>
      <c r="GZ211" s="599"/>
      <c r="HA211" s="599"/>
      <c r="HB211" s="599"/>
      <c r="HC211" s="599"/>
      <c r="HD211" s="599"/>
      <c r="HE211" s="599"/>
      <c r="HF211" s="599"/>
      <c r="HG211" s="599"/>
      <c r="HH211" s="599"/>
      <c r="HI211" s="599"/>
      <c r="HJ211" s="599"/>
      <c r="HK211" s="599"/>
      <c r="HL211" s="599"/>
      <c r="HM211" s="599"/>
      <c r="HN211" s="599"/>
      <c r="HO211" s="599"/>
      <c r="HP211" s="599"/>
      <c r="HQ211" s="599"/>
      <c r="HR211" s="599"/>
      <c r="HS211" s="599"/>
      <c r="HT211" s="599"/>
      <c r="HU211" s="599"/>
      <c r="HV211" s="599"/>
      <c r="HW211" s="599"/>
      <c r="HX211" s="599"/>
      <c r="HY211" s="599"/>
      <c r="HZ211" s="599"/>
      <c r="IA211" s="599"/>
      <c r="IB211" s="599"/>
      <c r="IC211" s="599"/>
      <c r="ID211" s="599"/>
      <c r="IE211" s="599"/>
      <c r="IF211" s="599"/>
      <c r="IG211" s="599"/>
      <c r="IH211" s="599"/>
      <c r="II211" s="599"/>
      <c r="IJ211" s="599"/>
      <c r="IK211" s="599"/>
      <c r="IL211" s="599"/>
      <c r="IM211" s="599"/>
      <c r="IN211" s="599"/>
    </row>
    <row r="212" spans="1:248" s="310" customFormat="1" ht="34.5">
      <c r="A212" s="677" t="s">
        <v>1321</v>
      </c>
      <c r="B212" s="687" t="s">
        <v>650</v>
      </c>
      <c r="C212" s="563" t="s">
        <v>555</v>
      </c>
      <c r="D212" s="686" t="s">
        <v>47</v>
      </c>
      <c r="E212" s="633">
        <v>36</v>
      </c>
      <c r="F212" s="633">
        <v>7070</v>
      </c>
      <c r="G212" s="540">
        <v>0</v>
      </c>
      <c r="H212" s="540">
        <v>127.33</v>
      </c>
      <c r="I212" s="540">
        <v>254.56</v>
      </c>
      <c r="J212" s="531">
        <f t="shared" si="9"/>
        <v>254.52</v>
      </c>
      <c r="K212" s="592" t="s">
        <v>234</v>
      </c>
      <c r="L212" s="580" t="s">
        <v>644</v>
      </c>
      <c r="M212" s="582"/>
      <c r="N212" s="598"/>
      <c r="O212" s="582"/>
      <c r="P212" s="60"/>
      <c r="Q212" s="599"/>
      <c r="R212" s="599"/>
      <c r="S212" s="599"/>
      <c r="T212" s="599"/>
      <c r="U212" s="599"/>
      <c r="V212" s="599"/>
      <c r="W212" s="599"/>
      <c r="X212" s="599"/>
      <c r="Y212" s="599"/>
      <c r="Z212" s="599"/>
      <c r="AA212" s="599"/>
      <c r="AB212" s="599"/>
      <c r="AC212" s="599"/>
      <c r="AD212" s="599"/>
      <c r="AE212" s="599"/>
      <c r="AF212" s="599"/>
      <c r="AG212" s="599"/>
      <c r="AH212" s="599"/>
      <c r="AI212" s="599"/>
      <c r="AJ212" s="599"/>
      <c r="AK212" s="599"/>
      <c r="AL212" s="599"/>
      <c r="AM212" s="599"/>
      <c r="AN212" s="599"/>
      <c r="AO212" s="599"/>
      <c r="AP212" s="599"/>
      <c r="AQ212" s="599"/>
      <c r="AR212" s="599"/>
      <c r="AS212" s="599"/>
      <c r="AT212" s="599"/>
      <c r="AU212" s="599"/>
      <c r="AV212" s="599"/>
      <c r="AW212" s="599"/>
      <c r="AX212" s="599"/>
      <c r="AY212" s="599"/>
      <c r="AZ212" s="599"/>
      <c r="BA212" s="599"/>
      <c r="BB212" s="599"/>
      <c r="BC212" s="599"/>
      <c r="BD212" s="599"/>
      <c r="BE212" s="599"/>
      <c r="BF212" s="599"/>
      <c r="BG212" s="599"/>
      <c r="BH212" s="599"/>
      <c r="BI212" s="599"/>
      <c r="BJ212" s="599"/>
      <c r="BK212" s="599"/>
      <c r="BL212" s="599"/>
      <c r="BM212" s="599"/>
      <c r="BN212" s="599"/>
      <c r="BO212" s="599"/>
      <c r="BP212" s="599"/>
      <c r="BQ212" s="599"/>
      <c r="BR212" s="599"/>
      <c r="BS212" s="599"/>
      <c r="BT212" s="599"/>
      <c r="BU212" s="599"/>
      <c r="BV212" s="599"/>
      <c r="BW212" s="599"/>
      <c r="BX212" s="599"/>
      <c r="BY212" s="599"/>
      <c r="BZ212" s="599"/>
      <c r="CA212" s="599"/>
      <c r="CB212" s="599"/>
      <c r="CC212" s="599"/>
      <c r="CD212" s="599"/>
      <c r="CE212" s="599"/>
      <c r="CF212" s="599"/>
      <c r="CG212" s="599"/>
      <c r="CH212" s="599"/>
      <c r="CI212" s="599"/>
      <c r="CJ212" s="599"/>
      <c r="CK212" s="599"/>
      <c r="CL212" s="599"/>
      <c r="CM212" s="599"/>
      <c r="CN212" s="599"/>
      <c r="CO212" s="599"/>
      <c r="CP212" s="599"/>
      <c r="CQ212" s="599"/>
      <c r="CR212" s="599"/>
      <c r="CS212" s="599"/>
      <c r="CT212" s="599"/>
      <c r="CU212" s="599"/>
      <c r="CV212" s="599"/>
      <c r="CW212" s="599"/>
      <c r="CX212" s="599"/>
      <c r="CY212" s="599"/>
      <c r="CZ212" s="599"/>
      <c r="DA212" s="599"/>
      <c r="DB212" s="599"/>
      <c r="DC212" s="599"/>
      <c r="DD212" s="599"/>
      <c r="DE212" s="599"/>
      <c r="DF212" s="599"/>
      <c r="DG212" s="599"/>
      <c r="DH212" s="599"/>
      <c r="DI212" s="599"/>
      <c r="DJ212" s="599"/>
      <c r="DK212" s="599"/>
      <c r="DL212" s="599"/>
      <c r="DM212" s="599"/>
      <c r="DN212" s="599"/>
      <c r="DO212" s="599"/>
      <c r="DP212" s="599"/>
      <c r="DQ212" s="599"/>
      <c r="DR212" s="599"/>
      <c r="DS212" s="599"/>
      <c r="DT212" s="599"/>
      <c r="DU212" s="599"/>
      <c r="DV212" s="599"/>
      <c r="DW212" s="599"/>
      <c r="DX212" s="599"/>
      <c r="DY212" s="599"/>
      <c r="DZ212" s="599"/>
      <c r="EA212" s="599"/>
      <c r="EB212" s="599"/>
      <c r="EC212" s="599"/>
      <c r="ED212" s="599"/>
      <c r="EE212" s="599"/>
      <c r="EF212" s="599"/>
      <c r="EG212" s="599"/>
      <c r="EH212" s="599"/>
      <c r="EI212" s="599"/>
      <c r="EJ212" s="599"/>
      <c r="EK212" s="599"/>
      <c r="EL212" s="599"/>
      <c r="EM212" s="599"/>
      <c r="EN212" s="599"/>
      <c r="EO212" s="599"/>
      <c r="EP212" s="599"/>
      <c r="EQ212" s="599"/>
      <c r="ER212" s="599"/>
      <c r="ES212" s="599"/>
      <c r="ET212" s="599"/>
      <c r="EU212" s="599"/>
      <c r="EV212" s="599"/>
      <c r="EW212" s="599"/>
      <c r="EX212" s="599"/>
      <c r="EY212" s="599"/>
      <c r="EZ212" s="599"/>
      <c r="FA212" s="599"/>
      <c r="FB212" s="599"/>
      <c r="FC212" s="599"/>
      <c r="FD212" s="599"/>
      <c r="FE212" s="599"/>
      <c r="FF212" s="599"/>
      <c r="FG212" s="599"/>
      <c r="FH212" s="599"/>
      <c r="FI212" s="599"/>
      <c r="FJ212" s="599"/>
      <c r="FK212" s="599"/>
      <c r="FL212" s="599"/>
      <c r="FM212" s="599"/>
      <c r="FN212" s="599"/>
      <c r="FO212" s="599"/>
      <c r="FP212" s="599"/>
      <c r="FQ212" s="599"/>
      <c r="FR212" s="599"/>
      <c r="FS212" s="599"/>
      <c r="FT212" s="599"/>
      <c r="FU212" s="599"/>
      <c r="FV212" s="599"/>
      <c r="FW212" s="599"/>
      <c r="FX212" s="599"/>
      <c r="FY212" s="599"/>
      <c r="FZ212" s="599"/>
      <c r="GA212" s="599"/>
      <c r="GB212" s="599"/>
      <c r="GC212" s="599"/>
      <c r="GD212" s="599"/>
      <c r="GE212" s="599"/>
      <c r="GF212" s="599"/>
      <c r="GG212" s="599"/>
      <c r="GH212" s="599"/>
      <c r="GI212" s="599"/>
      <c r="GJ212" s="599"/>
      <c r="GK212" s="599"/>
      <c r="GL212" s="599"/>
      <c r="GM212" s="599"/>
      <c r="GN212" s="599"/>
      <c r="GO212" s="599"/>
      <c r="GP212" s="599"/>
      <c r="GQ212" s="599"/>
      <c r="GR212" s="599"/>
      <c r="GS212" s="599"/>
      <c r="GT212" s="599"/>
      <c r="GU212" s="599"/>
      <c r="GV212" s="599"/>
      <c r="GW212" s="599"/>
      <c r="GX212" s="599"/>
      <c r="GY212" s="599"/>
      <c r="GZ212" s="599"/>
      <c r="HA212" s="599"/>
      <c r="HB212" s="599"/>
      <c r="HC212" s="599"/>
      <c r="HD212" s="599"/>
      <c r="HE212" s="599"/>
      <c r="HF212" s="599"/>
      <c r="HG212" s="599"/>
      <c r="HH212" s="599"/>
      <c r="HI212" s="599"/>
      <c r="HJ212" s="599"/>
      <c r="HK212" s="599"/>
      <c r="HL212" s="599"/>
      <c r="HM212" s="599"/>
      <c r="HN212" s="599"/>
      <c r="HO212" s="599"/>
      <c r="HP212" s="599"/>
      <c r="HQ212" s="599"/>
      <c r="HR212" s="599"/>
      <c r="HS212" s="599"/>
      <c r="HT212" s="599"/>
      <c r="HU212" s="599"/>
      <c r="HV212" s="599"/>
      <c r="HW212" s="599"/>
      <c r="HX212" s="599"/>
      <c r="HY212" s="599"/>
      <c r="HZ212" s="599"/>
      <c r="IA212" s="599"/>
      <c r="IB212" s="599"/>
      <c r="IC212" s="599"/>
      <c r="ID212" s="599"/>
      <c r="IE212" s="599"/>
      <c r="IF212" s="599"/>
      <c r="IG212" s="599"/>
      <c r="IH212" s="599"/>
      <c r="II212" s="599"/>
      <c r="IJ212" s="599"/>
      <c r="IK212" s="599"/>
      <c r="IL212" s="599"/>
      <c r="IM212" s="599"/>
      <c r="IN212" s="599"/>
    </row>
    <row r="213" spans="1:248" s="310" customFormat="1" ht="40.5" customHeight="1">
      <c r="A213" s="677" t="s">
        <v>1322</v>
      </c>
      <c r="B213" s="687" t="s">
        <v>776</v>
      </c>
      <c r="C213" s="563" t="s">
        <v>555</v>
      </c>
      <c r="D213" s="686" t="s">
        <v>47</v>
      </c>
      <c r="E213" s="633">
        <v>480</v>
      </c>
      <c r="F213" s="633">
        <v>9000</v>
      </c>
      <c r="G213" s="540">
        <v>0</v>
      </c>
      <c r="H213" s="540">
        <v>2160</v>
      </c>
      <c r="I213" s="540">
        <v>4320</v>
      </c>
      <c r="J213" s="531">
        <f t="shared" si="9"/>
        <v>4320</v>
      </c>
      <c r="K213" s="592" t="s">
        <v>234</v>
      </c>
      <c r="L213" s="580" t="s">
        <v>644</v>
      </c>
      <c r="M213" s="582"/>
      <c r="N213" s="598"/>
      <c r="O213" s="582"/>
      <c r="P213" s="60"/>
      <c r="Q213" s="599"/>
      <c r="R213" s="599"/>
      <c r="S213" s="599"/>
      <c r="T213" s="599"/>
      <c r="U213" s="599"/>
      <c r="V213" s="599"/>
      <c r="W213" s="599"/>
      <c r="X213" s="599"/>
      <c r="Y213" s="599"/>
      <c r="Z213" s="599"/>
      <c r="AA213" s="599"/>
      <c r="AB213" s="599"/>
      <c r="AC213" s="599"/>
      <c r="AD213" s="599"/>
      <c r="AE213" s="599"/>
      <c r="AF213" s="599"/>
      <c r="AG213" s="599"/>
      <c r="AH213" s="599"/>
      <c r="AI213" s="599"/>
      <c r="AJ213" s="599"/>
      <c r="AK213" s="599"/>
      <c r="AL213" s="599"/>
      <c r="AM213" s="599"/>
      <c r="AN213" s="599"/>
      <c r="AO213" s="599"/>
      <c r="AP213" s="599"/>
      <c r="AQ213" s="599"/>
      <c r="AR213" s="599"/>
      <c r="AS213" s="599"/>
      <c r="AT213" s="599"/>
      <c r="AU213" s="599"/>
      <c r="AV213" s="599"/>
      <c r="AW213" s="599"/>
      <c r="AX213" s="599"/>
      <c r="AY213" s="599"/>
      <c r="AZ213" s="599"/>
      <c r="BA213" s="599"/>
      <c r="BB213" s="599"/>
      <c r="BC213" s="599"/>
      <c r="BD213" s="599"/>
      <c r="BE213" s="599"/>
      <c r="BF213" s="599"/>
      <c r="BG213" s="599"/>
      <c r="BH213" s="599"/>
      <c r="BI213" s="599"/>
      <c r="BJ213" s="599"/>
      <c r="BK213" s="599"/>
      <c r="BL213" s="599"/>
      <c r="BM213" s="599"/>
      <c r="BN213" s="599"/>
      <c r="BO213" s="599"/>
      <c r="BP213" s="599"/>
      <c r="BQ213" s="599"/>
      <c r="BR213" s="599"/>
      <c r="BS213" s="599"/>
      <c r="BT213" s="599"/>
      <c r="BU213" s="599"/>
      <c r="BV213" s="599"/>
      <c r="BW213" s="599"/>
      <c r="BX213" s="599"/>
      <c r="BY213" s="599"/>
      <c r="BZ213" s="599"/>
      <c r="CA213" s="599"/>
      <c r="CB213" s="599"/>
      <c r="CC213" s="599"/>
      <c r="CD213" s="599"/>
      <c r="CE213" s="599"/>
      <c r="CF213" s="599"/>
      <c r="CG213" s="599"/>
      <c r="CH213" s="599"/>
      <c r="CI213" s="599"/>
      <c r="CJ213" s="599"/>
      <c r="CK213" s="599"/>
      <c r="CL213" s="599"/>
      <c r="CM213" s="599"/>
      <c r="CN213" s="599"/>
      <c r="CO213" s="599"/>
      <c r="CP213" s="599"/>
      <c r="CQ213" s="599"/>
      <c r="CR213" s="599"/>
      <c r="CS213" s="599"/>
      <c r="CT213" s="599"/>
      <c r="CU213" s="599"/>
      <c r="CV213" s="599"/>
      <c r="CW213" s="599"/>
      <c r="CX213" s="599"/>
      <c r="CY213" s="599"/>
      <c r="CZ213" s="599"/>
      <c r="DA213" s="599"/>
      <c r="DB213" s="599"/>
      <c r="DC213" s="599"/>
      <c r="DD213" s="599"/>
      <c r="DE213" s="599"/>
      <c r="DF213" s="599"/>
      <c r="DG213" s="599"/>
      <c r="DH213" s="599"/>
      <c r="DI213" s="599"/>
      <c r="DJ213" s="599"/>
      <c r="DK213" s="599"/>
      <c r="DL213" s="599"/>
      <c r="DM213" s="599"/>
      <c r="DN213" s="599"/>
      <c r="DO213" s="599"/>
      <c r="DP213" s="599"/>
      <c r="DQ213" s="599"/>
      <c r="DR213" s="599"/>
      <c r="DS213" s="599"/>
      <c r="DT213" s="599"/>
      <c r="DU213" s="599"/>
      <c r="DV213" s="599"/>
      <c r="DW213" s="599"/>
      <c r="DX213" s="599"/>
      <c r="DY213" s="599"/>
      <c r="DZ213" s="599"/>
      <c r="EA213" s="599"/>
      <c r="EB213" s="599"/>
      <c r="EC213" s="599"/>
      <c r="ED213" s="599"/>
      <c r="EE213" s="599"/>
      <c r="EF213" s="599"/>
      <c r="EG213" s="599"/>
      <c r="EH213" s="599"/>
      <c r="EI213" s="599"/>
      <c r="EJ213" s="599"/>
      <c r="EK213" s="599"/>
      <c r="EL213" s="599"/>
      <c r="EM213" s="599"/>
      <c r="EN213" s="599"/>
      <c r="EO213" s="599"/>
      <c r="EP213" s="599"/>
      <c r="EQ213" s="599"/>
      <c r="ER213" s="599"/>
      <c r="ES213" s="599"/>
      <c r="ET213" s="599"/>
      <c r="EU213" s="599"/>
      <c r="EV213" s="599"/>
      <c r="EW213" s="599"/>
      <c r="EX213" s="599"/>
      <c r="EY213" s="599"/>
      <c r="EZ213" s="599"/>
      <c r="FA213" s="599"/>
      <c r="FB213" s="599"/>
      <c r="FC213" s="599"/>
      <c r="FD213" s="599"/>
      <c r="FE213" s="599"/>
      <c r="FF213" s="599"/>
      <c r="FG213" s="599"/>
      <c r="FH213" s="599"/>
      <c r="FI213" s="599"/>
      <c r="FJ213" s="599"/>
      <c r="FK213" s="599"/>
      <c r="FL213" s="599"/>
      <c r="FM213" s="599"/>
      <c r="FN213" s="599"/>
      <c r="FO213" s="599"/>
      <c r="FP213" s="599"/>
      <c r="FQ213" s="599"/>
      <c r="FR213" s="599"/>
      <c r="FS213" s="599"/>
      <c r="FT213" s="599"/>
      <c r="FU213" s="599"/>
      <c r="FV213" s="599"/>
      <c r="FW213" s="599"/>
      <c r="FX213" s="599"/>
      <c r="FY213" s="599"/>
      <c r="FZ213" s="599"/>
      <c r="GA213" s="599"/>
      <c r="GB213" s="599"/>
      <c r="GC213" s="599"/>
      <c r="GD213" s="599"/>
      <c r="GE213" s="599"/>
      <c r="GF213" s="599"/>
      <c r="GG213" s="599"/>
      <c r="GH213" s="599"/>
      <c r="GI213" s="599"/>
      <c r="GJ213" s="599"/>
      <c r="GK213" s="599"/>
      <c r="GL213" s="599"/>
      <c r="GM213" s="599"/>
      <c r="GN213" s="599"/>
      <c r="GO213" s="599"/>
      <c r="GP213" s="599"/>
      <c r="GQ213" s="599"/>
      <c r="GR213" s="599"/>
      <c r="GS213" s="599"/>
      <c r="GT213" s="599"/>
      <c r="GU213" s="599"/>
      <c r="GV213" s="599"/>
      <c r="GW213" s="599"/>
      <c r="GX213" s="599"/>
      <c r="GY213" s="599"/>
      <c r="GZ213" s="599"/>
      <c r="HA213" s="599"/>
      <c r="HB213" s="599"/>
      <c r="HC213" s="599"/>
      <c r="HD213" s="599"/>
      <c r="HE213" s="599"/>
      <c r="HF213" s="599"/>
      <c r="HG213" s="599"/>
      <c r="HH213" s="599"/>
      <c r="HI213" s="599"/>
      <c r="HJ213" s="599"/>
      <c r="HK213" s="599"/>
      <c r="HL213" s="599"/>
      <c r="HM213" s="599"/>
      <c r="HN213" s="599"/>
      <c r="HO213" s="599"/>
      <c r="HP213" s="599"/>
      <c r="HQ213" s="599"/>
      <c r="HR213" s="599"/>
      <c r="HS213" s="599"/>
      <c r="HT213" s="599"/>
      <c r="HU213" s="599"/>
      <c r="HV213" s="599"/>
      <c r="HW213" s="599"/>
      <c r="HX213" s="599"/>
      <c r="HY213" s="599"/>
      <c r="HZ213" s="599"/>
      <c r="IA213" s="599"/>
      <c r="IB213" s="599"/>
      <c r="IC213" s="599"/>
      <c r="ID213" s="599"/>
      <c r="IE213" s="599"/>
      <c r="IF213" s="599"/>
      <c r="IG213" s="599"/>
      <c r="IH213" s="599"/>
      <c r="II213" s="599"/>
      <c r="IJ213" s="599"/>
      <c r="IK213" s="599"/>
      <c r="IL213" s="599"/>
      <c r="IM213" s="599"/>
      <c r="IN213" s="599"/>
    </row>
    <row r="214" spans="1:248" s="310" customFormat="1" ht="38.25" customHeight="1">
      <c r="A214" s="612" t="s">
        <v>969</v>
      </c>
      <c r="B214" s="565" t="s">
        <v>795</v>
      </c>
      <c r="C214" s="556" t="s">
        <v>555</v>
      </c>
      <c r="D214" s="556" t="s">
        <v>47</v>
      </c>
      <c r="E214" s="634">
        <v>3000</v>
      </c>
      <c r="F214" s="633">
        <v>30</v>
      </c>
      <c r="G214" s="540"/>
      <c r="H214" s="540">
        <v>0</v>
      </c>
      <c r="I214" s="540">
        <v>90</v>
      </c>
      <c r="J214" s="531">
        <f t="shared" si="9"/>
        <v>90</v>
      </c>
      <c r="K214" s="592" t="s">
        <v>234</v>
      </c>
      <c r="L214" s="593" t="s">
        <v>242</v>
      </c>
      <c r="M214" s="582"/>
      <c r="N214" s="589"/>
      <c r="O214" s="582"/>
      <c r="P214" s="582"/>
    </row>
    <row r="215" spans="1:248" s="310" customFormat="1">
      <c r="A215" s="677" t="s">
        <v>1323</v>
      </c>
      <c r="B215" s="565" t="s">
        <v>854</v>
      </c>
      <c r="C215" s="556" t="s">
        <v>555</v>
      </c>
      <c r="D215" s="556" t="s">
        <v>123</v>
      </c>
      <c r="E215" s="634">
        <v>100</v>
      </c>
      <c r="F215" s="633">
        <v>2000</v>
      </c>
      <c r="G215" s="540"/>
      <c r="H215" s="540">
        <v>0</v>
      </c>
      <c r="I215" s="540">
        <v>200</v>
      </c>
      <c r="J215" s="531">
        <f t="shared" si="9"/>
        <v>200</v>
      </c>
      <c r="K215" s="592" t="s">
        <v>234</v>
      </c>
      <c r="L215" s="593" t="s">
        <v>242</v>
      </c>
      <c r="M215" s="582"/>
      <c r="N215" s="589"/>
      <c r="O215" s="582"/>
      <c r="P215" s="582"/>
    </row>
    <row r="216" spans="1:248" s="310" customFormat="1">
      <c r="A216" s="677" t="s">
        <v>1324</v>
      </c>
      <c r="B216" s="565" t="s">
        <v>595</v>
      </c>
      <c r="C216" s="556" t="s">
        <v>555</v>
      </c>
      <c r="D216" s="556" t="s">
        <v>123</v>
      </c>
      <c r="E216" s="634">
        <v>300</v>
      </c>
      <c r="F216" s="633">
        <v>350</v>
      </c>
      <c r="G216" s="540"/>
      <c r="H216" s="540">
        <v>0</v>
      </c>
      <c r="I216" s="540">
        <v>105</v>
      </c>
      <c r="J216" s="531">
        <f t="shared" si="9"/>
        <v>105</v>
      </c>
      <c r="K216" s="592" t="s">
        <v>234</v>
      </c>
      <c r="L216" s="593" t="s">
        <v>242</v>
      </c>
      <c r="M216" s="582"/>
      <c r="N216" s="589"/>
      <c r="O216" s="582"/>
      <c r="P216" s="582"/>
    </row>
    <row r="217" spans="1:248" s="310" customFormat="1">
      <c r="A217" s="677" t="s">
        <v>970</v>
      </c>
      <c r="B217" s="626" t="s">
        <v>866</v>
      </c>
      <c r="C217" s="563" t="s">
        <v>555</v>
      </c>
      <c r="D217" s="613" t="s">
        <v>123</v>
      </c>
      <c r="E217" s="633">
        <v>240</v>
      </c>
      <c r="F217" s="633">
        <v>500</v>
      </c>
      <c r="G217" s="540">
        <v>0</v>
      </c>
      <c r="H217" s="540">
        <v>40</v>
      </c>
      <c r="I217" s="540">
        <v>80</v>
      </c>
      <c r="J217" s="531">
        <f t="shared" si="9"/>
        <v>120</v>
      </c>
      <c r="K217" s="584" t="s">
        <v>234</v>
      </c>
      <c r="L217" s="580" t="s">
        <v>644</v>
      </c>
      <c r="M217" s="582"/>
      <c r="N217" s="589"/>
      <c r="O217" s="582"/>
      <c r="P217" s="582"/>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1"/>
      <c r="AN217" s="311"/>
      <c r="AO217" s="311"/>
      <c r="AP217" s="311"/>
      <c r="AQ217" s="311"/>
      <c r="AR217" s="311"/>
      <c r="AS217" s="311"/>
      <c r="AT217" s="311"/>
      <c r="AU217" s="311"/>
      <c r="AV217" s="311"/>
      <c r="AW217" s="311"/>
      <c r="AX217" s="311"/>
      <c r="AY217" s="311"/>
      <c r="AZ217" s="311"/>
      <c r="BA217" s="311"/>
      <c r="BB217" s="311"/>
      <c r="BC217" s="311"/>
      <c r="BD217" s="311"/>
      <c r="BE217" s="311"/>
      <c r="BF217" s="311"/>
      <c r="BG217" s="311"/>
      <c r="BH217" s="311"/>
      <c r="BI217" s="311"/>
      <c r="BJ217" s="311"/>
      <c r="BK217" s="311"/>
      <c r="BL217" s="311"/>
      <c r="BM217" s="311"/>
      <c r="BN217" s="311"/>
      <c r="BO217" s="311"/>
      <c r="BP217" s="311"/>
      <c r="BQ217" s="311"/>
      <c r="BR217" s="311"/>
      <c r="BS217" s="311"/>
      <c r="BT217" s="311"/>
      <c r="BU217" s="311"/>
      <c r="BV217" s="311"/>
      <c r="BW217" s="311"/>
      <c r="BX217" s="311"/>
      <c r="BY217" s="311"/>
      <c r="BZ217" s="311"/>
      <c r="CA217" s="311"/>
      <c r="CB217" s="311"/>
      <c r="CC217" s="311"/>
      <c r="CD217" s="311"/>
      <c r="CE217" s="311"/>
      <c r="CF217" s="311"/>
      <c r="CG217" s="311"/>
      <c r="CH217" s="311"/>
      <c r="CI217" s="311"/>
      <c r="CJ217" s="311"/>
      <c r="CK217" s="311"/>
      <c r="CL217" s="311"/>
      <c r="CM217" s="311"/>
      <c r="CN217" s="311"/>
      <c r="CO217" s="311"/>
      <c r="CP217" s="311"/>
      <c r="CQ217" s="311"/>
      <c r="CR217" s="311"/>
      <c r="CS217" s="311"/>
      <c r="CT217" s="311"/>
      <c r="CU217" s="311"/>
      <c r="CV217" s="311"/>
      <c r="CW217" s="311"/>
      <c r="CX217" s="311"/>
      <c r="CY217" s="311"/>
      <c r="CZ217" s="311"/>
      <c r="DA217" s="311"/>
      <c r="DB217" s="311"/>
      <c r="DC217" s="311"/>
      <c r="DD217" s="311"/>
      <c r="DE217" s="311"/>
      <c r="DF217" s="311"/>
      <c r="DG217" s="311"/>
      <c r="DH217" s="311"/>
      <c r="DI217" s="311"/>
      <c r="DJ217" s="311"/>
      <c r="DK217" s="311"/>
      <c r="DL217" s="311"/>
      <c r="DM217" s="311"/>
      <c r="DN217" s="311"/>
      <c r="DO217" s="311"/>
      <c r="DP217" s="311"/>
      <c r="DQ217" s="311"/>
      <c r="DR217" s="311"/>
      <c r="DS217" s="311"/>
      <c r="DT217" s="311"/>
      <c r="DU217" s="311"/>
      <c r="DV217" s="311"/>
      <c r="DW217" s="311"/>
      <c r="DX217" s="311"/>
      <c r="DY217" s="311"/>
      <c r="DZ217" s="311"/>
      <c r="EA217" s="311"/>
      <c r="EB217" s="311"/>
      <c r="EC217" s="311"/>
      <c r="ED217" s="311"/>
      <c r="EE217" s="311"/>
      <c r="EF217" s="311"/>
      <c r="EG217" s="311"/>
      <c r="EH217" s="311"/>
      <c r="EI217" s="311"/>
      <c r="EJ217" s="311"/>
      <c r="EK217" s="311"/>
      <c r="EL217" s="311"/>
      <c r="EM217" s="311"/>
      <c r="EN217" s="311"/>
      <c r="EO217" s="311"/>
      <c r="EP217" s="311"/>
      <c r="EQ217" s="311"/>
      <c r="ER217" s="311"/>
      <c r="ES217" s="311"/>
      <c r="ET217" s="311"/>
      <c r="EU217" s="311"/>
      <c r="EV217" s="311"/>
      <c r="EW217" s="311"/>
      <c r="EX217" s="311"/>
      <c r="EY217" s="311"/>
      <c r="EZ217" s="311"/>
      <c r="FA217" s="311"/>
      <c r="FB217" s="311"/>
      <c r="FC217" s="311"/>
      <c r="FD217" s="311"/>
      <c r="FE217" s="311"/>
      <c r="FF217" s="311"/>
      <c r="FG217" s="311"/>
      <c r="FH217" s="311"/>
      <c r="FI217" s="311"/>
      <c r="FJ217" s="311"/>
      <c r="FK217" s="311"/>
      <c r="FL217" s="311"/>
      <c r="FM217" s="311"/>
      <c r="FN217" s="311"/>
      <c r="FO217" s="311"/>
      <c r="FP217" s="311"/>
      <c r="FQ217" s="311"/>
      <c r="FR217" s="311"/>
      <c r="FS217" s="311"/>
      <c r="FT217" s="311"/>
      <c r="FU217" s="311"/>
      <c r="FV217" s="311"/>
      <c r="FW217" s="311"/>
      <c r="FX217" s="311"/>
      <c r="FY217" s="311"/>
      <c r="FZ217" s="311"/>
      <c r="GA217" s="311"/>
      <c r="GB217" s="311"/>
      <c r="GC217" s="311"/>
      <c r="GD217" s="311"/>
      <c r="GE217" s="311"/>
      <c r="GF217" s="311"/>
      <c r="GG217" s="311"/>
      <c r="GH217" s="311"/>
      <c r="GI217" s="311"/>
      <c r="GJ217" s="311"/>
      <c r="GK217" s="311"/>
      <c r="GL217" s="311"/>
      <c r="GM217" s="311"/>
      <c r="GN217" s="311"/>
      <c r="GO217" s="311"/>
      <c r="GP217" s="311"/>
      <c r="GQ217" s="311"/>
      <c r="GR217" s="311"/>
      <c r="GS217" s="311"/>
      <c r="GT217" s="311"/>
      <c r="GU217" s="311"/>
      <c r="GV217" s="311"/>
      <c r="GW217" s="311"/>
      <c r="GX217" s="311"/>
      <c r="GY217" s="311"/>
      <c r="GZ217" s="311"/>
      <c r="HA217" s="311"/>
      <c r="HB217" s="311"/>
      <c r="HC217" s="311"/>
      <c r="HD217" s="311"/>
      <c r="HE217" s="311"/>
      <c r="HF217" s="311"/>
      <c r="HG217" s="311"/>
      <c r="HH217" s="311"/>
      <c r="HI217" s="311"/>
      <c r="HJ217" s="311"/>
      <c r="HK217" s="311"/>
      <c r="HL217" s="311"/>
      <c r="HM217" s="311"/>
      <c r="HN217" s="311"/>
      <c r="HO217" s="311"/>
      <c r="HP217" s="311"/>
      <c r="HQ217" s="311"/>
      <c r="HR217" s="311"/>
      <c r="HS217" s="311"/>
      <c r="HT217" s="311"/>
      <c r="HU217" s="311"/>
      <c r="HV217" s="311"/>
      <c r="HW217" s="311"/>
      <c r="HX217" s="311"/>
      <c r="HY217" s="311"/>
      <c r="HZ217" s="311"/>
      <c r="IA217" s="311"/>
      <c r="IB217" s="311"/>
      <c r="IC217" s="311"/>
      <c r="ID217" s="311"/>
      <c r="IE217" s="311"/>
      <c r="IF217" s="311"/>
      <c r="IG217" s="311"/>
      <c r="IH217" s="311"/>
      <c r="II217" s="311"/>
      <c r="IJ217" s="311"/>
      <c r="IK217" s="311"/>
      <c r="IL217" s="311"/>
      <c r="IM217" s="311"/>
      <c r="IN217" s="311"/>
    </row>
    <row r="218" spans="1:248" s="310" customFormat="1">
      <c r="A218" s="677" t="s">
        <v>1325</v>
      </c>
      <c r="B218" s="565" t="s">
        <v>796</v>
      </c>
      <c r="C218" s="556" t="s">
        <v>555</v>
      </c>
      <c r="D218" s="556" t="s">
        <v>123</v>
      </c>
      <c r="E218" s="634">
        <v>660</v>
      </c>
      <c r="F218" s="633">
        <v>250</v>
      </c>
      <c r="G218" s="540"/>
      <c r="H218" s="540">
        <v>0</v>
      </c>
      <c r="I218" s="540">
        <v>165</v>
      </c>
      <c r="J218" s="531">
        <f t="shared" si="9"/>
        <v>165</v>
      </c>
      <c r="K218" s="592" t="s">
        <v>234</v>
      </c>
      <c r="L218" s="593" t="s">
        <v>242</v>
      </c>
      <c r="M218" s="582"/>
      <c r="N218" s="589"/>
      <c r="O218" s="582"/>
      <c r="P218" s="582"/>
    </row>
    <row r="219" spans="1:248" s="310" customFormat="1">
      <c r="A219" s="677" t="s">
        <v>875</v>
      </c>
      <c r="B219" s="626" t="s">
        <v>867</v>
      </c>
      <c r="C219" s="563" t="s">
        <v>555</v>
      </c>
      <c r="D219" s="613" t="s">
        <v>123</v>
      </c>
      <c r="E219" s="633">
        <v>410</v>
      </c>
      <c r="F219" s="633">
        <v>200</v>
      </c>
      <c r="G219" s="540">
        <v>0</v>
      </c>
      <c r="H219" s="540">
        <v>30</v>
      </c>
      <c r="I219" s="540">
        <v>60</v>
      </c>
      <c r="J219" s="531">
        <f t="shared" si="9"/>
        <v>82</v>
      </c>
      <c r="K219" s="584" t="s">
        <v>234</v>
      </c>
      <c r="L219" s="580" t="s">
        <v>644</v>
      </c>
      <c r="M219" s="582"/>
      <c r="N219" s="589"/>
      <c r="O219" s="582"/>
      <c r="P219" s="582"/>
      <c r="Q219" s="311"/>
      <c r="R219" s="311"/>
      <c r="S219" s="311"/>
      <c r="T219" s="311"/>
      <c r="U219" s="311"/>
      <c r="V219" s="311"/>
      <c r="W219" s="311"/>
      <c r="X219" s="311"/>
      <c r="Y219" s="311"/>
      <c r="Z219" s="311"/>
      <c r="AA219" s="311"/>
      <c r="AB219" s="311"/>
      <c r="AC219" s="311"/>
      <c r="AD219" s="311"/>
      <c r="AE219" s="311"/>
      <c r="AF219" s="311"/>
      <c r="AG219" s="311"/>
      <c r="AH219" s="311"/>
      <c r="AI219" s="311"/>
      <c r="AJ219" s="311"/>
      <c r="AK219" s="311"/>
      <c r="AL219" s="311"/>
      <c r="AM219" s="311"/>
      <c r="AN219" s="311"/>
      <c r="AO219" s="311"/>
      <c r="AP219" s="311"/>
      <c r="AQ219" s="311"/>
      <c r="AR219" s="311"/>
      <c r="AS219" s="311"/>
      <c r="AT219" s="311"/>
      <c r="AU219" s="311"/>
      <c r="AV219" s="311"/>
      <c r="AW219" s="311"/>
      <c r="AX219" s="311"/>
      <c r="AY219" s="311"/>
      <c r="AZ219" s="311"/>
      <c r="BA219" s="311"/>
      <c r="BB219" s="311"/>
      <c r="BC219" s="311"/>
      <c r="BD219" s="311"/>
      <c r="BE219" s="311"/>
      <c r="BF219" s="311"/>
      <c r="BG219" s="311"/>
      <c r="BH219" s="311"/>
      <c r="BI219" s="311"/>
      <c r="BJ219" s="311"/>
      <c r="BK219" s="311"/>
      <c r="BL219" s="311"/>
      <c r="BM219" s="311"/>
      <c r="BN219" s="311"/>
      <c r="BO219" s="311"/>
      <c r="BP219" s="311"/>
      <c r="BQ219" s="311"/>
      <c r="BR219" s="311"/>
      <c r="BS219" s="311"/>
      <c r="BT219" s="311"/>
      <c r="BU219" s="311"/>
      <c r="BV219" s="311"/>
      <c r="BW219" s="311"/>
      <c r="BX219" s="311"/>
      <c r="BY219" s="311"/>
      <c r="BZ219" s="311"/>
      <c r="CA219" s="311"/>
      <c r="CB219" s="311"/>
      <c r="CC219" s="311"/>
      <c r="CD219" s="311"/>
      <c r="CE219" s="311"/>
      <c r="CF219" s="311"/>
      <c r="CG219" s="311"/>
      <c r="CH219" s="311"/>
      <c r="CI219" s="311"/>
      <c r="CJ219" s="311"/>
      <c r="CK219" s="311"/>
      <c r="CL219" s="311"/>
      <c r="CM219" s="311"/>
      <c r="CN219" s="311"/>
      <c r="CO219" s="311"/>
      <c r="CP219" s="311"/>
      <c r="CQ219" s="311"/>
      <c r="CR219" s="311"/>
      <c r="CS219" s="311"/>
      <c r="CT219" s="311"/>
      <c r="CU219" s="311"/>
      <c r="CV219" s="311"/>
      <c r="CW219" s="311"/>
      <c r="CX219" s="311"/>
      <c r="CY219" s="311"/>
      <c r="CZ219" s="311"/>
      <c r="DA219" s="311"/>
      <c r="DB219" s="311"/>
      <c r="DC219" s="311"/>
      <c r="DD219" s="311"/>
      <c r="DE219" s="311"/>
      <c r="DF219" s="311"/>
      <c r="DG219" s="311"/>
      <c r="DH219" s="311"/>
      <c r="DI219" s="311"/>
      <c r="DJ219" s="311"/>
      <c r="DK219" s="311"/>
      <c r="DL219" s="311"/>
      <c r="DM219" s="311"/>
      <c r="DN219" s="311"/>
      <c r="DO219" s="311"/>
      <c r="DP219" s="311"/>
      <c r="DQ219" s="311"/>
      <c r="DR219" s="311"/>
      <c r="DS219" s="311"/>
      <c r="DT219" s="311"/>
      <c r="DU219" s="311"/>
      <c r="DV219" s="311"/>
      <c r="DW219" s="311"/>
      <c r="DX219" s="311"/>
      <c r="DY219" s="311"/>
      <c r="DZ219" s="311"/>
      <c r="EA219" s="311"/>
      <c r="EB219" s="311"/>
      <c r="EC219" s="311"/>
      <c r="ED219" s="311"/>
      <c r="EE219" s="311"/>
      <c r="EF219" s="311"/>
      <c r="EG219" s="311"/>
      <c r="EH219" s="311"/>
      <c r="EI219" s="311"/>
      <c r="EJ219" s="311"/>
      <c r="EK219" s="311"/>
      <c r="EL219" s="311"/>
      <c r="EM219" s="311"/>
      <c r="EN219" s="311"/>
      <c r="EO219" s="311"/>
      <c r="EP219" s="311"/>
      <c r="EQ219" s="311"/>
      <c r="ER219" s="311"/>
      <c r="ES219" s="311"/>
      <c r="ET219" s="311"/>
      <c r="EU219" s="311"/>
      <c r="EV219" s="311"/>
      <c r="EW219" s="311"/>
      <c r="EX219" s="311"/>
      <c r="EY219" s="311"/>
      <c r="EZ219" s="311"/>
      <c r="FA219" s="311"/>
      <c r="FB219" s="311"/>
      <c r="FC219" s="311"/>
      <c r="FD219" s="311"/>
      <c r="FE219" s="311"/>
      <c r="FF219" s="311"/>
      <c r="FG219" s="311"/>
      <c r="FH219" s="311"/>
      <c r="FI219" s="311"/>
      <c r="FJ219" s="311"/>
      <c r="FK219" s="311"/>
      <c r="FL219" s="311"/>
      <c r="FM219" s="311"/>
      <c r="FN219" s="311"/>
      <c r="FO219" s="311"/>
      <c r="FP219" s="311"/>
      <c r="FQ219" s="311"/>
      <c r="FR219" s="311"/>
      <c r="FS219" s="311"/>
      <c r="FT219" s="311"/>
      <c r="FU219" s="311"/>
      <c r="FV219" s="311"/>
      <c r="FW219" s="311"/>
      <c r="FX219" s="311"/>
      <c r="FY219" s="311"/>
      <c r="FZ219" s="311"/>
      <c r="GA219" s="311"/>
      <c r="GB219" s="311"/>
      <c r="GC219" s="311"/>
      <c r="GD219" s="311"/>
      <c r="GE219" s="311"/>
      <c r="GF219" s="311"/>
      <c r="GG219" s="311"/>
      <c r="GH219" s="311"/>
      <c r="GI219" s="311"/>
      <c r="GJ219" s="311"/>
      <c r="GK219" s="311"/>
      <c r="GL219" s="311"/>
      <c r="GM219" s="311"/>
      <c r="GN219" s="311"/>
      <c r="GO219" s="311"/>
      <c r="GP219" s="311"/>
      <c r="GQ219" s="311"/>
      <c r="GR219" s="311"/>
      <c r="GS219" s="311"/>
      <c r="GT219" s="311"/>
      <c r="GU219" s="311"/>
      <c r="GV219" s="311"/>
      <c r="GW219" s="311"/>
      <c r="GX219" s="311"/>
      <c r="GY219" s="311"/>
      <c r="GZ219" s="311"/>
      <c r="HA219" s="311"/>
      <c r="HB219" s="311"/>
      <c r="HC219" s="311"/>
      <c r="HD219" s="311"/>
      <c r="HE219" s="311"/>
      <c r="HF219" s="311"/>
      <c r="HG219" s="311"/>
      <c r="HH219" s="311"/>
      <c r="HI219" s="311"/>
      <c r="HJ219" s="311"/>
      <c r="HK219" s="311"/>
      <c r="HL219" s="311"/>
      <c r="HM219" s="311"/>
      <c r="HN219" s="311"/>
      <c r="HO219" s="311"/>
      <c r="HP219" s="311"/>
      <c r="HQ219" s="311"/>
      <c r="HR219" s="311"/>
      <c r="HS219" s="311"/>
      <c r="HT219" s="311"/>
      <c r="HU219" s="311"/>
      <c r="HV219" s="311"/>
      <c r="HW219" s="311"/>
      <c r="HX219" s="311"/>
      <c r="HY219" s="311"/>
      <c r="HZ219" s="311"/>
      <c r="IA219" s="311"/>
      <c r="IB219" s="311"/>
      <c r="IC219" s="311"/>
      <c r="ID219" s="311"/>
      <c r="IE219" s="311"/>
      <c r="IF219" s="311"/>
      <c r="IG219" s="311"/>
      <c r="IH219" s="311"/>
      <c r="II219" s="311"/>
      <c r="IJ219" s="311"/>
      <c r="IK219" s="311"/>
      <c r="IL219" s="311"/>
      <c r="IM219" s="311"/>
      <c r="IN219" s="311"/>
    </row>
    <row r="220" spans="1:248" s="310" customFormat="1" ht="34.5">
      <c r="A220" s="677" t="s">
        <v>971</v>
      </c>
      <c r="B220" s="565" t="s">
        <v>596</v>
      </c>
      <c r="C220" s="556" t="s">
        <v>555</v>
      </c>
      <c r="D220" s="556" t="s">
        <v>123</v>
      </c>
      <c r="E220" s="634">
        <v>900</v>
      </c>
      <c r="F220" s="633">
        <v>200</v>
      </c>
      <c r="G220" s="540"/>
      <c r="H220" s="540">
        <v>0</v>
      </c>
      <c r="I220" s="540">
        <v>180</v>
      </c>
      <c r="J220" s="531">
        <f t="shared" si="9"/>
        <v>180</v>
      </c>
      <c r="K220" s="592" t="s">
        <v>234</v>
      </c>
      <c r="L220" s="593" t="s">
        <v>242</v>
      </c>
      <c r="M220" s="582"/>
      <c r="N220" s="589"/>
      <c r="O220" s="582"/>
      <c r="P220" s="582"/>
    </row>
    <row r="221" spans="1:248" s="310" customFormat="1">
      <c r="A221" s="677" t="s">
        <v>1326</v>
      </c>
      <c r="B221" s="687" t="s">
        <v>798</v>
      </c>
      <c r="C221" s="563" t="s">
        <v>555</v>
      </c>
      <c r="D221" s="686" t="s">
        <v>47</v>
      </c>
      <c r="E221" s="633">
        <v>600</v>
      </c>
      <c r="F221" s="633">
        <v>603</v>
      </c>
      <c r="G221" s="540">
        <v>0</v>
      </c>
      <c r="H221" s="540">
        <v>180</v>
      </c>
      <c r="I221" s="540">
        <v>361.8</v>
      </c>
      <c r="J221" s="531">
        <f t="shared" si="9"/>
        <v>361.8</v>
      </c>
      <c r="K221" s="592" t="s">
        <v>234</v>
      </c>
      <c r="L221" s="580" t="s">
        <v>644</v>
      </c>
      <c r="M221" s="582"/>
      <c r="N221" s="598"/>
      <c r="O221" s="582"/>
      <c r="P221" s="60"/>
      <c r="Q221" s="599"/>
      <c r="R221" s="599"/>
      <c r="S221" s="599"/>
      <c r="T221" s="599"/>
      <c r="U221" s="599"/>
      <c r="V221" s="599"/>
      <c r="W221" s="599"/>
      <c r="X221" s="599"/>
      <c r="Y221" s="599"/>
      <c r="Z221" s="599"/>
      <c r="AA221" s="599"/>
      <c r="AB221" s="599"/>
      <c r="AC221" s="599"/>
      <c r="AD221" s="599"/>
      <c r="AE221" s="599"/>
      <c r="AF221" s="599"/>
      <c r="AG221" s="599"/>
      <c r="AH221" s="599"/>
      <c r="AI221" s="599"/>
      <c r="AJ221" s="599"/>
      <c r="AK221" s="599"/>
      <c r="AL221" s="599"/>
      <c r="AM221" s="599"/>
      <c r="AN221" s="599"/>
      <c r="AO221" s="599"/>
      <c r="AP221" s="599"/>
      <c r="AQ221" s="599"/>
      <c r="AR221" s="599"/>
      <c r="AS221" s="599"/>
      <c r="AT221" s="599"/>
      <c r="AU221" s="599"/>
      <c r="AV221" s="599"/>
      <c r="AW221" s="599"/>
      <c r="AX221" s="599"/>
      <c r="AY221" s="599"/>
      <c r="AZ221" s="599"/>
      <c r="BA221" s="599"/>
      <c r="BB221" s="599"/>
      <c r="BC221" s="599"/>
      <c r="BD221" s="599"/>
      <c r="BE221" s="599"/>
      <c r="BF221" s="599"/>
      <c r="BG221" s="599"/>
      <c r="BH221" s="599"/>
      <c r="BI221" s="599"/>
      <c r="BJ221" s="599"/>
      <c r="BK221" s="599"/>
      <c r="BL221" s="599"/>
      <c r="BM221" s="599"/>
      <c r="BN221" s="599"/>
      <c r="BO221" s="599"/>
      <c r="BP221" s="599"/>
      <c r="BQ221" s="599"/>
      <c r="BR221" s="599"/>
      <c r="BS221" s="599"/>
      <c r="BT221" s="599"/>
      <c r="BU221" s="599"/>
      <c r="BV221" s="599"/>
      <c r="BW221" s="599"/>
      <c r="BX221" s="599"/>
      <c r="BY221" s="599"/>
      <c r="BZ221" s="599"/>
      <c r="CA221" s="599"/>
      <c r="CB221" s="599"/>
      <c r="CC221" s="599"/>
      <c r="CD221" s="599"/>
      <c r="CE221" s="599"/>
      <c r="CF221" s="599"/>
      <c r="CG221" s="599"/>
      <c r="CH221" s="599"/>
      <c r="CI221" s="599"/>
      <c r="CJ221" s="599"/>
      <c r="CK221" s="599"/>
      <c r="CL221" s="599"/>
      <c r="CM221" s="599"/>
      <c r="CN221" s="599"/>
      <c r="CO221" s="599"/>
      <c r="CP221" s="599"/>
      <c r="CQ221" s="599"/>
      <c r="CR221" s="599"/>
      <c r="CS221" s="599"/>
      <c r="CT221" s="599"/>
      <c r="CU221" s="599"/>
      <c r="CV221" s="599"/>
      <c r="CW221" s="599"/>
      <c r="CX221" s="599"/>
      <c r="CY221" s="599"/>
      <c r="CZ221" s="599"/>
      <c r="DA221" s="599"/>
      <c r="DB221" s="599"/>
      <c r="DC221" s="599"/>
      <c r="DD221" s="599"/>
      <c r="DE221" s="599"/>
      <c r="DF221" s="599"/>
      <c r="DG221" s="599"/>
      <c r="DH221" s="599"/>
      <c r="DI221" s="599"/>
      <c r="DJ221" s="599"/>
      <c r="DK221" s="599"/>
      <c r="DL221" s="599"/>
      <c r="DM221" s="599"/>
      <c r="DN221" s="599"/>
      <c r="DO221" s="599"/>
      <c r="DP221" s="599"/>
      <c r="DQ221" s="599"/>
      <c r="DR221" s="599"/>
      <c r="DS221" s="599"/>
      <c r="DT221" s="599"/>
      <c r="DU221" s="599"/>
      <c r="DV221" s="599"/>
      <c r="DW221" s="599"/>
      <c r="DX221" s="599"/>
      <c r="DY221" s="599"/>
      <c r="DZ221" s="599"/>
      <c r="EA221" s="599"/>
      <c r="EB221" s="599"/>
      <c r="EC221" s="599"/>
      <c r="ED221" s="599"/>
      <c r="EE221" s="599"/>
      <c r="EF221" s="599"/>
      <c r="EG221" s="599"/>
      <c r="EH221" s="599"/>
      <c r="EI221" s="599"/>
      <c r="EJ221" s="599"/>
      <c r="EK221" s="599"/>
      <c r="EL221" s="599"/>
      <c r="EM221" s="599"/>
      <c r="EN221" s="599"/>
      <c r="EO221" s="599"/>
      <c r="EP221" s="599"/>
      <c r="EQ221" s="599"/>
      <c r="ER221" s="599"/>
      <c r="ES221" s="599"/>
      <c r="ET221" s="599"/>
      <c r="EU221" s="599"/>
      <c r="EV221" s="599"/>
      <c r="EW221" s="599"/>
      <c r="EX221" s="599"/>
      <c r="EY221" s="599"/>
      <c r="EZ221" s="599"/>
      <c r="FA221" s="599"/>
      <c r="FB221" s="599"/>
      <c r="FC221" s="599"/>
      <c r="FD221" s="599"/>
      <c r="FE221" s="599"/>
      <c r="FF221" s="599"/>
      <c r="FG221" s="599"/>
      <c r="FH221" s="599"/>
      <c r="FI221" s="599"/>
      <c r="FJ221" s="599"/>
      <c r="FK221" s="599"/>
      <c r="FL221" s="599"/>
      <c r="FM221" s="599"/>
      <c r="FN221" s="599"/>
      <c r="FO221" s="599"/>
      <c r="FP221" s="599"/>
      <c r="FQ221" s="599"/>
      <c r="FR221" s="599"/>
      <c r="FS221" s="599"/>
      <c r="FT221" s="599"/>
      <c r="FU221" s="599"/>
      <c r="FV221" s="599"/>
      <c r="FW221" s="599"/>
      <c r="FX221" s="599"/>
      <c r="FY221" s="599"/>
      <c r="FZ221" s="599"/>
      <c r="GA221" s="599"/>
      <c r="GB221" s="599"/>
      <c r="GC221" s="599"/>
      <c r="GD221" s="599"/>
      <c r="GE221" s="599"/>
      <c r="GF221" s="599"/>
      <c r="GG221" s="599"/>
      <c r="GH221" s="599"/>
      <c r="GI221" s="599"/>
      <c r="GJ221" s="599"/>
      <c r="GK221" s="599"/>
      <c r="GL221" s="599"/>
      <c r="GM221" s="599"/>
      <c r="GN221" s="599"/>
      <c r="GO221" s="599"/>
      <c r="GP221" s="599"/>
      <c r="GQ221" s="599"/>
      <c r="GR221" s="599"/>
      <c r="GS221" s="599"/>
      <c r="GT221" s="599"/>
      <c r="GU221" s="599"/>
      <c r="GV221" s="599"/>
      <c r="GW221" s="599"/>
      <c r="GX221" s="599"/>
      <c r="GY221" s="599"/>
      <c r="GZ221" s="599"/>
      <c r="HA221" s="599"/>
      <c r="HB221" s="599"/>
      <c r="HC221" s="599"/>
      <c r="HD221" s="599"/>
      <c r="HE221" s="599"/>
      <c r="HF221" s="599"/>
      <c r="HG221" s="599"/>
      <c r="HH221" s="599"/>
      <c r="HI221" s="599"/>
      <c r="HJ221" s="599"/>
      <c r="HK221" s="599"/>
      <c r="HL221" s="599"/>
      <c r="HM221" s="599"/>
      <c r="HN221" s="599"/>
      <c r="HO221" s="599"/>
      <c r="HP221" s="599"/>
      <c r="HQ221" s="599"/>
      <c r="HR221" s="599"/>
      <c r="HS221" s="599"/>
      <c r="HT221" s="599"/>
      <c r="HU221" s="599"/>
      <c r="HV221" s="599"/>
      <c r="HW221" s="599"/>
      <c r="HX221" s="599"/>
      <c r="HY221" s="599"/>
      <c r="HZ221" s="599"/>
      <c r="IA221" s="599"/>
      <c r="IB221" s="599"/>
      <c r="IC221" s="599"/>
      <c r="ID221" s="599"/>
      <c r="IE221" s="599"/>
      <c r="IF221" s="599"/>
      <c r="IG221" s="599"/>
      <c r="IH221" s="599"/>
      <c r="II221" s="599"/>
      <c r="IJ221" s="599"/>
      <c r="IK221" s="599"/>
      <c r="IL221" s="599"/>
      <c r="IM221" s="599"/>
      <c r="IN221" s="599"/>
    </row>
    <row r="222" spans="1:248" s="652" customFormat="1" ht="41.25" customHeight="1">
      <c r="A222" s="677" t="s">
        <v>1327</v>
      </c>
      <c r="B222" s="565" t="s">
        <v>597</v>
      </c>
      <c r="C222" s="556" t="s">
        <v>555</v>
      </c>
      <c r="D222" s="556" t="s">
        <v>655</v>
      </c>
      <c r="E222" s="634">
        <v>112</v>
      </c>
      <c r="F222" s="633">
        <v>1250</v>
      </c>
      <c r="G222" s="540"/>
      <c r="H222" s="540">
        <v>0</v>
      </c>
      <c r="I222" s="540">
        <v>140</v>
      </c>
      <c r="J222" s="531">
        <f t="shared" si="9"/>
        <v>140</v>
      </c>
      <c r="K222" s="647" t="s">
        <v>234</v>
      </c>
      <c r="L222" s="648" t="s">
        <v>242</v>
      </c>
      <c r="M222" s="582"/>
      <c r="N222" s="651"/>
      <c r="O222" s="582"/>
      <c r="P222" s="649"/>
    </row>
    <row r="223" spans="1:248" s="499" customFormat="1" ht="34.5" hidden="1">
      <c r="A223" s="587" t="s">
        <v>235</v>
      </c>
      <c r="B223" s="559" t="s">
        <v>124</v>
      </c>
      <c r="C223" s="554"/>
      <c r="D223" s="564"/>
      <c r="E223" s="630"/>
      <c r="F223" s="630"/>
      <c r="G223" s="537">
        <f>SUBTOTAL(9,G224:G277)</f>
        <v>195705.2</v>
      </c>
      <c r="H223" s="537">
        <f>SUBTOTAL(9,H224:H277)</f>
        <v>420668.2</v>
      </c>
      <c r="I223" s="537">
        <f>SUBTOTAL(9,I224:I277)</f>
        <v>686003.7</v>
      </c>
      <c r="J223" s="710">
        <f>SUBTOTAL(9,J224:J277)</f>
        <v>954674.20000000007</v>
      </c>
      <c r="K223" s="142"/>
      <c r="L223" s="581"/>
      <c r="M223" s="582"/>
      <c r="N223" s="589"/>
      <c r="O223" s="582"/>
      <c r="P223" s="590"/>
    </row>
    <row r="224" spans="1:248" s="310" customFormat="1" ht="34.5">
      <c r="A224" s="193" t="s">
        <v>1517</v>
      </c>
      <c r="B224" s="553" t="s">
        <v>731</v>
      </c>
      <c r="C224" s="552" t="s">
        <v>555</v>
      </c>
      <c r="D224" s="552" t="s">
        <v>125</v>
      </c>
      <c r="E224" s="631">
        <v>440</v>
      </c>
      <c r="F224" s="629">
        <v>20477</v>
      </c>
      <c r="G224" s="539">
        <v>2338.6</v>
      </c>
      <c r="H224" s="539">
        <v>4538.6000000000004</v>
      </c>
      <c r="I224" s="539">
        <v>6738.6</v>
      </c>
      <c r="J224" s="347">
        <f>+E224*F224/1000+0.02</f>
        <v>9009.9</v>
      </c>
      <c r="K224" s="547" t="s">
        <v>235</v>
      </c>
      <c r="L224" s="580" t="s">
        <v>644</v>
      </c>
      <c r="M224" s="582"/>
      <c r="N224" s="589"/>
      <c r="O224" s="582"/>
      <c r="P224" s="582"/>
      <c r="Q224" s="311"/>
      <c r="R224" s="311"/>
      <c r="S224" s="311"/>
      <c r="T224" s="311"/>
      <c r="U224" s="311"/>
      <c r="V224" s="311"/>
      <c r="W224" s="311"/>
      <c r="X224" s="311"/>
      <c r="Y224" s="311"/>
      <c r="Z224" s="311"/>
      <c r="AA224" s="311"/>
      <c r="AB224" s="311"/>
      <c r="AC224" s="311"/>
      <c r="AD224" s="311"/>
      <c r="AE224" s="311"/>
      <c r="AF224" s="311"/>
      <c r="AG224" s="311"/>
      <c r="AH224" s="311"/>
      <c r="AI224" s="311"/>
      <c r="AJ224" s="311"/>
      <c r="AK224" s="311"/>
      <c r="AL224" s="311"/>
      <c r="AM224" s="311"/>
      <c r="AN224" s="311"/>
      <c r="AO224" s="311"/>
      <c r="AP224" s="311"/>
      <c r="AQ224" s="311"/>
      <c r="AR224" s="311"/>
      <c r="AS224" s="311"/>
      <c r="AT224" s="311"/>
      <c r="AU224" s="311"/>
      <c r="AV224" s="311"/>
      <c r="AW224" s="311"/>
      <c r="AX224" s="311"/>
      <c r="AY224" s="311"/>
      <c r="AZ224" s="311"/>
      <c r="BA224" s="311"/>
      <c r="BB224" s="311"/>
      <c r="BC224" s="311"/>
      <c r="BD224" s="311"/>
      <c r="BE224" s="311"/>
      <c r="BF224" s="311"/>
      <c r="BG224" s="311"/>
      <c r="BH224" s="311"/>
      <c r="BI224" s="311"/>
      <c r="BJ224" s="311"/>
      <c r="BK224" s="311"/>
      <c r="BL224" s="311"/>
      <c r="BM224" s="311"/>
      <c r="BN224" s="311"/>
      <c r="BO224" s="311"/>
      <c r="BP224" s="311"/>
      <c r="BQ224" s="311"/>
      <c r="BR224" s="311"/>
      <c r="BS224" s="311"/>
      <c r="BT224" s="311"/>
      <c r="BU224" s="311"/>
      <c r="BV224" s="311"/>
      <c r="BW224" s="311"/>
      <c r="BX224" s="311"/>
      <c r="BY224" s="311"/>
      <c r="BZ224" s="311"/>
      <c r="CA224" s="311"/>
      <c r="CB224" s="311"/>
      <c r="CC224" s="311"/>
      <c r="CD224" s="311"/>
      <c r="CE224" s="311"/>
      <c r="CF224" s="311"/>
      <c r="CG224" s="311"/>
      <c r="CH224" s="311"/>
      <c r="CI224" s="311"/>
      <c r="CJ224" s="311"/>
      <c r="CK224" s="311"/>
      <c r="CL224" s="311"/>
      <c r="CM224" s="311"/>
      <c r="CN224" s="311"/>
      <c r="CO224" s="311"/>
      <c r="CP224" s="311"/>
      <c r="CQ224" s="311"/>
      <c r="CR224" s="311"/>
      <c r="CS224" s="311"/>
      <c r="CT224" s="311"/>
      <c r="CU224" s="311"/>
      <c r="CV224" s="311"/>
      <c r="CW224" s="311"/>
      <c r="CX224" s="311"/>
      <c r="CY224" s="311"/>
      <c r="CZ224" s="311"/>
      <c r="DA224" s="311"/>
      <c r="DB224" s="311"/>
      <c r="DC224" s="311"/>
      <c r="DD224" s="311"/>
      <c r="DE224" s="311"/>
      <c r="DF224" s="311"/>
      <c r="DG224" s="311"/>
      <c r="DH224" s="311"/>
      <c r="DI224" s="311"/>
      <c r="DJ224" s="311"/>
      <c r="DK224" s="311"/>
      <c r="DL224" s="311"/>
      <c r="DM224" s="311"/>
      <c r="DN224" s="311"/>
      <c r="DO224" s="311"/>
      <c r="DP224" s="311"/>
      <c r="DQ224" s="311"/>
      <c r="DR224" s="311"/>
      <c r="DS224" s="311"/>
      <c r="DT224" s="311"/>
      <c r="DU224" s="311"/>
      <c r="DV224" s="311"/>
      <c r="DW224" s="311"/>
      <c r="DX224" s="311"/>
      <c r="DY224" s="311"/>
      <c r="DZ224" s="311"/>
      <c r="EA224" s="311"/>
      <c r="EB224" s="311"/>
      <c r="EC224" s="311"/>
      <c r="ED224" s="311"/>
      <c r="EE224" s="311"/>
      <c r="EF224" s="311"/>
      <c r="EG224" s="311"/>
      <c r="EH224" s="311"/>
      <c r="EI224" s="311"/>
      <c r="EJ224" s="311"/>
      <c r="EK224" s="311"/>
      <c r="EL224" s="311"/>
      <c r="EM224" s="311"/>
      <c r="EN224" s="311"/>
      <c r="EO224" s="311"/>
      <c r="EP224" s="311"/>
      <c r="EQ224" s="311"/>
      <c r="ER224" s="311"/>
      <c r="ES224" s="311"/>
      <c r="ET224" s="311"/>
      <c r="EU224" s="311"/>
      <c r="EV224" s="311"/>
      <c r="EW224" s="311"/>
      <c r="EX224" s="311"/>
      <c r="EY224" s="311"/>
      <c r="EZ224" s="311"/>
      <c r="FA224" s="311"/>
      <c r="FB224" s="311"/>
      <c r="FC224" s="311"/>
      <c r="FD224" s="311"/>
      <c r="FE224" s="311"/>
      <c r="FF224" s="311"/>
      <c r="FG224" s="311"/>
      <c r="FH224" s="311"/>
      <c r="FI224" s="311"/>
      <c r="FJ224" s="311"/>
      <c r="FK224" s="311"/>
      <c r="FL224" s="311"/>
      <c r="FM224" s="311"/>
      <c r="FN224" s="311"/>
      <c r="FO224" s="311"/>
      <c r="FP224" s="311"/>
      <c r="FQ224" s="311"/>
      <c r="FR224" s="311"/>
      <c r="FS224" s="311"/>
      <c r="FT224" s="311"/>
      <c r="FU224" s="311"/>
      <c r="FV224" s="311"/>
      <c r="FW224" s="311"/>
      <c r="FX224" s="311"/>
      <c r="FY224" s="311"/>
      <c r="FZ224" s="311"/>
      <c r="GA224" s="311"/>
      <c r="GB224" s="311"/>
      <c r="GC224" s="311"/>
      <c r="GD224" s="311"/>
      <c r="GE224" s="311"/>
      <c r="GF224" s="311"/>
      <c r="GG224" s="311"/>
      <c r="GH224" s="311"/>
      <c r="GI224" s="311"/>
      <c r="GJ224" s="311"/>
      <c r="GK224" s="311"/>
      <c r="GL224" s="311"/>
      <c r="GM224" s="311"/>
      <c r="GN224" s="311"/>
      <c r="GO224" s="311"/>
      <c r="GP224" s="311"/>
      <c r="GQ224" s="311"/>
      <c r="GR224" s="311"/>
      <c r="GS224" s="311"/>
      <c r="GT224" s="311"/>
      <c r="GU224" s="311"/>
      <c r="GV224" s="311"/>
      <c r="GW224" s="311"/>
      <c r="GX224" s="311"/>
      <c r="GY224" s="311"/>
      <c r="GZ224" s="311"/>
      <c r="HA224" s="311"/>
      <c r="HB224" s="311"/>
      <c r="HC224" s="311"/>
      <c r="HD224" s="311"/>
      <c r="HE224" s="311"/>
      <c r="HF224" s="311"/>
      <c r="HG224" s="311"/>
      <c r="HH224" s="311"/>
      <c r="HI224" s="311"/>
      <c r="HJ224" s="311"/>
      <c r="HK224" s="311"/>
      <c r="HL224" s="311"/>
      <c r="HM224" s="311"/>
      <c r="HN224" s="311"/>
      <c r="HO224" s="311"/>
      <c r="HP224" s="311"/>
      <c r="HQ224" s="311"/>
      <c r="HR224" s="311"/>
      <c r="HS224" s="311"/>
      <c r="HT224" s="311"/>
      <c r="HU224" s="311"/>
      <c r="HV224" s="311"/>
      <c r="HW224" s="311"/>
      <c r="HX224" s="311"/>
      <c r="HY224" s="311"/>
      <c r="HZ224" s="311"/>
      <c r="IA224" s="311"/>
      <c r="IB224" s="311"/>
      <c r="IC224" s="311"/>
      <c r="ID224" s="311"/>
      <c r="IE224" s="311"/>
      <c r="IF224" s="311"/>
      <c r="IG224" s="311"/>
      <c r="IH224" s="311"/>
      <c r="II224" s="311"/>
      <c r="IJ224" s="311"/>
      <c r="IK224" s="311"/>
      <c r="IL224" s="311"/>
      <c r="IM224" s="311"/>
      <c r="IN224" s="311"/>
    </row>
    <row r="225" spans="1:248" s="310" customFormat="1" ht="34.5">
      <c r="A225" s="193" t="s">
        <v>1518</v>
      </c>
      <c r="B225" s="553" t="s">
        <v>598</v>
      </c>
      <c r="C225" s="552" t="s">
        <v>653</v>
      </c>
      <c r="D225" s="552" t="s">
        <v>125</v>
      </c>
      <c r="E225" s="631">
        <v>420</v>
      </c>
      <c r="F225" s="629">
        <v>520714</v>
      </c>
      <c r="G225" s="539">
        <v>52649.1</v>
      </c>
      <c r="H225" s="539">
        <v>107963.1</v>
      </c>
      <c r="I225" s="539">
        <v>163277.1</v>
      </c>
      <c r="J225" s="347">
        <f>+E225*F225/1000+0.02</f>
        <v>218699.9</v>
      </c>
      <c r="K225" s="547" t="s">
        <v>235</v>
      </c>
      <c r="L225" s="580" t="s">
        <v>644</v>
      </c>
      <c r="M225" s="582"/>
      <c r="N225" s="589"/>
      <c r="O225" s="582"/>
      <c r="P225" s="582"/>
      <c r="Q225" s="311"/>
      <c r="R225" s="311"/>
      <c r="S225" s="311"/>
      <c r="T225" s="311"/>
      <c r="U225" s="311"/>
      <c r="V225" s="311"/>
      <c r="W225" s="311"/>
      <c r="X225" s="311"/>
      <c r="Y225" s="311"/>
      <c r="Z225" s="311"/>
      <c r="AA225" s="311"/>
      <c r="AB225" s="311"/>
      <c r="AC225" s="311"/>
      <c r="AD225" s="311"/>
      <c r="AE225" s="311"/>
      <c r="AF225" s="311"/>
      <c r="AG225" s="311"/>
      <c r="AH225" s="311"/>
      <c r="AI225" s="311"/>
      <c r="AJ225" s="311"/>
      <c r="AK225" s="311"/>
      <c r="AL225" s="311"/>
      <c r="AM225" s="311"/>
      <c r="AN225" s="311"/>
      <c r="AO225" s="311"/>
      <c r="AP225" s="311"/>
      <c r="AQ225" s="311"/>
      <c r="AR225" s="311"/>
      <c r="AS225" s="311"/>
      <c r="AT225" s="311"/>
      <c r="AU225" s="311"/>
      <c r="AV225" s="311"/>
      <c r="AW225" s="311"/>
      <c r="AX225" s="311"/>
      <c r="AY225" s="311"/>
      <c r="AZ225" s="311"/>
      <c r="BA225" s="311"/>
      <c r="BB225" s="311"/>
      <c r="BC225" s="311"/>
      <c r="BD225" s="311"/>
      <c r="BE225" s="311"/>
      <c r="BF225" s="311"/>
      <c r="BG225" s="311"/>
      <c r="BH225" s="311"/>
      <c r="BI225" s="311"/>
      <c r="BJ225" s="311"/>
      <c r="BK225" s="311"/>
      <c r="BL225" s="311"/>
      <c r="BM225" s="311"/>
      <c r="BN225" s="311"/>
      <c r="BO225" s="311"/>
      <c r="BP225" s="311"/>
      <c r="BQ225" s="311"/>
      <c r="BR225" s="311"/>
      <c r="BS225" s="311"/>
      <c r="BT225" s="311"/>
      <c r="BU225" s="311"/>
      <c r="BV225" s="311"/>
      <c r="BW225" s="311"/>
      <c r="BX225" s="311"/>
      <c r="BY225" s="311"/>
      <c r="BZ225" s="311"/>
      <c r="CA225" s="311"/>
      <c r="CB225" s="311"/>
      <c r="CC225" s="311"/>
      <c r="CD225" s="311"/>
      <c r="CE225" s="311"/>
      <c r="CF225" s="311"/>
      <c r="CG225" s="311"/>
      <c r="CH225" s="311"/>
      <c r="CI225" s="311"/>
      <c r="CJ225" s="311"/>
      <c r="CK225" s="311"/>
      <c r="CL225" s="311"/>
      <c r="CM225" s="311"/>
      <c r="CN225" s="311"/>
      <c r="CO225" s="311"/>
      <c r="CP225" s="311"/>
      <c r="CQ225" s="311"/>
      <c r="CR225" s="311"/>
      <c r="CS225" s="311"/>
      <c r="CT225" s="311"/>
      <c r="CU225" s="311"/>
      <c r="CV225" s="311"/>
      <c r="CW225" s="311"/>
      <c r="CX225" s="311"/>
      <c r="CY225" s="311"/>
      <c r="CZ225" s="311"/>
      <c r="DA225" s="311"/>
      <c r="DB225" s="311"/>
      <c r="DC225" s="311"/>
      <c r="DD225" s="311"/>
      <c r="DE225" s="311"/>
      <c r="DF225" s="311"/>
      <c r="DG225" s="311"/>
      <c r="DH225" s="311"/>
      <c r="DI225" s="311"/>
      <c r="DJ225" s="311"/>
      <c r="DK225" s="311"/>
      <c r="DL225" s="311"/>
      <c r="DM225" s="311"/>
      <c r="DN225" s="311"/>
      <c r="DO225" s="311"/>
      <c r="DP225" s="311"/>
      <c r="DQ225" s="311"/>
      <c r="DR225" s="311"/>
      <c r="DS225" s="311"/>
      <c r="DT225" s="311"/>
      <c r="DU225" s="311"/>
      <c r="DV225" s="311"/>
      <c r="DW225" s="311"/>
      <c r="DX225" s="311"/>
      <c r="DY225" s="311"/>
      <c r="DZ225" s="311"/>
      <c r="EA225" s="311"/>
      <c r="EB225" s="311"/>
      <c r="EC225" s="311"/>
      <c r="ED225" s="311"/>
      <c r="EE225" s="311"/>
      <c r="EF225" s="311"/>
      <c r="EG225" s="311"/>
      <c r="EH225" s="311"/>
      <c r="EI225" s="311"/>
      <c r="EJ225" s="311"/>
      <c r="EK225" s="311"/>
      <c r="EL225" s="311"/>
      <c r="EM225" s="311"/>
      <c r="EN225" s="311"/>
      <c r="EO225" s="311"/>
      <c r="EP225" s="311"/>
      <c r="EQ225" s="311"/>
      <c r="ER225" s="311"/>
      <c r="ES225" s="311"/>
      <c r="ET225" s="311"/>
      <c r="EU225" s="311"/>
      <c r="EV225" s="311"/>
      <c r="EW225" s="311"/>
      <c r="EX225" s="311"/>
      <c r="EY225" s="311"/>
      <c r="EZ225" s="311"/>
      <c r="FA225" s="311"/>
      <c r="FB225" s="311"/>
      <c r="FC225" s="311"/>
      <c r="FD225" s="311"/>
      <c r="FE225" s="311"/>
      <c r="FF225" s="311"/>
      <c r="FG225" s="311"/>
      <c r="FH225" s="311"/>
      <c r="FI225" s="311"/>
      <c r="FJ225" s="311"/>
      <c r="FK225" s="311"/>
      <c r="FL225" s="311"/>
      <c r="FM225" s="311"/>
      <c r="FN225" s="311"/>
      <c r="FO225" s="311"/>
      <c r="FP225" s="311"/>
      <c r="FQ225" s="311"/>
      <c r="FR225" s="311"/>
      <c r="FS225" s="311"/>
      <c r="FT225" s="311"/>
      <c r="FU225" s="311"/>
      <c r="FV225" s="311"/>
      <c r="FW225" s="311"/>
      <c r="FX225" s="311"/>
      <c r="FY225" s="311"/>
      <c r="FZ225" s="311"/>
      <c r="GA225" s="311"/>
      <c r="GB225" s="311"/>
      <c r="GC225" s="311"/>
      <c r="GD225" s="311"/>
      <c r="GE225" s="311"/>
      <c r="GF225" s="311"/>
      <c r="GG225" s="311"/>
      <c r="GH225" s="311"/>
      <c r="GI225" s="311"/>
      <c r="GJ225" s="311"/>
      <c r="GK225" s="311"/>
      <c r="GL225" s="311"/>
      <c r="GM225" s="311"/>
      <c r="GN225" s="311"/>
      <c r="GO225" s="311"/>
      <c r="GP225" s="311"/>
      <c r="GQ225" s="311"/>
      <c r="GR225" s="311"/>
      <c r="GS225" s="311"/>
      <c r="GT225" s="311"/>
      <c r="GU225" s="311"/>
      <c r="GV225" s="311"/>
      <c r="GW225" s="311"/>
      <c r="GX225" s="311"/>
      <c r="GY225" s="311"/>
      <c r="GZ225" s="311"/>
      <c r="HA225" s="311"/>
      <c r="HB225" s="311"/>
      <c r="HC225" s="311"/>
      <c r="HD225" s="311"/>
      <c r="HE225" s="311"/>
      <c r="HF225" s="311"/>
      <c r="HG225" s="311"/>
      <c r="HH225" s="311"/>
      <c r="HI225" s="311"/>
      <c r="HJ225" s="311"/>
      <c r="HK225" s="311"/>
      <c r="HL225" s="311"/>
      <c r="HM225" s="311"/>
      <c r="HN225" s="311"/>
      <c r="HO225" s="311"/>
      <c r="HP225" s="311"/>
      <c r="HQ225" s="311"/>
      <c r="HR225" s="311"/>
      <c r="HS225" s="311"/>
      <c r="HT225" s="311"/>
      <c r="HU225" s="311"/>
      <c r="HV225" s="311"/>
      <c r="HW225" s="311"/>
      <c r="HX225" s="311"/>
      <c r="HY225" s="311"/>
      <c r="HZ225" s="311"/>
      <c r="IA225" s="311"/>
      <c r="IB225" s="311"/>
      <c r="IC225" s="311"/>
      <c r="ID225" s="311"/>
      <c r="IE225" s="311"/>
      <c r="IF225" s="311"/>
      <c r="IG225" s="311"/>
      <c r="IH225" s="311"/>
      <c r="II225" s="311"/>
      <c r="IJ225" s="311"/>
      <c r="IK225" s="311"/>
      <c r="IL225" s="311"/>
      <c r="IM225" s="311"/>
      <c r="IN225" s="311"/>
    </row>
    <row r="226" spans="1:248" s="310" customFormat="1" ht="34.5">
      <c r="A226" s="193" t="s">
        <v>1519</v>
      </c>
      <c r="B226" s="553" t="s">
        <v>598</v>
      </c>
      <c r="C226" s="552" t="s">
        <v>653</v>
      </c>
      <c r="D226" s="552" t="s">
        <v>125</v>
      </c>
      <c r="E226" s="631">
        <v>420</v>
      </c>
      <c r="F226" s="629">
        <v>1493900</v>
      </c>
      <c r="G226" s="540">
        <v>134784</v>
      </c>
      <c r="H226" s="540">
        <v>272356</v>
      </c>
      <c r="I226" s="540">
        <v>449928</v>
      </c>
      <c r="J226" s="347">
        <f t="shared" ref="J226:J280" si="10">+E226*F226/1000</f>
        <v>627438</v>
      </c>
      <c r="K226" s="584" t="s">
        <v>235</v>
      </c>
      <c r="L226" s="580" t="s">
        <v>242</v>
      </c>
      <c r="M226" s="582"/>
      <c r="N226" s="589"/>
      <c r="O226" s="582"/>
      <c r="P226" s="582"/>
    </row>
    <row r="227" spans="1:248" s="310" customFormat="1" ht="43.5" customHeight="1">
      <c r="A227" s="193" t="s">
        <v>1520</v>
      </c>
      <c r="B227" s="553" t="s">
        <v>599</v>
      </c>
      <c r="C227" s="552" t="s">
        <v>555</v>
      </c>
      <c r="D227" s="552" t="s">
        <v>125</v>
      </c>
      <c r="E227" s="631">
        <v>435</v>
      </c>
      <c r="F227" s="629">
        <v>51240</v>
      </c>
      <c r="G227" s="540">
        <v>5394</v>
      </c>
      <c r="H227" s="540">
        <v>11006.5</v>
      </c>
      <c r="I227" s="540">
        <v>16618</v>
      </c>
      <c r="J227" s="347">
        <f t="shared" si="10"/>
        <v>22289.4</v>
      </c>
      <c r="K227" s="547" t="s">
        <v>235</v>
      </c>
      <c r="L227" s="580" t="s">
        <v>644</v>
      </c>
      <c r="M227" s="582"/>
      <c r="N227" s="589"/>
      <c r="O227" s="582"/>
      <c r="P227" s="582"/>
      <c r="Q227" s="311"/>
      <c r="R227" s="311"/>
      <c r="S227" s="311"/>
      <c r="T227" s="311"/>
      <c r="U227" s="311"/>
      <c r="V227" s="311"/>
      <c r="W227" s="311"/>
      <c r="X227" s="311"/>
      <c r="Y227" s="311"/>
      <c r="Z227" s="311"/>
      <c r="AA227" s="311"/>
      <c r="AB227" s="311"/>
      <c r="AC227" s="311"/>
      <c r="AD227" s="311"/>
      <c r="AE227" s="311"/>
      <c r="AF227" s="311"/>
      <c r="AG227" s="311"/>
      <c r="AH227" s="311"/>
      <c r="AI227" s="311"/>
      <c r="AJ227" s="311"/>
      <c r="AK227" s="311"/>
      <c r="AL227" s="311"/>
      <c r="AM227" s="311"/>
      <c r="AN227" s="311"/>
      <c r="AO227" s="311"/>
      <c r="AP227" s="311"/>
      <c r="AQ227" s="311"/>
      <c r="AR227" s="311"/>
      <c r="AS227" s="311"/>
      <c r="AT227" s="311"/>
      <c r="AU227" s="311"/>
      <c r="AV227" s="311"/>
      <c r="AW227" s="311"/>
      <c r="AX227" s="311"/>
      <c r="AY227" s="311"/>
      <c r="AZ227" s="311"/>
      <c r="BA227" s="311"/>
      <c r="BB227" s="311"/>
      <c r="BC227" s="311"/>
      <c r="BD227" s="311"/>
      <c r="BE227" s="311"/>
      <c r="BF227" s="311"/>
      <c r="BG227" s="311"/>
      <c r="BH227" s="311"/>
      <c r="BI227" s="311"/>
      <c r="BJ227" s="311"/>
      <c r="BK227" s="311"/>
      <c r="BL227" s="311"/>
      <c r="BM227" s="311"/>
      <c r="BN227" s="311"/>
      <c r="BO227" s="311"/>
      <c r="BP227" s="311"/>
      <c r="BQ227" s="311"/>
      <c r="BR227" s="311"/>
      <c r="BS227" s="311"/>
      <c r="BT227" s="311"/>
      <c r="BU227" s="311"/>
      <c r="BV227" s="311"/>
      <c r="BW227" s="311"/>
      <c r="BX227" s="311"/>
      <c r="BY227" s="311"/>
      <c r="BZ227" s="311"/>
      <c r="CA227" s="311"/>
      <c r="CB227" s="311"/>
      <c r="CC227" s="311"/>
      <c r="CD227" s="311"/>
      <c r="CE227" s="311"/>
      <c r="CF227" s="311"/>
      <c r="CG227" s="311"/>
      <c r="CH227" s="311"/>
      <c r="CI227" s="311"/>
      <c r="CJ227" s="311"/>
      <c r="CK227" s="311"/>
      <c r="CL227" s="311"/>
      <c r="CM227" s="311"/>
      <c r="CN227" s="311"/>
      <c r="CO227" s="311"/>
      <c r="CP227" s="311"/>
      <c r="CQ227" s="311"/>
      <c r="CR227" s="311"/>
      <c r="CS227" s="311"/>
      <c r="CT227" s="311"/>
      <c r="CU227" s="311"/>
      <c r="CV227" s="311"/>
      <c r="CW227" s="311"/>
      <c r="CX227" s="311"/>
      <c r="CY227" s="311"/>
      <c r="CZ227" s="311"/>
      <c r="DA227" s="311"/>
      <c r="DB227" s="311"/>
      <c r="DC227" s="311"/>
      <c r="DD227" s="311"/>
      <c r="DE227" s="311"/>
      <c r="DF227" s="311"/>
      <c r="DG227" s="311"/>
      <c r="DH227" s="311"/>
      <c r="DI227" s="311"/>
      <c r="DJ227" s="311"/>
      <c r="DK227" s="311"/>
      <c r="DL227" s="311"/>
      <c r="DM227" s="311"/>
      <c r="DN227" s="311"/>
      <c r="DO227" s="311"/>
      <c r="DP227" s="311"/>
      <c r="DQ227" s="311"/>
      <c r="DR227" s="311"/>
      <c r="DS227" s="311"/>
      <c r="DT227" s="311"/>
      <c r="DU227" s="311"/>
      <c r="DV227" s="311"/>
      <c r="DW227" s="311"/>
      <c r="DX227" s="311"/>
      <c r="DY227" s="311"/>
      <c r="DZ227" s="311"/>
      <c r="EA227" s="311"/>
      <c r="EB227" s="311"/>
      <c r="EC227" s="311"/>
      <c r="ED227" s="311"/>
      <c r="EE227" s="311"/>
      <c r="EF227" s="311"/>
      <c r="EG227" s="311"/>
      <c r="EH227" s="311"/>
      <c r="EI227" s="311"/>
      <c r="EJ227" s="311"/>
      <c r="EK227" s="311"/>
      <c r="EL227" s="311"/>
      <c r="EM227" s="311"/>
      <c r="EN227" s="311"/>
      <c r="EO227" s="311"/>
      <c r="EP227" s="311"/>
      <c r="EQ227" s="311"/>
      <c r="ER227" s="311"/>
      <c r="ES227" s="311"/>
      <c r="ET227" s="311"/>
      <c r="EU227" s="311"/>
      <c r="EV227" s="311"/>
      <c r="EW227" s="311"/>
      <c r="EX227" s="311"/>
      <c r="EY227" s="311"/>
      <c r="EZ227" s="311"/>
      <c r="FA227" s="311"/>
      <c r="FB227" s="311"/>
      <c r="FC227" s="311"/>
      <c r="FD227" s="311"/>
      <c r="FE227" s="311"/>
      <c r="FF227" s="311"/>
      <c r="FG227" s="311"/>
      <c r="FH227" s="311"/>
      <c r="FI227" s="311"/>
      <c r="FJ227" s="311"/>
      <c r="FK227" s="311"/>
      <c r="FL227" s="311"/>
      <c r="FM227" s="311"/>
      <c r="FN227" s="311"/>
      <c r="FO227" s="311"/>
      <c r="FP227" s="311"/>
      <c r="FQ227" s="311"/>
      <c r="FR227" s="311"/>
      <c r="FS227" s="311"/>
      <c r="FT227" s="311"/>
      <c r="FU227" s="311"/>
      <c r="FV227" s="311"/>
      <c r="FW227" s="311"/>
      <c r="FX227" s="311"/>
      <c r="FY227" s="311"/>
      <c r="FZ227" s="311"/>
      <c r="GA227" s="311"/>
      <c r="GB227" s="311"/>
      <c r="GC227" s="311"/>
      <c r="GD227" s="311"/>
      <c r="GE227" s="311"/>
      <c r="GF227" s="311"/>
      <c r="GG227" s="311"/>
      <c r="GH227" s="311"/>
      <c r="GI227" s="311"/>
      <c r="GJ227" s="311"/>
      <c r="GK227" s="311"/>
      <c r="GL227" s="311"/>
      <c r="GM227" s="311"/>
      <c r="GN227" s="311"/>
      <c r="GO227" s="311"/>
      <c r="GP227" s="311"/>
      <c r="GQ227" s="311"/>
      <c r="GR227" s="311"/>
      <c r="GS227" s="311"/>
      <c r="GT227" s="311"/>
      <c r="GU227" s="311"/>
      <c r="GV227" s="311"/>
      <c r="GW227" s="311"/>
      <c r="GX227" s="311"/>
      <c r="GY227" s="311"/>
      <c r="GZ227" s="311"/>
      <c r="HA227" s="311"/>
      <c r="HB227" s="311"/>
      <c r="HC227" s="311"/>
      <c r="HD227" s="311"/>
      <c r="HE227" s="311"/>
      <c r="HF227" s="311"/>
      <c r="HG227" s="311"/>
      <c r="HH227" s="311"/>
      <c r="HI227" s="311"/>
      <c r="HJ227" s="311"/>
      <c r="HK227" s="311"/>
      <c r="HL227" s="311"/>
      <c r="HM227" s="311"/>
      <c r="HN227" s="311"/>
      <c r="HO227" s="311"/>
      <c r="HP227" s="311"/>
      <c r="HQ227" s="311"/>
      <c r="HR227" s="311"/>
      <c r="HS227" s="311"/>
      <c r="HT227" s="311"/>
      <c r="HU227" s="311"/>
      <c r="HV227" s="311"/>
      <c r="HW227" s="311"/>
      <c r="HX227" s="311"/>
      <c r="HY227" s="311"/>
      <c r="HZ227" s="311"/>
      <c r="IA227" s="311"/>
      <c r="IB227" s="311"/>
      <c r="IC227" s="311"/>
      <c r="ID227" s="311"/>
      <c r="IE227" s="311"/>
      <c r="IF227" s="311"/>
      <c r="IG227" s="311"/>
      <c r="IH227" s="311"/>
      <c r="II227" s="311"/>
      <c r="IJ227" s="311"/>
      <c r="IK227" s="311"/>
      <c r="IL227" s="311"/>
      <c r="IM227" s="311"/>
      <c r="IN227" s="311"/>
    </row>
    <row r="228" spans="1:248" s="310" customFormat="1" ht="41.25" customHeight="1">
      <c r="A228" s="193" t="s">
        <v>1521</v>
      </c>
      <c r="B228" s="553" t="s">
        <v>599</v>
      </c>
      <c r="C228" s="552" t="s">
        <v>555</v>
      </c>
      <c r="D228" s="552" t="s">
        <v>125</v>
      </c>
      <c r="E228" s="631">
        <v>435</v>
      </c>
      <c r="F228" s="629">
        <v>2600</v>
      </c>
      <c r="G228" s="540">
        <v>539.5</v>
      </c>
      <c r="H228" s="540">
        <v>700</v>
      </c>
      <c r="I228" s="540">
        <v>950</v>
      </c>
      <c r="J228" s="347">
        <f t="shared" si="10"/>
        <v>1131</v>
      </c>
      <c r="K228" s="584" t="s">
        <v>235</v>
      </c>
      <c r="L228" s="580" t="s">
        <v>242</v>
      </c>
      <c r="M228" s="582"/>
      <c r="N228" s="589"/>
      <c r="O228" s="582"/>
      <c r="P228" s="582"/>
    </row>
    <row r="229" spans="1:248" s="310" customFormat="1">
      <c r="A229" s="677" t="s">
        <v>869</v>
      </c>
      <c r="B229" s="565" t="s">
        <v>841</v>
      </c>
      <c r="C229" s="556" t="s">
        <v>555</v>
      </c>
      <c r="D229" s="556" t="s">
        <v>125</v>
      </c>
      <c r="E229" s="634">
        <v>920</v>
      </c>
      <c r="F229" s="633">
        <v>500</v>
      </c>
      <c r="G229" s="540">
        <v>0</v>
      </c>
      <c r="H229" s="540">
        <v>0</v>
      </c>
      <c r="I229" s="540">
        <v>460</v>
      </c>
      <c r="J229" s="531">
        <f t="shared" si="10"/>
        <v>460</v>
      </c>
      <c r="K229" s="584" t="s">
        <v>235</v>
      </c>
      <c r="L229" s="580" t="s">
        <v>242</v>
      </c>
      <c r="M229" s="582"/>
      <c r="N229" s="589"/>
      <c r="O229" s="582"/>
      <c r="P229" s="582"/>
    </row>
    <row r="230" spans="1:248" s="310" customFormat="1">
      <c r="A230" s="677" t="s">
        <v>980</v>
      </c>
      <c r="B230" s="565" t="s">
        <v>841</v>
      </c>
      <c r="C230" s="556" t="s">
        <v>555</v>
      </c>
      <c r="D230" s="556" t="s">
        <v>125</v>
      </c>
      <c r="E230" s="634">
        <v>1500</v>
      </c>
      <c r="F230" s="633">
        <v>1000</v>
      </c>
      <c r="G230" s="540">
        <v>0</v>
      </c>
      <c r="H230" s="540">
        <v>500</v>
      </c>
      <c r="I230" s="540" t="s">
        <v>832</v>
      </c>
      <c r="J230" s="531">
        <f t="shared" si="10"/>
        <v>1500</v>
      </c>
      <c r="K230" s="547" t="s">
        <v>235</v>
      </c>
      <c r="L230" s="580" t="s">
        <v>644</v>
      </c>
      <c r="M230" s="582"/>
      <c r="N230" s="589"/>
      <c r="O230" s="582"/>
      <c r="P230" s="582"/>
      <c r="Q230" s="311"/>
      <c r="R230" s="311"/>
      <c r="S230" s="311"/>
      <c r="T230" s="311"/>
      <c r="U230" s="311"/>
      <c r="V230" s="311"/>
      <c r="W230" s="311"/>
      <c r="X230" s="311"/>
      <c r="Y230" s="311"/>
      <c r="Z230" s="311"/>
      <c r="AA230" s="311"/>
      <c r="AB230" s="311"/>
      <c r="AC230" s="311"/>
      <c r="AD230" s="311"/>
      <c r="AE230" s="311"/>
      <c r="AF230" s="311"/>
      <c r="AG230" s="311"/>
      <c r="AH230" s="311"/>
      <c r="AI230" s="311"/>
      <c r="AJ230" s="311"/>
      <c r="AK230" s="311"/>
      <c r="AL230" s="311"/>
      <c r="AM230" s="311"/>
      <c r="AN230" s="311"/>
      <c r="AO230" s="311"/>
      <c r="AP230" s="311"/>
      <c r="AQ230" s="311"/>
      <c r="AR230" s="311"/>
      <c r="AS230" s="311"/>
      <c r="AT230" s="311"/>
      <c r="AU230" s="311"/>
      <c r="AV230" s="311"/>
      <c r="AW230" s="311"/>
      <c r="AX230" s="311"/>
      <c r="AY230" s="311"/>
      <c r="AZ230" s="311"/>
      <c r="BA230" s="311"/>
      <c r="BB230" s="311"/>
      <c r="BC230" s="311"/>
      <c r="BD230" s="311"/>
      <c r="BE230" s="311"/>
      <c r="BF230" s="311"/>
      <c r="BG230" s="311"/>
      <c r="BH230" s="311"/>
      <c r="BI230" s="311"/>
      <c r="BJ230" s="311"/>
      <c r="BK230" s="311"/>
      <c r="BL230" s="311"/>
      <c r="BM230" s="311"/>
      <c r="BN230" s="311"/>
      <c r="BO230" s="311"/>
      <c r="BP230" s="311"/>
      <c r="BQ230" s="311"/>
      <c r="BR230" s="311"/>
      <c r="BS230" s="311"/>
      <c r="BT230" s="311"/>
      <c r="BU230" s="311"/>
      <c r="BV230" s="311"/>
      <c r="BW230" s="311"/>
      <c r="BX230" s="311"/>
      <c r="BY230" s="311"/>
      <c r="BZ230" s="311"/>
      <c r="CA230" s="311"/>
      <c r="CB230" s="311"/>
      <c r="CC230" s="311"/>
      <c r="CD230" s="311"/>
      <c r="CE230" s="311"/>
      <c r="CF230" s="311"/>
      <c r="CG230" s="311"/>
      <c r="CH230" s="311"/>
      <c r="CI230" s="311"/>
      <c r="CJ230" s="311"/>
      <c r="CK230" s="311"/>
      <c r="CL230" s="311"/>
      <c r="CM230" s="311"/>
      <c r="CN230" s="311"/>
      <c r="CO230" s="311"/>
      <c r="CP230" s="311"/>
      <c r="CQ230" s="311"/>
      <c r="CR230" s="311"/>
      <c r="CS230" s="311"/>
      <c r="CT230" s="311"/>
      <c r="CU230" s="311"/>
      <c r="CV230" s="311"/>
      <c r="CW230" s="311"/>
      <c r="CX230" s="311"/>
      <c r="CY230" s="311"/>
      <c r="CZ230" s="311"/>
      <c r="DA230" s="311"/>
      <c r="DB230" s="311"/>
      <c r="DC230" s="311"/>
      <c r="DD230" s="311"/>
      <c r="DE230" s="311"/>
      <c r="DF230" s="311"/>
      <c r="DG230" s="311"/>
      <c r="DH230" s="311"/>
      <c r="DI230" s="311"/>
      <c r="DJ230" s="311"/>
      <c r="DK230" s="311"/>
      <c r="DL230" s="311"/>
      <c r="DM230" s="311"/>
      <c r="DN230" s="311"/>
      <c r="DO230" s="311"/>
      <c r="DP230" s="311"/>
      <c r="DQ230" s="311"/>
      <c r="DR230" s="311"/>
      <c r="DS230" s="311"/>
      <c r="DT230" s="311"/>
      <c r="DU230" s="311"/>
      <c r="DV230" s="311"/>
      <c r="DW230" s="311"/>
      <c r="DX230" s="311"/>
      <c r="DY230" s="311"/>
      <c r="DZ230" s="311"/>
      <c r="EA230" s="311"/>
      <c r="EB230" s="311"/>
      <c r="EC230" s="311"/>
      <c r="ED230" s="311"/>
      <c r="EE230" s="311"/>
      <c r="EF230" s="311"/>
      <c r="EG230" s="311"/>
      <c r="EH230" s="311"/>
      <c r="EI230" s="311"/>
      <c r="EJ230" s="311"/>
      <c r="EK230" s="311"/>
      <c r="EL230" s="311"/>
      <c r="EM230" s="311"/>
      <c r="EN230" s="311"/>
      <c r="EO230" s="311"/>
      <c r="EP230" s="311"/>
      <c r="EQ230" s="311"/>
      <c r="ER230" s="311"/>
      <c r="ES230" s="311"/>
      <c r="ET230" s="311"/>
      <c r="EU230" s="311"/>
      <c r="EV230" s="311"/>
      <c r="EW230" s="311"/>
      <c r="EX230" s="311"/>
      <c r="EY230" s="311"/>
      <c r="EZ230" s="311"/>
      <c r="FA230" s="311"/>
      <c r="FB230" s="311"/>
      <c r="FC230" s="311"/>
      <c r="FD230" s="311"/>
      <c r="FE230" s="311"/>
      <c r="FF230" s="311"/>
      <c r="FG230" s="311"/>
      <c r="FH230" s="311"/>
      <c r="FI230" s="311"/>
      <c r="FJ230" s="311"/>
      <c r="FK230" s="311"/>
      <c r="FL230" s="311"/>
      <c r="FM230" s="311"/>
      <c r="FN230" s="311"/>
      <c r="FO230" s="311"/>
      <c r="FP230" s="311"/>
      <c r="FQ230" s="311"/>
      <c r="FR230" s="311"/>
      <c r="FS230" s="311"/>
      <c r="FT230" s="311"/>
      <c r="FU230" s="311"/>
      <c r="FV230" s="311"/>
      <c r="FW230" s="311"/>
      <c r="FX230" s="311"/>
      <c r="FY230" s="311"/>
      <c r="FZ230" s="311"/>
      <c r="GA230" s="311"/>
      <c r="GB230" s="311"/>
      <c r="GC230" s="311"/>
      <c r="GD230" s="311"/>
      <c r="GE230" s="311"/>
      <c r="GF230" s="311"/>
      <c r="GG230" s="311"/>
      <c r="GH230" s="311"/>
      <c r="GI230" s="311"/>
      <c r="GJ230" s="311"/>
      <c r="GK230" s="311"/>
      <c r="GL230" s="311"/>
      <c r="GM230" s="311"/>
      <c r="GN230" s="311"/>
      <c r="GO230" s="311"/>
      <c r="GP230" s="311"/>
      <c r="GQ230" s="311"/>
      <c r="GR230" s="311"/>
      <c r="GS230" s="311"/>
      <c r="GT230" s="311"/>
      <c r="GU230" s="311"/>
      <c r="GV230" s="311"/>
      <c r="GW230" s="311"/>
      <c r="GX230" s="311"/>
      <c r="GY230" s="311"/>
      <c r="GZ230" s="311"/>
      <c r="HA230" s="311"/>
      <c r="HB230" s="311"/>
      <c r="HC230" s="311"/>
      <c r="HD230" s="311"/>
      <c r="HE230" s="311"/>
      <c r="HF230" s="311"/>
      <c r="HG230" s="311"/>
      <c r="HH230" s="311"/>
      <c r="HI230" s="311"/>
      <c r="HJ230" s="311"/>
      <c r="HK230" s="311"/>
      <c r="HL230" s="311"/>
      <c r="HM230" s="311"/>
      <c r="HN230" s="311"/>
      <c r="HO230" s="311"/>
      <c r="HP230" s="311"/>
      <c r="HQ230" s="311"/>
      <c r="HR230" s="311"/>
      <c r="HS230" s="311"/>
      <c r="HT230" s="311"/>
      <c r="HU230" s="311"/>
      <c r="HV230" s="311"/>
      <c r="HW230" s="311"/>
      <c r="HX230" s="311"/>
      <c r="HY230" s="311"/>
      <c r="HZ230" s="311"/>
      <c r="IA230" s="311"/>
      <c r="IB230" s="311"/>
      <c r="IC230" s="311"/>
      <c r="ID230" s="311"/>
      <c r="IE230" s="311"/>
      <c r="IF230" s="311"/>
      <c r="IG230" s="311"/>
      <c r="IH230" s="311"/>
      <c r="II230" s="311"/>
      <c r="IJ230" s="311"/>
      <c r="IK230" s="311"/>
      <c r="IL230" s="311"/>
      <c r="IM230" s="311"/>
      <c r="IN230" s="311"/>
    </row>
    <row r="231" spans="1:248" s="310" customFormat="1">
      <c r="A231" s="677" t="s">
        <v>868</v>
      </c>
      <c r="B231" s="565" t="s">
        <v>841</v>
      </c>
      <c r="C231" s="556" t="s">
        <v>555</v>
      </c>
      <c r="D231" s="556" t="s">
        <v>125</v>
      </c>
      <c r="E231" s="634">
        <v>920</v>
      </c>
      <c r="F231" s="633">
        <v>200</v>
      </c>
      <c r="G231" s="540">
        <v>0</v>
      </c>
      <c r="H231" s="540">
        <v>0</v>
      </c>
      <c r="I231" s="540">
        <v>184</v>
      </c>
      <c r="J231" s="531">
        <f t="shared" si="10"/>
        <v>184</v>
      </c>
      <c r="K231" s="584" t="s">
        <v>235</v>
      </c>
      <c r="L231" s="580" t="s">
        <v>242</v>
      </c>
      <c r="M231" s="582"/>
      <c r="N231" s="589"/>
      <c r="O231" s="582"/>
      <c r="P231" s="582"/>
    </row>
    <row r="232" spans="1:248" s="310" customFormat="1">
      <c r="A232" s="612" t="s">
        <v>979</v>
      </c>
      <c r="B232" s="565" t="s">
        <v>841</v>
      </c>
      <c r="C232" s="556" t="s">
        <v>555</v>
      </c>
      <c r="D232" s="556" t="s">
        <v>125</v>
      </c>
      <c r="E232" s="634">
        <v>1300</v>
      </c>
      <c r="F232" s="633">
        <v>1000</v>
      </c>
      <c r="G232" s="540">
        <v>0</v>
      </c>
      <c r="H232" s="540">
        <v>400</v>
      </c>
      <c r="I232" s="540">
        <v>800</v>
      </c>
      <c r="J232" s="531">
        <f t="shared" si="10"/>
        <v>1300</v>
      </c>
      <c r="K232" s="547" t="s">
        <v>235</v>
      </c>
      <c r="L232" s="580" t="s">
        <v>644</v>
      </c>
      <c r="M232" s="582"/>
      <c r="N232" s="589"/>
      <c r="O232" s="582"/>
      <c r="P232" s="582"/>
      <c r="Q232" s="311"/>
      <c r="R232" s="311"/>
      <c r="S232" s="311"/>
      <c r="T232" s="311"/>
      <c r="U232" s="311"/>
      <c r="V232" s="311"/>
      <c r="W232" s="311"/>
      <c r="X232" s="311"/>
      <c r="Y232" s="311"/>
      <c r="Z232" s="311"/>
      <c r="AA232" s="311"/>
      <c r="AB232" s="311"/>
      <c r="AC232" s="311"/>
      <c r="AD232" s="311"/>
      <c r="AE232" s="311"/>
      <c r="AF232" s="311"/>
      <c r="AG232" s="311"/>
      <c r="AH232" s="311"/>
      <c r="AI232" s="311"/>
      <c r="AJ232" s="311"/>
      <c r="AK232" s="311"/>
      <c r="AL232" s="311"/>
      <c r="AM232" s="311"/>
      <c r="AN232" s="311"/>
      <c r="AO232" s="311"/>
      <c r="AP232" s="311"/>
      <c r="AQ232" s="311"/>
      <c r="AR232" s="311"/>
      <c r="AS232" s="311"/>
      <c r="AT232" s="311"/>
      <c r="AU232" s="311"/>
      <c r="AV232" s="311"/>
      <c r="AW232" s="311"/>
      <c r="AX232" s="311"/>
      <c r="AY232" s="311"/>
      <c r="AZ232" s="311"/>
      <c r="BA232" s="311"/>
      <c r="BB232" s="311"/>
      <c r="BC232" s="311"/>
      <c r="BD232" s="311"/>
      <c r="BE232" s="311"/>
      <c r="BF232" s="311"/>
      <c r="BG232" s="311"/>
      <c r="BH232" s="311"/>
      <c r="BI232" s="311"/>
      <c r="BJ232" s="311"/>
      <c r="BK232" s="311"/>
      <c r="BL232" s="311"/>
      <c r="BM232" s="311"/>
      <c r="BN232" s="311"/>
      <c r="BO232" s="311"/>
      <c r="BP232" s="311"/>
      <c r="BQ232" s="311"/>
      <c r="BR232" s="311"/>
      <c r="BS232" s="311"/>
      <c r="BT232" s="311"/>
      <c r="BU232" s="311"/>
      <c r="BV232" s="311"/>
      <c r="BW232" s="311"/>
      <c r="BX232" s="311"/>
      <c r="BY232" s="311"/>
      <c r="BZ232" s="311"/>
      <c r="CA232" s="311"/>
      <c r="CB232" s="311"/>
      <c r="CC232" s="311"/>
      <c r="CD232" s="311"/>
      <c r="CE232" s="311"/>
      <c r="CF232" s="311"/>
      <c r="CG232" s="311"/>
      <c r="CH232" s="311"/>
      <c r="CI232" s="311"/>
      <c r="CJ232" s="311"/>
      <c r="CK232" s="311"/>
      <c r="CL232" s="311"/>
      <c r="CM232" s="311"/>
      <c r="CN232" s="311"/>
      <c r="CO232" s="311"/>
      <c r="CP232" s="311"/>
      <c r="CQ232" s="311"/>
      <c r="CR232" s="311"/>
      <c r="CS232" s="311"/>
      <c r="CT232" s="311"/>
      <c r="CU232" s="311"/>
      <c r="CV232" s="311"/>
      <c r="CW232" s="311"/>
      <c r="CX232" s="311"/>
      <c r="CY232" s="311"/>
      <c r="CZ232" s="311"/>
      <c r="DA232" s="311"/>
      <c r="DB232" s="311"/>
      <c r="DC232" s="311"/>
      <c r="DD232" s="311"/>
      <c r="DE232" s="311"/>
      <c r="DF232" s="311"/>
      <c r="DG232" s="311"/>
      <c r="DH232" s="311"/>
      <c r="DI232" s="311"/>
      <c r="DJ232" s="311"/>
      <c r="DK232" s="311"/>
      <c r="DL232" s="311"/>
      <c r="DM232" s="311"/>
      <c r="DN232" s="311"/>
      <c r="DO232" s="311"/>
      <c r="DP232" s="311"/>
      <c r="DQ232" s="311"/>
      <c r="DR232" s="311"/>
      <c r="DS232" s="311"/>
      <c r="DT232" s="311"/>
      <c r="DU232" s="311"/>
      <c r="DV232" s="311"/>
      <c r="DW232" s="311"/>
      <c r="DX232" s="311"/>
      <c r="DY232" s="311"/>
      <c r="DZ232" s="311"/>
      <c r="EA232" s="311"/>
      <c r="EB232" s="311"/>
      <c r="EC232" s="311"/>
      <c r="ED232" s="311"/>
      <c r="EE232" s="311"/>
      <c r="EF232" s="311"/>
      <c r="EG232" s="311"/>
      <c r="EH232" s="311"/>
      <c r="EI232" s="311"/>
      <c r="EJ232" s="311"/>
      <c r="EK232" s="311"/>
      <c r="EL232" s="311"/>
      <c r="EM232" s="311"/>
      <c r="EN232" s="311"/>
      <c r="EO232" s="311"/>
      <c r="EP232" s="311"/>
      <c r="EQ232" s="311"/>
      <c r="ER232" s="311"/>
      <c r="ES232" s="311"/>
      <c r="ET232" s="311"/>
      <c r="EU232" s="311"/>
      <c r="EV232" s="311"/>
      <c r="EW232" s="311"/>
      <c r="EX232" s="311"/>
      <c r="EY232" s="311"/>
      <c r="EZ232" s="311"/>
      <c r="FA232" s="311"/>
      <c r="FB232" s="311"/>
      <c r="FC232" s="311"/>
      <c r="FD232" s="311"/>
      <c r="FE232" s="311"/>
      <c r="FF232" s="311"/>
      <c r="FG232" s="311"/>
      <c r="FH232" s="311"/>
      <c r="FI232" s="311"/>
      <c r="FJ232" s="311"/>
      <c r="FK232" s="311"/>
      <c r="FL232" s="311"/>
      <c r="FM232" s="311"/>
      <c r="FN232" s="311"/>
      <c r="FO232" s="311"/>
      <c r="FP232" s="311"/>
      <c r="FQ232" s="311"/>
      <c r="FR232" s="311"/>
      <c r="FS232" s="311"/>
      <c r="FT232" s="311"/>
      <c r="FU232" s="311"/>
      <c r="FV232" s="311"/>
      <c r="FW232" s="311"/>
      <c r="FX232" s="311"/>
      <c r="FY232" s="311"/>
      <c r="FZ232" s="311"/>
      <c r="GA232" s="311"/>
      <c r="GB232" s="311"/>
      <c r="GC232" s="311"/>
      <c r="GD232" s="311"/>
      <c r="GE232" s="311"/>
      <c r="GF232" s="311"/>
      <c r="GG232" s="311"/>
      <c r="GH232" s="311"/>
      <c r="GI232" s="311"/>
      <c r="GJ232" s="311"/>
      <c r="GK232" s="311"/>
      <c r="GL232" s="311"/>
      <c r="GM232" s="311"/>
      <c r="GN232" s="311"/>
      <c r="GO232" s="311"/>
      <c r="GP232" s="311"/>
      <c r="GQ232" s="311"/>
      <c r="GR232" s="311"/>
      <c r="GS232" s="311"/>
      <c r="GT232" s="311"/>
      <c r="GU232" s="311"/>
      <c r="GV232" s="311"/>
      <c r="GW232" s="311"/>
      <c r="GX232" s="311"/>
      <c r="GY232" s="311"/>
      <c r="GZ232" s="311"/>
      <c r="HA232" s="311"/>
      <c r="HB232" s="311"/>
      <c r="HC232" s="311"/>
      <c r="HD232" s="311"/>
      <c r="HE232" s="311"/>
      <c r="HF232" s="311"/>
      <c r="HG232" s="311"/>
      <c r="HH232" s="311"/>
      <c r="HI232" s="311"/>
      <c r="HJ232" s="311"/>
      <c r="HK232" s="311"/>
      <c r="HL232" s="311"/>
      <c r="HM232" s="311"/>
      <c r="HN232" s="311"/>
      <c r="HO232" s="311"/>
      <c r="HP232" s="311"/>
      <c r="HQ232" s="311"/>
      <c r="HR232" s="311"/>
      <c r="HS232" s="311"/>
      <c r="HT232" s="311"/>
      <c r="HU232" s="311"/>
      <c r="HV232" s="311"/>
      <c r="HW232" s="311"/>
      <c r="HX232" s="311"/>
      <c r="HY232" s="311"/>
      <c r="HZ232" s="311"/>
      <c r="IA232" s="311"/>
      <c r="IB232" s="311"/>
      <c r="IC232" s="311"/>
      <c r="ID232" s="311"/>
      <c r="IE232" s="311"/>
      <c r="IF232" s="311"/>
      <c r="IG232" s="311"/>
      <c r="IH232" s="311"/>
      <c r="II232" s="311"/>
      <c r="IJ232" s="311"/>
      <c r="IK232" s="311"/>
      <c r="IL232" s="311"/>
      <c r="IM232" s="311"/>
      <c r="IN232" s="311"/>
    </row>
    <row r="233" spans="1:248" s="310" customFormat="1">
      <c r="A233" s="677" t="s">
        <v>972</v>
      </c>
      <c r="B233" s="565" t="s">
        <v>841</v>
      </c>
      <c r="C233" s="556" t="s">
        <v>555</v>
      </c>
      <c r="D233" s="556" t="s">
        <v>125</v>
      </c>
      <c r="E233" s="634">
        <v>1600</v>
      </c>
      <c r="F233" s="633">
        <v>800</v>
      </c>
      <c r="G233" s="540">
        <v>0</v>
      </c>
      <c r="H233" s="540">
        <v>0</v>
      </c>
      <c r="I233" s="540">
        <v>640</v>
      </c>
      <c r="J233" s="531">
        <f t="shared" si="10"/>
        <v>1280</v>
      </c>
      <c r="K233" s="584" t="s">
        <v>235</v>
      </c>
      <c r="L233" s="580" t="s">
        <v>242</v>
      </c>
      <c r="M233" s="582"/>
      <c r="N233" s="589"/>
      <c r="O233" s="582"/>
      <c r="P233" s="582"/>
    </row>
    <row r="234" spans="1:248" s="310" customFormat="1" ht="41.25" customHeight="1">
      <c r="A234" s="677" t="s">
        <v>1328</v>
      </c>
      <c r="B234" s="565" t="s">
        <v>872</v>
      </c>
      <c r="C234" s="556" t="s">
        <v>555</v>
      </c>
      <c r="D234" s="556" t="s">
        <v>125</v>
      </c>
      <c r="E234" s="634">
        <v>1700</v>
      </c>
      <c r="F234" s="633">
        <v>200</v>
      </c>
      <c r="G234" s="540">
        <v>0</v>
      </c>
      <c r="H234" s="540">
        <v>100</v>
      </c>
      <c r="I234" s="540">
        <v>200</v>
      </c>
      <c r="J234" s="531">
        <f t="shared" si="10"/>
        <v>340</v>
      </c>
      <c r="K234" s="547" t="s">
        <v>235</v>
      </c>
      <c r="L234" s="580" t="s">
        <v>644</v>
      </c>
      <c r="M234" s="582"/>
      <c r="N234" s="589"/>
      <c r="O234" s="582"/>
      <c r="P234" s="582"/>
      <c r="Q234" s="311"/>
      <c r="R234" s="311"/>
      <c r="S234" s="311"/>
      <c r="T234" s="311"/>
      <c r="U234" s="311"/>
      <c r="V234" s="311"/>
      <c r="W234" s="311"/>
      <c r="X234" s="311"/>
      <c r="Y234" s="311"/>
      <c r="Z234" s="311"/>
      <c r="AA234" s="311"/>
      <c r="AB234" s="311"/>
      <c r="AC234" s="311"/>
      <c r="AD234" s="311"/>
      <c r="AE234" s="311"/>
      <c r="AF234" s="311"/>
      <c r="AG234" s="311"/>
      <c r="AH234" s="311"/>
      <c r="AI234" s="311"/>
      <c r="AJ234" s="311"/>
      <c r="AK234" s="311"/>
      <c r="AL234" s="311"/>
      <c r="AM234" s="311"/>
      <c r="AN234" s="311"/>
      <c r="AO234" s="311"/>
      <c r="AP234" s="311"/>
      <c r="AQ234" s="311"/>
      <c r="AR234" s="311"/>
      <c r="AS234" s="311"/>
      <c r="AT234" s="311"/>
      <c r="AU234" s="311"/>
      <c r="AV234" s="311"/>
      <c r="AW234" s="311"/>
      <c r="AX234" s="311"/>
      <c r="AY234" s="311"/>
      <c r="AZ234" s="311"/>
      <c r="BA234" s="311"/>
      <c r="BB234" s="311"/>
      <c r="BC234" s="311"/>
      <c r="BD234" s="311"/>
      <c r="BE234" s="311"/>
      <c r="BF234" s="311"/>
      <c r="BG234" s="311"/>
      <c r="BH234" s="311"/>
      <c r="BI234" s="311"/>
      <c r="BJ234" s="311"/>
      <c r="BK234" s="311"/>
      <c r="BL234" s="311"/>
      <c r="BM234" s="311"/>
      <c r="BN234" s="311"/>
      <c r="BO234" s="311"/>
      <c r="BP234" s="311"/>
      <c r="BQ234" s="311"/>
      <c r="BR234" s="311"/>
      <c r="BS234" s="311"/>
      <c r="BT234" s="311"/>
      <c r="BU234" s="311"/>
      <c r="BV234" s="311"/>
      <c r="BW234" s="311"/>
      <c r="BX234" s="311"/>
      <c r="BY234" s="311"/>
      <c r="BZ234" s="311"/>
      <c r="CA234" s="311"/>
      <c r="CB234" s="311"/>
      <c r="CC234" s="311"/>
      <c r="CD234" s="311"/>
      <c r="CE234" s="311"/>
      <c r="CF234" s="311"/>
      <c r="CG234" s="311"/>
      <c r="CH234" s="311"/>
      <c r="CI234" s="311"/>
      <c r="CJ234" s="311"/>
      <c r="CK234" s="311"/>
      <c r="CL234" s="311"/>
      <c r="CM234" s="311"/>
      <c r="CN234" s="311"/>
      <c r="CO234" s="311"/>
      <c r="CP234" s="311"/>
      <c r="CQ234" s="311"/>
      <c r="CR234" s="311"/>
      <c r="CS234" s="311"/>
      <c r="CT234" s="311"/>
      <c r="CU234" s="311"/>
      <c r="CV234" s="311"/>
      <c r="CW234" s="311"/>
      <c r="CX234" s="311"/>
      <c r="CY234" s="311"/>
      <c r="CZ234" s="311"/>
      <c r="DA234" s="311"/>
      <c r="DB234" s="311"/>
      <c r="DC234" s="311"/>
      <c r="DD234" s="311"/>
      <c r="DE234" s="311"/>
      <c r="DF234" s="311"/>
      <c r="DG234" s="311"/>
      <c r="DH234" s="311"/>
      <c r="DI234" s="311"/>
      <c r="DJ234" s="311"/>
      <c r="DK234" s="311"/>
      <c r="DL234" s="311"/>
      <c r="DM234" s="311"/>
      <c r="DN234" s="311"/>
      <c r="DO234" s="311"/>
      <c r="DP234" s="311"/>
      <c r="DQ234" s="311"/>
      <c r="DR234" s="311"/>
      <c r="DS234" s="311"/>
      <c r="DT234" s="311"/>
      <c r="DU234" s="311"/>
      <c r="DV234" s="311"/>
      <c r="DW234" s="311"/>
      <c r="DX234" s="311"/>
      <c r="DY234" s="311"/>
      <c r="DZ234" s="311"/>
      <c r="EA234" s="311"/>
      <c r="EB234" s="311"/>
      <c r="EC234" s="311"/>
      <c r="ED234" s="311"/>
      <c r="EE234" s="311"/>
      <c r="EF234" s="311"/>
      <c r="EG234" s="311"/>
      <c r="EH234" s="311"/>
      <c r="EI234" s="311"/>
      <c r="EJ234" s="311"/>
      <c r="EK234" s="311"/>
      <c r="EL234" s="311"/>
      <c r="EM234" s="311"/>
      <c r="EN234" s="311"/>
      <c r="EO234" s="311"/>
      <c r="EP234" s="311"/>
      <c r="EQ234" s="311"/>
      <c r="ER234" s="311"/>
      <c r="ES234" s="311"/>
      <c r="ET234" s="311"/>
      <c r="EU234" s="311"/>
      <c r="EV234" s="311"/>
      <c r="EW234" s="311"/>
      <c r="EX234" s="311"/>
      <c r="EY234" s="311"/>
      <c r="EZ234" s="311"/>
      <c r="FA234" s="311"/>
      <c r="FB234" s="311"/>
      <c r="FC234" s="311"/>
      <c r="FD234" s="311"/>
      <c r="FE234" s="311"/>
      <c r="FF234" s="311"/>
      <c r="FG234" s="311"/>
      <c r="FH234" s="311"/>
      <c r="FI234" s="311"/>
      <c r="FJ234" s="311"/>
      <c r="FK234" s="311"/>
      <c r="FL234" s="311"/>
      <c r="FM234" s="311"/>
      <c r="FN234" s="311"/>
      <c r="FO234" s="311"/>
      <c r="FP234" s="311"/>
      <c r="FQ234" s="311"/>
      <c r="FR234" s="311"/>
      <c r="FS234" s="311"/>
      <c r="FT234" s="311"/>
      <c r="FU234" s="311"/>
      <c r="FV234" s="311"/>
      <c r="FW234" s="311"/>
      <c r="FX234" s="311"/>
      <c r="FY234" s="311"/>
      <c r="FZ234" s="311"/>
      <c r="GA234" s="311"/>
      <c r="GB234" s="311"/>
      <c r="GC234" s="311"/>
      <c r="GD234" s="311"/>
      <c r="GE234" s="311"/>
      <c r="GF234" s="311"/>
      <c r="GG234" s="311"/>
      <c r="GH234" s="311"/>
      <c r="GI234" s="311"/>
      <c r="GJ234" s="311"/>
      <c r="GK234" s="311"/>
      <c r="GL234" s="311"/>
      <c r="GM234" s="311"/>
      <c r="GN234" s="311"/>
      <c r="GO234" s="311"/>
      <c r="GP234" s="311"/>
      <c r="GQ234" s="311"/>
      <c r="GR234" s="311"/>
      <c r="GS234" s="311"/>
      <c r="GT234" s="311"/>
      <c r="GU234" s="311"/>
      <c r="GV234" s="311"/>
      <c r="GW234" s="311"/>
      <c r="GX234" s="311"/>
      <c r="GY234" s="311"/>
      <c r="GZ234" s="311"/>
      <c r="HA234" s="311"/>
      <c r="HB234" s="311"/>
      <c r="HC234" s="311"/>
      <c r="HD234" s="311"/>
      <c r="HE234" s="311"/>
      <c r="HF234" s="311"/>
      <c r="HG234" s="311"/>
      <c r="HH234" s="311"/>
      <c r="HI234" s="311"/>
      <c r="HJ234" s="311"/>
      <c r="HK234" s="311"/>
      <c r="HL234" s="311"/>
      <c r="HM234" s="311"/>
      <c r="HN234" s="311"/>
      <c r="HO234" s="311"/>
      <c r="HP234" s="311"/>
      <c r="HQ234" s="311"/>
      <c r="HR234" s="311"/>
      <c r="HS234" s="311"/>
      <c r="HT234" s="311"/>
      <c r="HU234" s="311"/>
      <c r="HV234" s="311"/>
      <c r="HW234" s="311"/>
      <c r="HX234" s="311"/>
      <c r="HY234" s="311"/>
      <c r="HZ234" s="311"/>
      <c r="IA234" s="311"/>
      <c r="IB234" s="311"/>
      <c r="IC234" s="311"/>
      <c r="ID234" s="311"/>
      <c r="IE234" s="311"/>
      <c r="IF234" s="311"/>
      <c r="IG234" s="311"/>
      <c r="IH234" s="311"/>
      <c r="II234" s="311"/>
      <c r="IJ234" s="311"/>
      <c r="IK234" s="311"/>
      <c r="IL234" s="311"/>
      <c r="IM234" s="311"/>
      <c r="IN234" s="311"/>
    </row>
    <row r="235" spans="1:248" s="310" customFormat="1" ht="27.75" customHeight="1">
      <c r="A235" s="612" t="s">
        <v>871</v>
      </c>
      <c r="B235" s="565" t="s">
        <v>870</v>
      </c>
      <c r="C235" s="556" t="s">
        <v>555</v>
      </c>
      <c r="D235" s="556" t="s">
        <v>125</v>
      </c>
      <c r="E235" s="634">
        <v>1200</v>
      </c>
      <c r="F235" s="633">
        <v>100</v>
      </c>
      <c r="G235" s="540">
        <v>0</v>
      </c>
      <c r="H235" s="540">
        <v>40</v>
      </c>
      <c r="I235" s="540">
        <v>80</v>
      </c>
      <c r="J235" s="347">
        <f t="shared" si="10"/>
        <v>120</v>
      </c>
      <c r="K235" s="547" t="s">
        <v>235</v>
      </c>
      <c r="L235" s="580" t="s">
        <v>644</v>
      </c>
      <c r="M235" s="582"/>
      <c r="N235" s="589"/>
      <c r="O235" s="582"/>
      <c r="P235" s="582"/>
      <c r="Q235" s="311"/>
      <c r="R235" s="311"/>
      <c r="S235" s="311"/>
      <c r="T235" s="311"/>
      <c r="U235" s="311"/>
      <c r="V235" s="311"/>
      <c r="W235" s="311"/>
      <c r="X235" s="311"/>
      <c r="Y235" s="311"/>
      <c r="Z235" s="311"/>
      <c r="AA235" s="311"/>
      <c r="AB235" s="311"/>
      <c r="AC235" s="311"/>
      <c r="AD235" s="311"/>
      <c r="AE235" s="311"/>
      <c r="AF235" s="311"/>
      <c r="AG235" s="311"/>
      <c r="AH235" s="311"/>
      <c r="AI235" s="311"/>
      <c r="AJ235" s="311"/>
      <c r="AK235" s="311"/>
      <c r="AL235" s="311"/>
      <c r="AM235" s="311"/>
      <c r="AN235" s="311"/>
      <c r="AO235" s="311"/>
      <c r="AP235" s="311"/>
      <c r="AQ235" s="311"/>
      <c r="AR235" s="311"/>
      <c r="AS235" s="311"/>
      <c r="AT235" s="311"/>
      <c r="AU235" s="311"/>
      <c r="AV235" s="311"/>
      <c r="AW235" s="311"/>
      <c r="AX235" s="311"/>
      <c r="AY235" s="311"/>
      <c r="AZ235" s="311"/>
      <c r="BA235" s="311"/>
      <c r="BB235" s="311"/>
      <c r="BC235" s="311"/>
      <c r="BD235" s="311"/>
      <c r="BE235" s="311"/>
      <c r="BF235" s="311"/>
      <c r="BG235" s="311"/>
      <c r="BH235" s="311"/>
      <c r="BI235" s="311"/>
      <c r="BJ235" s="311"/>
      <c r="BK235" s="311"/>
      <c r="BL235" s="311"/>
      <c r="BM235" s="311"/>
      <c r="BN235" s="311"/>
      <c r="BO235" s="311"/>
      <c r="BP235" s="311"/>
      <c r="BQ235" s="311"/>
      <c r="BR235" s="311"/>
      <c r="BS235" s="311"/>
      <c r="BT235" s="311"/>
      <c r="BU235" s="311"/>
      <c r="BV235" s="311"/>
      <c r="BW235" s="311"/>
      <c r="BX235" s="311"/>
      <c r="BY235" s="311"/>
      <c r="BZ235" s="311"/>
      <c r="CA235" s="311"/>
      <c r="CB235" s="311"/>
      <c r="CC235" s="311"/>
      <c r="CD235" s="311"/>
      <c r="CE235" s="311"/>
      <c r="CF235" s="311"/>
      <c r="CG235" s="311"/>
      <c r="CH235" s="311"/>
      <c r="CI235" s="311"/>
      <c r="CJ235" s="311"/>
      <c r="CK235" s="311"/>
      <c r="CL235" s="311"/>
      <c r="CM235" s="311"/>
      <c r="CN235" s="311"/>
      <c r="CO235" s="311"/>
      <c r="CP235" s="311"/>
      <c r="CQ235" s="311"/>
      <c r="CR235" s="311"/>
      <c r="CS235" s="311"/>
      <c r="CT235" s="311"/>
      <c r="CU235" s="311"/>
      <c r="CV235" s="311"/>
      <c r="CW235" s="311"/>
      <c r="CX235" s="311"/>
      <c r="CY235" s="311"/>
      <c r="CZ235" s="311"/>
      <c r="DA235" s="311"/>
      <c r="DB235" s="311"/>
      <c r="DC235" s="311"/>
      <c r="DD235" s="311"/>
      <c r="DE235" s="311"/>
      <c r="DF235" s="311"/>
      <c r="DG235" s="311"/>
      <c r="DH235" s="311"/>
      <c r="DI235" s="311"/>
      <c r="DJ235" s="311"/>
      <c r="DK235" s="311"/>
      <c r="DL235" s="311"/>
      <c r="DM235" s="311"/>
      <c r="DN235" s="311"/>
      <c r="DO235" s="311"/>
      <c r="DP235" s="311"/>
      <c r="DQ235" s="311"/>
      <c r="DR235" s="311"/>
      <c r="DS235" s="311"/>
      <c r="DT235" s="311"/>
      <c r="DU235" s="311"/>
      <c r="DV235" s="311"/>
      <c r="DW235" s="311"/>
      <c r="DX235" s="311"/>
      <c r="DY235" s="311"/>
      <c r="DZ235" s="311"/>
      <c r="EA235" s="311"/>
      <c r="EB235" s="311"/>
      <c r="EC235" s="311"/>
      <c r="ED235" s="311"/>
      <c r="EE235" s="311"/>
      <c r="EF235" s="311"/>
      <c r="EG235" s="311"/>
      <c r="EH235" s="311"/>
      <c r="EI235" s="311"/>
      <c r="EJ235" s="311"/>
      <c r="EK235" s="311"/>
      <c r="EL235" s="311"/>
      <c r="EM235" s="311"/>
      <c r="EN235" s="311"/>
      <c r="EO235" s="311"/>
      <c r="EP235" s="311"/>
      <c r="EQ235" s="311"/>
      <c r="ER235" s="311"/>
      <c r="ES235" s="311"/>
      <c r="ET235" s="311"/>
      <c r="EU235" s="311"/>
      <c r="EV235" s="311"/>
      <c r="EW235" s="311"/>
      <c r="EX235" s="311"/>
      <c r="EY235" s="311"/>
      <c r="EZ235" s="311"/>
      <c r="FA235" s="311"/>
      <c r="FB235" s="311"/>
      <c r="FC235" s="311"/>
      <c r="FD235" s="311"/>
      <c r="FE235" s="311"/>
      <c r="FF235" s="311"/>
      <c r="FG235" s="311"/>
      <c r="FH235" s="311"/>
      <c r="FI235" s="311"/>
      <c r="FJ235" s="311"/>
      <c r="FK235" s="311"/>
      <c r="FL235" s="311"/>
      <c r="FM235" s="311"/>
      <c r="FN235" s="311"/>
      <c r="FO235" s="311"/>
      <c r="FP235" s="311"/>
      <c r="FQ235" s="311"/>
      <c r="FR235" s="311"/>
      <c r="FS235" s="311"/>
      <c r="FT235" s="311"/>
      <c r="FU235" s="311"/>
      <c r="FV235" s="311"/>
      <c r="FW235" s="311"/>
      <c r="FX235" s="311"/>
      <c r="FY235" s="311"/>
      <c r="FZ235" s="311"/>
      <c r="GA235" s="311"/>
      <c r="GB235" s="311"/>
      <c r="GC235" s="311"/>
      <c r="GD235" s="311"/>
      <c r="GE235" s="311"/>
      <c r="GF235" s="311"/>
      <c r="GG235" s="311"/>
      <c r="GH235" s="311"/>
      <c r="GI235" s="311"/>
      <c r="GJ235" s="311"/>
      <c r="GK235" s="311"/>
      <c r="GL235" s="311"/>
      <c r="GM235" s="311"/>
      <c r="GN235" s="311"/>
      <c r="GO235" s="311"/>
      <c r="GP235" s="311"/>
      <c r="GQ235" s="311"/>
      <c r="GR235" s="311"/>
      <c r="GS235" s="311"/>
      <c r="GT235" s="311"/>
      <c r="GU235" s="311"/>
      <c r="GV235" s="311"/>
      <c r="GW235" s="311"/>
      <c r="GX235" s="311"/>
      <c r="GY235" s="311"/>
      <c r="GZ235" s="311"/>
      <c r="HA235" s="311"/>
      <c r="HB235" s="311"/>
      <c r="HC235" s="311"/>
      <c r="HD235" s="311"/>
      <c r="HE235" s="311"/>
      <c r="HF235" s="311"/>
      <c r="HG235" s="311"/>
      <c r="HH235" s="311"/>
      <c r="HI235" s="311"/>
      <c r="HJ235" s="311"/>
      <c r="HK235" s="311"/>
      <c r="HL235" s="311"/>
      <c r="HM235" s="311"/>
      <c r="HN235" s="311"/>
      <c r="HO235" s="311"/>
      <c r="HP235" s="311"/>
      <c r="HQ235" s="311"/>
      <c r="HR235" s="311"/>
      <c r="HS235" s="311"/>
      <c r="HT235" s="311"/>
      <c r="HU235" s="311"/>
      <c r="HV235" s="311"/>
      <c r="HW235" s="311"/>
      <c r="HX235" s="311"/>
      <c r="HY235" s="311"/>
      <c r="HZ235" s="311"/>
      <c r="IA235" s="311"/>
      <c r="IB235" s="311"/>
      <c r="IC235" s="311"/>
      <c r="ID235" s="311"/>
      <c r="IE235" s="311"/>
      <c r="IF235" s="311"/>
      <c r="IG235" s="311"/>
      <c r="IH235" s="311"/>
      <c r="II235" s="311"/>
      <c r="IJ235" s="311"/>
      <c r="IK235" s="311"/>
      <c r="IL235" s="311"/>
      <c r="IM235" s="311"/>
      <c r="IN235" s="311"/>
    </row>
    <row r="236" spans="1:248" s="310" customFormat="1" ht="30" customHeight="1">
      <c r="A236" s="193" t="s">
        <v>973</v>
      </c>
      <c r="B236" s="553" t="s">
        <v>732</v>
      </c>
      <c r="C236" s="552" t="s">
        <v>555</v>
      </c>
      <c r="D236" s="552" t="s">
        <v>1234</v>
      </c>
      <c r="E236" s="631">
        <v>200</v>
      </c>
      <c r="F236" s="629">
        <v>50000</v>
      </c>
      <c r="G236" s="539">
        <v>0</v>
      </c>
      <c r="H236" s="539">
        <v>3000</v>
      </c>
      <c r="I236" s="539">
        <v>6000</v>
      </c>
      <c r="J236" s="347">
        <f t="shared" si="10"/>
        <v>10000</v>
      </c>
      <c r="K236" s="547" t="s">
        <v>235</v>
      </c>
      <c r="L236" s="580" t="s">
        <v>644</v>
      </c>
      <c r="M236" s="582"/>
      <c r="N236" s="589"/>
      <c r="O236" s="582"/>
      <c r="P236" s="582"/>
      <c r="Q236" s="311"/>
      <c r="R236" s="311"/>
      <c r="S236" s="311"/>
      <c r="T236" s="311"/>
      <c r="U236" s="311"/>
      <c r="V236" s="311"/>
      <c r="W236" s="311"/>
      <c r="X236" s="311"/>
      <c r="Y236" s="311"/>
      <c r="Z236" s="311"/>
      <c r="AA236" s="311"/>
      <c r="AB236" s="311"/>
      <c r="AC236" s="311"/>
      <c r="AD236" s="311"/>
      <c r="AE236" s="311"/>
      <c r="AF236" s="311"/>
      <c r="AG236" s="311"/>
      <c r="AH236" s="311"/>
      <c r="AI236" s="311"/>
      <c r="AJ236" s="311"/>
      <c r="AK236" s="311"/>
      <c r="AL236" s="311"/>
      <c r="AM236" s="311"/>
      <c r="AN236" s="311"/>
      <c r="AO236" s="311"/>
      <c r="AP236" s="311"/>
      <c r="AQ236" s="311"/>
      <c r="AR236" s="311"/>
      <c r="AS236" s="311"/>
      <c r="AT236" s="311"/>
      <c r="AU236" s="311"/>
      <c r="AV236" s="311"/>
      <c r="AW236" s="311"/>
      <c r="AX236" s="311"/>
      <c r="AY236" s="311"/>
      <c r="AZ236" s="311"/>
      <c r="BA236" s="311"/>
      <c r="BB236" s="311"/>
      <c r="BC236" s="311"/>
      <c r="BD236" s="311"/>
      <c r="BE236" s="311"/>
      <c r="BF236" s="311"/>
      <c r="BG236" s="311"/>
      <c r="BH236" s="311"/>
      <c r="BI236" s="311"/>
      <c r="BJ236" s="311"/>
      <c r="BK236" s="311"/>
      <c r="BL236" s="311"/>
      <c r="BM236" s="311"/>
      <c r="BN236" s="311"/>
      <c r="BO236" s="311"/>
      <c r="BP236" s="311"/>
      <c r="BQ236" s="311"/>
      <c r="BR236" s="311"/>
      <c r="BS236" s="311"/>
      <c r="BT236" s="311"/>
      <c r="BU236" s="311"/>
      <c r="BV236" s="311"/>
      <c r="BW236" s="311"/>
      <c r="BX236" s="311"/>
      <c r="BY236" s="311"/>
      <c r="BZ236" s="311"/>
      <c r="CA236" s="311"/>
      <c r="CB236" s="311"/>
      <c r="CC236" s="311"/>
      <c r="CD236" s="311"/>
      <c r="CE236" s="311"/>
      <c r="CF236" s="311"/>
      <c r="CG236" s="311"/>
      <c r="CH236" s="311"/>
      <c r="CI236" s="311"/>
      <c r="CJ236" s="311"/>
      <c r="CK236" s="311"/>
      <c r="CL236" s="311"/>
      <c r="CM236" s="311"/>
      <c r="CN236" s="311"/>
      <c r="CO236" s="311"/>
      <c r="CP236" s="311"/>
      <c r="CQ236" s="311"/>
      <c r="CR236" s="311"/>
      <c r="CS236" s="311"/>
      <c r="CT236" s="311"/>
      <c r="CU236" s="311"/>
      <c r="CV236" s="311"/>
      <c r="CW236" s="311"/>
      <c r="CX236" s="311"/>
      <c r="CY236" s="311"/>
      <c r="CZ236" s="311"/>
      <c r="DA236" s="311"/>
      <c r="DB236" s="311"/>
      <c r="DC236" s="311"/>
      <c r="DD236" s="311"/>
      <c r="DE236" s="311"/>
      <c r="DF236" s="311"/>
      <c r="DG236" s="311"/>
      <c r="DH236" s="311"/>
      <c r="DI236" s="311"/>
      <c r="DJ236" s="311"/>
      <c r="DK236" s="311"/>
      <c r="DL236" s="311"/>
      <c r="DM236" s="311"/>
      <c r="DN236" s="311"/>
      <c r="DO236" s="311"/>
      <c r="DP236" s="311"/>
      <c r="DQ236" s="311"/>
      <c r="DR236" s="311"/>
      <c r="DS236" s="311"/>
      <c r="DT236" s="311"/>
      <c r="DU236" s="311"/>
      <c r="DV236" s="311"/>
      <c r="DW236" s="311"/>
      <c r="DX236" s="311"/>
      <c r="DY236" s="311"/>
      <c r="DZ236" s="311"/>
      <c r="EA236" s="311"/>
      <c r="EB236" s="311"/>
      <c r="EC236" s="311"/>
      <c r="ED236" s="311"/>
      <c r="EE236" s="311"/>
      <c r="EF236" s="311"/>
      <c r="EG236" s="311"/>
      <c r="EH236" s="311"/>
      <c r="EI236" s="311"/>
      <c r="EJ236" s="311"/>
      <c r="EK236" s="311"/>
      <c r="EL236" s="311"/>
      <c r="EM236" s="311"/>
      <c r="EN236" s="311"/>
      <c r="EO236" s="311"/>
      <c r="EP236" s="311"/>
      <c r="EQ236" s="311"/>
      <c r="ER236" s="311"/>
      <c r="ES236" s="311"/>
      <c r="ET236" s="311"/>
      <c r="EU236" s="311"/>
      <c r="EV236" s="311"/>
      <c r="EW236" s="311"/>
      <c r="EX236" s="311"/>
      <c r="EY236" s="311"/>
      <c r="EZ236" s="311"/>
      <c r="FA236" s="311"/>
      <c r="FB236" s="311"/>
      <c r="FC236" s="311"/>
      <c r="FD236" s="311"/>
      <c r="FE236" s="311"/>
      <c r="FF236" s="311"/>
      <c r="FG236" s="311"/>
      <c r="FH236" s="311"/>
      <c r="FI236" s="311"/>
      <c r="FJ236" s="311"/>
      <c r="FK236" s="311"/>
      <c r="FL236" s="311"/>
      <c r="FM236" s="311"/>
      <c r="FN236" s="311"/>
      <c r="FO236" s="311"/>
      <c r="FP236" s="311"/>
      <c r="FQ236" s="311"/>
      <c r="FR236" s="311"/>
      <c r="FS236" s="311"/>
      <c r="FT236" s="311"/>
      <c r="FU236" s="311"/>
      <c r="FV236" s="311"/>
      <c r="FW236" s="311"/>
      <c r="FX236" s="311"/>
      <c r="FY236" s="311"/>
      <c r="FZ236" s="311"/>
      <c r="GA236" s="311"/>
      <c r="GB236" s="311"/>
      <c r="GC236" s="311"/>
      <c r="GD236" s="311"/>
      <c r="GE236" s="311"/>
      <c r="GF236" s="311"/>
      <c r="GG236" s="311"/>
      <c r="GH236" s="311"/>
      <c r="GI236" s="311"/>
      <c r="GJ236" s="311"/>
      <c r="GK236" s="311"/>
      <c r="GL236" s="311"/>
      <c r="GM236" s="311"/>
      <c r="GN236" s="311"/>
      <c r="GO236" s="311"/>
      <c r="GP236" s="311"/>
      <c r="GQ236" s="311"/>
      <c r="GR236" s="311"/>
      <c r="GS236" s="311"/>
      <c r="GT236" s="311"/>
      <c r="GU236" s="311"/>
      <c r="GV236" s="311"/>
      <c r="GW236" s="311"/>
      <c r="GX236" s="311"/>
      <c r="GY236" s="311"/>
      <c r="GZ236" s="311"/>
      <c r="HA236" s="311"/>
      <c r="HB236" s="311"/>
      <c r="HC236" s="311"/>
      <c r="HD236" s="311"/>
      <c r="HE236" s="311"/>
      <c r="HF236" s="311"/>
      <c r="HG236" s="311"/>
      <c r="HH236" s="311"/>
      <c r="HI236" s="311"/>
      <c r="HJ236" s="311"/>
      <c r="HK236" s="311"/>
      <c r="HL236" s="311"/>
      <c r="HM236" s="311"/>
      <c r="HN236" s="311"/>
      <c r="HO236" s="311"/>
      <c r="HP236" s="311"/>
      <c r="HQ236" s="311"/>
      <c r="HR236" s="311"/>
      <c r="HS236" s="311"/>
      <c r="HT236" s="311"/>
      <c r="HU236" s="311"/>
      <c r="HV236" s="311"/>
      <c r="HW236" s="311"/>
      <c r="HX236" s="311"/>
      <c r="HY236" s="311"/>
      <c r="HZ236" s="311"/>
      <c r="IA236" s="311"/>
      <c r="IB236" s="311"/>
      <c r="IC236" s="311"/>
      <c r="ID236" s="311"/>
      <c r="IE236" s="311"/>
      <c r="IF236" s="311"/>
      <c r="IG236" s="311"/>
      <c r="IH236" s="311"/>
      <c r="II236" s="311"/>
      <c r="IJ236" s="311"/>
      <c r="IK236" s="311"/>
      <c r="IL236" s="311"/>
      <c r="IM236" s="311"/>
      <c r="IN236" s="311"/>
    </row>
    <row r="237" spans="1:248" s="310" customFormat="1" ht="136.5" customHeight="1">
      <c r="A237" s="193" t="s">
        <v>974</v>
      </c>
      <c r="B237" s="553" t="s">
        <v>743</v>
      </c>
      <c r="C237" s="552" t="s">
        <v>555</v>
      </c>
      <c r="D237" s="552" t="s">
        <v>125</v>
      </c>
      <c r="E237" s="631">
        <v>500</v>
      </c>
      <c r="F237" s="629">
        <v>4000</v>
      </c>
      <c r="G237" s="539">
        <v>0</v>
      </c>
      <c r="H237" s="539">
        <v>500</v>
      </c>
      <c r="I237" s="539">
        <v>1000</v>
      </c>
      <c r="J237" s="347">
        <f t="shared" si="10"/>
        <v>2000</v>
      </c>
      <c r="K237" s="547" t="s">
        <v>235</v>
      </c>
      <c r="L237" s="580" t="s">
        <v>644</v>
      </c>
      <c r="M237" s="582"/>
      <c r="N237" s="589"/>
      <c r="O237" s="582"/>
      <c r="P237" s="582"/>
      <c r="Q237" s="311"/>
      <c r="R237" s="311"/>
      <c r="S237" s="311"/>
      <c r="T237" s="311"/>
      <c r="U237" s="311"/>
      <c r="V237" s="311"/>
      <c r="W237" s="311"/>
      <c r="X237" s="311"/>
      <c r="Y237" s="311"/>
      <c r="Z237" s="311"/>
      <c r="AA237" s="311"/>
      <c r="AB237" s="311"/>
      <c r="AC237" s="311"/>
      <c r="AD237" s="311"/>
      <c r="AE237" s="311"/>
      <c r="AF237" s="311"/>
      <c r="AG237" s="311"/>
      <c r="AH237" s="311"/>
      <c r="AI237" s="311"/>
      <c r="AJ237" s="311"/>
      <c r="AK237" s="311"/>
      <c r="AL237" s="311"/>
      <c r="AM237" s="311"/>
      <c r="AN237" s="311"/>
      <c r="AO237" s="311"/>
      <c r="AP237" s="311"/>
      <c r="AQ237" s="311"/>
      <c r="AR237" s="311"/>
      <c r="AS237" s="311"/>
      <c r="AT237" s="311"/>
      <c r="AU237" s="311"/>
      <c r="AV237" s="311"/>
      <c r="AW237" s="311"/>
      <c r="AX237" s="311"/>
      <c r="AY237" s="311"/>
      <c r="AZ237" s="311"/>
      <c r="BA237" s="311"/>
      <c r="BB237" s="311"/>
      <c r="BC237" s="311"/>
      <c r="BD237" s="311"/>
      <c r="BE237" s="311"/>
      <c r="BF237" s="311"/>
      <c r="BG237" s="311"/>
      <c r="BH237" s="311"/>
      <c r="BI237" s="311"/>
      <c r="BJ237" s="311"/>
      <c r="BK237" s="311"/>
      <c r="BL237" s="311"/>
      <c r="BM237" s="311"/>
      <c r="BN237" s="311"/>
      <c r="BO237" s="311"/>
      <c r="BP237" s="311"/>
      <c r="BQ237" s="311"/>
      <c r="BR237" s="311"/>
      <c r="BS237" s="311"/>
      <c r="BT237" s="311"/>
      <c r="BU237" s="311"/>
      <c r="BV237" s="311"/>
      <c r="BW237" s="311"/>
      <c r="BX237" s="311"/>
      <c r="BY237" s="311"/>
      <c r="BZ237" s="311"/>
      <c r="CA237" s="311"/>
      <c r="CB237" s="311"/>
      <c r="CC237" s="311"/>
      <c r="CD237" s="311"/>
      <c r="CE237" s="311"/>
      <c r="CF237" s="311"/>
      <c r="CG237" s="311"/>
      <c r="CH237" s="311"/>
      <c r="CI237" s="311"/>
      <c r="CJ237" s="311"/>
      <c r="CK237" s="311"/>
      <c r="CL237" s="311"/>
      <c r="CM237" s="311"/>
      <c r="CN237" s="311"/>
      <c r="CO237" s="311"/>
      <c r="CP237" s="311"/>
      <c r="CQ237" s="311"/>
      <c r="CR237" s="311"/>
      <c r="CS237" s="311"/>
      <c r="CT237" s="311"/>
      <c r="CU237" s="311"/>
      <c r="CV237" s="311"/>
      <c r="CW237" s="311"/>
      <c r="CX237" s="311"/>
      <c r="CY237" s="311"/>
      <c r="CZ237" s="311"/>
      <c r="DA237" s="311"/>
      <c r="DB237" s="311"/>
      <c r="DC237" s="311"/>
      <c r="DD237" s="311"/>
      <c r="DE237" s="311"/>
      <c r="DF237" s="311"/>
      <c r="DG237" s="311"/>
      <c r="DH237" s="311"/>
      <c r="DI237" s="311"/>
      <c r="DJ237" s="311"/>
      <c r="DK237" s="311"/>
      <c r="DL237" s="311"/>
      <c r="DM237" s="311"/>
      <c r="DN237" s="311"/>
      <c r="DO237" s="311"/>
      <c r="DP237" s="311"/>
      <c r="DQ237" s="311"/>
      <c r="DR237" s="311"/>
      <c r="DS237" s="311"/>
      <c r="DT237" s="311"/>
      <c r="DU237" s="311"/>
      <c r="DV237" s="311"/>
      <c r="DW237" s="311"/>
      <c r="DX237" s="311"/>
      <c r="DY237" s="311"/>
      <c r="DZ237" s="311"/>
      <c r="EA237" s="311"/>
      <c r="EB237" s="311"/>
      <c r="EC237" s="311"/>
      <c r="ED237" s="311"/>
      <c r="EE237" s="311"/>
      <c r="EF237" s="311"/>
      <c r="EG237" s="311"/>
      <c r="EH237" s="311"/>
      <c r="EI237" s="311"/>
      <c r="EJ237" s="311"/>
      <c r="EK237" s="311"/>
      <c r="EL237" s="311"/>
      <c r="EM237" s="311"/>
      <c r="EN237" s="311"/>
      <c r="EO237" s="311"/>
      <c r="EP237" s="311"/>
      <c r="EQ237" s="311"/>
      <c r="ER237" s="311"/>
      <c r="ES237" s="311"/>
      <c r="ET237" s="311"/>
      <c r="EU237" s="311"/>
      <c r="EV237" s="311"/>
      <c r="EW237" s="311"/>
      <c r="EX237" s="311"/>
      <c r="EY237" s="311"/>
      <c r="EZ237" s="311"/>
      <c r="FA237" s="311"/>
      <c r="FB237" s="311"/>
      <c r="FC237" s="311"/>
      <c r="FD237" s="311"/>
      <c r="FE237" s="311"/>
      <c r="FF237" s="311"/>
      <c r="FG237" s="311"/>
      <c r="FH237" s="311"/>
      <c r="FI237" s="311"/>
      <c r="FJ237" s="311"/>
      <c r="FK237" s="311"/>
      <c r="FL237" s="311"/>
      <c r="FM237" s="311"/>
      <c r="FN237" s="311"/>
      <c r="FO237" s="311"/>
      <c r="FP237" s="311"/>
      <c r="FQ237" s="311"/>
      <c r="FR237" s="311"/>
      <c r="FS237" s="311"/>
      <c r="FT237" s="311"/>
      <c r="FU237" s="311"/>
      <c r="FV237" s="311"/>
      <c r="FW237" s="311"/>
      <c r="FX237" s="311"/>
      <c r="FY237" s="311"/>
      <c r="FZ237" s="311"/>
      <c r="GA237" s="311"/>
      <c r="GB237" s="311"/>
      <c r="GC237" s="311"/>
      <c r="GD237" s="311"/>
      <c r="GE237" s="311"/>
      <c r="GF237" s="311"/>
      <c r="GG237" s="311"/>
      <c r="GH237" s="311"/>
      <c r="GI237" s="311"/>
      <c r="GJ237" s="311"/>
      <c r="GK237" s="311"/>
      <c r="GL237" s="311"/>
      <c r="GM237" s="311"/>
      <c r="GN237" s="311"/>
      <c r="GO237" s="311"/>
      <c r="GP237" s="311"/>
      <c r="GQ237" s="311"/>
      <c r="GR237" s="311"/>
      <c r="GS237" s="311"/>
      <c r="GT237" s="311"/>
      <c r="GU237" s="311"/>
      <c r="GV237" s="311"/>
      <c r="GW237" s="311"/>
      <c r="GX237" s="311"/>
      <c r="GY237" s="311"/>
      <c r="GZ237" s="311"/>
      <c r="HA237" s="311"/>
      <c r="HB237" s="311"/>
      <c r="HC237" s="311"/>
      <c r="HD237" s="311"/>
      <c r="HE237" s="311"/>
      <c r="HF237" s="311"/>
      <c r="HG237" s="311"/>
      <c r="HH237" s="311"/>
      <c r="HI237" s="311"/>
      <c r="HJ237" s="311"/>
      <c r="HK237" s="311"/>
      <c r="HL237" s="311"/>
      <c r="HM237" s="311"/>
      <c r="HN237" s="311"/>
      <c r="HO237" s="311"/>
      <c r="HP237" s="311"/>
      <c r="HQ237" s="311"/>
      <c r="HR237" s="311"/>
      <c r="HS237" s="311"/>
      <c r="HT237" s="311"/>
      <c r="HU237" s="311"/>
      <c r="HV237" s="311"/>
      <c r="HW237" s="311"/>
      <c r="HX237" s="311"/>
      <c r="HY237" s="311"/>
      <c r="HZ237" s="311"/>
      <c r="IA237" s="311"/>
      <c r="IB237" s="311"/>
      <c r="IC237" s="311"/>
      <c r="ID237" s="311"/>
      <c r="IE237" s="311"/>
      <c r="IF237" s="311"/>
      <c r="IG237" s="311"/>
      <c r="IH237" s="311"/>
      <c r="II237" s="311"/>
      <c r="IJ237" s="311"/>
      <c r="IK237" s="311"/>
      <c r="IL237" s="311"/>
      <c r="IM237" s="311"/>
      <c r="IN237" s="311"/>
    </row>
    <row r="238" spans="1:248" s="310" customFormat="1" ht="48" customHeight="1">
      <c r="A238" s="193" t="s">
        <v>975</v>
      </c>
      <c r="B238" s="553" t="s">
        <v>256</v>
      </c>
      <c r="C238" s="552" t="s">
        <v>555</v>
      </c>
      <c r="D238" s="552" t="s">
        <v>47</v>
      </c>
      <c r="E238" s="631">
        <v>21000</v>
      </c>
      <c r="F238" s="629">
        <v>300</v>
      </c>
      <c r="G238" s="539"/>
      <c r="H238" s="539">
        <v>2100</v>
      </c>
      <c r="I238" s="539">
        <v>4200</v>
      </c>
      <c r="J238" s="347">
        <f t="shared" si="10"/>
        <v>6300</v>
      </c>
      <c r="K238" s="584" t="s">
        <v>235</v>
      </c>
      <c r="L238" s="580" t="s">
        <v>242</v>
      </c>
      <c r="M238" s="582"/>
      <c r="N238" s="589"/>
      <c r="O238" s="582"/>
      <c r="P238" s="582"/>
    </row>
    <row r="239" spans="1:248" s="310" customFormat="1" ht="46.5" customHeight="1">
      <c r="A239" s="193" t="s">
        <v>976</v>
      </c>
      <c r="B239" s="553" t="s">
        <v>256</v>
      </c>
      <c r="C239" s="552" t="s">
        <v>555</v>
      </c>
      <c r="D239" s="552" t="s">
        <v>47</v>
      </c>
      <c r="E239" s="631">
        <v>31000</v>
      </c>
      <c r="F239" s="629">
        <v>12</v>
      </c>
      <c r="G239" s="539"/>
      <c r="H239" s="539">
        <v>124</v>
      </c>
      <c r="I239" s="539">
        <v>248</v>
      </c>
      <c r="J239" s="347">
        <f t="shared" si="10"/>
        <v>372</v>
      </c>
      <c r="K239" s="584" t="s">
        <v>235</v>
      </c>
      <c r="L239" s="580" t="s">
        <v>242</v>
      </c>
      <c r="M239" s="582"/>
      <c r="N239" s="589"/>
      <c r="O239" s="582"/>
      <c r="P239" s="582"/>
    </row>
    <row r="240" spans="1:248" s="310" customFormat="1">
      <c r="A240" s="193" t="s">
        <v>977</v>
      </c>
      <c r="B240" s="553" t="s">
        <v>760</v>
      </c>
      <c r="C240" s="552" t="s">
        <v>555</v>
      </c>
      <c r="D240" s="552" t="s">
        <v>47</v>
      </c>
      <c r="E240" s="631">
        <v>23000</v>
      </c>
      <c r="F240" s="629">
        <v>50</v>
      </c>
      <c r="G240" s="539">
        <v>0</v>
      </c>
      <c r="H240" s="539">
        <v>345</v>
      </c>
      <c r="I240" s="539">
        <v>690</v>
      </c>
      <c r="J240" s="347">
        <f t="shared" si="10"/>
        <v>1150</v>
      </c>
      <c r="K240" s="547" t="s">
        <v>235</v>
      </c>
      <c r="L240" s="580" t="s">
        <v>644</v>
      </c>
      <c r="M240" s="582"/>
      <c r="N240" s="589"/>
      <c r="O240" s="582"/>
      <c r="P240" s="582"/>
      <c r="Q240" s="311"/>
      <c r="R240" s="311"/>
      <c r="S240" s="311"/>
      <c r="T240" s="311"/>
      <c r="U240" s="311"/>
      <c r="V240" s="311"/>
      <c r="W240" s="311"/>
      <c r="X240" s="311"/>
      <c r="Y240" s="311"/>
      <c r="Z240" s="311"/>
      <c r="AA240" s="311"/>
      <c r="AB240" s="311"/>
      <c r="AC240" s="311"/>
      <c r="AD240" s="311"/>
      <c r="AE240" s="311"/>
      <c r="AF240" s="311"/>
      <c r="AG240" s="311"/>
      <c r="AH240" s="311"/>
      <c r="AI240" s="311"/>
      <c r="AJ240" s="311"/>
      <c r="AK240" s="311"/>
      <c r="AL240" s="311"/>
      <c r="AM240" s="311"/>
      <c r="AN240" s="311"/>
      <c r="AO240" s="311"/>
      <c r="AP240" s="311"/>
      <c r="AQ240" s="311"/>
      <c r="AR240" s="311"/>
      <c r="AS240" s="311"/>
      <c r="AT240" s="311"/>
      <c r="AU240" s="311"/>
      <c r="AV240" s="311"/>
      <c r="AW240" s="311"/>
      <c r="AX240" s="311"/>
      <c r="AY240" s="311"/>
      <c r="AZ240" s="311"/>
      <c r="BA240" s="311"/>
      <c r="BB240" s="311"/>
      <c r="BC240" s="311"/>
      <c r="BD240" s="311"/>
      <c r="BE240" s="311"/>
      <c r="BF240" s="311"/>
      <c r="BG240" s="311"/>
      <c r="BH240" s="311"/>
      <c r="BI240" s="311"/>
      <c r="BJ240" s="311"/>
      <c r="BK240" s="311"/>
      <c r="BL240" s="311"/>
      <c r="BM240" s="311"/>
      <c r="BN240" s="311"/>
      <c r="BO240" s="311"/>
      <c r="BP240" s="311"/>
      <c r="BQ240" s="311"/>
      <c r="BR240" s="311"/>
      <c r="BS240" s="311"/>
      <c r="BT240" s="311"/>
      <c r="BU240" s="311"/>
      <c r="BV240" s="311"/>
      <c r="BW240" s="311"/>
      <c r="BX240" s="311"/>
      <c r="BY240" s="311"/>
      <c r="BZ240" s="311"/>
      <c r="CA240" s="311"/>
      <c r="CB240" s="311"/>
      <c r="CC240" s="311"/>
      <c r="CD240" s="311"/>
      <c r="CE240" s="311"/>
      <c r="CF240" s="311"/>
      <c r="CG240" s="311"/>
      <c r="CH240" s="311"/>
      <c r="CI240" s="311"/>
      <c r="CJ240" s="311"/>
      <c r="CK240" s="311"/>
      <c r="CL240" s="311"/>
      <c r="CM240" s="311"/>
      <c r="CN240" s="311"/>
      <c r="CO240" s="311"/>
      <c r="CP240" s="311"/>
      <c r="CQ240" s="311"/>
      <c r="CR240" s="311"/>
      <c r="CS240" s="311"/>
      <c r="CT240" s="311"/>
      <c r="CU240" s="311"/>
      <c r="CV240" s="311"/>
      <c r="CW240" s="311"/>
      <c r="CX240" s="311"/>
      <c r="CY240" s="311"/>
      <c r="CZ240" s="311"/>
      <c r="DA240" s="311"/>
      <c r="DB240" s="311"/>
      <c r="DC240" s="311"/>
      <c r="DD240" s="311"/>
      <c r="DE240" s="311"/>
      <c r="DF240" s="311"/>
      <c r="DG240" s="311"/>
      <c r="DH240" s="311"/>
      <c r="DI240" s="311"/>
      <c r="DJ240" s="311"/>
      <c r="DK240" s="311"/>
      <c r="DL240" s="311"/>
      <c r="DM240" s="311"/>
      <c r="DN240" s="311"/>
      <c r="DO240" s="311"/>
      <c r="DP240" s="311"/>
      <c r="DQ240" s="311"/>
      <c r="DR240" s="311"/>
      <c r="DS240" s="311"/>
      <c r="DT240" s="311"/>
      <c r="DU240" s="311"/>
      <c r="DV240" s="311"/>
      <c r="DW240" s="311"/>
      <c r="DX240" s="311"/>
      <c r="DY240" s="311"/>
      <c r="DZ240" s="311"/>
      <c r="EA240" s="311"/>
      <c r="EB240" s="311"/>
      <c r="EC240" s="311"/>
      <c r="ED240" s="311"/>
      <c r="EE240" s="311"/>
      <c r="EF240" s="311"/>
      <c r="EG240" s="311"/>
      <c r="EH240" s="311"/>
      <c r="EI240" s="311"/>
      <c r="EJ240" s="311"/>
      <c r="EK240" s="311"/>
      <c r="EL240" s="311"/>
      <c r="EM240" s="311"/>
      <c r="EN240" s="311"/>
      <c r="EO240" s="311"/>
      <c r="EP240" s="311"/>
      <c r="EQ240" s="311"/>
      <c r="ER240" s="311"/>
      <c r="ES240" s="311"/>
      <c r="ET240" s="311"/>
      <c r="EU240" s="311"/>
      <c r="EV240" s="311"/>
      <c r="EW240" s="311"/>
      <c r="EX240" s="311"/>
      <c r="EY240" s="311"/>
      <c r="EZ240" s="311"/>
      <c r="FA240" s="311"/>
      <c r="FB240" s="311"/>
      <c r="FC240" s="311"/>
      <c r="FD240" s="311"/>
      <c r="FE240" s="311"/>
      <c r="FF240" s="311"/>
      <c r="FG240" s="311"/>
      <c r="FH240" s="311"/>
      <c r="FI240" s="311"/>
      <c r="FJ240" s="311"/>
      <c r="FK240" s="311"/>
      <c r="FL240" s="311"/>
      <c r="FM240" s="311"/>
      <c r="FN240" s="311"/>
      <c r="FO240" s="311"/>
      <c r="FP240" s="311"/>
      <c r="FQ240" s="311"/>
      <c r="FR240" s="311"/>
      <c r="FS240" s="311"/>
      <c r="FT240" s="311"/>
      <c r="FU240" s="311"/>
      <c r="FV240" s="311"/>
      <c r="FW240" s="311"/>
      <c r="FX240" s="311"/>
      <c r="FY240" s="311"/>
      <c r="FZ240" s="311"/>
      <c r="GA240" s="311"/>
      <c r="GB240" s="311"/>
      <c r="GC240" s="311"/>
      <c r="GD240" s="311"/>
      <c r="GE240" s="311"/>
      <c r="GF240" s="311"/>
      <c r="GG240" s="311"/>
      <c r="GH240" s="311"/>
      <c r="GI240" s="311"/>
      <c r="GJ240" s="311"/>
      <c r="GK240" s="311"/>
      <c r="GL240" s="311"/>
      <c r="GM240" s="311"/>
      <c r="GN240" s="311"/>
      <c r="GO240" s="311"/>
      <c r="GP240" s="311"/>
      <c r="GQ240" s="311"/>
      <c r="GR240" s="311"/>
      <c r="GS240" s="311"/>
      <c r="GT240" s="311"/>
      <c r="GU240" s="311"/>
      <c r="GV240" s="311"/>
      <c r="GW240" s="311"/>
      <c r="GX240" s="311"/>
      <c r="GY240" s="311"/>
      <c r="GZ240" s="311"/>
      <c r="HA240" s="311"/>
      <c r="HB240" s="311"/>
      <c r="HC240" s="311"/>
      <c r="HD240" s="311"/>
      <c r="HE240" s="311"/>
      <c r="HF240" s="311"/>
      <c r="HG240" s="311"/>
      <c r="HH240" s="311"/>
      <c r="HI240" s="311"/>
      <c r="HJ240" s="311"/>
      <c r="HK240" s="311"/>
      <c r="HL240" s="311"/>
      <c r="HM240" s="311"/>
      <c r="HN240" s="311"/>
      <c r="HO240" s="311"/>
      <c r="HP240" s="311"/>
      <c r="HQ240" s="311"/>
      <c r="HR240" s="311"/>
      <c r="HS240" s="311"/>
      <c r="HT240" s="311"/>
      <c r="HU240" s="311"/>
      <c r="HV240" s="311"/>
      <c r="HW240" s="311"/>
      <c r="HX240" s="311"/>
      <c r="HY240" s="311"/>
      <c r="HZ240" s="311"/>
      <c r="IA240" s="311"/>
      <c r="IB240" s="311"/>
      <c r="IC240" s="311"/>
      <c r="ID240" s="311"/>
      <c r="IE240" s="311"/>
      <c r="IF240" s="311"/>
      <c r="IG240" s="311"/>
      <c r="IH240" s="311"/>
      <c r="II240" s="311"/>
      <c r="IJ240" s="311"/>
      <c r="IK240" s="311"/>
      <c r="IL240" s="311"/>
      <c r="IM240" s="311"/>
      <c r="IN240" s="311"/>
    </row>
    <row r="241" spans="1:248" s="310" customFormat="1">
      <c r="A241" s="193" t="s">
        <v>978</v>
      </c>
      <c r="B241" s="553" t="s">
        <v>760</v>
      </c>
      <c r="C241" s="552" t="s">
        <v>555</v>
      </c>
      <c r="D241" s="552" t="s">
        <v>47</v>
      </c>
      <c r="E241" s="631">
        <v>34000</v>
      </c>
      <c r="F241" s="629">
        <v>20</v>
      </c>
      <c r="G241" s="539">
        <v>0</v>
      </c>
      <c r="H241" s="539">
        <v>204</v>
      </c>
      <c r="I241" s="539">
        <v>408</v>
      </c>
      <c r="J241" s="347">
        <f t="shared" si="10"/>
        <v>680</v>
      </c>
      <c r="K241" s="547" t="s">
        <v>235</v>
      </c>
      <c r="L241" s="580" t="s">
        <v>644</v>
      </c>
      <c r="M241" s="582"/>
      <c r="N241" s="589"/>
      <c r="O241" s="582"/>
      <c r="P241" s="582"/>
      <c r="Q241" s="311"/>
      <c r="R241" s="311"/>
      <c r="S241" s="311"/>
      <c r="T241" s="311"/>
      <c r="U241" s="311"/>
      <c r="V241" s="311"/>
      <c r="W241" s="311"/>
      <c r="X241" s="311"/>
      <c r="Y241" s="311"/>
      <c r="Z241" s="311"/>
      <c r="AA241" s="311"/>
      <c r="AB241" s="311"/>
      <c r="AC241" s="311"/>
      <c r="AD241" s="311"/>
      <c r="AE241" s="311"/>
      <c r="AF241" s="311"/>
      <c r="AG241" s="311"/>
      <c r="AH241" s="311"/>
      <c r="AI241" s="311"/>
      <c r="AJ241" s="311"/>
      <c r="AK241" s="311"/>
      <c r="AL241" s="311"/>
      <c r="AM241" s="311"/>
      <c r="AN241" s="311"/>
      <c r="AO241" s="311"/>
      <c r="AP241" s="311"/>
      <c r="AQ241" s="311"/>
      <c r="AR241" s="311"/>
      <c r="AS241" s="311"/>
      <c r="AT241" s="311"/>
      <c r="AU241" s="311"/>
      <c r="AV241" s="311"/>
      <c r="AW241" s="311"/>
      <c r="AX241" s="311"/>
      <c r="AY241" s="311"/>
      <c r="AZ241" s="311"/>
      <c r="BA241" s="311"/>
      <c r="BB241" s="311"/>
      <c r="BC241" s="311"/>
      <c r="BD241" s="311"/>
      <c r="BE241" s="311"/>
      <c r="BF241" s="311"/>
      <c r="BG241" s="311"/>
      <c r="BH241" s="311"/>
      <c r="BI241" s="311"/>
      <c r="BJ241" s="311"/>
      <c r="BK241" s="311"/>
      <c r="BL241" s="311"/>
      <c r="BM241" s="311"/>
      <c r="BN241" s="311"/>
      <c r="BO241" s="311"/>
      <c r="BP241" s="311"/>
      <c r="BQ241" s="311"/>
      <c r="BR241" s="311"/>
      <c r="BS241" s="311"/>
      <c r="BT241" s="311"/>
      <c r="BU241" s="311"/>
      <c r="BV241" s="311"/>
      <c r="BW241" s="311"/>
      <c r="BX241" s="311"/>
      <c r="BY241" s="311"/>
      <c r="BZ241" s="311"/>
      <c r="CA241" s="311"/>
      <c r="CB241" s="311"/>
      <c r="CC241" s="311"/>
      <c r="CD241" s="311"/>
      <c r="CE241" s="311"/>
      <c r="CF241" s="311"/>
      <c r="CG241" s="311"/>
      <c r="CH241" s="311"/>
      <c r="CI241" s="311"/>
      <c r="CJ241" s="311"/>
      <c r="CK241" s="311"/>
      <c r="CL241" s="311"/>
      <c r="CM241" s="311"/>
      <c r="CN241" s="311"/>
      <c r="CO241" s="311"/>
      <c r="CP241" s="311"/>
      <c r="CQ241" s="311"/>
      <c r="CR241" s="311"/>
      <c r="CS241" s="311"/>
      <c r="CT241" s="311"/>
      <c r="CU241" s="311"/>
      <c r="CV241" s="311"/>
      <c r="CW241" s="311"/>
      <c r="CX241" s="311"/>
      <c r="CY241" s="311"/>
      <c r="CZ241" s="311"/>
      <c r="DA241" s="311"/>
      <c r="DB241" s="311"/>
      <c r="DC241" s="311"/>
      <c r="DD241" s="311"/>
      <c r="DE241" s="311"/>
      <c r="DF241" s="311"/>
      <c r="DG241" s="311"/>
      <c r="DH241" s="311"/>
      <c r="DI241" s="311"/>
      <c r="DJ241" s="311"/>
      <c r="DK241" s="311"/>
      <c r="DL241" s="311"/>
      <c r="DM241" s="311"/>
      <c r="DN241" s="311"/>
      <c r="DO241" s="311"/>
      <c r="DP241" s="311"/>
      <c r="DQ241" s="311"/>
      <c r="DR241" s="311"/>
      <c r="DS241" s="311"/>
      <c r="DT241" s="311"/>
      <c r="DU241" s="311"/>
      <c r="DV241" s="311"/>
      <c r="DW241" s="311"/>
      <c r="DX241" s="311"/>
      <c r="DY241" s="311"/>
      <c r="DZ241" s="311"/>
      <c r="EA241" s="311"/>
      <c r="EB241" s="311"/>
      <c r="EC241" s="311"/>
      <c r="ED241" s="311"/>
      <c r="EE241" s="311"/>
      <c r="EF241" s="311"/>
      <c r="EG241" s="311"/>
      <c r="EH241" s="311"/>
      <c r="EI241" s="311"/>
      <c r="EJ241" s="311"/>
      <c r="EK241" s="311"/>
      <c r="EL241" s="311"/>
      <c r="EM241" s="311"/>
      <c r="EN241" s="311"/>
      <c r="EO241" s="311"/>
      <c r="EP241" s="311"/>
      <c r="EQ241" s="311"/>
      <c r="ER241" s="311"/>
      <c r="ES241" s="311"/>
      <c r="ET241" s="311"/>
      <c r="EU241" s="311"/>
      <c r="EV241" s="311"/>
      <c r="EW241" s="311"/>
      <c r="EX241" s="311"/>
      <c r="EY241" s="311"/>
      <c r="EZ241" s="311"/>
      <c r="FA241" s="311"/>
      <c r="FB241" s="311"/>
      <c r="FC241" s="311"/>
      <c r="FD241" s="311"/>
      <c r="FE241" s="311"/>
      <c r="FF241" s="311"/>
      <c r="FG241" s="311"/>
      <c r="FH241" s="311"/>
      <c r="FI241" s="311"/>
      <c r="FJ241" s="311"/>
      <c r="FK241" s="311"/>
      <c r="FL241" s="311"/>
      <c r="FM241" s="311"/>
      <c r="FN241" s="311"/>
      <c r="FO241" s="311"/>
      <c r="FP241" s="311"/>
      <c r="FQ241" s="311"/>
      <c r="FR241" s="311"/>
      <c r="FS241" s="311"/>
      <c r="FT241" s="311"/>
      <c r="FU241" s="311"/>
      <c r="FV241" s="311"/>
      <c r="FW241" s="311"/>
      <c r="FX241" s="311"/>
      <c r="FY241" s="311"/>
      <c r="FZ241" s="311"/>
      <c r="GA241" s="311"/>
      <c r="GB241" s="311"/>
      <c r="GC241" s="311"/>
      <c r="GD241" s="311"/>
      <c r="GE241" s="311"/>
      <c r="GF241" s="311"/>
      <c r="GG241" s="311"/>
      <c r="GH241" s="311"/>
      <c r="GI241" s="311"/>
      <c r="GJ241" s="311"/>
      <c r="GK241" s="311"/>
      <c r="GL241" s="311"/>
      <c r="GM241" s="311"/>
      <c r="GN241" s="311"/>
      <c r="GO241" s="311"/>
      <c r="GP241" s="311"/>
      <c r="GQ241" s="311"/>
      <c r="GR241" s="311"/>
      <c r="GS241" s="311"/>
      <c r="GT241" s="311"/>
      <c r="GU241" s="311"/>
      <c r="GV241" s="311"/>
      <c r="GW241" s="311"/>
      <c r="GX241" s="311"/>
      <c r="GY241" s="311"/>
      <c r="GZ241" s="311"/>
      <c r="HA241" s="311"/>
      <c r="HB241" s="311"/>
      <c r="HC241" s="311"/>
      <c r="HD241" s="311"/>
      <c r="HE241" s="311"/>
      <c r="HF241" s="311"/>
      <c r="HG241" s="311"/>
      <c r="HH241" s="311"/>
      <c r="HI241" s="311"/>
      <c r="HJ241" s="311"/>
      <c r="HK241" s="311"/>
      <c r="HL241" s="311"/>
      <c r="HM241" s="311"/>
      <c r="HN241" s="311"/>
      <c r="HO241" s="311"/>
      <c r="HP241" s="311"/>
      <c r="HQ241" s="311"/>
      <c r="HR241" s="311"/>
      <c r="HS241" s="311"/>
      <c r="HT241" s="311"/>
      <c r="HU241" s="311"/>
      <c r="HV241" s="311"/>
      <c r="HW241" s="311"/>
      <c r="HX241" s="311"/>
      <c r="HY241" s="311"/>
      <c r="HZ241" s="311"/>
      <c r="IA241" s="311"/>
      <c r="IB241" s="311"/>
      <c r="IC241" s="311"/>
      <c r="ID241" s="311"/>
      <c r="IE241" s="311"/>
      <c r="IF241" s="311"/>
      <c r="IG241" s="311"/>
      <c r="IH241" s="311"/>
      <c r="II241" s="311"/>
      <c r="IJ241" s="311"/>
      <c r="IK241" s="311"/>
      <c r="IL241" s="311"/>
      <c r="IM241" s="311"/>
      <c r="IN241" s="311"/>
    </row>
    <row r="242" spans="1:248" s="310" customFormat="1" ht="42.75" customHeight="1">
      <c r="A242" s="677" t="s">
        <v>1329</v>
      </c>
      <c r="B242" s="565" t="s">
        <v>600</v>
      </c>
      <c r="C242" s="556" t="s">
        <v>555</v>
      </c>
      <c r="D242" s="556" t="s">
        <v>47</v>
      </c>
      <c r="E242" s="634">
        <v>24000</v>
      </c>
      <c r="F242" s="633">
        <v>100</v>
      </c>
      <c r="G242" s="540">
        <v>0</v>
      </c>
      <c r="H242" s="540">
        <v>800</v>
      </c>
      <c r="I242" s="540">
        <v>1600</v>
      </c>
      <c r="J242" s="531">
        <f t="shared" si="10"/>
        <v>2400</v>
      </c>
      <c r="K242" s="547" t="s">
        <v>235</v>
      </c>
      <c r="L242" s="580" t="s">
        <v>644</v>
      </c>
      <c r="M242" s="582"/>
      <c r="N242" s="589"/>
      <c r="O242" s="582"/>
      <c r="P242" s="582"/>
      <c r="Q242" s="311"/>
      <c r="R242" s="311"/>
      <c r="S242" s="311"/>
      <c r="T242" s="311"/>
      <c r="U242" s="311"/>
      <c r="V242" s="311"/>
      <c r="W242" s="311"/>
      <c r="X242" s="311"/>
      <c r="Y242" s="311"/>
      <c r="Z242" s="311"/>
      <c r="AA242" s="311"/>
      <c r="AB242" s="311"/>
      <c r="AC242" s="311"/>
      <c r="AD242" s="311"/>
      <c r="AE242" s="311"/>
      <c r="AF242" s="311"/>
      <c r="AG242" s="311"/>
      <c r="AH242" s="311"/>
      <c r="AI242" s="311"/>
      <c r="AJ242" s="311"/>
      <c r="AK242" s="311"/>
      <c r="AL242" s="311"/>
      <c r="AM242" s="311"/>
      <c r="AN242" s="311"/>
      <c r="AO242" s="311"/>
      <c r="AP242" s="311"/>
      <c r="AQ242" s="311"/>
      <c r="AR242" s="311"/>
      <c r="AS242" s="311"/>
      <c r="AT242" s="311"/>
      <c r="AU242" s="311"/>
      <c r="AV242" s="311"/>
      <c r="AW242" s="311"/>
      <c r="AX242" s="311"/>
      <c r="AY242" s="311"/>
      <c r="AZ242" s="311"/>
      <c r="BA242" s="311"/>
      <c r="BB242" s="311"/>
      <c r="BC242" s="311"/>
      <c r="BD242" s="311"/>
      <c r="BE242" s="311"/>
      <c r="BF242" s="311"/>
      <c r="BG242" s="311"/>
      <c r="BH242" s="311"/>
      <c r="BI242" s="311"/>
      <c r="BJ242" s="311"/>
      <c r="BK242" s="311"/>
      <c r="BL242" s="311"/>
      <c r="BM242" s="311"/>
      <c r="BN242" s="311"/>
      <c r="BO242" s="311"/>
      <c r="BP242" s="311"/>
      <c r="BQ242" s="311"/>
      <c r="BR242" s="311"/>
      <c r="BS242" s="311"/>
      <c r="BT242" s="311"/>
      <c r="BU242" s="311"/>
      <c r="BV242" s="311"/>
      <c r="BW242" s="311"/>
      <c r="BX242" s="311"/>
      <c r="BY242" s="311"/>
      <c r="BZ242" s="311"/>
      <c r="CA242" s="311"/>
      <c r="CB242" s="311"/>
      <c r="CC242" s="311"/>
      <c r="CD242" s="311"/>
      <c r="CE242" s="311"/>
      <c r="CF242" s="311"/>
      <c r="CG242" s="311"/>
      <c r="CH242" s="311"/>
      <c r="CI242" s="311"/>
      <c r="CJ242" s="311"/>
      <c r="CK242" s="311"/>
      <c r="CL242" s="311"/>
      <c r="CM242" s="311"/>
      <c r="CN242" s="311"/>
      <c r="CO242" s="311"/>
      <c r="CP242" s="311"/>
      <c r="CQ242" s="311"/>
      <c r="CR242" s="311"/>
      <c r="CS242" s="311"/>
      <c r="CT242" s="311"/>
      <c r="CU242" s="311"/>
      <c r="CV242" s="311"/>
      <c r="CW242" s="311"/>
      <c r="CX242" s="311"/>
      <c r="CY242" s="311"/>
      <c r="CZ242" s="311"/>
      <c r="DA242" s="311"/>
      <c r="DB242" s="311"/>
      <c r="DC242" s="311"/>
      <c r="DD242" s="311"/>
      <c r="DE242" s="311"/>
      <c r="DF242" s="311"/>
      <c r="DG242" s="311"/>
      <c r="DH242" s="311"/>
      <c r="DI242" s="311"/>
      <c r="DJ242" s="311"/>
      <c r="DK242" s="311"/>
      <c r="DL242" s="311"/>
      <c r="DM242" s="311"/>
      <c r="DN242" s="311"/>
      <c r="DO242" s="311"/>
      <c r="DP242" s="311"/>
      <c r="DQ242" s="311"/>
      <c r="DR242" s="311"/>
      <c r="DS242" s="311"/>
      <c r="DT242" s="311"/>
      <c r="DU242" s="311"/>
      <c r="DV242" s="311"/>
      <c r="DW242" s="311"/>
      <c r="DX242" s="311"/>
      <c r="DY242" s="311"/>
      <c r="DZ242" s="311"/>
      <c r="EA242" s="311"/>
      <c r="EB242" s="311"/>
      <c r="EC242" s="311"/>
      <c r="ED242" s="311"/>
      <c r="EE242" s="311"/>
      <c r="EF242" s="311"/>
      <c r="EG242" s="311"/>
      <c r="EH242" s="311"/>
      <c r="EI242" s="311"/>
      <c r="EJ242" s="311"/>
      <c r="EK242" s="311"/>
      <c r="EL242" s="311"/>
      <c r="EM242" s="311"/>
      <c r="EN242" s="311"/>
      <c r="EO242" s="311"/>
      <c r="EP242" s="311"/>
      <c r="EQ242" s="311"/>
      <c r="ER242" s="311"/>
      <c r="ES242" s="311"/>
      <c r="ET242" s="311"/>
      <c r="EU242" s="311"/>
      <c r="EV242" s="311"/>
      <c r="EW242" s="311"/>
      <c r="EX242" s="311"/>
      <c r="EY242" s="311"/>
      <c r="EZ242" s="311"/>
      <c r="FA242" s="311"/>
      <c r="FB242" s="311"/>
      <c r="FC242" s="311"/>
      <c r="FD242" s="311"/>
      <c r="FE242" s="311"/>
      <c r="FF242" s="311"/>
      <c r="FG242" s="311"/>
      <c r="FH242" s="311"/>
      <c r="FI242" s="311"/>
      <c r="FJ242" s="311"/>
      <c r="FK242" s="311"/>
      <c r="FL242" s="311"/>
      <c r="FM242" s="311"/>
      <c r="FN242" s="311"/>
      <c r="FO242" s="311"/>
      <c r="FP242" s="311"/>
      <c r="FQ242" s="311"/>
      <c r="FR242" s="311"/>
      <c r="FS242" s="311"/>
      <c r="FT242" s="311"/>
      <c r="FU242" s="311"/>
      <c r="FV242" s="311"/>
      <c r="FW242" s="311"/>
      <c r="FX242" s="311"/>
      <c r="FY242" s="311"/>
      <c r="FZ242" s="311"/>
      <c r="GA242" s="311"/>
      <c r="GB242" s="311"/>
      <c r="GC242" s="311"/>
      <c r="GD242" s="311"/>
      <c r="GE242" s="311"/>
      <c r="GF242" s="311"/>
      <c r="GG242" s="311"/>
      <c r="GH242" s="311"/>
      <c r="GI242" s="311"/>
      <c r="GJ242" s="311"/>
      <c r="GK242" s="311"/>
      <c r="GL242" s="311"/>
      <c r="GM242" s="311"/>
      <c r="GN242" s="311"/>
      <c r="GO242" s="311"/>
      <c r="GP242" s="311"/>
      <c r="GQ242" s="311"/>
      <c r="GR242" s="311"/>
      <c r="GS242" s="311"/>
      <c r="GT242" s="311"/>
      <c r="GU242" s="311"/>
      <c r="GV242" s="311"/>
      <c r="GW242" s="311"/>
      <c r="GX242" s="311"/>
      <c r="GY242" s="311"/>
      <c r="GZ242" s="311"/>
      <c r="HA242" s="311"/>
      <c r="HB242" s="311"/>
      <c r="HC242" s="311"/>
      <c r="HD242" s="311"/>
      <c r="HE242" s="311"/>
      <c r="HF242" s="311"/>
      <c r="HG242" s="311"/>
      <c r="HH242" s="311"/>
      <c r="HI242" s="311"/>
      <c r="HJ242" s="311"/>
      <c r="HK242" s="311"/>
      <c r="HL242" s="311"/>
      <c r="HM242" s="311"/>
      <c r="HN242" s="311"/>
      <c r="HO242" s="311"/>
      <c r="HP242" s="311"/>
      <c r="HQ242" s="311"/>
      <c r="HR242" s="311"/>
      <c r="HS242" s="311"/>
      <c r="HT242" s="311"/>
      <c r="HU242" s="311"/>
      <c r="HV242" s="311"/>
      <c r="HW242" s="311"/>
      <c r="HX242" s="311"/>
      <c r="HY242" s="311"/>
      <c r="HZ242" s="311"/>
      <c r="IA242" s="311"/>
      <c r="IB242" s="311"/>
      <c r="IC242" s="311"/>
      <c r="ID242" s="311"/>
      <c r="IE242" s="311"/>
      <c r="IF242" s="311"/>
      <c r="IG242" s="311"/>
      <c r="IH242" s="311"/>
      <c r="II242" s="311"/>
      <c r="IJ242" s="311"/>
      <c r="IK242" s="311"/>
      <c r="IL242" s="311"/>
      <c r="IM242" s="311"/>
      <c r="IN242" s="311"/>
    </row>
    <row r="243" spans="1:248" s="311" customFormat="1" ht="42.75" customHeight="1">
      <c r="A243" s="677" t="s">
        <v>1489</v>
      </c>
      <c r="B243" s="565" t="s">
        <v>600</v>
      </c>
      <c r="C243" s="556" t="s">
        <v>555</v>
      </c>
      <c r="D243" s="556" t="s">
        <v>47</v>
      </c>
      <c r="E243" s="634">
        <v>24000</v>
      </c>
      <c r="F243" s="633">
        <v>100</v>
      </c>
      <c r="G243" s="540">
        <v>0</v>
      </c>
      <c r="H243" s="540">
        <v>800</v>
      </c>
      <c r="I243" s="540">
        <v>1600</v>
      </c>
      <c r="J243" s="531">
        <f t="shared" si="10"/>
        <v>2400</v>
      </c>
      <c r="K243" s="547" t="s">
        <v>235</v>
      </c>
      <c r="L243" s="580" t="s">
        <v>644</v>
      </c>
      <c r="M243" s="582"/>
      <c r="N243" s="589"/>
      <c r="O243" s="582"/>
      <c r="P243" s="582"/>
    </row>
    <row r="244" spans="1:248" s="311" customFormat="1" ht="42.75" customHeight="1">
      <c r="A244" s="677" t="s">
        <v>1330</v>
      </c>
      <c r="B244" s="565" t="s">
        <v>600</v>
      </c>
      <c r="C244" s="556" t="s">
        <v>555</v>
      </c>
      <c r="D244" s="556" t="s">
        <v>47</v>
      </c>
      <c r="E244" s="634">
        <v>19000</v>
      </c>
      <c r="F244" s="633">
        <v>100</v>
      </c>
      <c r="G244" s="540">
        <v>0</v>
      </c>
      <c r="H244" s="540">
        <v>570</v>
      </c>
      <c r="I244" s="540">
        <v>1140</v>
      </c>
      <c r="J244" s="531">
        <f t="shared" si="10"/>
        <v>1900</v>
      </c>
      <c r="K244" s="547" t="s">
        <v>235</v>
      </c>
      <c r="L244" s="580" t="s">
        <v>644</v>
      </c>
      <c r="M244" s="582"/>
      <c r="N244" s="589"/>
      <c r="O244" s="582"/>
      <c r="P244" s="582"/>
    </row>
    <row r="245" spans="1:248" s="311" customFormat="1" ht="42.75" customHeight="1">
      <c r="A245" s="677" t="s">
        <v>1331</v>
      </c>
      <c r="B245" s="565" t="s">
        <v>600</v>
      </c>
      <c r="C245" s="556" t="s">
        <v>555</v>
      </c>
      <c r="D245" s="556" t="s">
        <v>47</v>
      </c>
      <c r="E245" s="634">
        <v>20000</v>
      </c>
      <c r="F245" s="633">
        <v>100</v>
      </c>
      <c r="G245" s="540">
        <v>0</v>
      </c>
      <c r="H245" s="540">
        <v>600</v>
      </c>
      <c r="I245" s="540">
        <v>1200</v>
      </c>
      <c r="J245" s="531">
        <f t="shared" si="10"/>
        <v>2000</v>
      </c>
      <c r="K245" s="547" t="s">
        <v>235</v>
      </c>
      <c r="L245" s="580" t="s">
        <v>644</v>
      </c>
      <c r="M245" s="582"/>
      <c r="N245" s="589"/>
      <c r="O245" s="582"/>
      <c r="P245" s="582"/>
    </row>
    <row r="246" spans="1:248" s="311" customFormat="1" ht="42.75" customHeight="1">
      <c r="A246" s="677" t="s">
        <v>1332</v>
      </c>
      <c r="B246" s="565" t="s">
        <v>600</v>
      </c>
      <c r="C246" s="556" t="s">
        <v>555</v>
      </c>
      <c r="D246" s="556" t="s">
        <v>47</v>
      </c>
      <c r="E246" s="634">
        <v>15000</v>
      </c>
      <c r="F246" s="633">
        <v>60</v>
      </c>
      <c r="G246" s="540">
        <v>0</v>
      </c>
      <c r="H246" s="540">
        <v>300</v>
      </c>
      <c r="I246" s="540">
        <v>600</v>
      </c>
      <c r="J246" s="531">
        <f t="shared" si="10"/>
        <v>900</v>
      </c>
      <c r="K246" s="547" t="s">
        <v>235</v>
      </c>
      <c r="L246" s="580" t="s">
        <v>644</v>
      </c>
      <c r="M246" s="582"/>
      <c r="N246" s="589"/>
      <c r="O246" s="582"/>
      <c r="P246" s="582"/>
    </row>
    <row r="247" spans="1:248" s="311" customFormat="1" ht="42.75" customHeight="1">
      <c r="A247" s="677" t="s">
        <v>1333</v>
      </c>
      <c r="B247" s="565" t="s">
        <v>600</v>
      </c>
      <c r="C247" s="556" t="s">
        <v>555</v>
      </c>
      <c r="D247" s="556" t="s">
        <v>47</v>
      </c>
      <c r="E247" s="634">
        <v>17500</v>
      </c>
      <c r="F247" s="633">
        <v>80</v>
      </c>
      <c r="G247" s="540">
        <v>0</v>
      </c>
      <c r="H247" s="540">
        <v>525</v>
      </c>
      <c r="I247" s="540">
        <v>1050</v>
      </c>
      <c r="J247" s="531">
        <f t="shared" si="10"/>
        <v>1400</v>
      </c>
      <c r="K247" s="547" t="s">
        <v>235</v>
      </c>
      <c r="L247" s="580" t="s">
        <v>644</v>
      </c>
      <c r="M247" s="582"/>
      <c r="N247" s="589"/>
      <c r="O247" s="582"/>
      <c r="P247" s="582"/>
    </row>
    <row r="248" spans="1:248" s="311" customFormat="1" ht="42.75" customHeight="1">
      <c r="A248" s="677" t="s">
        <v>1490</v>
      </c>
      <c r="B248" s="565" t="s">
        <v>600</v>
      </c>
      <c r="C248" s="556" t="s">
        <v>555</v>
      </c>
      <c r="D248" s="556" t="s">
        <v>47</v>
      </c>
      <c r="E248" s="634">
        <v>17500</v>
      </c>
      <c r="F248" s="633">
        <v>80</v>
      </c>
      <c r="G248" s="540">
        <v>0</v>
      </c>
      <c r="H248" s="540">
        <v>525</v>
      </c>
      <c r="I248" s="540">
        <v>1050</v>
      </c>
      <c r="J248" s="531">
        <f t="shared" si="10"/>
        <v>1400</v>
      </c>
      <c r="K248" s="547" t="s">
        <v>235</v>
      </c>
      <c r="L248" s="580" t="s">
        <v>644</v>
      </c>
      <c r="M248" s="582"/>
      <c r="N248" s="589"/>
      <c r="O248" s="582"/>
      <c r="P248" s="582"/>
    </row>
    <row r="249" spans="1:248" s="311" customFormat="1" ht="42.75" customHeight="1">
      <c r="A249" s="677" t="s">
        <v>1334</v>
      </c>
      <c r="B249" s="565" t="s">
        <v>600</v>
      </c>
      <c r="C249" s="556" t="s">
        <v>555</v>
      </c>
      <c r="D249" s="556" t="s">
        <v>47</v>
      </c>
      <c r="E249" s="634">
        <v>32000</v>
      </c>
      <c r="F249" s="633">
        <v>100</v>
      </c>
      <c r="G249" s="540">
        <v>0</v>
      </c>
      <c r="H249" s="540">
        <v>960</v>
      </c>
      <c r="I249" s="540">
        <v>1920</v>
      </c>
      <c r="J249" s="531">
        <f t="shared" si="10"/>
        <v>3200</v>
      </c>
      <c r="K249" s="547" t="s">
        <v>235</v>
      </c>
      <c r="L249" s="580" t="s">
        <v>644</v>
      </c>
      <c r="M249" s="582"/>
      <c r="N249" s="589"/>
      <c r="O249" s="582"/>
      <c r="P249" s="582"/>
    </row>
    <row r="250" spans="1:248" s="311" customFormat="1" ht="42.75" customHeight="1">
      <c r="A250" s="677" t="s">
        <v>1335</v>
      </c>
      <c r="B250" s="565" t="s">
        <v>600</v>
      </c>
      <c r="C250" s="556" t="s">
        <v>555</v>
      </c>
      <c r="D250" s="556" t="s">
        <v>47</v>
      </c>
      <c r="E250" s="634">
        <v>21000</v>
      </c>
      <c r="F250" s="633">
        <v>400</v>
      </c>
      <c r="G250" s="540"/>
      <c r="H250" s="540">
        <v>2800</v>
      </c>
      <c r="I250" s="540">
        <v>5600</v>
      </c>
      <c r="J250" s="531">
        <f t="shared" si="10"/>
        <v>8400</v>
      </c>
      <c r="K250" s="610" t="s">
        <v>235</v>
      </c>
      <c r="L250" s="611" t="s">
        <v>242</v>
      </c>
      <c r="M250" s="582"/>
      <c r="N250" s="597"/>
      <c r="O250" s="582"/>
      <c r="P250" s="596"/>
      <c r="Q250" s="511"/>
      <c r="R250" s="511"/>
      <c r="S250" s="511"/>
      <c r="T250" s="511"/>
      <c r="U250" s="511"/>
      <c r="V250" s="511"/>
      <c r="W250" s="511"/>
      <c r="X250" s="511"/>
      <c r="Y250" s="511"/>
      <c r="Z250" s="511"/>
      <c r="AA250" s="511"/>
      <c r="AB250" s="511"/>
      <c r="AC250" s="511"/>
      <c r="AD250" s="511"/>
      <c r="AE250" s="511"/>
      <c r="AF250" s="511"/>
      <c r="AG250" s="511"/>
      <c r="AH250" s="511"/>
      <c r="AI250" s="511"/>
      <c r="AJ250" s="511"/>
      <c r="AK250" s="511"/>
      <c r="AL250" s="511"/>
      <c r="AM250" s="511"/>
      <c r="AN250" s="511"/>
      <c r="AO250" s="511"/>
      <c r="AP250" s="511"/>
      <c r="AQ250" s="511"/>
      <c r="AR250" s="511"/>
      <c r="AS250" s="511"/>
      <c r="AT250" s="511"/>
      <c r="AU250" s="511"/>
      <c r="AV250" s="511"/>
      <c r="AW250" s="511"/>
      <c r="AX250" s="511"/>
      <c r="AY250" s="511"/>
      <c r="AZ250" s="511"/>
      <c r="BA250" s="511"/>
      <c r="BB250" s="511"/>
      <c r="BC250" s="511"/>
      <c r="BD250" s="511"/>
      <c r="BE250" s="511"/>
      <c r="BF250" s="511"/>
      <c r="BG250" s="511"/>
      <c r="BH250" s="511"/>
      <c r="BI250" s="511"/>
      <c r="BJ250" s="511"/>
      <c r="BK250" s="511"/>
      <c r="BL250" s="511"/>
      <c r="BM250" s="511"/>
      <c r="BN250" s="511"/>
      <c r="BO250" s="511"/>
      <c r="BP250" s="511"/>
      <c r="BQ250" s="511"/>
      <c r="BR250" s="511"/>
      <c r="BS250" s="511"/>
      <c r="BT250" s="511"/>
      <c r="BU250" s="511"/>
      <c r="BV250" s="511"/>
      <c r="BW250" s="511"/>
      <c r="BX250" s="511"/>
      <c r="BY250" s="511"/>
      <c r="BZ250" s="511"/>
      <c r="CA250" s="511"/>
      <c r="CB250" s="511"/>
      <c r="CC250" s="511"/>
      <c r="CD250" s="511"/>
      <c r="CE250" s="511"/>
      <c r="CF250" s="511"/>
      <c r="CG250" s="511"/>
      <c r="CH250" s="511"/>
      <c r="CI250" s="511"/>
      <c r="CJ250" s="511"/>
      <c r="CK250" s="511"/>
      <c r="CL250" s="511"/>
      <c r="CM250" s="511"/>
      <c r="CN250" s="511"/>
      <c r="CO250" s="511"/>
      <c r="CP250" s="511"/>
      <c r="CQ250" s="511"/>
      <c r="CR250" s="511"/>
      <c r="CS250" s="511"/>
      <c r="CT250" s="511"/>
      <c r="CU250" s="511"/>
      <c r="CV250" s="511"/>
      <c r="CW250" s="511"/>
      <c r="CX250" s="511"/>
      <c r="CY250" s="511"/>
      <c r="CZ250" s="511"/>
      <c r="DA250" s="511"/>
      <c r="DB250" s="511"/>
      <c r="DC250" s="511"/>
      <c r="DD250" s="511"/>
      <c r="DE250" s="511"/>
      <c r="DF250" s="511"/>
      <c r="DG250" s="511"/>
      <c r="DH250" s="511"/>
      <c r="DI250" s="511"/>
      <c r="DJ250" s="511"/>
      <c r="DK250" s="511"/>
      <c r="DL250" s="511"/>
      <c r="DM250" s="511"/>
      <c r="DN250" s="511"/>
      <c r="DO250" s="511"/>
      <c r="DP250" s="511"/>
      <c r="DQ250" s="511"/>
      <c r="DR250" s="511"/>
      <c r="DS250" s="511"/>
      <c r="DT250" s="511"/>
      <c r="DU250" s="511"/>
      <c r="DV250" s="511"/>
      <c r="DW250" s="511"/>
      <c r="DX250" s="511"/>
      <c r="DY250" s="511"/>
      <c r="DZ250" s="511"/>
      <c r="EA250" s="511"/>
      <c r="EB250" s="511"/>
      <c r="EC250" s="511"/>
      <c r="ED250" s="511"/>
      <c r="EE250" s="511"/>
      <c r="EF250" s="511"/>
      <c r="EG250" s="511"/>
      <c r="EH250" s="511"/>
      <c r="EI250" s="511"/>
      <c r="EJ250" s="511"/>
      <c r="EK250" s="511"/>
      <c r="EL250" s="511"/>
      <c r="EM250" s="511"/>
      <c r="EN250" s="511"/>
      <c r="EO250" s="511"/>
      <c r="EP250" s="511"/>
      <c r="EQ250" s="511"/>
      <c r="ER250" s="511"/>
      <c r="ES250" s="511"/>
      <c r="ET250" s="511"/>
      <c r="EU250" s="511"/>
      <c r="EV250" s="511"/>
      <c r="EW250" s="511"/>
      <c r="EX250" s="511"/>
      <c r="EY250" s="511"/>
      <c r="EZ250" s="511"/>
      <c r="FA250" s="511"/>
      <c r="FB250" s="511"/>
      <c r="FC250" s="511"/>
      <c r="FD250" s="511"/>
      <c r="FE250" s="511"/>
      <c r="FF250" s="511"/>
      <c r="FG250" s="511"/>
      <c r="FH250" s="511"/>
      <c r="FI250" s="511"/>
      <c r="FJ250" s="511"/>
      <c r="FK250" s="511"/>
      <c r="FL250" s="511"/>
      <c r="FM250" s="511"/>
      <c r="FN250" s="511"/>
      <c r="FO250" s="511"/>
      <c r="FP250" s="511"/>
      <c r="FQ250" s="511"/>
      <c r="FR250" s="511"/>
      <c r="FS250" s="511"/>
      <c r="FT250" s="511"/>
      <c r="FU250" s="511"/>
      <c r="FV250" s="511"/>
      <c r="FW250" s="511"/>
      <c r="FX250" s="511"/>
      <c r="FY250" s="511"/>
      <c r="FZ250" s="511"/>
      <c r="GA250" s="511"/>
      <c r="GB250" s="511"/>
      <c r="GC250" s="511"/>
      <c r="GD250" s="511"/>
      <c r="GE250" s="511"/>
      <c r="GF250" s="511"/>
      <c r="GG250" s="511"/>
      <c r="GH250" s="511"/>
      <c r="GI250" s="511"/>
      <c r="GJ250" s="511"/>
      <c r="GK250" s="511"/>
      <c r="GL250" s="511"/>
      <c r="GM250" s="511"/>
      <c r="GN250" s="511"/>
      <c r="GO250" s="511"/>
      <c r="GP250" s="511"/>
      <c r="GQ250" s="511"/>
      <c r="GR250" s="511"/>
      <c r="GS250" s="511"/>
      <c r="GT250" s="511"/>
      <c r="GU250" s="511"/>
      <c r="GV250" s="511"/>
      <c r="GW250" s="511"/>
      <c r="GX250" s="511"/>
      <c r="GY250" s="511"/>
      <c r="GZ250" s="511"/>
      <c r="HA250" s="511"/>
      <c r="HB250" s="511"/>
      <c r="HC250" s="511"/>
      <c r="HD250" s="511"/>
      <c r="HE250" s="511"/>
      <c r="HF250" s="511"/>
      <c r="HG250" s="511"/>
      <c r="HH250" s="511"/>
      <c r="HI250" s="511"/>
      <c r="HJ250" s="511"/>
      <c r="HK250" s="511"/>
      <c r="HL250" s="511"/>
      <c r="HM250" s="511"/>
      <c r="HN250" s="511"/>
      <c r="HO250" s="511"/>
      <c r="HP250" s="511"/>
      <c r="HQ250" s="511"/>
      <c r="HR250" s="511"/>
      <c r="HS250" s="511"/>
      <c r="HT250" s="511"/>
      <c r="HU250" s="511"/>
      <c r="HV250" s="511"/>
      <c r="HW250" s="511"/>
      <c r="HX250" s="511"/>
      <c r="HY250" s="511"/>
      <c r="HZ250" s="511"/>
      <c r="IA250" s="511"/>
      <c r="IB250" s="511"/>
      <c r="IC250" s="511"/>
      <c r="ID250" s="511"/>
      <c r="IE250" s="511"/>
      <c r="IF250" s="511"/>
      <c r="IG250" s="511"/>
      <c r="IH250" s="511"/>
      <c r="II250" s="511"/>
      <c r="IJ250" s="511"/>
      <c r="IK250" s="511"/>
      <c r="IL250" s="511"/>
      <c r="IM250" s="511"/>
      <c r="IN250" s="511"/>
    </row>
    <row r="251" spans="1:248" s="310" customFormat="1" ht="42.75" customHeight="1">
      <c r="A251" s="677" t="s">
        <v>1336</v>
      </c>
      <c r="B251" s="565" t="s">
        <v>600</v>
      </c>
      <c r="C251" s="556" t="s">
        <v>555</v>
      </c>
      <c r="D251" s="556" t="s">
        <v>47</v>
      </c>
      <c r="E251" s="634">
        <v>15000</v>
      </c>
      <c r="F251" s="633">
        <v>24</v>
      </c>
      <c r="G251" s="540"/>
      <c r="H251" s="540">
        <v>120</v>
      </c>
      <c r="I251" s="540">
        <v>240</v>
      </c>
      <c r="J251" s="531">
        <f t="shared" si="10"/>
        <v>360</v>
      </c>
      <c r="K251" s="584" t="s">
        <v>235</v>
      </c>
      <c r="L251" s="580" t="s">
        <v>242</v>
      </c>
      <c r="M251" s="582"/>
      <c r="N251" s="589"/>
      <c r="O251" s="582"/>
      <c r="P251" s="582"/>
    </row>
    <row r="252" spans="1:248" s="310" customFormat="1" ht="42.75" customHeight="1">
      <c r="A252" s="677" t="s">
        <v>1337</v>
      </c>
      <c r="B252" s="565" t="s">
        <v>600</v>
      </c>
      <c r="C252" s="556" t="s">
        <v>555</v>
      </c>
      <c r="D252" s="556" t="s">
        <v>47</v>
      </c>
      <c r="E252" s="634">
        <v>16000</v>
      </c>
      <c r="F252" s="633">
        <v>400</v>
      </c>
      <c r="G252" s="540"/>
      <c r="H252" s="540">
        <v>2130</v>
      </c>
      <c r="I252" s="540">
        <v>4260</v>
      </c>
      <c r="J252" s="531">
        <f t="shared" si="10"/>
        <v>6400</v>
      </c>
      <c r="K252" s="584" t="s">
        <v>235</v>
      </c>
      <c r="L252" s="580" t="s">
        <v>242</v>
      </c>
      <c r="M252" s="582"/>
      <c r="N252" s="589"/>
      <c r="O252" s="582"/>
      <c r="P252" s="582"/>
    </row>
    <row r="253" spans="1:248" s="310" customFormat="1" ht="42.75" customHeight="1">
      <c r="A253" s="677" t="s">
        <v>1338</v>
      </c>
      <c r="B253" s="565" t="s">
        <v>600</v>
      </c>
      <c r="C253" s="556" t="s">
        <v>555</v>
      </c>
      <c r="D253" s="556" t="s">
        <v>47</v>
      </c>
      <c r="E253" s="634">
        <v>16000</v>
      </c>
      <c r="F253" s="633">
        <v>200</v>
      </c>
      <c r="G253" s="540"/>
      <c r="H253" s="540">
        <v>1100</v>
      </c>
      <c r="I253" s="540">
        <v>2200</v>
      </c>
      <c r="J253" s="531">
        <f t="shared" si="10"/>
        <v>3200</v>
      </c>
      <c r="K253" s="584" t="s">
        <v>235</v>
      </c>
      <c r="L253" s="580" t="s">
        <v>242</v>
      </c>
      <c r="M253" s="582"/>
      <c r="N253" s="589"/>
      <c r="O253" s="582"/>
      <c r="P253" s="582"/>
    </row>
    <row r="254" spans="1:248" s="310" customFormat="1" ht="42.75" customHeight="1">
      <c r="A254" s="677" t="s">
        <v>1339</v>
      </c>
      <c r="B254" s="565" t="s">
        <v>600</v>
      </c>
      <c r="C254" s="556" t="s">
        <v>555</v>
      </c>
      <c r="D254" s="556" t="s">
        <v>47</v>
      </c>
      <c r="E254" s="634">
        <v>24000</v>
      </c>
      <c r="F254" s="633">
        <v>8</v>
      </c>
      <c r="G254" s="540"/>
      <c r="H254" s="540">
        <v>61</v>
      </c>
      <c r="I254" s="540">
        <v>122</v>
      </c>
      <c r="J254" s="531">
        <f t="shared" si="10"/>
        <v>192</v>
      </c>
      <c r="K254" s="547" t="s">
        <v>235</v>
      </c>
      <c r="L254" s="580" t="s">
        <v>242</v>
      </c>
      <c r="M254" s="582"/>
      <c r="N254" s="589"/>
      <c r="O254" s="582"/>
      <c r="P254" s="582"/>
      <c r="Q254" s="311"/>
      <c r="R254" s="311"/>
      <c r="S254" s="311"/>
      <c r="T254" s="311"/>
      <c r="U254" s="311"/>
      <c r="V254" s="311"/>
      <c r="W254" s="311"/>
      <c r="X254" s="311"/>
      <c r="Y254" s="311"/>
      <c r="Z254" s="311"/>
      <c r="AA254" s="311"/>
      <c r="AB254" s="311"/>
      <c r="AC254" s="311"/>
      <c r="AD254" s="311"/>
      <c r="AE254" s="311"/>
      <c r="AF254" s="311"/>
      <c r="AG254" s="311"/>
      <c r="AH254" s="311"/>
      <c r="AI254" s="311"/>
      <c r="AJ254" s="311"/>
      <c r="AK254" s="311"/>
      <c r="AL254" s="311"/>
      <c r="AM254" s="311"/>
      <c r="AN254" s="311"/>
      <c r="AO254" s="311"/>
      <c r="AP254" s="311"/>
      <c r="AQ254" s="311"/>
      <c r="AR254" s="311"/>
      <c r="AS254" s="311"/>
      <c r="AT254" s="311"/>
      <c r="AU254" s="311"/>
      <c r="AV254" s="311"/>
      <c r="AW254" s="311"/>
      <c r="AX254" s="311"/>
      <c r="AY254" s="311"/>
      <c r="AZ254" s="311"/>
      <c r="BA254" s="311"/>
      <c r="BB254" s="311"/>
      <c r="BC254" s="311"/>
      <c r="BD254" s="311"/>
      <c r="BE254" s="311"/>
      <c r="BF254" s="311"/>
      <c r="BG254" s="311"/>
      <c r="BH254" s="311"/>
      <c r="BI254" s="311"/>
      <c r="BJ254" s="311"/>
      <c r="BK254" s="311"/>
      <c r="BL254" s="311"/>
      <c r="BM254" s="311"/>
      <c r="BN254" s="311"/>
      <c r="BO254" s="311"/>
      <c r="BP254" s="311"/>
      <c r="BQ254" s="311"/>
      <c r="BR254" s="311"/>
      <c r="BS254" s="311"/>
      <c r="BT254" s="311"/>
      <c r="BU254" s="311"/>
      <c r="BV254" s="311"/>
      <c r="BW254" s="311"/>
      <c r="BX254" s="311"/>
      <c r="BY254" s="311"/>
      <c r="BZ254" s="311"/>
      <c r="CA254" s="311"/>
      <c r="CB254" s="311"/>
      <c r="CC254" s="311"/>
      <c r="CD254" s="311"/>
      <c r="CE254" s="311"/>
      <c r="CF254" s="311"/>
      <c r="CG254" s="311"/>
      <c r="CH254" s="311"/>
      <c r="CI254" s="311"/>
      <c r="CJ254" s="311"/>
      <c r="CK254" s="311"/>
      <c r="CL254" s="311"/>
      <c r="CM254" s="311"/>
      <c r="CN254" s="311"/>
      <c r="CO254" s="311"/>
      <c r="CP254" s="311"/>
      <c r="CQ254" s="311"/>
      <c r="CR254" s="311"/>
      <c r="CS254" s="311"/>
      <c r="CT254" s="311"/>
      <c r="CU254" s="311"/>
      <c r="CV254" s="311"/>
      <c r="CW254" s="311"/>
      <c r="CX254" s="311"/>
      <c r="CY254" s="311"/>
      <c r="CZ254" s="311"/>
      <c r="DA254" s="311"/>
      <c r="DB254" s="311"/>
      <c r="DC254" s="311"/>
      <c r="DD254" s="311"/>
      <c r="DE254" s="311"/>
      <c r="DF254" s="311"/>
      <c r="DG254" s="311"/>
      <c r="DH254" s="311"/>
      <c r="DI254" s="311"/>
      <c r="DJ254" s="311"/>
      <c r="DK254" s="311"/>
      <c r="DL254" s="311"/>
      <c r="DM254" s="311"/>
      <c r="DN254" s="311"/>
      <c r="DO254" s="311"/>
      <c r="DP254" s="311"/>
      <c r="DQ254" s="311"/>
      <c r="DR254" s="311"/>
      <c r="DS254" s="311"/>
      <c r="DT254" s="311"/>
      <c r="DU254" s="311"/>
      <c r="DV254" s="311"/>
      <c r="DW254" s="311"/>
      <c r="DX254" s="311"/>
      <c r="DY254" s="311"/>
      <c r="DZ254" s="311"/>
      <c r="EA254" s="311"/>
      <c r="EB254" s="311"/>
      <c r="EC254" s="311"/>
      <c r="ED254" s="311"/>
      <c r="EE254" s="311"/>
      <c r="EF254" s="311"/>
      <c r="EG254" s="311"/>
      <c r="EH254" s="311"/>
      <c r="EI254" s="311"/>
      <c r="EJ254" s="311"/>
      <c r="EK254" s="311"/>
      <c r="EL254" s="311"/>
      <c r="EM254" s="311"/>
      <c r="EN254" s="311"/>
      <c r="EO254" s="311"/>
      <c r="EP254" s="311"/>
      <c r="EQ254" s="311"/>
      <c r="ER254" s="311"/>
      <c r="ES254" s="311"/>
      <c r="ET254" s="311"/>
      <c r="EU254" s="311"/>
      <c r="EV254" s="311"/>
      <c r="EW254" s="311"/>
      <c r="EX254" s="311"/>
      <c r="EY254" s="311"/>
      <c r="EZ254" s="311"/>
      <c r="FA254" s="311"/>
      <c r="FB254" s="311"/>
      <c r="FC254" s="311"/>
      <c r="FD254" s="311"/>
      <c r="FE254" s="311"/>
      <c r="FF254" s="311"/>
      <c r="FG254" s="311"/>
      <c r="FH254" s="311"/>
      <c r="FI254" s="311"/>
      <c r="FJ254" s="311"/>
      <c r="FK254" s="311"/>
      <c r="FL254" s="311"/>
      <c r="FM254" s="311"/>
      <c r="FN254" s="311"/>
      <c r="FO254" s="311"/>
      <c r="FP254" s="311"/>
      <c r="FQ254" s="311"/>
      <c r="FR254" s="311"/>
      <c r="FS254" s="311"/>
      <c r="FT254" s="311"/>
      <c r="FU254" s="311"/>
      <c r="FV254" s="311"/>
      <c r="FW254" s="311"/>
      <c r="FX254" s="311"/>
      <c r="FY254" s="311"/>
      <c r="FZ254" s="311"/>
      <c r="GA254" s="311"/>
      <c r="GB254" s="311"/>
      <c r="GC254" s="311"/>
      <c r="GD254" s="311"/>
      <c r="GE254" s="311"/>
      <c r="GF254" s="311"/>
      <c r="GG254" s="311"/>
      <c r="GH254" s="311"/>
      <c r="GI254" s="311"/>
      <c r="GJ254" s="311"/>
      <c r="GK254" s="311"/>
      <c r="GL254" s="311"/>
      <c r="GM254" s="311"/>
      <c r="GN254" s="311"/>
      <c r="GO254" s="311"/>
      <c r="GP254" s="311"/>
      <c r="GQ254" s="311"/>
      <c r="GR254" s="311"/>
      <c r="GS254" s="311"/>
      <c r="GT254" s="311"/>
      <c r="GU254" s="311"/>
      <c r="GV254" s="311"/>
      <c r="GW254" s="311"/>
      <c r="GX254" s="311"/>
      <c r="GY254" s="311"/>
      <c r="GZ254" s="311"/>
      <c r="HA254" s="311"/>
      <c r="HB254" s="311"/>
      <c r="HC254" s="311"/>
      <c r="HD254" s="311"/>
      <c r="HE254" s="311"/>
      <c r="HF254" s="311"/>
      <c r="HG254" s="311"/>
      <c r="HH254" s="311"/>
      <c r="HI254" s="311"/>
      <c r="HJ254" s="311"/>
      <c r="HK254" s="311"/>
      <c r="HL254" s="311"/>
      <c r="HM254" s="311"/>
      <c r="HN254" s="311"/>
      <c r="HO254" s="311"/>
      <c r="HP254" s="311"/>
      <c r="HQ254" s="311"/>
      <c r="HR254" s="311"/>
      <c r="HS254" s="311"/>
      <c r="HT254" s="311"/>
      <c r="HU254" s="311"/>
      <c r="HV254" s="311"/>
      <c r="HW254" s="311"/>
      <c r="HX254" s="311"/>
      <c r="HY254" s="311"/>
      <c r="HZ254" s="311"/>
      <c r="IA254" s="311"/>
      <c r="IB254" s="311"/>
      <c r="IC254" s="311"/>
      <c r="ID254" s="311"/>
      <c r="IE254" s="311"/>
      <c r="IF254" s="311"/>
      <c r="IG254" s="311"/>
      <c r="IH254" s="311"/>
      <c r="II254" s="311"/>
      <c r="IJ254" s="311"/>
      <c r="IK254" s="311"/>
      <c r="IL254" s="311"/>
      <c r="IM254" s="311"/>
      <c r="IN254" s="311"/>
    </row>
    <row r="255" spans="1:248" s="582" customFormat="1" ht="42.75" customHeight="1">
      <c r="A255" s="677" t="s">
        <v>1340</v>
      </c>
      <c r="B255" s="565" t="s">
        <v>600</v>
      </c>
      <c r="C255" s="556" t="s">
        <v>555</v>
      </c>
      <c r="D255" s="556" t="s">
        <v>47</v>
      </c>
      <c r="E255" s="634">
        <v>23000</v>
      </c>
      <c r="F255" s="633">
        <v>52</v>
      </c>
      <c r="G255" s="540"/>
      <c r="H255" s="540">
        <v>400</v>
      </c>
      <c r="I255" s="540">
        <v>800</v>
      </c>
      <c r="J255" s="531">
        <f t="shared" si="10"/>
        <v>1196</v>
      </c>
      <c r="K255" s="584" t="s">
        <v>235</v>
      </c>
      <c r="L255" s="580" t="s">
        <v>242</v>
      </c>
      <c r="N255" s="589"/>
      <c r="Q255" s="310"/>
      <c r="R255" s="310"/>
      <c r="S255" s="310"/>
      <c r="T255" s="310"/>
      <c r="U255" s="310"/>
      <c r="V255" s="310"/>
      <c r="W255" s="310"/>
      <c r="X255" s="310"/>
      <c r="Y255" s="310"/>
      <c r="Z255" s="310"/>
      <c r="AA255" s="310"/>
      <c r="AB255" s="310"/>
      <c r="AC255" s="310"/>
      <c r="AD255" s="310"/>
      <c r="AE255" s="310"/>
      <c r="AF255" s="310"/>
      <c r="AG255" s="310"/>
      <c r="AH255" s="310"/>
      <c r="AI255" s="310"/>
      <c r="AJ255" s="310"/>
      <c r="AK255" s="310"/>
      <c r="AL255" s="310"/>
      <c r="AM255" s="310"/>
      <c r="AN255" s="310"/>
      <c r="AO255" s="310"/>
      <c r="AP255" s="310"/>
      <c r="AQ255" s="310"/>
      <c r="AR255" s="310"/>
      <c r="AS255" s="310"/>
      <c r="AT255" s="310"/>
      <c r="AU255" s="310"/>
      <c r="AV255" s="310"/>
      <c r="AW255" s="310"/>
      <c r="AX255" s="310"/>
      <c r="AY255" s="310"/>
      <c r="AZ255" s="310"/>
      <c r="BA255" s="310"/>
      <c r="BB255" s="310"/>
      <c r="BC255" s="310"/>
      <c r="BD255" s="310"/>
      <c r="BE255" s="310"/>
      <c r="BF255" s="310"/>
      <c r="BG255" s="310"/>
      <c r="BH255" s="310"/>
      <c r="BI255" s="310"/>
      <c r="BJ255" s="310"/>
      <c r="BK255" s="310"/>
      <c r="BL255" s="310"/>
      <c r="BM255" s="310"/>
      <c r="BN255" s="310"/>
      <c r="BO255" s="310"/>
      <c r="BP255" s="310"/>
      <c r="BQ255" s="310"/>
      <c r="BR255" s="310"/>
      <c r="BS255" s="310"/>
      <c r="BT255" s="310"/>
      <c r="BU255" s="310"/>
      <c r="BV255" s="310"/>
      <c r="BW255" s="310"/>
      <c r="BX255" s="310"/>
      <c r="BY255" s="310"/>
      <c r="BZ255" s="310"/>
      <c r="CA255" s="310"/>
      <c r="CB255" s="310"/>
      <c r="CC255" s="310"/>
      <c r="CD255" s="310"/>
      <c r="CE255" s="310"/>
      <c r="CF255" s="310"/>
      <c r="CG255" s="310"/>
      <c r="CH255" s="310"/>
      <c r="CI255" s="310"/>
      <c r="CJ255" s="310"/>
      <c r="CK255" s="310"/>
      <c r="CL255" s="310"/>
      <c r="CM255" s="310"/>
      <c r="CN255" s="310"/>
      <c r="CO255" s="310"/>
      <c r="CP255" s="310"/>
      <c r="CQ255" s="310"/>
      <c r="CR255" s="310"/>
      <c r="CS255" s="310"/>
      <c r="CT255" s="310"/>
      <c r="CU255" s="310"/>
      <c r="CV255" s="310"/>
      <c r="CW255" s="310"/>
      <c r="CX255" s="310"/>
      <c r="CY255" s="310"/>
      <c r="CZ255" s="310"/>
      <c r="DA255" s="310"/>
      <c r="DB255" s="310"/>
      <c r="DC255" s="310"/>
      <c r="DD255" s="310"/>
      <c r="DE255" s="310"/>
      <c r="DF255" s="310"/>
      <c r="DG255" s="310"/>
      <c r="DH255" s="310"/>
      <c r="DI255" s="310"/>
      <c r="DJ255" s="310"/>
      <c r="DK255" s="310"/>
      <c r="DL255" s="310"/>
      <c r="DM255" s="310"/>
      <c r="DN255" s="310"/>
      <c r="DO255" s="310"/>
      <c r="DP255" s="310"/>
      <c r="DQ255" s="310"/>
      <c r="DR255" s="310"/>
      <c r="DS255" s="310"/>
      <c r="DT255" s="310"/>
      <c r="DU255" s="310"/>
      <c r="DV255" s="310"/>
      <c r="DW255" s="310"/>
      <c r="DX255" s="310"/>
      <c r="DY255" s="310"/>
      <c r="DZ255" s="310"/>
      <c r="EA255" s="310"/>
      <c r="EB255" s="310"/>
      <c r="EC255" s="310"/>
      <c r="ED255" s="310"/>
      <c r="EE255" s="310"/>
      <c r="EF255" s="310"/>
      <c r="EG255" s="310"/>
      <c r="EH255" s="310"/>
      <c r="EI255" s="310"/>
      <c r="EJ255" s="310"/>
      <c r="EK255" s="310"/>
      <c r="EL255" s="310"/>
      <c r="EM255" s="310"/>
      <c r="EN255" s="310"/>
      <c r="EO255" s="310"/>
      <c r="EP255" s="310"/>
      <c r="EQ255" s="310"/>
      <c r="ER255" s="310"/>
      <c r="ES255" s="310"/>
      <c r="ET255" s="310"/>
      <c r="EU255" s="310"/>
      <c r="EV255" s="310"/>
      <c r="EW255" s="310"/>
      <c r="EX255" s="310"/>
      <c r="EY255" s="310"/>
      <c r="EZ255" s="310"/>
      <c r="FA255" s="310"/>
      <c r="FB255" s="310"/>
      <c r="FC255" s="310"/>
      <c r="FD255" s="310"/>
      <c r="FE255" s="310"/>
      <c r="FF255" s="310"/>
      <c r="FG255" s="310"/>
      <c r="FH255" s="310"/>
      <c r="FI255" s="310"/>
      <c r="FJ255" s="310"/>
      <c r="FK255" s="310"/>
      <c r="FL255" s="310"/>
      <c r="FM255" s="310"/>
      <c r="FN255" s="310"/>
      <c r="FO255" s="310"/>
      <c r="FP255" s="310"/>
      <c r="FQ255" s="310"/>
      <c r="FR255" s="310"/>
      <c r="FS255" s="310"/>
      <c r="FT255" s="310"/>
      <c r="FU255" s="310"/>
      <c r="FV255" s="310"/>
      <c r="FW255" s="310"/>
      <c r="FX255" s="310"/>
      <c r="FY255" s="310"/>
      <c r="FZ255" s="310"/>
      <c r="GA255" s="310"/>
      <c r="GB255" s="310"/>
      <c r="GC255" s="310"/>
      <c r="GD255" s="310"/>
      <c r="GE255" s="310"/>
      <c r="GF255" s="310"/>
      <c r="GG255" s="310"/>
      <c r="GH255" s="310"/>
      <c r="GI255" s="310"/>
      <c r="GJ255" s="310"/>
      <c r="GK255" s="310"/>
      <c r="GL255" s="310"/>
      <c r="GM255" s="310"/>
      <c r="GN255" s="310"/>
      <c r="GO255" s="310"/>
      <c r="GP255" s="310"/>
      <c r="GQ255" s="310"/>
      <c r="GR255" s="310"/>
      <c r="GS255" s="310"/>
      <c r="GT255" s="310"/>
      <c r="GU255" s="310"/>
      <c r="GV255" s="310"/>
      <c r="GW255" s="310"/>
      <c r="GX255" s="310"/>
      <c r="GY255" s="310"/>
      <c r="GZ255" s="310"/>
      <c r="HA255" s="310"/>
      <c r="HB255" s="310"/>
      <c r="HC255" s="310"/>
      <c r="HD255" s="310"/>
      <c r="HE255" s="310"/>
      <c r="HF255" s="310"/>
      <c r="HG255" s="310"/>
      <c r="HH255" s="310"/>
      <c r="HI255" s="310"/>
      <c r="HJ255" s="310"/>
      <c r="HK255" s="310"/>
      <c r="HL255" s="310"/>
      <c r="HM255" s="310"/>
      <c r="HN255" s="310"/>
      <c r="HO255" s="310"/>
      <c r="HP255" s="310"/>
      <c r="HQ255" s="310"/>
      <c r="HR255" s="310"/>
      <c r="HS255" s="310"/>
      <c r="HT255" s="310"/>
      <c r="HU255" s="310"/>
      <c r="HV255" s="310"/>
      <c r="HW255" s="310"/>
      <c r="HX255" s="310"/>
      <c r="HY255" s="310"/>
      <c r="HZ255" s="310"/>
      <c r="IA255" s="310"/>
      <c r="IB255" s="310"/>
      <c r="IC255" s="310"/>
      <c r="ID255" s="310"/>
      <c r="IE255" s="310"/>
      <c r="IF255" s="310"/>
      <c r="IG255" s="310"/>
      <c r="IH255" s="310"/>
      <c r="II255" s="310"/>
      <c r="IJ255" s="310"/>
      <c r="IK255" s="310"/>
      <c r="IL255" s="310"/>
      <c r="IM255" s="310"/>
      <c r="IN255" s="310"/>
    </row>
    <row r="256" spans="1:248" s="512" customFormat="1" ht="42.75" customHeight="1">
      <c r="A256" s="677" t="s">
        <v>1341</v>
      </c>
      <c r="B256" s="565" t="s">
        <v>600</v>
      </c>
      <c r="C256" s="556" t="s">
        <v>555</v>
      </c>
      <c r="D256" s="556" t="s">
        <v>47</v>
      </c>
      <c r="E256" s="634">
        <v>48000</v>
      </c>
      <c r="F256" s="633">
        <v>12</v>
      </c>
      <c r="G256" s="540"/>
      <c r="H256" s="540">
        <v>192</v>
      </c>
      <c r="I256" s="540">
        <v>384</v>
      </c>
      <c r="J256" s="531">
        <f t="shared" si="10"/>
        <v>576</v>
      </c>
      <c r="K256" s="584" t="s">
        <v>235</v>
      </c>
      <c r="L256" s="580" t="s">
        <v>242</v>
      </c>
      <c r="M256" s="582"/>
      <c r="N256" s="589"/>
      <c r="O256" s="582"/>
      <c r="P256" s="582"/>
      <c r="Q256" s="310"/>
      <c r="R256" s="310"/>
      <c r="S256" s="310"/>
      <c r="T256" s="310"/>
      <c r="U256" s="310"/>
      <c r="V256" s="310"/>
      <c r="W256" s="310"/>
      <c r="X256" s="310"/>
      <c r="Y256" s="310"/>
      <c r="Z256" s="310"/>
      <c r="AA256" s="310"/>
      <c r="AB256" s="310"/>
      <c r="AC256" s="310"/>
      <c r="AD256" s="310"/>
      <c r="AE256" s="310"/>
      <c r="AF256" s="310"/>
      <c r="AG256" s="310"/>
      <c r="AH256" s="310"/>
      <c r="AI256" s="310"/>
      <c r="AJ256" s="310"/>
      <c r="AK256" s="310"/>
      <c r="AL256" s="310"/>
      <c r="AM256" s="310"/>
      <c r="AN256" s="310"/>
      <c r="AO256" s="310"/>
      <c r="AP256" s="310"/>
      <c r="AQ256" s="310"/>
      <c r="AR256" s="310"/>
      <c r="AS256" s="310"/>
      <c r="AT256" s="310"/>
      <c r="AU256" s="310"/>
      <c r="AV256" s="310"/>
      <c r="AW256" s="310"/>
      <c r="AX256" s="310"/>
      <c r="AY256" s="310"/>
      <c r="AZ256" s="310"/>
      <c r="BA256" s="310"/>
      <c r="BB256" s="310"/>
      <c r="BC256" s="310"/>
      <c r="BD256" s="310"/>
      <c r="BE256" s="310"/>
      <c r="BF256" s="310"/>
      <c r="BG256" s="310"/>
      <c r="BH256" s="310"/>
      <c r="BI256" s="310"/>
      <c r="BJ256" s="310"/>
      <c r="BK256" s="310"/>
      <c r="BL256" s="310"/>
      <c r="BM256" s="310"/>
      <c r="BN256" s="310"/>
      <c r="BO256" s="310"/>
      <c r="BP256" s="310"/>
      <c r="BQ256" s="310"/>
      <c r="BR256" s="310"/>
      <c r="BS256" s="310"/>
      <c r="BT256" s="310"/>
      <c r="BU256" s="310"/>
      <c r="BV256" s="310"/>
      <c r="BW256" s="310"/>
      <c r="BX256" s="310"/>
      <c r="BY256" s="310"/>
      <c r="BZ256" s="310"/>
      <c r="CA256" s="310"/>
      <c r="CB256" s="310"/>
      <c r="CC256" s="310"/>
      <c r="CD256" s="310"/>
      <c r="CE256" s="310"/>
      <c r="CF256" s="310"/>
      <c r="CG256" s="310"/>
      <c r="CH256" s="310"/>
      <c r="CI256" s="310"/>
      <c r="CJ256" s="310"/>
      <c r="CK256" s="310"/>
      <c r="CL256" s="310"/>
      <c r="CM256" s="310"/>
      <c r="CN256" s="310"/>
      <c r="CO256" s="310"/>
      <c r="CP256" s="310"/>
      <c r="CQ256" s="310"/>
      <c r="CR256" s="310"/>
      <c r="CS256" s="310"/>
      <c r="CT256" s="310"/>
      <c r="CU256" s="310"/>
      <c r="CV256" s="310"/>
      <c r="CW256" s="310"/>
      <c r="CX256" s="310"/>
      <c r="CY256" s="310"/>
      <c r="CZ256" s="310"/>
      <c r="DA256" s="310"/>
      <c r="DB256" s="310"/>
      <c r="DC256" s="310"/>
      <c r="DD256" s="310"/>
      <c r="DE256" s="310"/>
      <c r="DF256" s="310"/>
      <c r="DG256" s="310"/>
      <c r="DH256" s="310"/>
      <c r="DI256" s="310"/>
      <c r="DJ256" s="310"/>
      <c r="DK256" s="310"/>
      <c r="DL256" s="310"/>
      <c r="DM256" s="310"/>
      <c r="DN256" s="310"/>
      <c r="DO256" s="310"/>
      <c r="DP256" s="310"/>
      <c r="DQ256" s="310"/>
      <c r="DR256" s="310"/>
      <c r="DS256" s="310"/>
      <c r="DT256" s="310"/>
      <c r="DU256" s="310"/>
      <c r="DV256" s="310"/>
      <c r="DW256" s="310"/>
      <c r="DX256" s="310"/>
      <c r="DY256" s="310"/>
      <c r="DZ256" s="310"/>
      <c r="EA256" s="310"/>
      <c r="EB256" s="310"/>
      <c r="EC256" s="310"/>
      <c r="ED256" s="310"/>
      <c r="EE256" s="310"/>
      <c r="EF256" s="310"/>
      <c r="EG256" s="310"/>
      <c r="EH256" s="310"/>
      <c r="EI256" s="310"/>
      <c r="EJ256" s="310"/>
      <c r="EK256" s="310"/>
      <c r="EL256" s="310"/>
      <c r="EM256" s="310"/>
      <c r="EN256" s="310"/>
      <c r="EO256" s="310"/>
      <c r="EP256" s="310"/>
      <c r="EQ256" s="310"/>
      <c r="ER256" s="310"/>
      <c r="ES256" s="310"/>
      <c r="ET256" s="310"/>
      <c r="EU256" s="310"/>
      <c r="EV256" s="310"/>
      <c r="EW256" s="310"/>
      <c r="EX256" s="310"/>
      <c r="EY256" s="310"/>
      <c r="EZ256" s="310"/>
      <c r="FA256" s="310"/>
      <c r="FB256" s="310"/>
      <c r="FC256" s="310"/>
      <c r="FD256" s="310"/>
      <c r="FE256" s="310"/>
      <c r="FF256" s="310"/>
      <c r="FG256" s="310"/>
      <c r="FH256" s="310"/>
      <c r="FI256" s="310"/>
      <c r="FJ256" s="310"/>
      <c r="FK256" s="310"/>
      <c r="FL256" s="310"/>
      <c r="FM256" s="310"/>
      <c r="FN256" s="310"/>
      <c r="FO256" s="310"/>
      <c r="FP256" s="310"/>
      <c r="FQ256" s="310"/>
      <c r="FR256" s="310"/>
      <c r="FS256" s="310"/>
      <c r="FT256" s="310"/>
      <c r="FU256" s="310"/>
      <c r="FV256" s="310"/>
      <c r="FW256" s="310"/>
      <c r="FX256" s="310"/>
      <c r="FY256" s="310"/>
      <c r="FZ256" s="310"/>
      <c r="GA256" s="310"/>
      <c r="GB256" s="310"/>
      <c r="GC256" s="310"/>
      <c r="GD256" s="310"/>
      <c r="GE256" s="310"/>
      <c r="GF256" s="310"/>
      <c r="GG256" s="310"/>
      <c r="GH256" s="310"/>
      <c r="GI256" s="310"/>
      <c r="GJ256" s="310"/>
      <c r="GK256" s="310"/>
      <c r="GL256" s="310"/>
      <c r="GM256" s="310"/>
      <c r="GN256" s="310"/>
      <c r="GO256" s="310"/>
      <c r="GP256" s="310"/>
      <c r="GQ256" s="310"/>
      <c r="GR256" s="310"/>
      <c r="GS256" s="310"/>
      <c r="GT256" s="310"/>
      <c r="GU256" s="310"/>
      <c r="GV256" s="310"/>
      <c r="GW256" s="310"/>
      <c r="GX256" s="310"/>
      <c r="GY256" s="310"/>
      <c r="GZ256" s="310"/>
      <c r="HA256" s="310"/>
      <c r="HB256" s="310"/>
      <c r="HC256" s="310"/>
      <c r="HD256" s="310"/>
      <c r="HE256" s="310"/>
      <c r="HF256" s="310"/>
      <c r="HG256" s="310"/>
      <c r="HH256" s="310"/>
      <c r="HI256" s="310"/>
      <c r="HJ256" s="310"/>
      <c r="HK256" s="310"/>
      <c r="HL256" s="310"/>
      <c r="HM256" s="310"/>
      <c r="HN256" s="310"/>
      <c r="HO256" s="310"/>
      <c r="HP256" s="310"/>
      <c r="HQ256" s="310"/>
      <c r="HR256" s="310"/>
      <c r="HS256" s="310"/>
      <c r="HT256" s="310"/>
      <c r="HU256" s="310"/>
      <c r="HV256" s="310"/>
      <c r="HW256" s="310"/>
      <c r="HX256" s="310"/>
      <c r="HY256" s="310"/>
      <c r="HZ256" s="310"/>
      <c r="IA256" s="310"/>
      <c r="IB256" s="310"/>
      <c r="IC256" s="310"/>
      <c r="ID256" s="310"/>
      <c r="IE256" s="310"/>
      <c r="IF256" s="310"/>
      <c r="IG256" s="310"/>
      <c r="IH256" s="310"/>
      <c r="II256" s="310"/>
      <c r="IJ256" s="310"/>
      <c r="IK256" s="310"/>
      <c r="IL256" s="310"/>
      <c r="IM256" s="310"/>
      <c r="IN256" s="310"/>
    </row>
    <row r="257" spans="1:248" s="311" customFormat="1" ht="42.75" customHeight="1">
      <c r="A257" s="677" t="s">
        <v>1342</v>
      </c>
      <c r="B257" s="565" t="s">
        <v>600</v>
      </c>
      <c r="C257" s="556" t="s">
        <v>555</v>
      </c>
      <c r="D257" s="556" t="s">
        <v>47</v>
      </c>
      <c r="E257" s="634">
        <v>48500</v>
      </c>
      <c r="F257" s="633">
        <v>16</v>
      </c>
      <c r="G257" s="540"/>
      <c r="H257" s="540">
        <v>258</v>
      </c>
      <c r="I257" s="540">
        <v>516</v>
      </c>
      <c r="J257" s="531">
        <f t="shared" si="10"/>
        <v>776</v>
      </c>
      <c r="K257" s="584" t="s">
        <v>235</v>
      </c>
      <c r="L257" s="580" t="s">
        <v>242</v>
      </c>
      <c r="M257" s="582"/>
      <c r="N257" s="589"/>
      <c r="O257" s="582"/>
      <c r="P257" s="582"/>
      <c r="Q257" s="310"/>
      <c r="R257" s="310"/>
      <c r="S257" s="310"/>
      <c r="T257" s="310"/>
      <c r="U257" s="310"/>
      <c r="V257" s="310"/>
      <c r="W257" s="310"/>
      <c r="X257" s="310"/>
      <c r="Y257" s="310"/>
      <c r="Z257" s="310"/>
      <c r="AA257" s="310"/>
      <c r="AB257" s="310"/>
      <c r="AC257" s="310"/>
      <c r="AD257" s="310"/>
      <c r="AE257" s="310"/>
      <c r="AF257" s="310"/>
      <c r="AG257" s="310"/>
      <c r="AH257" s="310"/>
      <c r="AI257" s="310"/>
      <c r="AJ257" s="310"/>
      <c r="AK257" s="310"/>
      <c r="AL257" s="310"/>
      <c r="AM257" s="310"/>
      <c r="AN257" s="310"/>
      <c r="AO257" s="310"/>
      <c r="AP257" s="310"/>
      <c r="AQ257" s="310"/>
      <c r="AR257" s="310"/>
      <c r="AS257" s="310"/>
      <c r="AT257" s="310"/>
      <c r="AU257" s="310"/>
      <c r="AV257" s="310"/>
      <c r="AW257" s="310"/>
      <c r="AX257" s="310"/>
      <c r="AY257" s="310"/>
      <c r="AZ257" s="310"/>
      <c r="BA257" s="310"/>
      <c r="BB257" s="310"/>
      <c r="BC257" s="310"/>
      <c r="BD257" s="310"/>
      <c r="BE257" s="310"/>
      <c r="BF257" s="310"/>
      <c r="BG257" s="310"/>
      <c r="BH257" s="310"/>
      <c r="BI257" s="310"/>
      <c r="BJ257" s="310"/>
      <c r="BK257" s="310"/>
      <c r="BL257" s="310"/>
      <c r="BM257" s="310"/>
      <c r="BN257" s="310"/>
      <c r="BO257" s="310"/>
      <c r="BP257" s="310"/>
      <c r="BQ257" s="310"/>
      <c r="BR257" s="310"/>
      <c r="BS257" s="310"/>
      <c r="BT257" s="310"/>
      <c r="BU257" s="310"/>
      <c r="BV257" s="310"/>
      <c r="BW257" s="310"/>
      <c r="BX257" s="310"/>
      <c r="BY257" s="310"/>
      <c r="BZ257" s="310"/>
      <c r="CA257" s="310"/>
      <c r="CB257" s="310"/>
      <c r="CC257" s="310"/>
      <c r="CD257" s="310"/>
      <c r="CE257" s="310"/>
      <c r="CF257" s="310"/>
      <c r="CG257" s="310"/>
      <c r="CH257" s="310"/>
      <c r="CI257" s="310"/>
      <c r="CJ257" s="310"/>
      <c r="CK257" s="310"/>
      <c r="CL257" s="310"/>
      <c r="CM257" s="310"/>
      <c r="CN257" s="310"/>
      <c r="CO257" s="310"/>
      <c r="CP257" s="310"/>
      <c r="CQ257" s="310"/>
      <c r="CR257" s="310"/>
      <c r="CS257" s="310"/>
      <c r="CT257" s="310"/>
      <c r="CU257" s="310"/>
      <c r="CV257" s="310"/>
      <c r="CW257" s="310"/>
      <c r="CX257" s="310"/>
      <c r="CY257" s="310"/>
      <c r="CZ257" s="310"/>
      <c r="DA257" s="310"/>
      <c r="DB257" s="310"/>
      <c r="DC257" s="310"/>
      <c r="DD257" s="310"/>
      <c r="DE257" s="310"/>
      <c r="DF257" s="310"/>
      <c r="DG257" s="310"/>
      <c r="DH257" s="310"/>
      <c r="DI257" s="310"/>
      <c r="DJ257" s="310"/>
      <c r="DK257" s="310"/>
      <c r="DL257" s="310"/>
      <c r="DM257" s="310"/>
      <c r="DN257" s="310"/>
      <c r="DO257" s="310"/>
      <c r="DP257" s="310"/>
      <c r="DQ257" s="310"/>
      <c r="DR257" s="310"/>
      <c r="DS257" s="310"/>
      <c r="DT257" s="310"/>
      <c r="DU257" s="310"/>
      <c r="DV257" s="310"/>
      <c r="DW257" s="310"/>
      <c r="DX257" s="310"/>
      <c r="DY257" s="310"/>
      <c r="DZ257" s="310"/>
      <c r="EA257" s="310"/>
      <c r="EB257" s="310"/>
      <c r="EC257" s="310"/>
      <c r="ED257" s="310"/>
      <c r="EE257" s="310"/>
      <c r="EF257" s="310"/>
      <c r="EG257" s="310"/>
      <c r="EH257" s="310"/>
      <c r="EI257" s="310"/>
      <c r="EJ257" s="310"/>
      <c r="EK257" s="310"/>
      <c r="EL257" s="310"/>
      <c r="EM257" s="310"/>
      <c r="EN257" s="310"/>
      <c r="EO257" s="310"/>
      <c r="EP257" s="310"/>
      <c r="EQ257" s="310"/>
      <c r="ER257" s="310"/>
      <c r="ES257" s="310"/>
      <c r="ET257" s="310"/>
      <c r="EU257" s="310"/>
      <c r="EV257" s="310"/>
      <c r="EW257" s="310"/>
      <c r="EX257" s="310"/>
      <c r="EY257" s="310"/>
      <c r="EZ257" s="310"/>
      <c r="FA257" s="310"/>
      <c r="FB257" s="310"/>
      <c r="FC257" s="310"/>
      <c r="FD257" s="310"/>
      <c r="FE257" s="310"/>
      <c r="FF257" s="310"/>
      <c r="FG257" s="310"/>
      <c r="FH257" s="310"/>
      <c r="FI257" s="310"/>
      <c r="FJ257" s="310"/>
      <c r="FK257" s="310"/>
      <c r="FL257" s="310"/>
      <c r="FM257" s="310"/>
      <c r="FN257" s="310"/>
      <c r="FO257" s="310"/>
      <c r="FP257" s="310"/>
      <c r="FQ257" s="310"/>
      <c r="FR257" s="310"/>
      <c r="FS257" s="310"/>
      <c r="FT257" s="310"/>
      <c r="FU257" s="310"/>
      <c r="FV257" s="310"/>
      <c r="FW257" s="310"/>
      <c r="FX257" s="310"/>
      <c r="FY257" s="310"/>
      <c r="FZ257" s="310"/>
      <c r="GA257" s="310"/>
      <c r="GB257" s="310"/>
      <c r="GC257" s="310"/>
      <c r="GD257" s="310"/>
      <c r="GE257" s="310"/>
      <c r="GF257" s="310"/>
      <c r="GG257" s="310"/>
      <c r="GH257" s="310"/>
      <c r="GI257" s="310"/>
      <c r="GJ257" s="310"/>
      <c r="GK257" s="310"/>
      <c r="GL257" s="310"/>
      <c r="GM257" s="310"/>
      <c r="GN257" s="310"/>
      <c r="GO257" s="310"/>
      <c r="GP257" s="310"/>
      <c r="GQ257" s="310"/>
      <c r="GR257" s="310"/>
      <c r="GS257" s="310"/>
      <c r="GT257" s="310"/>
      <c r="GU257" s="310"/>
      <c r="GV257" s="310"/>
      <c r="GW257" s="310"/>
      <c r="GX257" s="310"/>
      <c r="GY257" s="310"/>
      <c r="GZ257" s="310"/>
      <c r="HA257" s="310"/>
      <c r="HB257" s="310"/>
      <c r="HC257" s="310"/>
      <c r="HD257" s="310"/>
      <c r="HE257" s="310"/>
      <c r="HF257" s="310"/>
      <c r="HG257" s="310"/>
      <c r="HH257" s="310"/>
      <c r="HI257" s="310"/>
      <c r="HJ257" s="310"/>
      <c r="HK257" s="310"/>
      <c r="HL257" s="310"/>
      <c r="HM257" s="310"/>
      <c r="HN257" s="310"/>
      <c r="HO257" s="310"/>
      <c r="HP257" s="310"/>
      <c r="HQ257" s="310"/>
      <c r="HR257" s="310"/>
      <c r="HS257" s="310"/>
      <c r="HT257" s="310"/>
      <c r="HU257" s="310"/>
      <c r="HV257" s="310"/>
      <c r="HW257" s="310"/>
      <c r="HX257" s="310"/>
      <c r="HY257" s="310"/>
      <c r="HZ257" s="310"/>
      <c r="IA257" s="310"/>
      <c r="IB257" s="310"/>
      <c r="IC257" s="310"/>
      <c r="ID257" s="310"/>
      <c r="IE257" s="310"/>
      <c r="IF257" s="310"/>
      <c r="IG257" s="310"/>
      <c r="IH257" s="310"/>
      <c r="II257" s="310"/>
      <c r="IJ257" s="310"/>
      <c r="IK257" s="310"/>
      <c r="IL257" s="310"/>
      <c r="IM257" s="310"/>
      <c r="IN257" s="310"/>
    </row>
    <row r="258" spans="1:248" s="310" customFormat="1" ht="42.75" customHeight="1">
      <c r="A258" s="677" t="s">
        <v>1343</v>
      </c>
      <c r="B258" s="565" t="s">
        <v>600</v>
      </c>
      <c r="C258" s="556" t="s">
        <v>555</v>
      </c>
      <c r="D258" s="556" t="s">
        <v>47</v>
      </c>
      <c r="E258" s="634">
        <v>23000</v>
      </c>
      <c r="F258" s="633">
        <v>400</v>
      </c>
      <c r="G258" s="540"/>
      <c r="H258" s="540">
        <v>3100</v>
      </c>
      <c r="I258" s="540">
        <v>6200</v>
      </c>
      <c r="J258" s="531">
        <f t="shared" si="10"/>
        <v>9200</v>
      </c>
      <c r="K258" s="584" t="s">
        <v>235</v>
      </c>
      <c r="L258" s="580" t="s">
        <v>242</v>
      </c>
      <c r="M258" s="582"/>
      <c r="N258" s="589"/>
      <c r="O258" s="582"/>
      <c r="P258" s="582"/>
    </row>
    <row r="259" spans="1:248" s="311" customFormat="1" ht="42.75" customHeight="1">
      <c r="A259" s="677" t="s">
        <v>1344</v>
      </c>
      <c r="B259" s="565" t="s">
        <v>600</v>
      </c>
      <c r="C259" s="556" t="s">
        <v>555</v>
      </c>
      <c r="D259" s="556" t="s">
        <v>47</v>
      </c>
      <c r="E259" s="634">
        <v>25000</v>
      </c>
      <c r="F259" s="633">
        <v>20</v>
      </c>
      <c r="G259" s="540"/>
      <c r="H259" s="540">
        <v>150</v>
      </c>
      <c r="I259" s="540">
        <v>300</v>
      </c>
      <c r="J259" s="531">
        <f t="shared" si="10"/>
        <v>500</v>
      </c>
      <c r="K259" s="547" t="s">
        <v>235</v>
      </c>
      <c r="L259" s="580" t="s">
        <v>242</v>
      </c>
      <c r="M259" s="582"/>
      <c r="N259" s="589"/>
      <c r="O259" s="582"/>
      <c r="P259" s="582"/>
    </row>
    <row r="260" spans="1:248" s="311" customFormat="1" ht="42.75" customHeight="1">
      <c r="A260" s="677" t="s">
        <v>1345</v>
      </c>
      <c r="B260" s="565" t="s">
        <v>600</v>
      </c>
      <c r="C260" s="556" t="s">
        <v>555</v>
      </c>
      <c r="D260" s="556" t="s">
        <v>47</v>
      </c>
      <c r="E260" s="634">
        <v>40000</v>
      </c>
      <c r="F260" s="633">
        <v>8</v>
      </c>
      <c r="G260" s="540"/>
      <c r="H260" s="540">
        <v>100</v>
      </c>
      <c r="I260" s="540">
        <v>200</v>
      </c>
      <c r="J260" s="531">
        <f t="shared" si="10"/>
        <v>320</v>
      </c>
      <c r="K260" s="547" t="s">
        <v>235</v>
      </c>
      <c r="L260" s="580" t="s">
        <v>242</v>
      </c>
      <c r="M260" s="582"/>
      <c r="N260" s="589"/>
      <c r="O260" s="582"/>
      <c r="P260" s="582"/>
    </row>
    <row r="261" spans="1:248" s="653" customFormat="1" ht="42.75" customHeight="1">
      <c r="A261" s="677" t="s">
        <v>1346</v>
      </c>
      <c r="B261" s="565" t="s">
        <v>771</v>
      </c>
      <c r="C261" s="556" t="s">
        <v>555</v>
      </c>
      <c r="D261" s="556" t="s">
        <v>47</v>
      </c>
      <c r="E261" s="634">
        <v>68000</v>
      </c>
      <c r="F261" s="633">
        <v>12</v>
      </c>
      <c r="G261" s="540"/>
      <c r="H261" s="540">
        <v>816</v>
      </c>
      <c r="I261" s="695">
        <v>816</v>
      </c>
      <c r="J261" s="531">
        <f t="shared" si="10"/>
        <v>816</v>
      </c>
      <c r="K261" s="667" t="s">
        <v>235</v>
      </c>
      <c r="L261" s="648" t="s">
        <v>644</v>
      </c>
      <c r="M261" s="582"/>
      <c r="N261" s="650"/>
      <c r="O261" s="582"/>
      <c r="P261" s="649"/>
    </row>
    <row r="262" spans="1:248" s="653" customFormat="1" ht="42.75" customHeight="1">
      <c r="A262" s="677" t="s">
        <v>1347</v>
      </c>
      <c r="B262" s="565" t="s">
        <v>771</v>
      </c>
      <c r="C262" s="556" t="s">
        <v>555</v>
      </c>
      <c r="D262" s="556" t="s">
        <v>47</v>
      </c>
      <c r="E262" s="634">
        <v>200000</v>
      </c>
      <c r="F262" s="633">
        <v>3</v>
      </c>
      <c r="G262" s="540"/>
      <c r="H262" s="540"/>
      <c r="I262" s="695">
        <v>600</v>
      </c>
      <c r="J262" s="531">
        <f t="shared" si="10"/>
        <v>600</v>
      </c>
      <c r="K262" s="667" t="s">
        <v>235</v>
      </c>
      <c r="L262" s="648" t="s">
        <v>644</v>
      </c>
      <c r="M262" s="582"/>
      <c r="N262" s="650"/>
      <c r="O262" s="582"/>
      <c r="P262" s="649"/>
    </row>
    <row r="263" spans="1:248" s="653" customFormat="1" ht="42.75" customHeight="1">
      <c r="A263" s="677" t="s">
        <v>1348</v>
      </c>
      <c r="B263" s="565" t="s">
        <v>771</v>
      </c>
      <c r="C263" s="556" t="s">
        <v>555</v>
      </c>
      <c r="D263" s="556" t="s">
        <v>47</v>
      </c>
      <c r="E263" s="634">
        <v>18000</v>
      </c>
      <c r="F263" s="633">
        <v>2</v>
      </c>
      <c r="G263" s="540"/>
      <c r="H263" s="540"/>
      <c r="I263" s="695"/>
      <c r="J263" s="531">
        <f t="shared" si="10"/>
        <v>36</v>
      </c>
      <c r="K263" s="667" t="s">
        <v>235</v>
      </c>
      <c r="L263" s="648" t="s">
        <v>644</v>
      </c>
      <c r="M263" s="582"/>
      <c r="N263" s="650"/>
      <c r="O263" s="582"/>
      <c r="P263" s="649"/>
    </row>
    <row r="264" spans="1:248" s="653" customFormat="1" ht="42.75" customHeight="1">
      <c r="A264" s="677" t="s">
        <v>1349</v>
      </c>
      <c r="B264" s="565" t="s">
        <v>771</v>
      </c>
      <c r="C264" s="556" t="s">
        <v>555</v>
      </c>
      <c r="D264" s="556" t="s">
        <v>47</v>
      </c>
      <c r="E264" s="634">
        <v>17000</v>
      </c>
      <c r="F264" s="633">
        <v>8</v>
      </c>
      <c r="G264" s="540"/>
      <c r="H264" s="540"/>
      <c r="I264" s="695"/>
      <c r="J264" s="531">
        <f t="shared" si="10"/>
        <v>136</v>
      </c>
      <c r="K264" s="667" t="s">
        <v>235</v>
      </c>
      <c r="L264" s="648" t="s">
        <v>644</v>
      </c>
      <c r="M264" s="582"/>
      <c r="N264" s="650"/>
      <c r="O264" s="582"/>
      <c r="P264" s="649"/>
    </row>
    <row r="265" spans="1:248" s="653" customFormat="1" ht="42.75" customHeight="1">
      <c r="A265" s="677" t="s">
        <v>1350</v>
      </c>
      <c r="B265" s="565" t="s">
        <v>771</v>
      </c>
      <c r="C265" s="556" t="s">
        <v>555</v>
      </c>
      <c r="D265" s="556" t="s">
        <v>47</v>
      </c>
      <c r="E265" s="634">
        <v>75000</v>
      </c>
      <c r="F265" s="633">
        <v>3</v>
      </c>
      <c r="G265" s="540"/>
      <c r="H265" s="540"/>
      <c r="I265" s="695"/>
      <c r="J265" s="531">
        <f t="shared" si="10"/>
        <v>225</v>
      </c>
      <c r="K265" s="667" t="s">
        <v>235</v>
      </c>
      <c r="L265" s="648" t="s">
        <v>644</v>
      </c>
      <c r="M265" s="582"/>
      <c r="N265" s="650"/>
      <c r="O265" s="582"/>
      <c r="P265" s="649"/>
    </row>
    <row r="266" spans="1:248" s="653" customFormat="1" ht="42.75" customHeight="1">
      <c r="A266" s="677" t="s">
        <v>1351</v>
      </c>
      <c r="B266" s="565" t="s">
        <v>771</v>
      </c>
      <c r="C266" s="556" t="s">
        <v>555</v>
      </c>
      <c r="D266" s="556" t="s">
        <v>47</v>
      </c>
      <c r="E266" s="634">
        <v>30000</v>
      </c>
      <c r="F266" s="633">
        <v>12</v>
      </c>
      <c r="G266" s="540"/>
      <c r="H266" s="540"/>
      <c r="I266" s="695">
        <v>360</v>
      </c>
      <c r="J266" s="531">
        <f t="shared" si="10"/>
        <v>360</v>
      </c>
      <c r="K266" s="667" t="s">
        <v>235</v>
      </c>
      <c r="L266" s="648" t="s">
        <v>644</v>
      </c>
      <c r="M266" s="582"/>
      <c r="N266" s="650"/>
      <c r="O266" s="582"/>
      <c r="P266" s="649"/>
    </row>
    <row r="267" spans="1:248" s="653" customFormat="1" ht="42.75" customHeight="1">
      <c r="A267" s="677" t="s">
        <v>1352</v>
      </c>
      <c r="B267" s="565" t="s">
        <v>771</v>
      </c>
      <c r="C267" s="556" t="s">
        <v>555</v>
      </c>
      <c r="D267" s="556" t="s">
        <v>47</v>
      </c>
      <c r="E267" s="634">
        <v>750</v>
      </c>
      <c r="F267" s="633">
        <v>96</v>
      </c>
      <c r="G267" s="540"/>
      <c r="H267" s="540">
        <v>72</v>
      </c>
      <c r="I267" s="695">
        <v>72</v>
      </c>
      <c r="J267" s="531">
        <f t="shared" si="10"/>
        <v>72</v>
      </c>
      <c r="K267" s="667" t="s">
        <v>235</v>
      </c>
      <c r="L267" s="648" t="s">
        <v>644</v>
      </c>
      <c r="M267" s="582"/>
      <c r="N267" s="650"/>
      <c r="O267" s="582"/>
      <c r="P267" s="649"/>
    </row>
    <row r="268" spans="1:248" s="653" customFormat="1" ht="42.75" customHeight="1">
      <c r="A268" s="677" t="s">
        <v>1353</v>
      </c>
      <c r="B268" s="565" t="s">
        <v>771</v>
      </c>
      <c r="C268" s="556" t="s">
        <v>555</v>
      </c>
      <c r="D268" s="556" t="s">
        <v>47</v>
      </c>
      <c r="E268" s="634">
        <v>7500</v>
      </c>
      <c r="F268" s="633">
        <v>10</v>
      </c>
      <c r="G268" s="540"/>
      <c r="H268" s="540"/>
      <c r="I268" s="695">
        <v>75</v>
      </c>
      <c r="J268" s="531">
        <f t="shared" si="10"/>
        <v>75</v>
      </c>
      <c r="K268" s="667" t="s">
        <v>235</v>
      </c>
      <c r="L268" s="648" t="s">
        <v>644</v>
      </c>
      <c r="M268" s="582"/>
      <c r="N268" s="650"/>
      <c r="O268" s="582"/>
      <c r="P268" s="649"/>
    </row>
    <row r="269" spans="1:248" s="653" customFormat="1" ht="42.75" customHeight="1">
      <c r="A269" s="677" t="s">
        <v>1354</v>
      </c>
      <c r="B269" s="565" t="s">
        <v>771</v>
      </c>
      <c r="C269" s="556" t="s">
        <v>555</v>
      </c>
      <c r="D269" s="556" t="s">
        <v>47</v>
      </c>
      <c r="E269" s="634">
        <v>19000</v>
      </c>
      <c r="F269" s="633">
        <v>10</v>
      </c>
      <c r="G269" s="540"/>
      <c r="H269" s="540"/>
      <c r="I269" s="695">
        <v>190</v>
      </c>
      <c r="J269" s="531">
        <f t="shared" si="10"/>
        <v>190</v>
      </c>
      <c r="K269" s="667" t="s">
        <v>235</v>
      </c>
      <c r="L269" s="648" t="s">
        <v>644</v>
      </c>
      <c r="M269" s="582"/>
      <c r="N269" s="650"/>
      <c r="O269" s="582"/>
      <c r="P269" s="649"/>
    </row>
    <row r="270" spans="1:248" s="653" customFormat="1" ht="42.75" customHeight="1">
      <c r="A270" s="677" t="s">
        <v>1355</v>
      </c>
      <c r="B270" s="565" t="s">
        <v>771</v>
      </c>
      <c r="C270" s="556" t="s">
        <v>555</v>
      </c>
      <c r="D270" s="556" t="s">
        <v>47</v>
      </c>
      <c r="E270" s="634">
        <v>38000</v>
      </c>
      <c r="F270" s="633">
        <v>6</v>
      </c>
      <c r="G270" s="540"/>
      <c r="H270" s="540"/>
      <c r="I270" s="695"/>
      <c r="J270" s="531">
        <f t="shared" si="10"/>
        <v>228</v>
      </c>
      <c r="K270" s="667" t="s">
        <v>235</v>
      </c>
      <c r="L270" s="648" t="s">
        <v>644</v>
      </c>
      <c r="M270" s="582"/>
      <c r="N270" s="650"/>
      <c r="O270" s="582"/>
      <c r="P270" s="649"/>
    </row>
    <row r="271" spans="1:248" s="653" customFormat="1" ht="42.75" customHeight="1">
      <c r="A271" s="677" t="s">
        <v>1356</v>
      </c>
      <c r="B271" s="565" t="s">
        <v>771</v>
      </c>
      <c r="C271" s="556" t="s">
        <v>555</v>
      </c>
      <c r="D271" s="556" t="s">
        <v>47</v>
      </c>
      <c r="E271" s="634">
        <v>10000</v>
      </c>
      <c r="F271" s="633">
        <v>40</v>
      </c>
      <c r="G271" s="540"/>
      <c r="H271" s="540"/>
      <c r="I271" s="695"/>
      <c r="J271" s="531">
        <f t="shared" si="10"/>
        <v>400</v>
      </c>
      <c r="K271" s="667" t="s">
        <v>235</v>
      </c>
      <c r="L271" s="648" t="s">
        <v>644</v>
      </c>
      <c r="M271" s="582"/>
      <c r="N271" s="650"/>
      <c r="O271" s="582"/>
      <c r="P271" s="649"/>
    </row>
    <row r="272" spans="1:248" s="653" customFormat="1" ht="42.75" customHeight="1">
      <c r="A272" s="677" t="s">
        <v>1357</v>
      </c>
      <c r="B272" s="565" t="s">
        <v>771</v>
      </c>
      <c r="C272" s="556" t="s">
        <v>555</v>
      </c>
      <c r="D272" s="556" t="s">
        <v>47</v>
      </c>
      <c r="E272" s="634">
        <v>40000</v>
      </c>
      <c r="F272" s="633">
        <v>5</v>
      </c>
      <c r="G272" s="540"/>
      <c r="H272" s="540">
        <v>200</v>
      </c>
      <c r="I272" s="695">
        <v>200</v>
      </c>
      <c r="J272" s="531">
        <f t="shared" si="10"/>
        <v>200</v>
      </c>
      <c r="K272" s="667" t="s">
        <v>235</v>
      </c>
      <c r="L272" s="648" t="s">
        <v>644</v>
      </c>
      <c r="M272" s="582"/>
      <c r="N272" s="650"/>
      <c r="O272" s="582"/>
      <c r="P272" s="649"/>
    </row>
    <row r="273" spans="1:248" s="653" customFormat="1" ht="42.75" customHeight="1">
      <c r="A273" s="677" t="s">
        <v>1491</v>
      </c>
      <c r="B273" s="565" t="s">
        <v>771</v>
      </c>
      <c r="C273" s="556" t="s">
        <v>555</v>
      </c>
      <c r="D273" s="556" t="s">
        <v>47</v>
      </c>
      <c r="E273" s="634">
        <v>7500</v>
      </c>
      <c r="F273" s="633">
        <v>10</v>
      </c>
      <c r="G273" s="540"/>
      <c r="H273" s="540"/>
      <c r="I273" s="695">
        <v>75</v>
      </c>
      <c r="J273" s="531">
        <f t="shared" si="10"/>
        <v>75</v>
      </c>
      <c r="K273" s="667" t="s">
        <v>235</v>
      </c>
      <c r="L273" s="648" t="s">
        <v>644</v>
      </c>
      <c r="M273" s="582"/>
      <c r="N273" s="650"/>
      <c r="O273" s="582"/>
      <c r="P273" s="649"/>
    </row>
    <row r="274" spans="1:248" s="653" customFormat="1" ht="42.75" customHeight="1">
      <c r="A274" s="677" t="s">
        <v>1358</v>
      </c>
      <c r="B274" s="565" t="s">
        <v>771</v>
      </c>
      <c r="C274" s="556" t="s">
        <v>555</v>
      </c>
      <c r="D274" s="556" t="s">
        <v>47</v>
      </c>
      <c r="E274" s="634">
        <v>12000</v>
      </c>
      <c r="F274" s="633">
        <v>6</v>
      </c>
      <c r="G274" s="540"/>
      <c r="H274" s="540">
        <v>72</v>
      </c>
      <c r="I274" s="695">
        <v>72</v>
      </c>
      <c r="J274" s="531">
        <f t="shared" si="10"/>
        <v>72</v>
      </c>
      <c r="K274" s="667" t="s">
        <v>235</v>
      </c>
      <c r="L274" s="648" t="s">
        <v>644</v>
      </c>
      <c r="M274" s="582"/>
      <c r="N274" s="650"/>
      <c r="O274" s="582"/>
      <c r="P274" s="649"/>
    </row>
    <row r="275" spans="1:248" s="653" customFormat="1" ht="42.75" customHeight="1">
      <c r="A275" s="677" t="s">
        <v>1359</v>
      </c>
      <c r="B275" s="565" t="s">
        <v>771</v>
      </c>
      <c r="C275" s="556" t="s">
        <v>555</v>
      </c>
      <c r="D275" s="556" t="s">
        <v>47</v>
      </c>
      <c r="E275" s="634">
        <v>5000</v>
      </c>
      <c r="F275" s="633">
        <v>20</v>
      </c>
      <c r="G275" s="540"/>
      <c r="H275" s="540">
        <v>100</v>
      </c>
      <c r="I275" s="695">
        <v>100</v>
      </c>
      <c r="J275" s="531">
        <f t="shared" si="10"/>
        <v>100</v>
      </c>
      <c r="K275" s="667" t="s">
        <v>235</v>
      </c>
      <c r="L275" s="648" t="s">
        <v>644</v>
      </c>
      <c r="M275" s="582"/>
      <c r="N275" s="650"/>
      <c r="O275" s="582"/>
      <c r="P275" s="649"/>
    </row>
    <row r="276" spans="1:248" s="653" customFormat="1" ht="42.75" customHeight="1">
      <c r="A276" s="677" t="s">
        <v>1492</v>
      </c>
      <c r="B276" s="565" t="s">
        <v>771</v>
      </c>
      <c r="C276" s="556" t="s">
        <v>555</v>
      </c>
      <c r="D276" s="556" t="s">
        <v>47</v>
      </c>
      <c r="E276" s="634">
        <v>7500</v>
      </c>
      <c r="F276" s="633">
        <v>10</v>
      </c>
      <c r="G276" s="540"/>
      <c r="H276" s="540"/>
      <c r="I276" s="695"/>
      <c r="J276" s="531">
        <f t="shared" si="10"/>
        <v>75</v>
      </c>
      <c r="K276" s="667" t="s">
        <v>235</v>
      </c>
      <c r="L276" s="648" t="s">
        <v>644</v>
      </c>
      <c r="M276" s="582"/>
      <c r="N276" s="650"/>
      <c r="O276" s="582"/>
      <c r="P276" s="649"/>
    </row>
    <row r="277" spans="1:248" s="653" customFormat="1" ht="42.75" customHeight="1">
      <c r="A277" s="677" t="s">
        <v>1360</v>
      </c>
      <c r="B277" s="565" t="s">
        <v>771</v>
      </c>
      <c r="C277" s="556" t="s">
        <v>555</v>
      </c>
      <c r="D277" s="556" t="s">
        <v>47</v>
      </c>
      <c r="E277" s="634">
        <v>20000</v>
      </c>
      <c r="F277" s="633">
        <v>2</v>
      </c>
      <c r="G277" s="540"/>
      <c r="H277" s="540">
        <v>40</v>
      </c>
      <c r="I277" s="695">
        <v>40</v>
      </c>
      <c r="J277" s="531">
        <f t="shared" si="10"/>
        <v>40</v>
      </c>
      <c r="K277" s="667" t="s">
        <v>235</v>
      </c>
      <c r="L277" s="648" t="s">
        <v>644</v>
      </c>
      <c r="M277" s="582"/>
      <c r="N277" s="650"/>
      <c r="O277" s="582"/>
      <c r="P277" s="649"/>
    </row>
    <row r="278" spans="1:248" s="499" customFormat="1" ht="34.5" hidden="1">
      <c r="A278" s="587" t="s">
        <v>715</v>
      </c>
      <c r="B278" s="559" t="s">
        <v>834</v>
      </c>
      <c r="C278" s="554"/>
      <c r="D278" s="564"/>
      <c r="E278" s="630"/>
      <c r="F278" s="630"/>
      <c r="G278" s="537">
        <f>+G279+G280</f>
        <v>0</v>
      </c>
      <c r="H278" s="537">
        <f>+H279+H280</f>
        <v>8099</v>
      </c>
      <c r="I278" s="537">
        <f>+I279+I280</f>
        <v>16198</v>
      </c>
      <c r="J278" s="710">
        <f>+J279+J280</f>
        <v>25198</v>
      </c>
      <c r="K278" s="142"/>
      <c r="L278" s="581"/>
      <c r="M278" s="582"/>
      <c r="N278" s="589"/>
      <c r="O278" s="590"/>
      <c r="P278" s="590"/>
    </row>
    <row r="279" spans="1:248" s="518" customFormat="1" ht="34.5">
      <c r="A279" s="677" t="s">
        <v>1361</v>
      </c>
      <c r="B279" s="565" t="s">
        <v>764</v>
      </c>
      <c r="C279" s="556" t="s">
        <v>555</v>
      </c>
      <c r="D279" s="556" t="s">
        <v>47</v>
      </c>
      <c r="E279" s="634">
        <v>30</v>
      </c>
      <c r="F279" s="633">
        <v>6600</v>
      </c>
      <c r="G279" s="540">
        <v>0</v>
      </c>
      <c r="H279" s="540">
        <v>99</v>
      </c>
      <c r="I279" s="540">
        <v>198</v>
      </c>
      <c r="J279" s="531">
        <f t="shared" si="10"/>
        <v>198</v>
      </c>
      <c r="K279" s="592" t="s">
        <v>715</v>
      </c>
      <c r="L279" s="593" t="s">
        <v>644</v>
      </c>
      <c r="M279" s="582"/>
      <c r="N279" s="598"/>
      <c r="O279" s="60"/>
      <c r="P279" s="60"/>
    </row>
    <row r="280" spans="1:248" s="311" customFormat="1" ht="27.75" customHeight="1">
      <c r="A280" s="677" t="s">
        <v>1362</v>
      </c>
      <c r="B280" s="565" t="s">
        <v>1210</v>
      </c>
      <c r="C280" s="556" t="s">
        <v>555</v>
      </c>
      <c r="D280" s="556" t="s">
        <v>47</v>
      </c>
      <c r="E280" s="634">
        <v>25000000</v>
      </c>
      <c r="F280" s="633">
        <v>1</v>
      </c>
      <c r="G280" s="540"/>
      <c r="H280" s="540">
        <v>8000</v>
      </c>
      <c r="I280" s="540">
        <v>16000</v>
      </c>
      <c r="J280" s="531">
        <f t="shared" si="10"/>
        <v>25000</v>
      </c>
      <c r="K280" s="584" t="s">
        <v>715</v>
      </c>
      <c r="L280" s="580" t="s">
        <v>242</v>
      </c>
      <c r="M280" s="582"/>
      <c r="N280" s="589"/>
      <c r="O280" s="582"/>
      <c r="P280" s="582"/>
    </row>
    <row r="281" spans="1:248" s="499" customFormat="1" ht="51.75" hidden="1">
      <c r="A281" s="587" t="s">
        <v>236</v>
      </c>
      <c r="B281" s="559" t="s">
        <v>63</v>
      </c>
      <c r="C281" s="554"/>
      <c r="D281" s="564"/>
      <c r="E281" s="630"/>
      <c r="F281" s="630"/>
      <c r="G281" s="537">
        <f>SUBTOTAL(9,G282:G331)</f>
        <v>0</v>
      </c>
      <c r="H281" s="537">
        <f>SUBTOTAL(9,H282:H331)</f>
        <v>3706.3</v>
      </c>
      <c r="I281" s="537">
        <f>SUBTOTAL(9,I282:I331)</f>
        <v>8709.7999999999993</v>
      </c>
      <c r="J281" s="710">
        <f>SUBTOTAL(9,J282:J331)</f>
        <v>13541.5</v>
      </c>
      <c r="K281" s="142"/>
      <c r="L281" s="581"/>
      <c r="M281" s="582"/>
      <c r="N281" s="589"/>
      <c r="O281" s="590"/>
      <c r="P281" s="590"/>
    </row>
    <row r="282" spans="1:248" s="658" customFormat="1" ht="43.5" customHeight="1">
      <c r="A282" s="677" t="s">
        <v>1363</v>
      </c>
      <c r="B282" s="565" t="s">
        <v>601</v>
      </c>
      <c r="C282" s="556" t="s">
        <v>555</v>
      </c>
      <c r="D282" s="556" t="s">
        <v>47</v>
      </c>
      <c r="E282" s="634">
        <v>10</v>
      </c>
      <c r="F282" s="633">
        <v>10000</v>
      </c>
      <c r="G282" s="540">
        <v>0</v>
      </c>
      <c r="H282" s="540">
        <v>0</v>
      </c>
      <c r="I282" s="540">
        <v>50</v>
      </c>
      <c r="J282" s="531">
        <f t="shared" ref="J282:J305" si="11">+E282*F282/1000</f>
        <v>100</v>
      </c>
      <c r="K282" s="654" t="s">
        <v>236</v>
      </c>
      <c r="L282" s="655" t="s">
        <v>242</v>
      </c>
      <c r="M282" s="582"/>
      <c r="N282" s="657"/>
      <c r="O282" s="656"/>
      <c r="P282" s="656"/>
    </row>
    <row r="283" spans="1:248" s="310" customFormat="1" ht="85.5" customHeight="1">
      <c r="A283" s="677" t="s">
        <v>1364</v>
      </c>
      <c r="B283" s="565" t="s">
        <v>602</v>
      </c>
      <c r="C283" s="556" t="s">
        <v>555</v>
      </c>
      <c r="D283" s="556" t="s">
        <v>47</v>
      </c>
      <c r="E283" s="634">
        <v>440</v>
      </c>
      <c r="F283" s="633">
        <v>70</v>
      </c>
      <c r="G283" s="540">
        <v>0</v>
      </c>
      <c r="H283" s="540">
        <v>0</v>
      </c>
      <c r="I283" s="540">
        <v>30.8</v>
      </c>
      <c r="J283" s="531">
        <f t="shared" si="11"/>
        <v>30.8</v>
      </c>
      <c r="K283" s="584" t="s">
        <v>236</v>
      </c>
      <c r="L283" s="580" t="s">
        <v>242</v>
      </c>
      <c r="M283" s="582"/>
      <c r="N283" s="589"/>
      <c r="O283" s="582"/>
      <c r="P283" s="582"/>
    </row>
    <row r="284" spans="1:248" s="310" customFormat="1">
      <c r="A284" s="612" t="s">
        <v>981</v>
      </c>
      <c r="B284" s="565" t="s">
        <v>633</v>
      </c>
      <c r="C284" s="556" t="s">
        <v>555</v>
      </c>
      <c r="D284" s="556" t="s">
        <v>47</v>
      </c>
      <c r="E284" s="634">
        <v>60</v>
      </c>
      <c r="F284" s="633">
        <v>200</v>
      </c>
      <c r="G284" s="540">
        <v>0</v>
      </c>
      <c r="H284" s="540">
        <v>0</v>
      </c>
      <c r="I284" s="540">
        <v>12</v>
      </c>
      <c r="J284" s="531">
        <f t="shared" si="11"/>
        <v>12</v>
      </c>
      <c r="K284" s="584" t="s">
        <v>236</v>
      </c>
      <c r="L284" s="580" t="s">
        <v>242</v>
      </c>
      <c r="M284" s="582"/>
      <c r="N284" s="597"/>
      <c r="O284" s="596"/>
      <c r="P284" s="596"/>
      <c r="Q284" s="511"/>
      <c r="R284" s="511"/>
      <c r="S284" s="511"/>
      <c r="T284" s="511"/>
      <c r="U284" s="511"/>
      <c r="V284" s="511"/>
      <c r="W284" s="511"/>
      <c r="X284" s="511"/>
      <c r="Y284" s="511"/>
      <c r="Z284" s="511"/>
      <c r="AA284" s="511"/>
      <c r="AB284" s="511"/>
      <c r="AC284" s="511"/>
      <c r="AD284" s="511"/>
      <c r="AE284" s="511"/>
      <c r="AF284" s="511"/>
      <c r="AG284" s="511"/>
      <c r="AH284" s="511"/>
      <c r="AI284" s="511"/>
      <c r="AJ284" s="511"/>
      <c r="AK284" s="511"/>
      <c r="AL284" s="511"/>
      <c r="AM284" s="511"/>
      <c r="AN284" s="511"/>
      <c r="AO284" s="511"/>
      <c r="AP284" s="511"/>
      <c r="AQ284" s="511"/>
      <c r="AR284" s="511"/>
      <c r="AS284" s="511"/>
      <c r="AT284" s="511"/>
      <c r="AU284" s="511"/>
      <c r="AV284" s="511"/>
      <c r="AW284" s="511"/>
      <c r="AX284" s="511"/>
      <c r="AY284" s="511"/>
      <c r="AZ284" s="511"/>
      <c r="BA284" s="511"/>
      <c r="BB284" s="511"/>
      <c r="BC284" s="511"/>
      <c r="BD284" s="511"/>
      <c r="BE284" s="511"/>
      <c r="BF284" s="511"/>
      <c r="BG284" s="511"/>
      <c r="BH284" s="511"/>
      <c r="BI284" s="511"/>
      <c r="BJ284" s="511"/>
      <c r="BK284" s="511"/>
      <c r="BL284" s="511"/>
      <c r="BM284" s="511"/>
      <c r="BN284" s="511"/>
      <c r="BO284" s="511"/>
      <c r="BP284" s="511"/>
      <c r="BQ284" s="511"/>
      <c r="BR284" s="511"/>
      <c r="BS284" s="511"/>
      <c r="BT284" s="511"/>
      <c r="BU284" s="511"/>
      <c r="BV284" s="511"/>
      <c r="BW284" s="511"/>
      <c r="BX284" s="511"/>
      <c r="BY284" s="511"/>
      <c r="BZ284" s="511"/>
      <c r="CA284" s="511"/>
      <c r="CB284" s="511"/>
      <c r="CC284" s="511"/>
      <c r="CD284" s="511"/>
      <c r="CE284" s="511"/>
      <c r="CF284" s="511"/>
      <c r="CG284" s="511"/>
      <c r="CH284" s="511"/>
      <c r="CI284" s="511"/>
      <c r="CJ284" s="511"/>
      <c r="CK284" s="511"/>
      <c r="CL284" s="511"/>
      <c r="CM284" s="511"/>
      <c r="CN284" s="511"/>
      <c r="CO284" s="511"/>
      <c r="CP284" s="511"/>
      <c r="CQ284" s="511"/>
      <c r="CR284" s="511"/>
      <c r="CS284" s="511"/>
      <c r="CT284" s="511"/>
      <c r="CU284" s="511"/>
      <c r="CV284" s="511"/>
      <c r="CW284" s="511"/>
      <c r="CX284" s="511"/>
      <c r="CY284" s="511"/>
      <c r="CZ284" s="511"/>
      <c r="DA284" s="511"/>
      <c r="DB284" s="511"/>
      <c r="DC284" s="511"/>
      <c r="DD284" s="511"/>
      <c r="DE284" s="511"/>
      <c r="DF284" s="511"/>
      <c r="DG284" s="511"/>
      <c r="DH284" s="511"/>
      <c r="DI284" s="511"/>
      <c r="DJ284" s="511"/>
      <c r="DK284" s="511"/>
      <c r="DL284" s="511"/>
      <c r="DM284" s="511"/>
      <c r="DN284" s="511"/>
      <c r="DO284" s="511"/>
      <c r="DP284" s="511"/>
      <c r="DQ284" s="511"/>
      <c r="DR284" s="511"/>
      <c r="DS284" s="511"/>
      <c r="DT284" s="511"/>
      <c r="DU284" s="511"/>
      <c r="DV284" s="511"/>
      <c r="DW284" s="511"/>
      <c r="DX284" s="511"/>
      <c r="DY284" s="511"/>
      <c r="DZ284" s="511"/>
      <c r="EA284" s="511"/>
      <c r="EB284" s="511"/>
      <c r="EC284" s="511"/>
      <c r="ED284" s="511"/>
      <c r="EE284" s="511"/>
      <c r="EF284" s="511"/>
      <c r="EG284" s="511"/>
      <c r="EH284" s="511"/>
      <c r="EI284" s="511"/>
      <c r="EJ284" s="511"/>
      <c r="EK284" s="511"/>
      <c r="EL284" s="511"/>
      <c r="EM284" s="511"/>
      <c r="EN284" s="511"/>
      <c r="EO284" s="511"/>
      <c r="EP284" s="511"/>
      <c r="EQ284" s="511"/>
      <c r="ER284" s="511"/>
      <c r="ES284" s="511"/>
      <c r="ET284" s="511"/>
      <c r="EU284" s="511"/>
      <c r="EV284" s="511"/>
      <c r="EW284" s="511"/>
      <c r="EX284" s="511"/>
      <c r="EY284" s="511"/>
      <c r="EZ284" s="511"/>
      <c r="FA284" s="511"/>
      <c r="FB284" s="511"/>
      <c r="FC284" s="511"/>
      <c r="FD284" s="511"/>
      <c r="FE284" s="511"/>
      <c r="FF284" s="511"/>
      <c r="FG284" s="511"/>
      <c r="FH284" s="511"/>
      <c r="FI284" s="511"/>
      <c r="FJ284" s="511"/>
      <c r="FK284" s="511"/>
      <c r="FL284" s="511"/>
      <c r="FM284" s="511"/>
      <c r="FN284" s="511"/>
      <c r="FO284" s="511"/>
      <c r="FP284" s="511"/>
      <c r="FQ284" s="511"/>
      <c r="FR284" s="511"/>
      <c r="FS284" s="511"/>
      <c r="FT284" s="511"/>
      <c r="FU284" s="511"/>
      <c r="FV284" s="511"/>
      <c r="FW284" s="511"/>
      <c r="FX284" s="511"/>
      <c r="FY284" s="511"/>
      <c r="FZ284" s="511"/>
      <c r="GA284" s="511"/>
      <c r="GB284" s="511"/>
      <c r="GC284" s="511"/>
      <c r="GD284" s="511"/>
      <c r="GE284" s="511"/>
      <c r="GF284" s="511"/>
      <c r="GG284" s="511"/>
      <c r="GH284" s="511"/>
      <c r="GI284" s="511"/>
      <c r="GJ284" s="511"/>
      <c r="GK284" s="511"/>
      <c r="GL284" s="511"/>
      <c r="GM284" s="511"/>
      <c r="GN284" s="511"/>
      <c r="GO284" s="511"/>
      <c r="GP284" s="511"/>
      <c r="GQ284" s="511"/>
      <c r="GR284" s="511"/>
      <c r="GS284" s="511"/>
      <c r="GT284" s="511"/>
      <c r="GU284" s="511"/>
      <c r="GV284" s="511"/>
      <c r="GW284" s="511"/>
      <c r="GX284" s="511"/>
      <c r="GY284" s="511"/>
      <c r="GZ284" s="511"/>
      <c r="HA284" s="511"/>
      <c r="HB284" s="511"/>
      <c r="HC284" s="511"/>
      <c r="HD284" s="511"/>
      <c r="HE284" s="511"/>
      <c r="HF284" s="511"/>
      <c r="HG284" s="511"/>
      <c r="HH284" s="511"/>
      <c r="HI284" s="511"/>
      <c r="HJ284" s="511"/>
      <c r="HK284" s="511"/>
      <c r="HL284" s="511"/>
      <c r="HM284" s="511"/>
      <c r="HN284" s="511"/>
      <c r="HO284" s="511"/>
      <c r="HP284" s="511"/>
      <c r="HQ284" s="511"/>
      <c r="HR284" s="511"/>
      <c r="HS284" s="511"/>
      <c r="HT284" s="511"/>
      <c r="HU284" s="511"/>
      <c r="HV284" s="511"/>
      <c r="HW284" s="511"/>
      <c r="HX284" s="511"/>
      <c r="HY284" s="511"/>
      <c r="HZ284" s="511"/>
      <c r="IA284" s="511"/>
      <c r="IB284" s="511"/>
      <c r="IC284" s="511"/>
      <c r="ID284" s="511"/>
      <c r="IE284" s="511"/>
      <c r="IF284" s="511"/>
      <c r="IG284" s="511"/>
      <c r="IH284" s="511"/>
      <c r="II284" s="511"/>
      <c r="IJ284" s="511"/>
      <c r="IK284" s="511"/>
      <c r="IL284" s="511"/>
      <c r="IM284" s="511"/>
      <c r="IN284" s="511"/>
    </row>
    <row r="285" spans="1:248" s="310" customFormat="1">
      <c r="A285" s="612" t="s">
        <v>982</v>
      </c>
      <c r="B285" s="567" t="s">
        <v>633</v>
      </c>
      <c r="C285" s="613" t="s">
        <v>555</v>
      </c>
      <c r="D285" s="613" t="s">
        <v>47</v>
      </c>
      <c r="E285" s="633">
        <v>260</v>
      </c>
      <c r="F285" s="633">
        <v>2000</v>
      </c>
      <c r="G285" s="545">
        <v>0</v>
      </c>
      <c r="H285" s="531">
        <v>182</v>
      </c>
      <c r="I285" s="531">
        <v>364</v>
      </c>
      <c r="J285" s="531">
        <f t="shared" si="11"/>
        <v>520</v>
      </c>
      <c r="K285" s="566" t="s">
        <v>236</v>
      </c>
      <c r="L285" s="580" t="s">
        <v>644</v>
      </c>
      <c r="M285" s="582"/>
      <c r="N285" s="589"/>
      <c r="O285" s="582"/>
      <c r="P285" s="582"/>
      <c r="Q285" s="311"/>
      <c r="R285" s="311"/>
      <c r="S285" s="311"/>
      <c r="T285" s="311"/>
      <c r="U285" s="311"/>
      <c r="V285" s="311"/>
      <c r="W285" s="311"/>
      <c r="X285" s="311"/>
      <c r="Y285" s="311"/>
      <c r="Z285" s="311"/>
      <c r="AA285" s="311"/>
      <c r="AB285" s="311"/>
      <c r="AC285" s="311"/>
      <c r="AD285" s="311"/>
      <c r="AE285" s="311"/>
      <c r="AF285" s="311"/>
      <c r="AG285" s="311"/>
      <c r="AH285" s="311"/>
      <c r="AI285" s="311"/>
      <c r="AJ285" s="311"/>
      <c r="AK285" s="311"/>
      <c r="AL285" s="311"/>
      <c r="AM285" s="311"/>
      <c r="AN285" s="311"/>
      <c r="AO285" s="311"/>
      <c r="AP285" s="311"/>
      <c r="AQ285" s="311"/>
      <c r="AR285" s="311"/>
      <c r="AS285" s="311"/>
      <c r="AT285" s="311"/>
      <c r="AU285" s="311"/>
      <c r="AV285" s="311"/>
      <c r="AW285" s="311"/>
      <c r="AX285" s="311"/>
      <c r="AY285" s="311"/>
      <c r="AZ285" s="311"/>
      <c r="BA285" s="311"/>
      <c r="BB285" s="311"/>
      <c r="BC285" s="311"/>
      <c r="BD285" s="311"/>
      <c r="BE285" s="311"/>
      <c r="BF285" s="311"/>
      <c r="BG285" s="311"/>
      <c r="BH285" s="311"/>
      <c r="BI285" s="311"/>
      <c r="BJ285" s="311"/>
      <c r="BK285" s="311"/>
      <c r="BL285" s="311"/>
      <c r="BM285" s="311"/>
      <c r="BN285" s="311"/>
      <c r="BO285" s="311"/>
      <c r="BP285" s="311"/>
      <c r="BQ285" s="311"/>
      <c r="BR285" s="311"/>
      <c r="BS285" s="311"/>
      <c r="BT285" s="311"/>
      <c r="BU285" s="311"/>
      <c r="BV285" s="311"/>
      <c r="BW285" s="311"/>
      <c r="BX285" s="311"/>
      <c r="BY285" s="311"/>
      <c r="BZ285" s="311"/>
      <c r="CA285" s="311"/>
      <c r="CB285" s="311"/>
      <c r="CC285" s="311"/>
      <c r="CD285" s="311"/>
      <c r="CE285" s="311"/>
      <c r="CF285" s="311"/>
      <c r="CG285" s="311"/>
      <c r="CH285" s="311"/>
      <c r="CI285" s="311"/>
      <c r="CJ285" s="311"/>
      <c r="CK285" s="311"/>
      <c r="CL285" s="311"/>
      <c r="CM285" s="311"/>
      <c r="CN285" s="311"/>
      <c r="CO285" s="311"/>
      <c r="CP285" s="311"/>
      <c r="CQ285" s="311"/>
      <c r="CR285" s="311"/>
      <c r="CS285" s="311"/>
      <c r="CT285" s="311"/>
      <c r="CU285" s="311"/>
      <c r="CV285" s="311"/>
      <c r="CW285" s="311"/>
      <c r="CX285" s="311"/>
      <c r="CY285" s="311"/>
      <c r="CZ285" s="311"/>
      <c r="DA285" s="311"/>
      <c r="DB285" s="311"/>
      <c r="DC285" s="311"/>
      <c r="DD285" s="311"/>
      <c r="DE285" s="311"/>
      <c r="DF285" s="311"/>
      <c r="DG285" s="311"/>
      <c r="DH285" s="311"/>
      <c r="DI285" s="311"/>
      <c r="DJ285" s="311"/>
      <c r="DK285" s="311"/>
      <c r="DL285" s="311"/>
      <c r="DM285" s="311"/>
      <c r="DN285" s="311"/>
      <c r="DO285" s="311"/>
      <c r="DP285" s="311"/>
      <c r="DQ285" s="311"/>
      <c r="DR285" s="311"/>
      <c r="DS285" s="311"/>
      <c r="DT285" s="311"/>
      <c r="DU285" s="311"/>
      <c r="DV285" s="311"/>
      <c r="DW285" s="311"/>
      <c r="DX285" s="311"/>
      <c r="DY285" s="311"/>
      <c r="DZ285" s="311"/>
      <c r="EA285" s="311"/>
      <c r="EB285" s="311"/>
      <c r="EC285" s="311"/>
      <c r="ED285" s="311"/>
      <c r="EE285" s="311"/>
      <c r="EF285" s="311"/>
      <c r="EG285" s="311"/>
      <c r="EH285" s="311"/>
      <c r="EI285" s="311"/>
      <c r="EJ285" s="311"/>
      <c r="EK285" s="311"/>
      <c r="EL285" s="311"/>
      <c r="EM285" s="311"/>
      <c r="EN285" s="311"/>
      <c r="EO285" s="311"/>
      <c r="EP285" s="311"/>
      <c r="EQ285" s="311"/>
      <c r="ER285" s="311"/>
      <c r="ES285" s="311"/>
      <c r="ET285" s="311"/>
      <c r="EU285" s="311"/>
      <c r="EV285" s="311"/>
      <c r="EW285" s="311"/>
      <c r="EX285" s="311"/>
      <c r="EY285" s="311"/>
      <c r="EZ285" s="311"/>
      <c r="FA285" s="311"/>
      <c r="FB285" s="311"/>
      <c r="FC285" s="311"/>
      <c r="FD285" s="311"/>
      <c r="FE285" s="311"/>
      <c r="FF285" s="311"/>
      <c r="FG285" s="311"/>
      <c r="FH285" s="311"/>
      <c r="FI285" s="311"/>
      <c r="FJ285" s="311"/>
      <c r="FK285" s="311"/>
      <c r="FL285" s="311"/>
      <c r="FM285" s="311"/>
      <c r="FN285" s="311"/>
      <c r="FO285" s="311"/>
      <c r="FP285" s="311"/>
      <c r="FQ285" s="311"/>
      <c r="FR285" s="311"/>
      <c r="FS285" s="311"/>
      <c r="FT285" s="311"/>
      <c r="FU285" s="311"/>
      <c r="FV285" s="311"/>
      <c r="FW285" s="311"/>
      <c r="FX285" s="311"/>
      <c r="FY285" s="311"/>
      <c r="FZ285" s="311"/>
      <c r="GA285" s="311"/>
      <c r="GB285" s="311"/>
      <c r="GC285" s="311"/>
      <c r="GD285" s="311"/>
      <c r="GE285" s="311"/>
      <c r="GF285" s="311"/>
      <c r="GG285" s="311"/>
      <c r="GH285" s="311"/>
      <c r="GI285" s="311"/>
      <c r="GJ285" s="311"/>
      <c r="GK285" s="311"/>
      <c r="GL285" s="311"/>
      <c r="GM285" s="311"/>
      <c r="GN285" s="311"/>
      <c r="GO285" s="311"/>
      <c r="GP285" s="311"/>
      <c r="GQ285" s="311"/>
      <c r="GR285" s="311"/>
      <c r="GS285" s="311"/>
      <c r="GT285" s="311"/>
      <c r="GU285" s="311"/>
      <c r="GV285" s="311"/>
      <c r="GW285" s="311"/>
      <c r="GX285" s="311"/>
      <c r="GY285" s="311"/>
      <c r="GZ285" s="311"/>
      <c r="HA285" s="311"/>
      <c r="HB285" s="311"/>
      <c r="HC285" s="311"/>
      <c r="HD285" s="311"/>
      <c r="HE285" s="311"/>
      <c r="HF285" s="311"/>
      <c r="HG285" s="311"/>
      <c r="HH285" s="311"/>
      <c r="HI285" s="311"/>
      <c r="HJ285" s="311"/>
      <c r="HK285" s="311"/>
      <c r="HL285" s="311"/>
      <c r="HM285" s="311"/>
      <c r="HN285" s="311"/>
      <c r="HO285" s="311"/>
      <c r="HP285" s="311"/>
      <c r="HQ285" s="311"/>
      <c r="HR285" s="311"/>
      <c r="HS285" s="311"/>
      <c r="HT285" s="311"/>
      <c r="HU285" s="311"/>
      <c r="HV285" s="311"/>
      <c r="HW285" s="311"/>
      <c r="HX285" s="311"/>
      <c r="HY285" s="311"/>
      <c r="HZ285" s="311"/>
      <c r="IA285" s="311"/>
      <c r="IB285" s="311"/>
      <c r="IC285" s="311"/>
      <c r="ID285" s="311"/>
      <c r="IE285" s="311"/>
      <c r="IF285" s="311"/>
      <c r="IG285" s="311"/>
      <c r="IH285" s="311"/>
      <c r="II285" s="311"/>
      <c r="IJ285" s="311"/>
      <c r="IK285" s="311"/>
      <c r="IL285" s="311"/>
      <c r="IM285" s="311"/>
      <c r="IN285" s="311"/>
    </row>
    <row r="286" spans="1:248" s="310" customFormat="1" ht="45" customHeight="1">
      <c r="A286" s="612" t="s">
        <v>983</v>
      </c>
      <c r="B286" s="565" t="s">
        <v>632</v>
      </c>
      <c r="C286" s="556" t="s">
        <v>555</v>
      </c>
      <c r="D286" s="556" t="s">
        <v>47</v>
      </c>
      <c r="E286" s="634">
        <v>25000</v>
      </c>
      <c r="F286" s="633">
        <v>10</v>
      </c>
      <c r="G286" s="540">
        <v>0</v>
      </c>
      <c r="H286" s="540">
        <v>0</v>
      </c>
      <c r="I286" s="540">
        <v>125</v>
      </c>
      <c r="J286" s="531">
        <f t="shared" si="11"/>
        <v>250</v>
      </c>
      <c r="K286" s="584" t="s">
        <v>236</v>
      </c>
      <c r="L286" s="580" t="s">
        <v>242</v>
      </c>
      <c r="M286" s="582"/>
      <c r="N286" s="597"/>
      <c r="O286" s="596"/>
      <c r="P286" s="596"/>
      <c r="Q286" s="511"/>
      <c r="R286" s="511"/>
      <c r="S286" s="511"/>
      <c r="T286" s="511"/>
      <c r="U286" s="511"/>
      <c r="V286" s="511"/>
      <c r="W286" s="511"/>
      <c r="X286" s="511"/>
      <c r="Y286" s="511"/>
      <c r="Z286" s="511"/>
      <c r="AA286" s="511"/>
      <c r="AB286" s="511"/>
      <c r="AC286" s="511"/>
      <c r="AD286" s="511"/>
      <c r="AE286" s="511"/>
      <c r="AF286" s="511"/>
      <c r="AG286" s="511"/>
      <c r="AH286" s="511"/>
      <c r="AI286" s="511"/>
      <c r="AJ286" s="511"/>
      <c r="AK286" s="511"/>
      <c r="AL286" s="511"/>
      <c r="AM286" s="511"/>
      <c r="AN286" s="511"/>
      <c r="AO286" s="511"/>
      <c r="AP286" s="511"/>
      <c r="AQ286" s="511"/>
      <c r="AR286" s="511"/>
      <c r="AS286" s="511"/>
      <c r="AT286" s="511"/>
      <c r="AU286" s="511"/>
      <c r="AV286" s="511"/>
      <c r="AW286" s="511"/>
      <c r="AX286" s="511"/>
      <c r="AY286" s="511"/>
      <c r="AZ286" s="511"/>
      <c r="BA286" s="511"/>
      <c r="BB286" s="511"/>
      <c r="BC286" s="511"/>
      <c r="BD286" s="511"/>
      <c r="BE286" s="511"/>
      <c r="BF286" s="511"/>
      <c r="BG286" s="511"/>
      <c r="BH286" s="511"/>
      <c r="BI286" s="511"/>
      <c r="BJ286" s="511"/>
      <c r="BK286" s="511"/>
      <c r="BL286" s="511"/>
      <c r="BM286" s="511"/>
      <c r="BN286" s="511"/>
      <c r="BO286" s="511"/>
      <c r="BP286" s="511"/>
      <c r="BQ286" s="511"/>
      <c r="BR286" s="511"/>
      <c r="BS286" s="511"/>
      <c r="BT286" s="511"/>
      <c r="BU286" s="511"/>
      <c r="BV286" s="511"/>
      <c r="BW286" s="511"/>
      <c r="BX286" s="511"/>
      <c r="BY286" s="511"/>
      <c r="BZ286" s="511"/>
      <c r="CA286" s="511"/>
      <c r="CB286" s="511"/>
      <c r="CC286" s="511"/>
      <c r="CD286" s="511"/>
      <c r="CE286" s="511"/>
      <c r="CF286" s="511"/>
      <c r="CG286" s="511"/>
      <c r="CH286" s="511"/>
      <c r="CI286" s="511"/>
      <c r="CJ286" s="511"/>
      <c r="CK286" s="511"/>
      <c r="CL286" s="511"/>
      <c r="CM286" s="511"/>
      <c r="CN286" s="511"/>
      <c r="CO286" s="511"/>
      <c r="CP286" s="511"/>
      <c r="CQ286" s="511"/>
      <c r="CR286" s="511"/>
      <c r="CS286" s="511"/>
      <c r="CT286" s="511"/>
      <c r="CU286" s="511"/>
      <c r="CV286" s="511"/>
      <c r="CW286" s="511"/>
      <c r="CX286" s="511"/>
      <c r="CY286" s="511"/>
      <c r="CZ286" s="511"/>
      <c r="DA286" s="511"/>
      <c r="DB286" s="511"/>
      <c r="DC286" s="511"/>
      <c r="DD286" s="511"/>
      <c r="DE286" s="511"/>
      <c r="DF286" s="511"/>
      <c r="DG286" s="511"/>
      <c r="DH286" s="511"/>
      <c r="DI286" s="511"/>
      <c r="DJ286" s="511"/>
      <c r="DK286" s="511"/>
      <c r="DL286" s="511"/>
      <c r="DM286" s="511"/>
      <c r="DN286" s="511"/>
      <c r="DO286" s="511"/>
      <c r="DP286" s="511"/>
      <c r="DQ286" s="511"/>
      <c r="DR286" s="511"/>
      <c r="DS286" s="511"/>
      <c r="DT286" s="511"/>
      <c r="DU286" s="511"/>
      <c r="DV286" s="511"/>
      <c r="DW286" s="511"/>
      <c r="DX286" s="511"/>
      <c r="DY286" s="511"/>
      <c r="DZ286" s="511"/>
      <c r="EA286" s="511"/>
      <c r="EB286" s="511"/>
      <c r="EC286" s="511"/>
      <c r="ED286" s="511"/>
      <c r="EE286" s="511"/>
      <c r="EF286" s="511"/>
      <c r="EG286" s="511"/>
      <c r="EH286" s="511"/>
      <c r="EI286" s="511"/>
      <c r="EJ286" s="511"/>
      <c r="EK286" s="511"/>
      <c r="EL286" s="511"/>
      <c r="EM286" s="511"/>
      <c r="EN286" s="511"/>
      <c r="EO286" s="511"/>
      <c r="EP286" s="511"/>
      <c r="EQ286" s="511"/>
      <c r="ER286" s="511"/>
      <c r="ES286" s="511"/>
      <c r="ET286" s="511"/>
      <c r="EU286" s="511"/>
      <c r="EV286" s="511"/>
      <c r="EW286" s="511"/>
      <c r="EX286" s="511"/>
      <c r="EY286" s="511"/>
      <c r="EZ286" s="511"/>
      <c r="FA286" s="511"/>
      <c r="FB286" s="511"/>
      <c r="FC286" s="511"/>
      <c r="FD286" s="511"/>
      <c r="FE286" s="511"/>
      <c r="FF286" s="511"/>
      <c r="FG286" s="511"/>
      <c r="FH286" s="511"/>
      <c r="FI286" s="511"/>
      <c r="FJ286" s="511"/>
      <c r="FK286" s="511"/>
      <c r="FL286" s="511"/>
      <c r="FM286" s="511"/>
      <c r="FN286" s="511"/>
      <c r="FO286" s="511"/>
      <c r="FP286" s="511"/>
      <c r="FQ286" s="511"/>
      <c r="FR286" s="511"/>
      <c r="FS286" s="511"/>
      <c r="FT286" s="511"/>
      <c r="FU286" s="511"/>
      <c r="FV286" s="511"/>
      <c r="FW286" s="511"/>
      <c r="FX286" s="511"/>
      <c r="FY286" s="511"/>
      <c r="FZ286" s="511"/>
      <c r="GA286" s="511"/>
      <c r="GB286" s="511"/>
      <c r="GC286" s="511"/>
      <c r="GD286" s="511"/>
      <c r="GE286" s="511"/>
      <c r="GF286" s="511"/>
      <c r="GG286" s="511"/>
      <c r="GH286" s="511"/>
      <c r="GI286" s="511"/>
      <c r="GJ286" s="511"/>
      <c r="GK286" s="511"/>
      <c r="GL286" s="511"/>
      <c r="GM286" s="511"/>
      <c r="GN286" s="511"/>
      <c r="GO286" s="511"/>
      <c r="GP286" s="511"/>
      <c r="GQ286" s="511"/>
      <c r="GR286" s="511"/>
      <c r="GS286" s="511"/>
      <c r="GT286" s="511"/>
      <c r="GU286" s="511"/>
      <c r="GV286" s="511"/>
      <c r="GW286" s="511"/>
      <c r="GX286" s="511"/>
      <c r="GY286" s="511"/>
      <c r="GZ286" s="511"/>
      <c r="HA286" s="511"/>
      <c r="HB286" s="511"/>
      <c r="HC286" s="511"/>
      <c r="HD286" s="511"/>
      <c r="HE286" s="511"/>
      <c r="HF286" s="511"/>
      <c r="HG286" s="511"/>
      <c r="HH286" s="511"/>
      <c r="HI286" s="511"/>
      <c r="HJ286" s="511"/>
      <c r="HK286" s="511"/>
      <c r="HL286" s="511"/>
      <c r="HM286" s="511"/>
      <c r="HN286" s="511"/>
      <c r="HO286" s="511"/>
      <c r="HP286" s="511"/>
      <c r="HQ286" s="511"/>
      <c r="HR286" s="511"/>
      <c r="HS286" s="511"/>
      <c r="HT286" s="511"/>
      <c r="HU286" s="511"/>
      <c r="HV286" s="511"/>
      <c r="HW286" s="511"/>
      <c r="HX286" s="511"/>
      <c r="HY286" s="511"/>
      <c r="HZ286" s="511"/>
      <c r="IA286" s="511"/>
      <c r="IB286" s="511"/>
      <c r="IC286" s="511"/>
      <c r="ID286" s="511"/>
      <c r="IE286" s="511"/>
      <c r="IF286" s="511"/>
      <c r="IG286" s="511"/>
      <c r="IH286" s="511"/>
      <c r="II286" s="511"/>
      <c r="IJ286" s="511"/>
      <c r="IK286" s="511"/>
      <c r="IL286" s="511"/>
      <c r="IM286" s="511"/>
      <c r="IN286" s="511"/>
    </row>
    <row r="287" spans="1:248" s="511" customFormat="1" ht="27" customHeight="1">
      <c r="A287" s="613" t="s">
        <v>984</v>
      </c>
      <c r="B287" s="567" t="s">
        <v>659</v>
      </c>
      <c r="C287" s="613" t="s">
        <v>555</v>
      </c>
      <c r="D287" s="613" t="s">
        <v>47</v>
      </c>
      <c r="E287" s="633">
        <v>8800</v>
      </c>
      <c r="F287" s="633">
        <v>3</v>
      </c>
      <c r="G287" s="545">
        <v>0</v>
      </c>
      <c r="H287" s="531">
        <v>8.8000000000000007</v>
      </c>
      <c r="I287" s="531">
        <v>17.600000000000001</v>
      </c>
      <c r="J287" s="531">
        <f t="shared" si="11"/>
        <v>26.4</v>
      </c>
      <c r="K287" s="566" t="s">
        <v>236</v>
      </c>
      <c r="L287" s="580" t="s">
        <v>644</v>
      </c>
      <c r="M287" s="582"/>
      <c r="N287" s="589"/>
      <c r="O287" s="582"/>
      <c r="P287" s="582"/>
      <c r="Q287" s="311"/>
      <c r="R287" s="311"/>
      <c r="S287" s="311"/>
      <c r="T287" s="311"/>
      <c r="U287" s="311"/>
      <c r="V287" s="311"/>
      <c r="W287" s="311"/>
      <c r="X287" s="311"/>
      <c r="Y287" s="311"/>
      <c r="Z287" s="311"/>
      <c r="AA287" s="311"/>
      <c r="AB287" s="311"/>
      <c r="AC287" s="311"/>
      <c r="AD287" s="311"/>
      <c r="AE287" s="311"/>
      <c r="AF287" s="311"/>
      <c r="AG287" s="311"/>
      <c r="AH287" s="311"/>
      <c r="AI287" s="311"/>
      <c r="AJ287" s="311"/>
      <c r="AK287" s="311"/>
      <c r="AL287" s="311"/>
      <c r="AM287" s="311"/>
      <c r="AN287" s="311"/>
      <c r="AO287" s="311"/>
      <c r="AP287" s="311"/>
      <c r="AQ287" s="311"/>
      <c r="AR287" s="311"/>
      <c r="AS287" s="311"/>
      <c r="AT287" s="311"/>
      <c r="AU287" s="311"/>
      <c r="AV287" s="311"/>
      <c r="AW287" s="311"/>
      <c r="AX287" s="311"/>
      <c r="AY287" s="311"/>
      <c r="AZ287" s="311"/>
      <c r="BA287" s="311"/>
      <c r="BB287" s="311"/>
      <c r="BC287" s="311"/>
      <c r="BD287" s="311"/>
      <c r="BE287" s="311"/>
      <c r="BF287" s="311"/>
      <c r="BG287" s="311"/>
      <c r="BH287" s="311"/>
      <c r="BI287" s="311"/>
      <c r="BJ287" s="311"/>
      <c r="BK287" s="311"/>
      <c r="BL287" s="311"/>
      <c r="BM287" s="311"/>
      <c r="BN287" s="311"/>
      <c r="BO287" s="311"/>
      <c r="BP287" s="311"/>
      <c r="BQ287" s="311"/>
      <c r="BR287" s="311"/>
      <c r="BS287" s="311"/>
      <c r="BT287" s="311"/>
      <c r="BU287" s="311"/>
      <c r="BV287" s="311"/>
      <c r="BW287" s="311"/>
      <c r="BX287" s="311"/>
      <c r="BY287" s="311"/>
      <c r="BZ287" s="311"/>
      <c r="CA287" s="311"/>
      <c r="CB287" s="311"/>
      <c r="CC287" s="311"/>
      <c r="CD287" s="311"/>
      <c r="CE287" s="311"/>
      <c r="CF287" s="311"/>
      <c r="CG287" s="311"/>
      <c r="CH287" s="311"/>
      <c r="CI287" s="311"/>
      <c r="CJ287" s="311"/>
      <c r="CK287" s="311"/>
      <c r="CL287" s="311"/>
      <c r="CM287" s="311"/>
      <c r="CN287" s="311"/>
      <c r="CO287" s="311"/>
      <c r="CP287" s="311"/>
      <c r="CQ287" s="311"/>
      <c r="CR287" s="311"/>
      <c r="CS287" s="311"/>
      <c r="CT287" s="311"/>
      <c r="CU287" s="311"/>
      <c r="CV287" s="311"/>
      <c r="CW287" s="311"/>
      <c r="CX287" s="311"/>
      <c r="CY287" s="311"/>
      <c r="CZ287" s="311"/>
      <c r="DA287" s="311"/>
      <c r="DB287" s="311"/>
      <c r="DC287" s="311"/>
      <c r="DD287" s="311"/>
      <c r="DE287" s="311"/>
      <c r="DF287" s="311"/>
      <c r="DG287" s="311"/>
      <c r="DH287" s="311"/>
      <c r="DI287" s="311"/>
      <c r="DJ287" s="311"/>
      <c r="DK287" s="311"/>
      <c r="DL287" s="311"/>
      <c r="DM287" s="311"/>
      <c r="DN287" s="311"/>
      <c r="DO287" s="311"/>
      <c r="DP287" s="311"/>
      <c r="DQ287" s="311"/>
      <c r="DR287" s="311"/>
      <c r="DS287" s="311"/>
      <c r="DT287" s="311"/>
      <c r="DU287" s="311"/>
      <c r="DV287" s="311"/>
      <c r="DW287" s="311"/>
      <c r="DX287" s="311"/>
      <c r="DY287" s="311"/>
      <c r="DZ287" s="311"/>
      <c r="EA287" s="311"/>
      <c r="EB287" s="311"/>
      <c r="EC287" s="311"/>
      <c r="ED287" s="311"/>
      <c r="EE287" s="311"/>
      <c r="EF287" s="311"/>
      <c r="EG287" s="311"/>
      <c r="EH287" s="311"/>
      <c r="EI287" s="311"/>
      <c r="EJ287" s="311"/>
      <c r="EK287" s="311"/>
      <c r="EL287" s="311"/>
      <c r="EM287" s="311"/>
      <c r="EN287" s="311"/>
      <c r="EO287" s="311"/>
      <c r="EP287" s="311"/>
      <c r="EQ287" s="311"/>
      <c r="ER287" s="311"/>
      <c r="ES287" s="311"/>
      <c r="ET287" s="311"/>
      <c r="EU287" s="311"/>
      <c r="EV287" s="311"/>
      <c r="EW287" s="311"/>
      <c r="EX287" s="311"/>
      <c r="EY287" s="311"/>
      <c r="EZ287" s="311"/>
      <c r="FA287" s="311"/>
      <c r="FB287" s="311"/>
      <c r="FC287" s="311"/>
      <c r="FD287" s="311"/>
      <c r="FE287" s="311"/>
      <c r="FF287" s="311"/>
      <c r="FG287" s="311"/>
      <c r="FH287" s="311"/>
      <c r="FI287" s="311"/>
      <c r="FJ287" s="311"/>
      <c r="FK287" s="311"/>
      <c r="FL287" s="311"/>
      <c r="FM287" s="311"/>
      <c r="FN287" s="311"/>
      <c r="FO287" s="311"/>
      <c r="FP287" s="311"/>
      <c r="FQ287" s="311"/>
      <c r="FR287" s="311"/>
      <c r="FS287" s="311"/>
      <c r="FT287" s="311"/>
      <c r="FU287" s="311"/>
      <c r="FV287" s="311"/>
      <c r="FW287" s="311"/>
      <c r="FX287" s="311"/>
      <c r="FY287" s="311"/>
      <c r="FZ287" s="311"/>
      <c r="GA287" s="311"/>
      <c r="GB287" s="311"/>
      <c r="GC287" s="311"/>
      <c r="GD287" s="311"/>
      <c r="GE287" s="311"/>
      <c r="GF287" s="311"/>
      <c r="GG287" s="311"/>
      <c r="GH287" s="311"/>
      <c r="GI287" s="311"/>
      <c r="GJ287" s="311"/>
      <c r="GK287" s="311"/>
      <c r="GL287" s="311"/>
      <c r="GM287" s="311"/>
      <c r="GN287" s="311"/>
      <c r="GO287" s="311"/>
      <c r="GP287" s="311"/>
      <c r="GQ287" s="311"/>
      <c r="GR287" s="311"/>
      <c r="GS287" s="311"/>
      <c r="GT287" s="311"/>
      <c r="GU287" s="311"/>
      <c r="GV287" s="311"/>
      <c r="GW287" s="311"/>
      <c r="GX287" s="311"/>
      <c r="GY287" s="311"/>
      <c r="GZ287" s="311"/>
      <c r="HA287" s="311"/>
      <c r="HB287" s="311"/>
      <c r="HC287" s="311"/>
      <c r="HD287" s="311"/>
      <c r="HE287" s="311"/>
      <c r="HF287" s="311"/>
      <c r="HG287" s="311"/>
      <c r="HH287" s="311"/>
      <c r="HI287" s="311"/>
      <c r="HJ287" s="311"/>
      <c r="HK287" s="311"/>
      <c r="HL287" s="311"/>
      <c r="HM287" s="311"/>
      <c r="HN287" s="311"/>
      <c r="HO287" s="311"/>
      <c r="HP287" s="311"/>
      <c r="HQ287" s="311"/>
      <c r="HR287" s="311"/>
      <c r="HS287" s="311"/>
      <c r="HT287" s="311"/>
      <c r="HU287" s="311"/>
      <c r="HV287" s="311"/>
      <c r="HW287" s="311"/>
      <c r="HX287" s="311"/>
      <c r="HY287" s="311"/>
      <c r="HZ287" s="311"/>
      <c r="IA287" s="311"/>
      <c r="IB287" s="311"/>
      <c r="IC287" s="311"/>
      <c r="ID287" s="311"/>
      <c r="IE287" s="311"/>
      <c r="IF287" s="311"/>
      <c r="IG287" s="311"/>
      <c r="IH287" s="311"/>
      <c r="II287" s="311"/>
      <c r="IJ287" s="311"/>
      <c r="IK287" s="311"/>
      <c r="IL287" s="311"/>
      <c r="IM287" s="311"/>
      <c r="IN287" s="311"/>
    </row>
    <row r="288" spans="1:248" s="310" customFormat="1" ht="42.75" customHeight="1">
      <c r="A288" s="677" t="s">
        <v>1366</v>
      </c>
      <c r="B288" s="567" t="s">
        <v>603</v>
      </c>
      <c r="C288" s="613" t="s">
        <v>555</v>
      </c>
      <c r="D288" s="563" t="s">
        <v>47</v>
      </c>
      <c r="E288" s="633">
        <v>100</v>
      </c>
      <c r="F288" s="633">
        <v>12500</v>
      </c>
      <c r="G288" s="546">
        <v>0</v>
      </c>
      <c r="H288" s="531">
        <v>400</v>
      </c>
      <c r="I288" s="531">
        <v>799.97</v>
      </c>
      <c r="J288" s="531">
        <f t="shared" si="11"/>
        <v>1250</v>
      </c>
      <c r="K288" s="566" t="s">
        <v>236</v>
      </c>
      <c r="L288" s="580" t="s">
        <v>644</v>
      </c>
      <c r="M288" s="582"/>
      <c r="N288" s="589"/>
      <c r="O288" s="582"/>
      <c r="P288" s="582"/>
      <c r="Q288" s="311"/>
      <c r="R288" s="311"/>
      <c r="S288" s="311"/>
      <c r="T288" s="311"/>
      <c r="U288" s="311"/>
      <c r="V288" s="311"/>
      <c r="W288" s="311"/>
      <c r="X288" s="311"/>
      <c r="Y288" s="311"/>
      <c r="Z288" s="311"/>
      <c r="AA288" s="311"/>
      <c r="AB288" s="311"/>
      <c r="AC288" s="311"/>
      <c r="AD288" s="311"/>
      <c r="AE288" s="311"/>
      <c r="AF288" s="311"/>
      <c r="AG288" s="311"/>
      <c r="AH288" s="311"/>
      <c r="AI288" s="311"/>
      <c r="AJ288" s="311"/>
      <c r="AK288" s="311"/>
      <c r="AL288" s="311"/>
      <c r="AM288" s="311"/>
      <c r="AN288" s="311"/>
      <c r="AO288" s="311"/>
      <c r="AP288" s="311"/>
      <c r="AQ288" s="311"/>
      <c r="AR288" s="311"/>
      <c r="AS288" s="311"/>
      <c r="AT288" s="311"/>
      <c r="AU288" s="311"/>
      <c r="AV288" s="311"/>
      <c r="AW288" s="311"/>
      <c r="AX288" s="311"/>
      <c r="AY288" s="311"/>
      <c r="AZ288" s="311"/>
      <c r="BA288" s="311"/>
      <c r="BB288" s="311"/>
      <c r="BC288" s="311"/>
      <c r="BD288" s="311"/>
      <c r="BE288" s="311"/>
      <c r="BF288" s="311"/>
      <c r="BG288" s="311"/>
      <c r="BH288" s="311"/>
      <c r="BI288" s="311"/>
      <c r="BJ288" s="311"/>
      <c r="BK288" s="311"/>
      <c r="BL288" s="311"/>
      <c r="BM288" s="311"/>
      <c r="BN288" s="311"/>
      <c r="BO288" s="311"/>
      <c r="BP288" s="311"/>
      <c r="BQ288" s="311"/>
      <c r="BR288" s="311"/>
      <c r="BS288" s="311"/>
      <c r="BT288" s="311"/>
      <c r="BU288" s="311"/>
      <c r="BV288" s="311"/>
      <c r="BW288" s="311"/>
      <c r="BX288" s="311"/>
      <c r="BY288" s="311"/>
      <c r="BZ288" s="311"/>
      <c r="CA288" s="311"/>
      <c r="CB288" s="311"/>
      <c r="CC288" s="311"/>
      <c r="CD288" s="311"/>
      <c r="CE288" s="311"/>
      <c r="CF288" s="311"/>
      <c r="CG288" s="311"/>
      <c r="CH288" s="311"/>
      <c r="CI288" s="311"/>
      <c r="CJ288" s="311"/>
      <c r="CK288" s="311"/>
      <c r="CL288" s="311"/>
      <c r="CM288" s="311"/>
      <c r="CN288" s="311"/>
      <c r="CO288" s="311"/>
      <c r="CP288" s="311"/>
      <c r="CQ288" s="311"/>
      <c r="CR288" s="311"/>
      <c r="CS288" s="311"/>
      <c r="CT288" s="311"/>
      <c r="CU288" s="311"/>
      <c r="CV288" s="311"/>
      <c r="CW288" s="311"/>
      <c r="CX288" s="311"/>
      <c r="CY288" s="311"/>
      <c r="CZ288" s="311"/>
      <c r="DA288" s="311"/>
      <c r="DB288" s="311"/>
      <c r="DC288" s="311"/>
      <c r="DD288" s="311"/>
      <c r="DE288" s="311"/>
      <c r="DF288" s="311"/>
      <c r="DG288" s="311"/>
      <c r="DH288" s="311"/>
      <c r="DI288" s="311"/>
      <c r="DJ288" s="311"/>
      <c r="DK288" s="311"/>
      <c r="DL288" s="311"/>
      <c r="DM288" s="311"/>
      <c r="DN288" s="311"/>
      <c r="DO288" s="311"/>
      <c r="DP288" s="311"/>
      <c r="DQ288" s="311"/>
      <c r="DR288" s="311"/>
      <c r="DS288" s="311"/>
      <c r="DT288" s="311"/>
      <c r="DU288" s="311"/>
      <c r="DV288" s="311"/>
      <c r="DW288" s="311"/>
      <c r="DX288" s="311"/>
      <c r="DY288" s="311"/>
      <c r="DZ288" s="311"/>
      <c r="EA288" s="311"/>
      <c r="EB288" s="311"/>
      <c r="EC288" s="311"/>
      <c r="ED288" s="311"/>
      <c r="EE288" s="311"/>
      <c r="EF288" s="311"/>
      <c r="EG288" s="311"/>
      <c r="EH288" s="311"/>
      <c r="EI288" s="311"/>
      <c r="EJ288" s="311"/>
      <c r="EK288" s="311"/>
      <c r="EL288" s="311"/>
      <c r="EM288" s="311"/>
      <c r="EN288" s="311"/>
      <c r="EO288" s="311"/>
      <c r="EP288" s="311"/>
      <c r="EQ288" s="311"/>
      <c r="ER288" s="311"/>
      <c r="ES288" s="311"/>
      <c r="ET288" s="311"/>
      <c r="EU288" s="311"/>
      <c r="EV288" s="311"/>
      <c r="EW288" s="311"/>
      <c r="EX288" s="311"/>
      <c r="EY288" s="311"/>
      <c r="EZ288" s="311"/>
      <c r="FA288" s="311"/>
      <c r="FB288" s="311"/>
      <c r="FC288" s="311"/>
      <c r="FD288" s="311"/>
      <c r="FE288" s="311"/>
      <c r="FF288" s="311"/>
      <c r="FG288" s="311"/>
      <c r="FH288" s="311"/>
      <c r="FI288" s="311"/>
      <c r="FJ288" s="311"/>
      <c r="FK288" s="311"/>
      <c r="FL288" s="311"/>
      <c r="FM288" s="311"/>
      <c r="FN288" s="311"/>
      <c r="FO288" s="311"/>
      <c r="FP288" s="311"/>
      <c r="FQ288" s="311"/>
      <c r="FR288" s="311"/>
      <c r="FS288" s="311"/>
      <c r="FT288" s="311"/>
      <c r="FU288" s="311"/>
      <c r="FV288" s="311"/>
      <c r="FW288" s="311"/>
      <c r="FX288" s="311"/>
      <c r="FY288" s="311"/>
      <c r="FZ288" s="311"/>
      <c r="GA288" s="311"/>
      <c r="GB288" s="311"/>
      <c r="GC288" s="311"/>
      <c r="GD288" s="311"/>
      <c r="GE288" s="311"/>
      <c r="GF288" s="311"/>
      <c r="GG288" s="311"/>
      <c r="GH288" s="311"/>
      <c r="GI288" s="311"/>
      <c r="GJ288" s="311"/>
      <c r="GK288" s="311"/>
      <c r="GL288" s="311"/>
      <c r="GM288" s="311"/>
      <c r="GN288" s="311"/>
      <c r="GO288" s="311"/>
      <c r="GP288" s="311"/>
      <c r="GQ288" s="311"/>
      <c r="GR288" s="311"/>
      <c r="GS288" s="311"/>
      <c r="GT288" s="311"/>
      <c r="GU288" s="311"/>
      <c r="GV288" s="311"/>
      <c r="GW288" s="311"/>
      <c r="GX288" s="311"/>
      <c r="GY288" s="311"/>
      <c r="GZ288" s="311"/>
      <c r="HA288" s="311"/>
      <c r="HB288" s="311"/>
      <c r="HC288" s="311"/>
      <c r="HD288" s="311"/>
      <c r="HE288" s="311"/>
      <c r="HF288" s="311"/>
      <c r="HG288" s="311"/>
      <c r="HH288" s="311"/>
      <c r="HI288" s="311"/>
      <c r="HJ288" s="311"/>
      <c r="HK288" s="311"/>
      <c r="HL288" s="311"/>
      <c r="HM288" s="311"/>
      <c r="HN288" s="311"/>
      <c r="HO288" s="311"/>
      <c r="HP288" s="311"/>
      <c r="HQ288" s="311"/>
      <c r="HR288" s="311"/>
      <c r="HS288" s="311"/>
      <c r="HT288" s="311"/>
      <c r="HU288" s="311"/>
      <c r="HV288" s="311"/>
      <c r="HW288" s="311"/>
      <c r="HX288" s="311"/>
      <c r="HY288" s="311"/>
      <c r="HZ288" s="311"/>
      <c r="IA288" s="311"/>
      <c r="IB288" s="311"/>
      <c r="IC288" s="311"/>
      <c r="ID288" s="311"/>
      <c r="IE288" s="311"/>
      <c r="IF288" s="311"/>
      <c r="IG288" s="311"/>
      <c r="IH288" s="311"/>
      <c r="II288" s="311"/>
      <c r="IJ288" s="311"/>
      <c r="IK288" s="311"/>
      <c r="IL288" s="311"/>
      <c r="IM288" s="311"/>
      <c r="IN288" s="311"/>
    </row>
    <row r="289" spans="1:253" s="310" customFormat="1" ht="42.75" customHeight="1">
      <c r="A289" s="677" t="s">
        <v>1365</v>
      </c>
      <c r="B289" s="565" t="s">
        <v>603</v>
      </c>
      <c r="C289" s="556" t="s">
        <v>555</v>
      </c>
      <c r="D289" s="556" t="s">
        <v>47</v>
      </c>
      <c r="E289" s="634">
        <v>90</v>
      </c>
      <c r="F289" s="633">
        <v>120</v>
      </c>
      <c r="G289" s="540">
        <v>0</v>
      </c>
      <c r="H289" s="540">
        <v>0</v>
      </c>
      <c r="I289" s="540">
        <v>10.8</v>
      </c>
      <c r="J289" s="531">
        <f t="shared" si="11"/>
        <v>10.8</v>
      </c>
      <c r="K289" s="584" t="s">
        <v>236</v>
      </c>
      <c r="L289" s="580" t="s">
        <v>242</v>
      </c>
      <c r="M289" s="582"/>
      <c r="N289" s="589"/>
      <c r="O289" s="582"/>
      <c r="P289" s="582"/>
    </row>
    <row r="290" spans="1:253" s="310" customFormat="1">
      <c r="A290" s="677" t="s">
        <v>1367</v>
      </c>
      <c r="B290" s="565" t="s">
        <v>604</v>
      </c>
      <c r="C290" s="556" t="s">
        <v>555</v>
      </c>
      <c r="D290" s="556" t="s">
        <v>47</v>
      </c>
      <c r="E290" s="634">
        <v>2000</v>
      </c>
      <c r="F290" s="633">
        <v>80</v>
      </c>
      <c r="G290" s="540">
        <v>0</v>
      </c>
      <c r="H290" s="540">
        <v>0</v>
      </c>
      <c r="I290" s="540">
        <v>160</v>
      </c>
      <c r="J290" s="531">
        <f t="shared" si="11"/>
        <v>160</v>
      </c>
      <c r="K290" s="584" t="s">
        <v>236</v>
      </c>
      <c r="L290" s="580" t="s">
        <v>242</v>
      </c>
      <c r="M290" s="582"/>
      <c r="N290" s="589"/>
      <c r="O290" s="582"/>
      <c r="P290" s="582"/>
    </row>
    <row r="291" spans="1:253" s="311" customFormat="1">
      <c r="A291" s="677" t="s">
        <v>1495</v>
      </c>
      <c r="B291" s="567" t="s">
        <v>604</v>
      </c>
      <c r="C291" s="613" t="s">
        <v>555</v>
      </c>
      <c r="D291" s="563" t="s">
        <v>47</v>
      </c>
      <c r="E291" s="633">
        <v>2500</v>
      </c>
      <c r="F291" s="633">
        <v>300</v>
      </c>
      <c r="G291" s="546">
        <v>0</v>
      </c>
      <c r="H291" s="531">
        <v>250</v>
      </c>
      <c r="I291" s="531">
        <v>500</v>
      </c>
      <c r="J291" s="531">
        <f t="shared" si="11"/>
        <v>750</v>
      </c>
      <c r="K291" s="566" t="s">
        <v>236</v>
      </c>
      <c r="L291" s="580" t="s">
        <v>644</v>
      </c>
      <c r="M291" s="582"/>
      <c r="N291" s="589"/>
      <c r="O291" s="582"/>
      <c r="P291" s="582"/>
    </row>
    <row r="292" spans="1:253" s="310" customFormat="1" ht="34.5">
      <c r="A292" s="677" t="s">
        <v>1369</v>
      </c>
      <c r="B292" s="567" t="s">
        <v>605</v>
      </c>
      <c r="C292" s="613" t="s">
        <v>555</v>
      </c>
      <c r="D292" s="563" t="s">
        <v>47</v>
      </c>
      <c r="E292" s="633">
        <v>700</v>
      </c>
      <c r="F292" s="633">
        <v>500</v>
      </c>
      <c r="G292" s="546">
        <v>0</v>
      </c>
      <c r="H292" s="531">
        <v>105</v>
      </c>
      <c r="I292" s="531">
        <v>210</v>
      </c>
      <c r="J292" s="531">
        <f t="shared" si="11"/>
        <v>350</v>
      </c>
      <c r="K292" s="566" t="s">
        <v>236</v>
      </c>
      <c r="L292" s="580" t="s">
        <v>644</v>
      </c>
      <c r="M292" s="582"/>
      <c r="N292" s="589"/>
      <c r="O292" s="582"/>
      <c r="P292" s="582"/>
      <c r="Q292" s="311"/>
      <c r="R292" s="311"/>
      <c r="S292" s="311"/>
      <c r="T292" s="311"/>
      <c r="U292" s="311"/>
      <c r="V292" s="311"/>
      <c r="W292" s="311"/>
      <c r="X292" s="311"/>
      <c r="Y292" s="311"/>
      <c r="Z292" s="311"/>
      <c r="AA292" s="311"/>
      <c r="AB292" s="311"/>
      <c r="AC292" s="311"/>
      <c r="AD292" s="311"/>
      <c r="AE292" s="311"/>
      <c r="AF292" s="311"/>
      <c r="AG292" s="311"/>
      <c r="AH292" s="311"/>
      <c r="AI292" s="311"/>
      <c r="AJ292" s="311"/>
      <c r="AK292" s="311"/>
      <c r="AL292" s="311"/>
      <c r="AM292" s="311"/>
      <c r="AN292" s="311"/>
      <c r="AO292" s="311"/>
      <c r="AP292" s="311"/>
      <c r="AQ292" s="311"/>
      <c r="AR292" s="311"/>
      <c r="AS292" s="311"/>
      <c r="AT292" s="311"/>
      <c r="AU292" s="311"/>
      <c r="AV292" s="311"/>
      <c r="AW292" s="311"/>
      <c r="AX292" s="311"/>
      <c r="AY292" s="311"/>
      <c r="AZ292" s="311"/>
      <c r="BA292" s="311"/>
      <c r="BB292" s="311"/>
      <c r="BC292" s="311"/>
      <c r="BD292" s="311"/>
      <c r="BE292" s="311"/>
      <c r="BF292" s="311"/>
      <c r="BG292" s="311"/>
      <c r="BH292" s="311"/>
      <c r="BI292" s="311"/>
      <c r="BJ292" s="311"/>
      <c r="BK292" s="311"/>
      <c r="BL292" s="311"/>
      <c r="BM292" s="311"/>
      <c r="BN292" s="311"/>
      <c r="BO292" s="311"/>
      <c r="BP292" s="311"/>
      <c r="BQ292" s="311"/>
      <c r="BR292" s="311"/>
      <c r="BS292" s="311"/>
      <c r="BT292" s="311"/>
      <c r="BU292" s="311"/>
      <c r="BV292" s="311"/>
      <c r="BW292" s="311"/>
      <c r="BX292" s="311"/>
      <c r="BY292" s="311"/>
      <c r="BZ292" s="311"/>
      <c r="CA292" s="311"/>
      <c r="CB292" s="311"/>
      <c r="CC292" s="311"/>
      <c r="CD292" s="311"/>
      <c r="CE292" s="311"/>
      <c r="CF292" s="311"/>
      <c r="CG292" s="311"/>
      <c r="CH292" s="311"/>
      <c r="CI292" s="311"/>
      <c r="CJ292" s="311"/>
      <c r="CK292" s="311"/>
      <c r="CL292" s="311"/>
      <c r="CM292" s="311"/>
      <c r="CN292" s="311"/>
      <c r="CO292" s="311"/>
      <c r="CP292" s="311"/>
      <c r="CQ292" s="311"/>
      <c r="CR292" s="311"/>
      <c r="CS292" s="311"/>
      <c r="CT292" s="311"/>
      <c r="CU292" s="311"/>
      <c r="CV292" s="311"/>
      <c r="CW292" s="311"/>
      <c r="CX292" s="311"/>
      <c r="CY292" s="311"/>
      <c r="CZ292" s="311"/>
      <c r="DA292" s="311"/>
      <c r="DB292" s="311"/>
      <c r="DC292" s="311"/>
      <c r="DD292" s="311"/>
      <c r="DE292" s="311"/>
      <c r="DF292" s="311"/>
      <c r="DG292" s="311"/>
      <c r="DH292" s="311"/>
      <c r="DI292" s="311"/>
      <c r="DJ292" s="311"/>
      <c r="DK292" s="311"/>
      <c r="DL292" s="311"/>
      <c r="DM292" s="311"/>
      <c r="DN292" s="311"/>
      <c r="DO292" s="311"/>
      <c r="DP292" s="311"/>
      <c r="DQ292" s="311"/>
      <c r="DR292" s="311"/>
      <c r="DS292" s="311"/>
      <c r="DT292" s="311"/>
      <c r="DU292" s="311"/>
      <c r="DV292" s="311"/>
      <c r="DW292" s="311"/>
      <c r="DX292" s="311"/>
      <c r="DY292" s="311"/>
      <c r="DZ292" s="311"/>
      <c r="EA292" s="311"/>
      <c r="EB292" s="311"/>
      <c r="EC292" s="311"/>
      <c r="ED292" s="311"/>
      <c r="EE292" s="311"/>
      <c r="EF292" s="311"/>
      <c r="EG292" s="311"/>
      <c r="EH292" s="311"/>
      <c r="EI292" s="311"/>
      <c r="EJ292" s="311"/>
      <c r="EK292" s="311"/>
      <c r="EL292" s="311"/>
      <c r="EM292" s="311"/>
      <c r="EN292" s="311"/>
      <c r="EO292" s="311"/>
      <c r="EP292" s="311"/>
      <c r="EQ292" s="311"/>
      <c r="ER292" s="311"/>
      <c r="ES292" s="311"/>
      <c r="ET292" s="311"/>
      <c r="EU292" s="311"/>
      <c r="EV292" s="311"/>
      <c r="EW292" s="311"/>
      <c r="EX292" s="311"/>
      <c r="EY292" s="311"/>
      <c r="EZ292" s="311"/>
      <c r="FA292" s="311"/>
      <c r="FB292" s="311"/>
      <c r="FC292" s="311"/>
      <c r="FD292" s="311"/>
      <c r="FE292" s="311"/>
      <c r="FF292" s="311"/>
      <c r="FG292" s="311"/>
      <c r="FH292" s="311"/>
      <c r="FI292" s="311"/>
      <c r="FJ292" s="311"/>
      <c r="FK292" s="311"/>
      <c r="FL292" s="311"/>
      <c r="FM292" s="311"/>
      <c r="FN292" s="311"/>
      <c r="FO292" s="311"/>
      <c r="FP292" s="311"/>
      <c r="FQ292" s="311"/>
      <c r="FR292" s="311"/>
      <c r="FS292" s="311"/>
      <c r="FT292" s="311"/>
      <c r="FU292" s="311"/>
      <c r="FV292" s="311"/>
      <c r="FW292" s="311"/>
      <c r="FX292" s="311"/>
      <c r="FY292" s="311"/>
      <c r="FZ292" s="311"/>
      <c r="GA292" s="311"/>
      <c r="GB292" s="311"/>
      <c r="GC292" s="311"/>
      <c r="GD292" s="311"/>
      <c r="GE292" s="311"/>
      <c r="GF292" s="311"/>
      <c r="GG292" s="311"/>
      <c r="GH292" s="311"/>
      <c r="GI292" s="311"/>
      <c r="GJ292" s="311"/>
      <c r="GK292" s="311"/>
      <c r="GL292" s="311"/>
      <c r="GM292" s="311"/>
      <c r="GN292" s="311"/>
      <c r="GO292" s="311"/>
      <c r="GP292" s="311"/>
      <c r="GQ292" s="311"/>
      <c r="GR292" s="311"/>
      <c r="GS292" s="311"/>
      <c r="GT292" s="311"/>
      <c r="GU292" s="311"/>
      <c r="GV292" s="311"/>
      <c r="GW292" s="311"/>
      <c r="GX292" s="311"/>
      <c r="GY292" s="311"/>
      <c r="GZ292" s="311"/>
      <c r="HA292" s="311"/>
      <c r="HB292" s="311"/>
      <c r="HC292" s="311"/>
      <c r="HD292" s="311"/>
      <c r="HE292" s="311"/>
      <c r="HF292" s="311"/>
      <c r="HG292" s="311"/>
      <c r="HH292" s="311"/>
      <c r="HI292" s="311"/>
      <c r="HJ292" s="311"/>
      <c r="HK292" s="311"/>
      <c r="HL292" s="311"/>
      <c r="HM292" s="311"/>
      <c r="HN292" s="311"/>
      <c r="HO292" s="311"/>
      <c r="HP292" s="311"/>
      <c r="HQ292" s="311"/>
      <c r="HR292" s="311"/>
      <c r="HS292" s="311"/>
      <c r="HT292" s="311"/>
      <c r="HU292" s="311"/>
      <c r="HV292" s="311"/>
      <c r="HW292" s="311"/>
      <c r="HX292" s="311"/>
      <c r="HY292" s="311"/>
      <c r="HZ292" s="311"/>
      <c r="IA292" s="311"/>
      <c r="IB292" s="311"/>
      <c r="IC292" s="311"/>
      <c r="ID292" s="311"/>
      <c r="IE292" s="311"/>
      <c r="IF292" s="311"/>
      <c r="IG292" s="311"/>
      <c r="IH292" s="311"/>
      <c r="II292" s="311"/>
      <c r="IJ292" s="311"/>
      <c r="IK292" s="311"/>
      <c r="IL292" s="311"/>
      <c r="IM292" s="311"/>
      <c r="IN292" s="311"/>
      <c r="IO292" s="311"/>
      <c r="IP292" s="311"/>
      <c r="IQ292" s="311"/>
      <c r="IR292" s="311"/>
      <c r="IS292" s="311"/>
    </row>
    <row r="293" spans="1:253" s="311" customFormat="1" ht="34.5">
      <c r="A293" s="677" t="s">
        <v>1368</v>
      </c>
      <c r="B293" s="565" t="s">
        <v>605</v>
      </c>
      <c r="C293" s="556" t="s">
        <v>555</v>
      </c>
      <c r="D293" s="556" t="s">
        <v>47</v>
      </c>
      <c r="E293" s="634">
        <v>240</v>
      </c>
      <c r="F293" s="633">
        <v>100</v>
      </c>
      <c r="G293" s="540">
        <v>0</v>
      </c>
      <c r="H293" s="540">
        <v>0</v>
      </c>
      <c r="I293" s="540">
        <v>24</v>
      </c>
      <c r="J293" s="531">
        <f t="shared" si="11"/>
        <v>24</v>
      </c>
      <c r="K293" s="584" t="s">
        <v>236</v>
      </c>
      <c r="L293" s="580" t="s">
        <v>242</v>
      </c>
      <c r="M293" s="582"/>
      <c r="N293" s="589"/>
      <c r="O293" s="582"/>
      <c r="P293" s="582"/>
      <c r="Q293" s="310"/>
      <c r="R293" s="310"/>
      <c r="S293" s="310"/>
      <c r="T293" s="310"/>
      <c r="U293" s="310"/>
      <c r="V293" s="310"/>
      <c r="W293" s="310"/>
      <c r="X293" s="310"/>
      <c r="Y293" s="310"/>
      <c r="Z293" s="310"/>
      <c r="AA293" s="310"/>
      <c r="AB293" s="310"/>
      <c r="AC293" s="310"/>
      <c r="AD293" s="310"/>
      <c r="AE293" s="310"/>
      <c r="AF293" s="310"/>
      <c r="AG293" s="310"/>
      <c r="AH293" s="310"/>
      <c r="AI293" s="310"/>
      <c r="AJ293" s="310"/>
      <c r="AK293" s="310"/>
      <c r="AL293" s="310"/>
      <c r="AM293" s="310"/>
      <c r="AN293" s="310"/>
      <c r="AO293" s="310"/>
      <c r="AP293" s="310"/>
      <c r="AQ293" s="310"/>
      <c r="AR293" s="310"/>
      <c r="AS293" s="310"/>
      <c r="AT293" s="310"/>
      <c r="AU293" s="310"/>
      <c r="AV293" s="310"/>
      <c r="AW293" s="310"/>
      <c r="AX293" s="310"/>
      <c r="AY293" s="310"/>
      <c r="AZ293" s="310"/>
      <c r="BA293" s="310"/>
      <c r="BB293" s="310"/>
      <c r="BC293" s="310"/>
      <c r="BD293" s="310"/>
      <c r="BE293" s="310"/>
      <c r="BF293" s="310"/>
      <c r="BG293" s="310"/>
      <c r="BH293" s="310"/>
      <c r="BI293" s="310"/>
      <c r="BJ293" s="310"/>
      <c r="BK293" s="310"/>
      <c r="BL293" s="310"/>
      <c r="BM293" s="310"/>
      <c r="BN293" s="310"/>
      <c r="BO293" s="310"/>
      <c r="BP293" s="310"/>
      <c r="BQ293" s="310"/>
      <c r="BR293" s="310"/>
      <c r="BS293" s="310"/>
      <c r="BT293" s="310"/>
      <c r="BU293" s="310"/>
      <c r="BV293" s="310"/>
      <c r="BW293" s="310"/>
      <c r="BX293" s="310"/>
      <c r="BY293" s="310"/>
      <c r="BZ293" s="310"/>
      <c r="CA293" s="310"/>
      <c r="CB293" s="310"/>
      <c r="CC293" s="310"/>
      <c r="CD293" s="310"/>
      <c r="CE293" s="310"/>
      <c r="CF293" s="310"/>
      <c r="CG293" s="310"/>
      <c r="CH293" s="310"/>
      <c r="CI293" s="310"/>
      <c r="CJ293" s="310"/>
      <c r="CK293" s="310"/>
      <c r="CL293" s="310"/>
      <c r="CM293" s="310"/>
      <c r="CN293" s="310"/>
      <c r="CO293" s="310"/>
      <c r="CP293" s="310"/>
      <c r="CQ293" s="310"/>
      <c r="CR293" s="310"/>
      <c r="CS293" s="310"/>
      <c r="CT293" s="310"/>
      <c r="CU293" s="310"/>
      <c r="CV293" s="310"/>
      <c r="CW293" s="310"/>
      <c r="CX293" s="310"/>
      <c r="CY293" s="310"/>
      <c r="CZ293" s="310"/>
      <c r="DA293" s="310"/>
      <c r="DB293" s="310"/>
      <c r="DC293" s="310"/>
      <c r="DD293" s="310"/>
      <c r="DE293" s="310"/>
      <c r="DF293" s="310"/>
      <c r="DG293" s="310"/>
      <c r="DH293" s="310"/>
      <c r="DI293" s="310"/>
      <c r="DJ293" s="310"/>
      <c r="DK293" s="310"/>
      <c r="DL293" s="310"/>
      <c r="DM293" s="310"/>
      <c r="DN293" s="310"/>
      <c r="DO293" s="310"/>
      <c r="DP293" s="310"/>
      <c r="DQ293" s="310"/>
      <c r="DR293" s="310"/>
      <c r="DS293" s="310"/>
      <c r="DT293" s="310"/>
      <c r="DU293" s="310"/>
      <c r="DV293" s="310"/>
      <c r="DW293" s="310"/>
      <c r="DX293" s="310"/>
      <c r="DY293" s="310"/>
      <c r="DZ293" s="310"/>
      <c r="EA293" s="310"/>
      <c r="EB293" s="310"/>
      <c r="EC293" s="310"/>
      <c r="ED293" s="310"/>
      <c r="EE293" s="310"/>
      <c r="EF293" s="310"/>
      <c r="EG293" s="310"/>
      <c r="EH293" s="310"/>
      <c r="EI293" s="310"/>
      <c r="EJ293" s="310"/>
      <c r="EK293" s="310"/>
      <c r="EL293" s="310"/>
      <c r="EM293" s="310"/>
      <c r="EN293" s="310"/>
      <c r="EO293" s="310"/>
      <c r="EP293" s="310"/>
      <c r="EQ293" s="310"/>
      <c r="ER293" s="310"/>
      <c r="ES293" s="310"/>
      <c r="ET293" s="310"/>
      <c r="EU293" s="310"/>
      <c r="EV293" s="310"/>
      <c r="EW293" s="310"/>
      <c r="EX293" s="310"/>
      <c r="EY293" s="310"/>
      <c r="EZ293" s="310"/>
      <c r="FA293" s="310"/>
      <c r="FB293" s="310"/>
      <c r="FC293" s="310"/>
      <c r="FD293" s="310"/>
      <c r="FE293" s="310"/>
      <c r="FF293" s="310"/>
      <c r="FG293" s="310"/>
      <c r="FH293" s="310"/>
      <c r="FI293" s="310"/>
      <c r="FJ293" s="310"/>
      <c r="FK293" s="310"/>
      <c r="FL293" s="310"/>
      <c r="FM293" s="310"/>
      <c r="FN293" s="310"/>
      <c r="FO293" s="310"/>
      <c r="FP293" s="310"/>
      <c r="FQ293" s="310"/>
      <c r="FR293" s="310"/>
      <c r="FS293" s="310"/>
      <c r="FT293" s="310"/>
      <c r="FU293" s="310"/>
      <c r="FV293" s="310"/>
      <c r="FW293" s="310"/>
      <c r="FX293" s="310"/>
      <c r="FY293" s="310"/>
      <c r="FZ293" s="310"/>
      <c r="GA293" s="310"/>
      <c r="GB293" s="310"/>
      <c r="GC293" s="310"/>
      <c r="GD293" s="310"/>
      <c r="GE293" s="310"/>
      <c r="GF293" s="310"/>
      <c r="GG293" s="310"/>
      <c r="GH293" s="310"/>
      <c r="GI293" s="310"/>
      <c r="GJ293" s="310"/>
      <c r="GK293" s="310"/>
      <c r="GL293" s="310"/>
      <c r="GM293" s="310"/>
      <c r="GN293" s="310"/>
      <c r="GO293" s="310"/>
      <c r="GP293" s="310"/>
      <c r="GQ293" s="310"/>
      <c r="GR293" s="310"/>
      <c r="GS293" s="310"/>
      <c r="GT293" s="310"/>
      <c r="GU293" s="310"/>
      <c r="GV293" s="310"/>
      <c r="GW293" s="310"/>
      <c r="GX293" s="310"/>
      <c r="GY293" s="310"/>
      <c r="GZ293" s="310"/>
      <c r="HA293" s="310"/>
      <c r="HB293" s="310"/>
      <c r="HC293" s="310"/>
      <c r="HD293" s="310"/>
      <c r="HE293" s="310"/>
      <c r="HF293" s="310"/>
      <c r="HG293" s="310"/>
      <c r="HH293" s="310"/>
      <c r="HI293" s="310"/>
      <c r="HJ293" s="310"/>
      <c r="HK293" s="310"/>
      <c r="HL293" s="310"/>
      <c r="HM293" s="310"/>
      <c r="HN293" s="310"/>
      <c r="HO293" s="310"/>
      <c r="HP293" s="310"/>
      <c r="HQ293" s="310"/>
      <c r="HR293" s="310"/>
      <c r="HS293" s="310"/>
      <c r="HT293" s="310"/>
      <c r="HU293" s="310"/>
      <c r="HV293" s="310"/>
      <c r="HW293" s="310"/>
      <c r="HX293" s="310"/>
      <c r="HY293" s="310"/>
      <c r="HZ293" s="310"/>
      <c r="IA293" s="310"/>
      <c r="IB293" s="310"/>
      <c r="IC293" s="310"/>
      <c r="ID293" s="310"/>
      <c r="IE293" s="310"/>
      <c r="IF293" s="310"/>
      <c r="IG293" s="310"/>
      <c r="IH293" s="310"/>
      <c r="II293" s="310"/>
      <c r="IJ293" s="310"/>
      <c r="IK293" s="310"/>
      <c r="IL293" s="310"/>
      <c r="IM293" s="310"/>
      <c r="IN293" s="310"/>
      <c r="IO293" s="310"/>
      <c r="IP293" s="310"/>
      <c r="IQ293" s="310"/>
      <c r="IR293" s="310"/>
      <c r="IS293" s="310"/>
    </row>
    <row r="294" spans="1:253" s="311" customFormat="1" ht="43.5" customHeight="1">
      <c r="A294" s="677" t="s">
        <v>1370</v>
      </c>
      <c r="B294" s="565" t="s">
        <v>606</v>
      </c>
      <c r="C294" s="556" t="s">
        <v>555</v>
      </c>
      <c r="D294" s="556" t="s">
        <v>47</v>
      </c>
      <c r="E294" s="634">
        <v>260</v>
      </c>
      <c r="F294" s="633">
        <v>100</v>
      </c>
      <c r="G294" s="540">
        <v>0</v>
      </c>
      <c r="H294" s="540">
        <v>0</v>
      </c>
      <c r="I294" s="540">
        <v>26</v>
      </c>
      <c r="J294" s="531">
        <f t="shared" si="11"/>
        <v>26</v>
      </c>
      <c r="K294" s="584" t="s">
        <v>236</v>
      </c>
      <c r="L294" s="580" t="s">
        <v>242</v>
      </c>
      <c r="M294" s="582"/>
      <c r="N294" s="589"/>
      <c r="O294" s="582"/>
      <c r="P294" s="582"/>
      <c r="Q294" s="310"/>
      <c r="R294" s="310"/>
      <c r="S294" s="310"/>
      <c r="T294" s="310"/>
      <c r="U294" s="310"/>
      <c r="V294" s="310"/>
      <c r="W294" s="310"/>
      <c r="X294" s="310"/>
      <c r="Y294" s="310"/>
      <c r="Z294" s="310"/>
      <c r="AA294" s="310"/>
      <c r="AB294" s="310"/>
      <c r="AC294" s="310"/>
      <c r="AD294" s="310"/>
      <c r="AE294" s="310"/>
      <c r="AF294" s="310"/>
      <c r="AG294" s="310"/>
      <c r="AH294" s="310"/>
      <c r="AI294" s="310"/>
      <c r="AJ294" s="310"/>
      <c r="AK294" s="310"/>
      <c r="AL294" s="310"/>
      <c r="AM294" s="310"/>
      <c r="AN294" s="310"/>
      <c r="AO294" s="310"/>
      <c r="AP294" s="310"/>
      <c r="AQ294" s="310"/>
      <c r="AR294" s="310"/>
      <c r="AS294" s="310"/>
      <c r="AT294" s="310"/>
      <c r="AU294" s="310"/>
      <c r="AV294" s="310"/>
      <c r="AW294" s="310"/>
      <c r="AX294" s="310"/>
      <c r="AY294" s="310"/>
      <c r="AZ294" s="310"/>
      <c r="BA294" s="310"/>
      <c r="BB294" s="310"/>
      <c r="BC294" s="310"/>
      <c r="BD294" s="310"/>
      <c r="BE294" s="310"/>
      <c r="BF294" s="310"/>
      <c r="BG294" s="310"/>
      <c r="BH294" s="310"/>
      <c r="BI294" s="310"/>
      <c r="BJ294" s="310"/>
      <c r="BK294" s="310"/>
      <c r="BL294" s="310"/>
      <c r="BM294" s="310"/>
      <c r="BN294" s="310"/>
      <c r="BO294" s="310"/>
      <c r="BP294" s="310"/>
      <c r="BQ294" s="310"/>
      <c r="BR294" s="310"/>
      <c r="BS294" s="310"/>
      <c r="BT294" s="310"/>
      <c r="BU294" s="310"/>
      <c r="BV294" s="310"/>
      <c r="BW294" s="310"/>
      <c r="BX294" s="310"/>
      <c r="BY294" s="310"/>
      <c r="BZ294" s="310"/>
      <c r="CA294" s="310"/>
      <c r="CB294" s="310"/>
      <c r="CC294" s="310"/>
      <c r="CD294" s="310"/>
      <c r="CE294" s="310"/>
      <c r="CF294" s="310"/>
      <c r="CG294" s="310"/>
      <c r="CH294" s="310"/>
      <c r="CI294" s="310"/>
      <c r="CJ294" s="310"/>
      <c r="CK294" s="310"/>
      <c r="CL294" s="310"/>
      <c r="CM294" s="310"/>
      <c r="CN294" s="310"/>
      <c r="CO294" s="310"/>
      <c r="CP294" s="310"/>
      <c r="CQ294" s="310"/>
      <c r="CR294" s="310"/>
      <c r="CS294" s="310"/>
      <c r="CT294" s="310"/>
      <c r="CU294" s="310"/>
      <c r="CV294" s="310"/>
      <c r="CW294" s="310"/>
      <c r="CX294" s="310"/>
      <c r="CY294" s="310"/>
      <c r="CZ294" s="310"/>
      <c r="DA294" s="310"/>
      <c r="DB294" s="310"/>
      <c r="DC294" s="310"/>
      <c r="DD294" s="310"/>
      <c r="DE294" s="310"/>
      <c r="DF294" s="310"/>
      <c r="DG294" s="310"/>
      <c r="DH294" s="310"/>
      <c r="DI294" s="310"/>
      <c r="DJ294" s="310"/>
      <c r="DK294" s="310"/>
      <c r="DL294" s="310"/>
      <c r="DM294" s="310"/>
      <c r="DN294" s="310"/>
      <c r="DO294" s="310"/>
      <c r="DP294" s="310"/>
      <c r="DQ294" s="310"/>
      <c r="DR294" s="310"/>
      <c r="DS294" s="310"/>
      <c r="DT294" s="310"/>
      <c r="DU294" s="310"/>
      <c r="DV294" s="310"/>
      <c r="DW294" s="310"/>
      <c r="DX294" s="310"/>
      <c r="DY294" s="310"/>
      <c r="DZ294" s="310"/>
      <c r="EA294" s="310"/>
      <c r="EB294" s="310"/>
      <c r="EC294" s="310"/>
      <c r="ED294" s="310"/>
      <c r="EE294" s="310"/>
      <c r="EF294" s="310"/>
      <c r="EG294" s="310"/>
      <c r="EH294" s="310"/>
      <c r="EI294" s="310"/>
      <c r="EJ294" s="310"/>
      <c r="EK294" s="310"/>
      <c r="EL294" s="310"/>
      <c r="EM294" s="310"/>
      <c r="EN294" s="310"/>
      <c r="EO294" s="310"/>
      <c r="EP294" s="310"/>
      <c r="EQ294" s="310"/>
      <c r="ER294" s="310"/>
      <c r="ES294" s="310"/>
      <c r="ET294" s="310"/>
      <c r="EU294" s="310"/>
      <c r="EV294" s="310"/>
      <c r="EW294" s="310"/>
      <c r="EX294" s="310"/>
      <c r="EY294" s="310"/>
      <c r="EZ294" s="310"/>
      <c r="FA294" s="310"/>
      <c r="FB294" s="310"/>
      <c r="FC294" s="310"/>
      <c r="FD294" s="310"/>
      <c r="FE294" s="310"/>
      <c r="FF294" s="310"/>
      <c r="FG294" s="310"/>
      <c r="FH294" s="310"/>
      <c r="FI294" s="310"/>
      <c r="FJ294" s="310"/>
      <c r="FK294" s="310"/>
      <c r="FL294" s="310"/>
      <c r="FM294" s="310"/>
      <c r="FN294" s="310"/>
      <c r="FO294" s="310"/>
      <c r="FP294" s="310"/>
      <c r="FQ294" s="310"/>
      <c r="FR294" s="310"/>
      <c r="FS294" s="310"/>
      <c r="FT294" s="310"/>
      <c r="FU294" s="310"/>
      <c r="FV294" s="310"/>
      <c r="FW294" s="310"/>
      <c r="FX294" s="310"/>
      <c r="FY294" s="310"/>
      <c r="FZ294" s="310"/>
      <c r="GA294" s="310"/>
      <c r="GB294" s="310"/>
      <c r="GC294" s="310"/>
      <c r="GD294" s="310"/>
      <c r="GE294" s="310"/>
      <c r="GF294" s="310"/>
      <c r="GG294" s="310"/>
      <c r="GH294" s="310"/>
      <c r="GI294" s="310"/>
      <c r="GJ294" s="310"/>
      <c r="GK294" s="310"/>
      <c r="GL294" s="310"/>
      <c r="GM294" s="310"/>
      <c r="GN294" s="310"/>
      <c r="GO294" s="310"/>
      <c r="GP294" s="310"/>
      <c r="GQ294" s="310"/>
      <c r="GR294" s="310"/>
      <c r="GS294" s="310"/>
      <c r="GT294" s="310"/>
      <c r="GU294" s="310"/>
      <c r="GV294" s="310"/>
      <c r="GW294" s="310"/>
      <c r="GX294" s="310"/>
      <c r="GY294" s="310"/>
      <c r="GZ294" s="310"/>
      <c r="HA294" s="310"/>
      <c r="HB294" s="310"/>
      <c r="HC294" s="310"/>
      <c r="HD294" s="310"/>
      <c r="HE294" s="310"/>
      <c r="HF294" s="310"/>
      <c r="HG294" s="310"/>
      <c r="HH294" s="310"/>
      <c r="HI294" s="310"/>
      <c r="HJ294" s="310"/>
      <c r="HK294" s="310"/>
      <c r="HL294" s="310"/>
      <c r="HM294" s="310"/>
      <c r="HN294" s="310"/>
      <c r="HO294" s="310"/>
      <c r="HP294" s="310"/>
      <c r="HQ294" s="310"/>
      <c r="HR294" s="310"/>
      <c r="HS294" s="310"/>
      <c r="HT294" s="310"/>
      <c r="HU294" s="310"/>
      <c r="HV294" s="310"/>
      <c r="HW294" s="310"/>
      <c r="HX294" s="310"/>
      <c r="HY294" s="310"/>
      <c r="HZ294" s="310"/>
      <c r="IA294" s="310"/>
      <c r="IB294" s="310"/>
      <c r="IC294" s="310"/>
      <c r="ID294" s="310"/>
      <c r="IE294" s="310"/>
      <c r="IF294" s="310"/>
      <c r="IG294" s="310"/>
      <c r="IH294" s="310"/>
      <c r="II294" s="310"/>
      <c r="IJ294" s="310"/>
      <c r="IK294" s="310"/>
      <c r="IL294" s="310"/>
      <c r="IM294" s="310"/>
      <c r="IN294" s="310"/>
    </row>
    <row r="295" spans="1:253" s="663" customFormat="1" ht="47.25" customHeight="1">
      <c r="A295" s="556" t="s">
        <v>1211</v>
      </c>
      <c r="B295" s="565" t="s">
        <v>627</v>
      </c>
      <c r="C295" s="556" t="s">
        <v>555</v>
      </c>
      <c r="D295" s="556" t="s">
        <v>47</v>
      </c>
      <c r="E295" s="634">
        <v>80</v>
      </c>
      <c r="F295" s="633">
        <v>300</v>
      </c>
      <c r="G295" s="540">
        <v>0</v>
      </c>
      <c r="H295" s="540">
        <v>0</v>
      </c>
      <c r="I295" s="540">
        <v>24</v>
      </c>
      <c r="J295" s="531">
        <f t="shared" si="11"/>
        <v>24</v>
      </c>
      <c r="K295" s="592" t="s">
        <v>236</v>
      </c>
      <c r="L295" s="593" t="s">
        <v>242</v>
      </c>
      <c r="M295" s="582"/>
      <c r="N295" s="598"/>
      <c r="O295" s="60"/>
      <c r="P295" s="60"/>
      <c r="Q295" s="518"/>
      <c r="R295" s="518"/>
      <c r="S295" s="518"/>
      <c r="T295" s="518"/>
      <c r="U295" s="518"/>
      <c r="V295" s="518"/>
      <c r="W295" s="518"/>
      <c r="X295" s="518"/>
      <c r="Y295" s="518"/>
      <c r="Z295" s="518"/>
      <c r="AA295" s="518"/>
      <c r="AB295" s="518"/>
      <c r="AC295" s="518"/>
      <c r="AD295" s="518"/>
      <c r="AE295" s="518"/>
      <c r="AF295" s="518"/>
      <c r="AG295" s="518"/>
      <c r="AH295" s="518"/>
      <c r="AI295" s="518"/>
      <c r="AJ295" s="518"/>
      <c r="AK295" s="518"/>
      <c r="AL295" s="518"/>
      <c r="AM295" s="518"/>
      <c r="AN295" s="518"/>
      <c r="AO295" s="518"/>
      <c r="AP295" s="518"/>
      <c r="AQ295" s="518"/>
      <c r="AR295" s="518"/>
      <c r="AS295" s="518"/>
      <c r="AT295" s="518"/>
      <c r="AU295" s="518"/>
      <c r="AV295" s="518"/>
      <c r="AW295" s="518"/>
      <c r="AX295" s="518"/>
      <c r="AY295" s="518"/>
      <c r="AZ295" s="518"/>
      <c r="BA295" s="518"/>
      <c r="BB295" s="518"/>
      <c r="BC295" s="518"/>
      <c r="BD295" s="518"/>
      <c r="BE295" s="518"/>
      <c r="BF295" s="518"/>
      <c r="BG295" s="518"/>
      <c r="BH295" s="518"/>
      <c r="BI295" s="518"/>
      <c r="BJ295" s="518"/>
      <c r="BK295" s="518"/>
      <c r="BL295" s="518"/>
      <c r="BM295" s="518"/>
      <c r="BN295" s="518"/>
      <c r="BO295" s="518"/>
      <c r="BP295" s="518"/>
      <c r="BQ295" s="518"/>
      <c r="BR295" s="518"/>
      <c r="BS295" s="518"/>
      <c r="BT295" s="518"/>
      <c r="BU295" s="518"/>
      <c r="BV295" s="518"/>
      <c r="BW295" s="518"/>
      <c r="BX295" s="518"/>
      <c r="BY295" s="518"/>
      <c r="BZ295" s="518"/>
      <c r="CA295" s="518"/>
      <c r="CB295" s="518"/>
      <c r="CC295" s="518"/>
      <c r="CD295" s="518"/>
      <c r="CE295" s="518"/>
      <c r="CF295" s="518"/>
      <c r="CG295" s="518"/>
      <c r="CH295" s="518"/>
      <c r="CI295" s="518"/>
      <c r="CJ295" s="518"/>
      <c r="CK295" s="518"/>
      <c r="CL295" s="518"/>
      <c r="CM295" s="518"/>
      <c r="CN295" s="518"/>
      <c r="CO295" s="518"/>
      <c r="CP295" s="518"/>
      <c r="CQ295" s="518"/>
      <c r="CR295" s="518"/>
      <c r="CS295" s="518"/>
      <c r="CT295" s="518"/>
      <c r="CU295" s="518"/>
      <c r="CV295" s="518"/>
      <c r="CW295" s="518"/>
      <c r="CX295" s="518"/>
      <c r="CY295" s="518"/>
      <c r="CZ295" s="518"/>
      <c r="DA295" s="518"/>
      <c r="DB295" s="518"/>
      <c r="DC295" s="518"/>
      <c r="DD295" s="518"/>
      <c r="DE295" s="518"/>
      <c r="DF295" s="518"/>
      <c r="DG295" s="518"/>
      <c r="DH295" s="518"/>
      <c r="DI295" s="518"/>
      <c r="DJ295" s="518"/>
      <c r="DK295" s="518"/>
      <c r="DL295" s="518"/>
      <c r="DM295" s="518"/>
      <c r="DN295" s="518"/>
      <c r="DO295" s="518"/>
      <c r="DP295" s="518"/>
      <c r="DQ295" s="518"/>
      <c r="DR295" s="518"/>
      <c r="DS295" s="518"/>
      <c r="DT295" s="518"/>
      <c r="DU295" s="518"/>
      <c r="DV295" s="518"/>
      <c r="DW295" s="518"/>
      <c r="DX295" s="518"/>
      <c r="DY295" s="518"/>
      <c r="DZ295" s="518"/>
      <c r="EA295" s="518"/>
      <c r="EB295" s="518"/>
      <c r="EC295" s="518"/>
      <c r="ED295" s="518"/>
      <c r="EE295" s="518"/>
      <c r="EF295" s="518"/>
      <c r="EG295" s="518"/>
      <c r="EH295" s="518"/>
      <c r="EI295" s="518"/>
      <c r="EJ295" s="518"/>
      <c r="EK295" s="518"/>
      <c r="EL295" s="518"/>
      <c r="EM295" s="518"/>
      <c r="EN295" s="518"/>
      <c r="EO295" s="518"/>
      <c r="EP295" s="518"/>
      <c r="EQ295" s="518"/>
      <c r="ER295" s="518"/>
      <c r="ES295" s="518"/>
      <c r="ET295" s="518"/>
      <c r="EU295" s="518"/>
      <c r="EV295" s="518"/>
      <c r="EW295" s="518"/>
      <c r="EX295" s="518"/>
      <c r="EY295" s="518"/>
      <c r="EZ295" s="518"/>
      <c r="FA295" s="518"/>
      <c r="FB295" s="518"/>
      <c r="FC295" s="518"/>
      <c r="FD295" s="518"/>
      <c r="FE295" s="518"/>
      <c r="FF295" s="518"/>
      <c r="FG295" s="518"/>
      <c r="FH295" s="518"/>
      <c r="FI295" s="518"/>
      <c r="FJ295" s="518"/>
      <c r="FK295" s="518"/>
      <c r="FL295" s="518"/>
      <c r="FM295" s="518"/>
      <c r="FN295" s="518"/>
      <c r="FO295" s="518"/>
      <c r="FP295" s="518"/>
      <c r="FQ295" s="518"/>
      <c r="FR295" s="518"/>
      <c r="FS295" s="518"/>
      <c r="FT295" s="518"/>
      <c r="FU295" s="518"/>
      <c r="FV295" s="518"/>
      <c r="FW295" s="518"/>
      <c r="FX295" s="518"/>
      <c r="FY295" s="518"/>
      <c r="FZ295" s="518"/>
      <c r="GA295" s="518"/>
      <c r="GB295" s="518"/>
      <c r="GC295" s="518"/>
      <c r="GD295" s="518"/>
      <c r="GE295" s="518"/>
      <c r="GF295" s="518"/>
      <c r="GG295" s="518"/>
      <c r="GH295" s="518"/>
      <c r="GI295" s="518"/>
      <c r="GJ295" s="518"/>
      <c r="GK295" s="518"/>
      <c r="GL295" s="518"/>
      <c r="GM295" s="518"/>
      <c r="GN295" s="518"/>
      <c r="GO295" s="518"/>
      <c r="GP295" s="518"/>
      <c r="GQ295" s="518"/>
      <c r="GR295" s="518"/>
      <c r="GS295" s="518"/>
      <c r="GT295" s="518"/>
      <c r="GU295" s="518"/>
      <c r="GV295" s="518"/>
      <c r="GW295" s="518"/>
      <c r="GX295" s="518"/>
      <c r="GY295" s="518"/>
      <c r="GZ295" s="518"/>
      <c r="HA295" s="518"/>
      <c r="HB295" s="518"/>
      <c r="HC295" s="518"/>
      <c r="HD295" s="518"/>
      <c r="HE295" s="518"/>
      <c r="HF295" s="518"/>
      <c r="HG295" s="518"/>
      <c r="HH295" s="518"/>
      <c r="HI295" s="518"/>
      <c r="HJ295" s="518"/>
      <c r="HK295" s="518"/>
      <c r="HL295" s="518"/>
      <c r="HM295" s="518"/>
      <c r="HN295" s="518"/>
      <c r="HO295" s="518"/>
      <c r="HP295" s="518"/>
      <c r="HQ295" s="518"/>
      <c r="HR295" s="518"/>
      <c r="HS295" s="518"/>
      <c r="HT295" s="518"/>
      <c r="HU295" s="518"/>
      <c r="HV295" s="518"/>
      <c r="HW295" s="518"/>
      <c r="HX295" s="518"/>
      <c r="HY295" s="518"/>
      <c r="HZ295" s="518"/>
      <c r="IA295" s="518"/>
      <c r="IB295" s="518"/>
      <c r="IC295" s="518"/>
      <c r="ID295" s="518"/>
      <c r="IE295" s="518"/>
      <c r="IF295" s="518"/>
      <c r="IG295" s="518"/>
      <c r="IH295" s="518"/>
      <c r="II295" s="518"/>
      <c r="IJ295" s="518"/>
      <c r="IK295" s="518"/>
      <c r="IL295" s="518"/>
      <c r="IM295" s="518"/>
      <c r="IN295" s="518"/>
      <c r="IO295" s="311"/>
      <c r="IP295" s="311"/>
      <c r="IQ295" s="311"/>
      <c r="IR295" s="311"/>
      <c r="IS295" s="311"/>
    </row>
    <row r="296" spans="1:253" s="311" customFormat="1" ht="34.5">
      <c r="A296" s="677" t="s">
        <v>1372</v>
      </c>
      <c r="B296" s="565" t="s">
        <v>849</v>
      </c>
      <c r="C296" s="556" t="s">
        <v>555</v>
      </c>
      <c r="D296" s="556" t="s">
        <v>47</v>
      </c>
      <c r="E296" s="634">
        <v>120</v>
      </c>
      <c r="F296" s="633">
        <v>20</v>
      </c>
      <c r="G296" s="540">
        <v>0</v>
      </c>
      <c r="H296" s="540">
        <v>0</v>
      </c>
      <c r="I296" s="540">
        <v>2.4</v>
      </c>
      <c r="J296" s="531">
        <f t="shared" si="11"/>
        <v>2.4</v>
      </c>
      <c r="K296" s="584" t="s">
        <v>236</v>
      </c>
      <c r="L296" s="580" t="s">
        <v>242</v>
      </c>
      <c r="M296" s="582"/>
      <c r="N296" s="589"/>
      <c r="O296" s="582"/>
      <c r="P296" s="582"/>
      <c r="Q296" s="310"/>
      <c r="R296" s="310"/>
      <c r="S296" s="310"/>
      <c r="T296" s="310"/>
      <c r="U296" s="310"/>
      <c r="V296" s="310"/>
      <c r="W296" s="310"/>
      <c r="X296" s="310"/>
      <c r="Y296" s="310"/>
      <c r="Z296" s="310"/>
      <c r="AA296" s="310"/>
      <c r="AB296" s="310"/>
      <c r="AC296" s="310"/>
      <c r="AD296" s="310"/>
      <c r="AE296" s="310"/>
      <c r="AF296" s="310"/>
      <c r="AG296" s="310"/>
      <c r="AH296" s="310"/>
      <c r="AI296" s="310"/>
      <c r="AJ296" s="310"/>
      <c r="AK296" s="310"/>
      <c r="AL296" s="310"/>
      <c r="AM296" s="310"/>
      <c r="AN296" s="310"/>
      <c r="AO296" s="310"/>
      <c r="AP296" s="310"/>
      <c r="AQ296" s="310"/>
      <c r="AR296" s="310"/>
      <c r="AS296" s="310"/>
      <c r="AT296" s="310"/>
      <c r="AU296" s="310"/>
      <c r="AV296" s="310"/>
      <c r="AW296" s="310"/>
      <c r="AX296" s="310"/>
      <c r="AY296" s="310"/>
      <c r="AZ296" s="310"/>
      <c r="BA296" s="310"/>
      <c r="BB296" s="310"/>
      <c r="BC296" s="310"/>
      <c r="BD296" s="310"/>
      <c r="BE296" s="310"/>
      <c r="BF296" s="310"/>
      <c r="BG296" s="310"/>
      <c r="BH296" s="310"/>
      <c r="BI296" s="310"/>
      <c r="BJ296" s="310"/>
      <c r="BK296" s="310"/>
      <c r="BL296" s="310"/>
      <c r="BM296" s="310"/>
      <c r="BN296" s="310"/>
      <c r="BO296" s="310"/>
      <c r="BP296" s="310"/>
      <c r="BQ296" s="310"/>
      <c r="BR296" s="310"/>
      <c r="BS296" s="310"/>
      <c r="BT296" s="310"/>
      <c r="BU296" s="310"/>
      <c r="BV296" s="310"/>
      <c r="BW296" s="310"/>
      <c r="BX296" s="310"/>
      <c r="BY296" s="310"/>
      <c r="BZ296" s="310"/>
      <c r="CA296" s="310"/>
      <c r="CB296" s="310"/>
      <c r="CC296" s="310"/>
      <c r="CD296" s="310"/>
      <c r="CE296" s="310"/>
      <c r="CF296" s="310"/>
      <c r="CG296" s="310"/>
      <c r="CH296" s="310"/>
      <c r="CI296" s="310"/>
      <c r="CJ296" s="310"/>
      <c r="CK296" s="310"/>
      <c r="CL296" s="310"/>
      <c r="CM296" s="310"/>
      <c r="CN296" s="310"/>
      <c r="CO296" s="310"/>
      <c r="CP296" s="310"/>
      <c r="CQ296" s="310"/>
      <c r="CR296" s="310"/>
      <c r="CS296" s="310"/>
      <c r="CT296" s="310"/>
      <c r="CU296" s="310"/>
      <c r="CV296" s="310"/>
      <c r="CW296" s="310"/>
      <c r="CX296" s="310"/>
      <c r="CY296" s="310"/>
      <c r="CZ296" s="310"/>
      <c r="DA296" s="310"/>
      <c r="DB296" s="310"/>
      <c r="DC296" s="310"/>
      <c r="DD296" s="310"/>
      <c r="DE296" s="310"/>
      <c r="DF296" s="310"/>
      <c r="DG296" s="310"/>
      <c r="DH296" s="310"/>
      <c r="DI296" s="310"/>
      <c r="DJ296" s="310"/>
      <c r="DK296" s="310"/>
      <c r="DL296" s="310"/>
      <c r="DM296" s="310"/>
      <c r="DN296" s="310"/>
      <c r="DO296" s="310"/>
      <c r="DP296" s="310"/>
      <c r="DQ296" s="310"/>
      <c r="DR296" s="310"/>
      <c r="DS296" s="310"/>
      <c r="DT296" s="310"/>
      <c r="DU296" s="310"/>
      <c r="DV296" s="310"/>
      <c r="DW296" s="310"/>
      <c r="DX296" s="310"/>
      <c r="DY296" s="310"/>
      <c r="DZ296" s="310"/>
      <c r="EA296" s="310"/>
      <c r="EB296" s="310"/>
      <c r="EC296" s="310"/>
      <c r="ED296" s="310"/>
      <c r="EE296" s="310"/>
      <c r="EF296" s="310"/>
      <c r="EG296" s="310"/>
      <c r="EH296" s="310"/>
      <c r="EI296" s="310"/>
      <c r="EJ296" s="310"/>
      <c r="EK296" s="310"/>
      <c r="EL296" s="310"/>
      <c r="EM296" s="310"/>
      <c r="EN296" s="310"/>
      <c r="EO296" s="310"/>
      <c r="EP296" s="310"/>
      <c r="EQ296" s="310"/>
      <c r="ER296" s="310"/>
      <c r="ES296" s="310"/>
      <c r="ET296" s="310"/>
      <c r="EU296" s="310"/>
      <c r="EV296" s="310"/>
      <c r="EW296" s="310"/>
      <c r="EX296" s="310"/>
      <c r="EY296" s="310"/>
      <c r="EZ296" s="310"/>
      <c r="FA296" s="310"/>
      <c r="FB296" s="310"/>
      <c r="FC296" s="310"/>
      <c r="FD296" s="310"/>
      <c r="FE296" s="310"/>
      <c r="FF296" s="310"/>
      <c r="FG296" s="310"/>
      <c r="FH296" s="310"/>
      <c r="FI296" s="310"/>
      <c r="FJ296" s="310"/>
      <c r="FK296" s="310"/>
      <c r="FL296" s="310"/>
      <c r="FM296" s="310"/>
      <c r="FN296" s="310"/>
      <c r="FO296" s="310"/>
      <c r="FP296" s="310"/>
      <c r="FQ296" s="310"/>
      <c r="FR296" s="310"/>
      <c r="FS296" s="310"/>
      <c r="FT296" s="310"/>
      <c r="FU296" s="310"/>
      <c r="FV296" s="310"/>
      <c r="FW296" s="310"/>
      <c r="FX296" s="310"/>
      <c r="FY296" s="310"/>
      <c r="FZ296" s="310"/>
      <c r="GA296" s="310"/>
      <c r="GB296" s="310"/>
      <c r="GC296" s="310"/>
      <c r="GD296" s="310"/>
      <c r="GE296" s="310"/>
      <c r="GF296" s="310"/>
      <c r="GG296" s="310"/>
      <c r="GH296" s="310"/>
      <c r="GI296" s="310"/>
      <c r="GJ296" s="310"/>
      <c r="GK296" s="310"/>
      <c r="GL296" s="310"/>
      <c r="GM296" s="310"/>
      <c r="GN296" s="310"/>
      <c r="GO296" s="310"/>
      <c r="GP296" s="310"/>
      <c r="GQ296" s="310"/>
      <c r="GR296" s="310"/>
      <c r="GS296" s="310"/>
      <c r="GT296" s="310"/>
      <c r="GU296" s="310"/>
      <c r="GV296" s="310"/>
      <c r="GW296" s="310"/>
      <c r="GX296" s="310"/>
      <c r="GY296" s="310"/>
      <c r="GZ296" s="310"/>
      <c r="HA296" s="310"/>
      <c r="HB296" s="310"/>
      <c r="HC296" s="310"/>
      <c r="HD296" s="310"/>
      <c r="HE296" s="310"/>
      <c r="HF296" s="310"/>
      <c r="HG296" s="310"/>
      <c r="HH296" s="310"/>
      <c r="HI296" s="310"/>
      <c r="HJ296" s="310"/>
      <c r="HK296" s="310"/>
      <c r="HL296" s="310"/>
      <c r="HM296" s="310"/>
      <c r="HN296" s="310"/>
      <c r="HO296" s="310"/>
      <c r="HP296" s="310"/>
      <c r="HQ296" s="310"/>
      <c r="HR296" s="310"/>
      <c r="HS296" s="310"/>
      <c r="HT296" s="310"/>
      <c r="HU296" s="310"/>
      <c r="HV296" s="310"/>
      <c r="HW296" s="310"/>
      <c r="HX296" s="310"/>
      <c r="HY296" s="310"/>
      <c r="HZ296" s="310"/>
      <c r="IA296" s="310"/>
      <c r="IB296" s="310"/>
      <c r="IC296" s="310"/>
      <c r="ID296" s="310"/>
      <c r="IE296" s="310"/>
      <c r="IF296" s="310"/>
      <c r="IG296" s="310"/>
      <c r="IH296" s="310"/>
      <c r="II296" s="310"/>
      <c r="IJ296" s="310"/>
      <c r="IK296" s="310"/>
      <c r="IL296" s="310"/>
      <c r="IM296" s="310"/>
      <c r="IN296" s="310"/>
    </row>
    <row r="297" spans="1:253" s="653" customFormat="1" ht="42.75" customHeight="1">
      <c r="A297" s="677" t="s">
        <v>1371</v>
      </c>
      <c r="B297" s="567" t="s">
        <v>874</v>
      </c>
      <c r="C297" s="613" t="s">
        <v>555</v>
      </c>
      <c r="D297" s="556" t="s">
        <v>47</v>
      </c>
      <c r="E297" s="633">
        <v>100</v>
      </c>
      <c r="F297" s="633">
        <v>300</v>
      </c>
      <c r="G297" s="545">
        <v>0</v>
      </c>
      <c r="H297" s="531">
        <v>10</v>
      </c>
      <c r="I297" s="531">
        <v>20</v>
      </c>
      <c r="J297" s="531">
        <f t="shared" si="11"/>
        <v>30</v>
      </c>
      <c r="K297" s="659" t="s">
        <v>236</v>
      </c>
      <c r="L297" s="660" t="s">
        <v>644</v>
      </c>
      <c r="M297" s="582"/>
      <c r="N297" s="662"/>
      <c r="O297" s="661"/>
      <c r="P297" s="661"/>
      <c r="Q297" s="663"/>
      <c r="R297" s="663"/>
      <c r="S297" s="663"/>
      <c r="T297" s="663"/>
      <c r="U297" s="663"/>
      <c r="V297" s="663"/>
      <c r="W297" s="663"/>
      <c r="X297" s="663"/>
      <c r="Y297" s="663"/>
      <c r="Z297" s="663"/>
      <c r="AA297" s="663"/>
      <c r="AB297" s="663"/>
      <c r="AC297" s="663"/>
      <c r="AD297" s="663"/>
      <c r="AE297" s="663"/>
      <c r="AF297" s="663"/>
      <c r="AG297" s="663"/>
      <c r="AH297" s="663"/>
      <c r="AI297" s="663"/>
      <c r="AJ297" s="663"/>
      <c r="AK297" s="663"/>
      <c r="AL297" s="663"/>
      <c r="AM297" s="663"/>
      <c r="AN297" s="663"/>
      <c r="AO297" s="663"/>
      <c r="AP297" s="663"/>
      <c r="AQ297" s="663"/>
      <c r="AR297" s="663"/>
      <c r="AS297" s="663"/>
      <c r="AT297" s="663"/>
      <c r="AU297" s="663"/>
      <c r="AV297" s="663"/>
      <c r="AW297" s="663"/>
      <c r="AX297" s="663"/>
      <c r="AY297" s="663"/>
      <c r="AZ297" s="663"/>
      <c r="BA297" s="663"/>
      <c r="BB297" s="663"/>
      <c r="BC297" s="663"/>
      <c r="BD297" s="663"/>
      <c r="BE297" s="663"/>
      <c r="BF297" s="663"/>
      <c r="BG297" s="663"/>
      <c r="BH297" s="663"/>
      <c r="BI297" s="663"/>
      <c r="BJ297" s="663"/>
      <c r="BK297" s="663"/>
      <c r="BL297" s="663"/>
      <c r="BM297" s="663"/>
      <c r="BN297" s="663"/>
      <c r="BO297" s="663"/>
      <c r="BP297" s="663"/>
      <c r="BQ297" s="663"/>
      <c r="BR297" s="663"/>
      <c r="BS297" s="663"/>
      <c r="BT297" s="663"/>
      <c r="BU297" s="663"/>
      <c r="BV297" s="663"/>
      <c r="BW297" s="663"/>
      <c r="BX297" s="663"/>
      <c r="BY297" s="663"/>
      <c r="BZ297" s="663"/>
      <c r="CA297" s="663"/>
      <c r="CB297" s="663"/>
      <c r="CC297" s="663"/>
      <c r="CD297" s="663"/>
      <c r="CE297" s="663"/>
      <c r="CF297" s="663"/>
      <c r="CG297" s="663"/>
      <c r="CH297" s="663"/>
      <c r="CI297" s="663"/>
      <c r="CJ297" s="663"/>
      <c r="CK297" s="663"/>
      <c r="CL297" s="663"/>
      <c r="CM297" s="663"/>
      <c r="CN297" s="663"/>
      <c r="CO297" s="663"/>
      <c r="CP297" s="663"/>
      <c r="CQ297" s="663"/>
      <c r="CR297" s="663"/>
      <c r="CS297" s="663"/>
      <c r="CT297" s="663"/>
      <c r="CU297" s="663"/>
      <c r="CV297" s="663"/>
      <c r="CW297" s="663"/>
      <c r="CX297" s="663"/>
      <c r="CY297" s="663"/>
      <c r="CZ297" s="663"/>
      <c r="DA297" s="663"/>
      <c r="DB297" s="663"/>
      <c r="DC297" s="663"/>
      <c r="DD297" s="663"/>
      <c r="DE297" s="663"/>
      <c r="DF297" s="663"/>
      <c r="DG297" s="663"/>
      <c r="DH297" s="663"/>
      <c r="DI297" s="663"/>
      <c r="DJ297" s="663"/>
      <c r="DK297" s="663"/>
      <c r="DL297" s="663"/>
      <c r="DM297" s="663"/>
      <c r="DN297" s="663"/>
      <c r="DO297" s="663"/>
      <c r="DP297" s="663"/>
      <c r="DQ297" s="663"/>
      <c r="DR297" s="663"/>
      <c r="DS297" s="663"/>
      <c r="DT297" s="663"/>
      <c r="DU297" s="663"/>
      <c r="DV297" s="663"/>
      <c r="DW297" s="663"/>
      <c r="DX297" s="663"/>
      <c r="DY297" s="663"/>
      <c r="DZ297" s="663"/>
      <c r="EA297" s="663"/>
      <c r="EB297" s="663"/>
      <c r="EC297" s="663"/>
      <c r="ED297" s="663"/>
      <c r="EE297" s="663"/>
      <c r="EF297" s="663"/>
      <c r="EG297" s="663"/>
      <c r="EH297" s="663"/>
      <c r="EI297" s="663"/>
      <c r="EJ297" s="663"/>
      <c r="EK297" s="663"/>
      <c r="EL297" s="663"/>
      <c r="EM297" s="663"/>
      <c r="EN297" s="663"/>
      <c r="EO297" s="663"/>
      <c r="EP297" s="663"/>
      <c r="EQ297" s="663"/>
      <c r="ER297" s="663"/>
      <c r="ES297" s="663"/>
      <c r="ET297" s="663"/>
      <c r="EU297" s="663"/>
      <c r="EV297" s="663"/>
      <c r="EW297" s="663"/>
      <c r="EX297" s="663"/>
      <c r="EY297" s="663"/>
      <c r="EZ297" s="663"/>
      <c r="FA297" s="663"/>
      <c r="FB297" s="663"/>
      <c r="FC297" s="663"/>
      <c r="FD297" s="663"/>
      <c r="FE297" s="663"/>
      <c r="FF297" s="663"/>
      <c r="FG297" s="663"/>
      <c r="FH297" s="663"/>
      <c r="FI297" s="663"/>
      <c r="FJ297" s="663"/>
      <c r="FK297" s="663"/>
      <c r="FL297" s="663"/>
      <c r="FM297" s="663"/>
      <c r="FN297" s="663"/>
      <c r="FO297" s="663"/>
      <c r="FP297" s="663"/>
      <c r="FQ297" s="663"/>
      <c r="FR297" s="663"/>
      <c r="FS297" s="663"/>
      <c r="FT297" s="663"/>
      <c r="FU297" s="663"/>
      <c r="FV297" s="663"/>
      <c r="FW297" s="663"/>
      <c r="FX297" s="663"/>
      <c r="FY297" s="663"/>
      <c r="FZ297" s="663"/>
      <c r="GA297" s="663"/>
      <c r="GB297" s="663"/>
      <c r="GC297" s="663"/>
      <c r="GD297" s="663"/>
      <c r="GE297" s="663"/>
      <c r="GF297" s="663"/>
      <c r="GG297" s="663"/>
      <c r="GH297" s="663"/>
      <c r="GI297" s="663"/>
      <c r="GJ297" s="663"/>
      <c r="GK297" s="663"/>
      <c r="GL297" s="663"/>
      <c r="GM297" s="663"/>
      <c r="GN297" s="663"/>
      <c r="GO297" s="663"/>
      <c r="GP297" s="663"/>
      <c r="GQ297" s="663"/>
      <c r="GR297" s="663"/>
      <c r="GS297" s="663"/>
      <c r="GT297" s="663"/>
      <c r="GU297" s="663"/>
      <c r="GV297" s="663"/>
      <c r="GW297" s="663"/>
      <c r="GX297" s="663"/>
      <c r="GY297" s="663"/>
      <c r="GZ297" s="663"/>
      <c r="HA297" s="663"/>
      <c r="HB297" s="663"/>
      <c r="HC297" s="663"/>
      <c r="HD297" s="663"/>
      <c r="HE297" s="663"/>
      <c r="HF297" s="663"/>
      <c r="HG297" s="663"/>
      <c r="HH297" s="663"/>
      <c r="HI297" s="663"/>
      <c r="HJ297" s="663"/>
      <c r="HK297" s="663"/>
      <c r="HL297" s="663"/>
      <c r="HM297" s="663"/>
      <c r="HN297" s="663"/>
      <c r="HO297" s="663"/>
      <c r="HP297" s="663"/>
      <c r="HQ297" s="663"/>
      <c r="HR297" s="663"/>
      <c r="HS297" s="663"/>
      <c r="HT297" s="663"/>
      <c r="HU297" s="663"/>
      <c r="HV297" s="663"/>
      <c r="HW297" s="663"/>
      <c r="HX297" s="663"/>
      <c r="HY297" s="663"/>
      <c r="HZ297" s="663"/>
      <c r="IA297" s="663"/>
      <c r="IB297" s="663"/>
      <c r="IC297" s="663"/>
      <c r="ID297" s="663"/>
      <c r="IE297" s="663"/>
      <c r="IF297" s="663"/>
      <c r="IG297" s="663"/>
      <c r="IH297" s="663"/>
      <c r="II297" s="663"/>
      <c r="IJ297" s="663"/>
      <c r="IK297" s="663"/>
      <c r="IL297" s="663"/>
      <c r="IM297" s="663"/>
      <c r="IN297" s="663"/>
      <c r="IO297" s="663"/>
      <c r="IP297" s="663"/>
      <c r="IQ297" s="663"/>
      <c r="IR297" s="663"/>
      <c r="IS297" s="663"/>
    </row>
    <row r="298" spans="1:253" s="311" customFormat="1" ht="54.75" customHeight="1">
      <c r="A298" s="612" t="s">
        <v>985</v>
      </c>
      <c r="B298" s="565" t="s">
        <v>607</v>
      </c>
      <c r="C298" s="556" t="s">
        <v>555</v>
      </c>
      <c r="D298" s="556" t="s">
        <v>655</v>
      </c>
      <c r="E298" s="634">
        <v>350</v>
      </c>
      <c r="F298" s="633">
        <v>60</v>
      </c>
      <c r="G298" s="540">
        <v>0</v>
      </c>
      <c r="H298" s="540">
        <v>0</v>
      </c>
      <c r="I298" s="540">
        <v>21</v>
      </c>
      <c r="J298" s="531">
        <f t="shared" si="11"/>
        <v>21</v>
      </c>
      <c r="K298" s="647" t="s">
        <v>236</v>
      </c>
      <c r="L298" s="648" t="s">
        <v>242</v>
      </c>
      <c r="M298" s="582"/>
      <c r="N298" s="651"/>
      <c r="O298" s="649"/>
      <c r="P298" s="649"/>
      <c r="Q298" s="652"/>
      <c r="R298" s="652"/>
      <c r="S298" s="652"/>
      <c r="T298" s="652"/>
      <c r="U298" s="652"/>
      <c r="V298" s="652"/>
      <c r="W298" s="652"/>
      <c r="X298" s="652"/>
      <c r="Y298" s="652"/>
      <c r="Z298" s="652"/>
      <c r="AA298" s="652"/>
      <c r="AB298" s="652"/>
      <c r="AC298" s="652"/>
      <c r="AD298" s="652"/>
      <c r="AE298" s="652"/>
      <c r="AF298" s="652"/>
      <c r="AG298" s="652"/>
      <c r="AH298" s="652"/>
      <c r="AI298" s="652"/>
      <c r="AJ298" s="652"/>
      <c r="AK298" s="652"/>
      <c r="AL298" s="652"/>
      <c r="AM298" s="652"/>
      <c r="AN298" s="652"/>
      <c r="AO298" s="652"/>
      <c r="AP298" s="652"/>
      <c r="AQ298" s="652"/>
      <c r="AR298" s="652"/>
      <c r="AS298" s="652"/>
      <c r="AT298" s="652"/>
      <c r="AU298" s="652"/>
      <c r="AV298" s="652"/>
      <c r="AW298" s="652"/>
      <c r="AX298" s="652"/>
      <c r="AY298" s="652"/>
      <c r="AZ298" s="652"/>
      <c r="BA298" s="652"/>
      <c r="BB298" s="652"/>
      <c r="BC298" s="652"/>
      <c r="BD298" s="652"/>
      <c r="BE298" s="652"/>
      <c r="BF298" s="652"/>
      <c r="BG298" s="652"/>
      <c r="BH298" s="652"/>
      <c r="BI298" s="652"/>
      <c r="BJ298" s="652"/>
      <c r="BK298" s="652"/>
      <c r="BL298" s="652"/>
      <c r="BM298" s="652"/>
      <c r="BN298" s="652"/>
      <c r="BO298" s="652"/>
      <c r="BP298" s="652"/>
      <c r="BQ298" s="652"/>
      <c r="BR298" s="652"/>
      <c r="BS298" s="652"/>
      <c r="BT298" s="652"/>
      <c r="BU298" s="652"/>
      <c r="BV298" s="652"/>
      <c r="BW298" s="652"/>
      <c r="BX298" s="652"/>
      <c r="BY298" s="652"/>
      <c r="BZ298" s="652"/>
      <c r="CA298" s="652"/>
      <c r="CB298" s="652"/>
      <c r="CC298" s="652"/>
      <c r="CD298" s="652"/>
      <c r="CE298" s="652"/>
      <c r="CF298" s="652"/>
      <c r="CG298" s="652"/>
      <c r="CH298" s="652"/>
      <c r="CI298" s="652"/>
      <c r="CJ298" s="652"/>
      <c r="CK298" s="652"/>
      <c r="CL298" s="652"/>
      <c r="CM298" s="652"/>
      <c r="CN298" s="652"/>
      <c r="CO298" s="652"/>
      <c r="CP298" s="652"/>
      <c r="CQ298" s="652"/>
      <c r="CR298" s="652"/>
      <c r="CS298" s="652"/>
      <c r="CT298" s="652"/>
      <c r="CU298" s="652"/>
      <c r="CV298" s="652"/>
      <c r="CW298" s="652"/>
      <c r="CX298" s="652"/>
      <c r="CY298" s="652"/>
      <c r="CZ298" s="652"/>
      <c r="DA298" s="652"/>
      <c r="DB298" s="652"/>
      <c r="DC298" s="652"/>
      <c r="DD298" s="652"/>
      <c r="DE298" s="652"/>
      <c r="DF298" s="652"/>
      <c r="DG298" s="652"/>
      <c r="DH298" s="652"/>
      <c r="DI298" s="652"/>
      <c r="DJ298" s="652"/>
      <c r="DK298" s="652"/>
      <c r="DL298" s="652"/>
      <c r="DM298" s="652"/>
      <c r="DN298" s="652"/>
      <c r="DO298" s="652"/>
      <c r="DP298" s="652"/>
      <c r="DQ298" s="652"/>
      <c r="DR298" s="652"/>
      <c r="DS298" s="652"/>
      <c r="DT298" s="652"/>
      <c r="DU298" s="652"/>
      <c r="DV298" s="652"/>
      <c r="DW298" s="652"/>
      <c r="DX298" s="652"/>
      <c r="DY298" s="652"/>
      <c r="DZ298" s="652"/>
      <c r="EA298" s="652"/>
      <c r="EB298" s="652"/>
      <c r="EC298" s="652"/>
      <c r="ED298" s="652"/>
      <c r="EE298" s="652"/>
      <c r="EF298" s="652"/>
      <c r="EG298" s="652"/>
      <c r="EH298" s="652"/>
      <c r="EI298" s="652"/>
      <c r="EJ298" s="652"/>
      <c r="EK298" s="652"/>
      <c r="EL298" s="652"/>
      <c r="EM298" s="652"/>
      <c r="EN298" s="652"/>
      <c r="EO298" s="652"/>
      <c r="EP298" s="652"/>
      <c r="EQ298" s="652"/>
      <c r="ER298" s="652"/>
      <c r="ES298" s="652"/>
      <c r="ET298" s="652"/>
      <c r="EU298" s="652"/>
      <c r="EV298" s="652"/>
      <c r="EW298" s="652"/>
      <c r="EX298" s="652"/>
      <c r="EY298" s="652"/>
      <c r="EZ298" s="652"/>
      <c r="FA298" s="652"/>
      <c r="FB298" s="652"/>
      <c r="FC298" s="652"/>
      <c r="FD298" s="652"/>
      <c r="FE298" s="652"/>
      <c r="FF298" s="652"/>
      <c r="FG298" s="652"/>
      <c r="FH298" s="652"/>
      <c r="FI298" s="652"/>
      <c r="FJ298" s="652"/>
      <c r="FK298" s="652"/>
      <c r="FL298" s="652"/>
      <c r="FM298" s="652"/>
      <c r="FN298" s="652"/>
      <c r="FO298" s="652"/>
      <c r="FP298" s="652"/>
      <c r="FQ298" s="652"/>
      <c r="FR298" s="652"/>
      <c r="FS298" s="652"/>
      <c r="FT298" s="652"/>
      <c r="FU298" s="652"/>
      <c r="FV298" s="652"/>
      <c r="FW298" s="652"/>
      <c r="FX298" s="652"/>
      <c r="FY298" s="652"/>
      <c r="FZ298" s="652"/>
      <c r="GA298" s="652"/>
      <c r="GB298" s="652"/>
      <c r="GC298" s="652"/>
      <c r="GD298" s="652"/>
      <c r="GE298" s="652"/>
      <c r="GF298" s="652"/>
      <c r="GG298" s="652"/>
      <c r="GH298" s="652"/>
      <c r="GI298" s="652"/>
      <c r="GJ298" s="652"/>
      <c r="GK298" s="652"/>
      <c r="GL298" s="652"/>
      <c r="GM298" s="652"/>
      <c r="GN298" s="652"/>
      <c r="GO298" s="652"/>
      <c r="GP298" s="652"/>
      <c r="GQ298" s="652"/>
      <c r="GR298" s="652"/>
      <c r="GS298" s="652"/>
      <c r="GT298" s="652"/>
      <c r="GU298" s="652"/>
      <c r="GV298" s="652"/>
      <c r="GW298" s="652"/>
      <c r="GX298" s="652"/>
      <c r="GY298" s="652"/>
      <c r="GZ298" s="652"/>
      <c r="HA298" s="652"/>
      <c r="HB298" s="652"/>
      <c r="HC298" s="652"/>
      <c r="HD298" s="652"/>
      <c r="HE298" s="652"/>
      <c r="HF298" s="652"/>
      <c r="HG298" s="652"/>
      <c r="HH298" s="652"/>
      <c r="HI298" s="652"/>
      <c r="HJ298" s="652"/>
      <c r="HK298" s="652"/>
      <c r="HL298" s="652"/>
      <c r="HM298" s="652"/>
      <c r="HN298" s="652"/>
      <c r="HO298" s="652"/>
      <c r="HP298" s="652"/>
      <c r="HQ298" s="652"/>
      <c r="HR298" s="652"/>
      <c r="HS298" s="652"/>
      <c r="HT298" s="652"/>
      <c r="HU298" s="652"/>
      <c r="HV298" s="652"/>
      <c r="HW298" s="652"/>
      <c r="HX298" s="652"/>
      <c r="HY298" s="652"/>
      <c r="HZ298" s="652"/>
      <c r="IA298" s="652"/>
      <c r="IB298" s="652"/>
      <c r="IC298" s="652"/>
      <c r="ID298" s="652"/>
      <c r="IE298" s="652"/>
      <c r="IF298" s="652"/>
      <c r="IG298" s="652"/>
      <c r="IH298" s="652"/>
      <c r="II298" s="652"/>
      <c r="IJ298" s="652"/>
      <c r="IK298" s="652"/>
      <c r="IL298" s="652"/>
      <c r="IM298" s="652"/>
      <c r="IN298" s="652"/>
      <c r="IO298" s="653"/>
      <c r="IP298" s="653"/>
      <c r="IQ298" s="653"/>
      <c r="IR298" s="653"/>
      <c r="IS298" s="653"/>
    </row>
    <row r="299" spans="1:253" s="311" customFormat="1" ht="45.75" customHeight="1">
      <c r="A299" s="613" t="s">
        <v>986</v>
      </c>
      <c r="B299" s="567" t="s">
        <v>656</v>
      </c>
      <c r="C299" s="613" t="s">
        <v>555</v>
      </c>
      <c r="D299" s="613" t="s">
        <v>655</v>
      </c>
      <c r="E299" s="633">
        <v>100</v>
      </c>
      <c r="F299" s="633">
        <v>3050</v>
      </c>
      <c r="G299" s="545">
        <v>0</v>
      </c>
      <c r="H299" s="531">
        <v>100</v>
      </c>
      <c r="I299" s="531">
        <v>200</v>
      </c>
      <c r="J299" s="531">
        <f t="shared" si="11"/>
        <v>305</v>
      </c>
      <c r="K299" s="566" t="s">
        <v>236</v>
      </c>
      <c r="L299" s="580" t="s">
        <v>644</v>
      </c>
      <c r="M299" s="582"/>
      <c r="N299" s="589"/>
      <c r="O299" s="582"/>
      <c r="P299" s="582"/>
    </row>
    <row r="300" spans="1:253" s="311" customFormat="1" ht="42" customHeight="1">
      <c r="A300" s="677" t="s">
        <v>1373</v>
      </c>
      <c r="B300" s="565" t="s">
        <v>257</v>
      </c>
      <c r="C300" s="556" t="s">
        <v>555</v>
      </c>
      <c r="D300" s="556" t="s">
        <v>47</v>
      </c>
      <c r="E300" s="634">
        <v>80</v>
      </c>
      <c r="F300" s="633">
        <v>2000</v>
      </c>
      <c r="G300" s="540">
        <v>0</v>
      </c>
      <c r="H300" s="540">
        <v>0</v>
      </c>
      <c r="I300" s="540">
        <v>80</v>
      </c>
      <c r="J300" s="531">
        <f t="shared" si="11"/>
        <v>160</v>
      </c>
      <c r="K300" s="584" t="s">
        <v>236</v>
      </c>
      <c r="L300" s="580" t="s">
        <v>242</v>
      </c>
      <c r="M300" s="582"/>
      <c r="N300" s="589"/>
      <c r="O300" s="582"/>
      <c r="P300" s="582"/>
      <c r="Q300" s="310"/>
      <c r="R300" s="310"/>
      <c r="S300" s="310"/>
      <c r="T300" s="310"/>
      <c r="U300" s="310"/>
      <c r="V300" s="310"/>
      <c r="W300" s="310"/>
      <c r="X300" s="310"/>
      <c r="Y300" s="310"/>
      <c r="Z300" s="310"/>
      <c r="AA300" s="310"/>
      <c r="AB300" s="310"/>
      <c r="AC300" s="310"/>
      <c r="AD300" s="310"/>
      <c r="AE300" s="310"/>
      <c r="AF300" s="310"/>
      <c r="AG300" s="310"/>
      <c r="AH300" s="310"/>
      <c r="AI300" s="310"/>
      <c r="AJ300" s="310"/>
      <c r="AK300" s="310"/>
      <c r="AL300" s="310"/>
      <c r="AM300" s="310"/>
      <c r="AN300" s="310"/>
      <c r="AO300" s="310"/>
      <c r="AP300" s="310"/>
      <c r="AQ300" s="310"/>
      <c r="AR300" s="310"/>
      <c r="AS300" s="310"/>
      <c r="AT300" s="310"/>
      <c r="AU300" s="310"/>
      <c r="AV300" s="310"/>
      <c r="AW300" s="310"/>
      <c r="AX300" s="310"/>
      <c r="AY300" s="310"/>
      <c r="AZ300" s="310"/>
      <c r="BA300" s="310"/>
      <c r="BB300" s="310"/>
      <c r="BC300" s="310"/>
      <c r="BD300" s="310"/>
      <c r="BE300" s="310"/>
      <c r="BF300" s="310"/>
      <c r="BG300" s="310"/>
      <c r="BH300" s="310"/>
      <c r="BI300" s="310"/>
      <c r="BJ300" s="310"/>
      <c r="BK300" s="310"/>
      <c r="BL300" s="310"/>
      <c r="BM300" s="310"/>
      <c r="BN300" s="310"/>
      <c r="BO300" s="310"/>
      <c r="BP300" s="310"/>
      <c r="BQ300" s="310"/>
      <c r="BR300" s="310"/>
      <c r="BS300" s="310"/>
      <c r="BT300" s="310"/>
      <c r="BU300" s="310"/>
      <c r="BV300" s="310"/>
      <c r="BW300" s="310"/>
      <c r="BX300" s="310"/>
      <c r="BY300" s="310"/>
      <c r="BZ300" s="310"/>
      <c r="CA300" s="310"/>
      <c r="CB300" s="310"/>
      <c r="CC300" s="310"/>
      <c r="CD300" s="310"/>
      <c r="CE300" s="310"/>
      <c r="CF300" s="310"/>
      <c r="CG300" s="310"/>
      <c r="CH300" s="310"/>
      <c r="CI300" s="310"/>
      <c r="CJ300" s="310"/>
      <c r="CK300" s="310"/>
      <c r="CL300" s="310"/>
      <c r="CM300" s="310"/>
      <c r="CN300" s="310"/>
      <c r="CO300" s="310"/>
      <c r="CP300" s="310"/>
      <c r="CQ300" s="310"/>
      <c r="CR300" s="310"/>
      <c r="CS300" s="310"/>
      <c r="CT300" s="310"/>
      <c r="CU300" s="310"/>
      <c r="CV300" s="310"/>
      <c r="CW300" s="310"/>
      <c r="CX300" s="310"/>
      <c r="CY300" s="310"/>
      <c r="CZ300" s="310"/>
      <c r="DA300" s="310"/>
      <c r="DB300" s="310"/>
      <c r="DC300" s="310"/>
      <c r="DD300" s="310"/>
      <c r="DE300" s="310"/>
      <c r="DF300" s="310"/>
      <c r="DG300" s="310"/>
      <c r="DH300" s="310"/>
      <c r="DI300" s="310"/>
      <c r="DJ300" s="310"/>
      <c r="DK300" s="310"/>
      <c r="DL300" s="310"/>
      <c r="DM300" s="310"/>
      <c r="DN300" s="310"/>
      <c r="DO300" s="310"/>
      <c r="DP300" s="310"/>
      <c r="DQ300" s="310"/>
      <c r="DR300" s="310"/>
      <c r="DS300" s="310"/>
      <c r="DT300" s="310"/>
      <c r="DU300" s="310"/>
      <c r="DV300" s="310"/>
      <c r="DW300" s="310"/>
      <c r="DX300" s="310"/>
      <c r="DY300" s="310"/>
      <c r="DZ300" s="310"/>
      <c r="EA300" s="310"/>
      <c r="EB300" s="310"/>
      <c r="EC300" s="310"/>
      <c r="ED300" s="310"/>
      <c r="EE300" s="310"/>
      <c r="EF300" s="310"/>
      <c r="EG300" s="310"/>
      <c r="EH300" s="310"/>
      <c r="EI300" s="310"/>
      <c r="EJ300" s="310"/>
      <c r="EK300" s="310"/>
      <c r="EL300" s="310"/>
      <c r="EM300" s="310"/>
      <c r="EN300" s="310"/>
      <c r="EO300" s="310"/>
      <c r="EP300" s="310"/>
      <c r="EQ300" s="310"/>
      <c r="ER300" s="310"/>
      <c r="ES300" s="310"/>
      <c r="ET300" s="310"/>
      <c r="EU300" s="310"/>
      <c r="EV300" s="310"/>
      <c r="EW300" s="310"/>
      <c r="EX300" s="310"/>
      <c r="EY300" s="310"/>
      <c r="EZ300" s="310"/>
      <c r="FA300" s="310"/>
      <c r="FB300" s="310"/>
      <c r="FC300" s="310"/>
      <c r="FD300" s="310"/>
      <c r="FE300" s="310"/>
      <c r="FF300" s="310"/>
      <c r="FG300" s="310"/>
      <c r="FH300" s="310"/>
      <c r="FI300" s="310"/>
      <c r="FJ300" s="310"/>
      <c r="FK300" s="310"/>
      <c r="FL300" s="310"/>
      <c r="FM300" s="310"/>
      <c r="FN300" s="310"/>
      <c r="FO300" s="310"/>
      <c r="FP300" s="310"/>
      <c r="FQ300" s="310"/>
      <c r="FR300" s="310"/>
      <c r="FS300" s="310"/>
      <c r="FT300" s="310"/>
      <c r="FU300" s="310"/>
      <c r="FV300" s="310"/>
      <c r="FW300" s="310"/>
      <c r="FX300" s="310"/>
      <c r="FY300" s="310"/>
      <c r="FZ300" s="310"/>
      <c r="GA300" s="310"/>
      <c r="GB300" s="310"/>
      <c r="GC300" s="310"/>
      <c r="GD300" s="310"/>
      <c r="GE300" s="310"/>
      <c r="GF300" s="310"/>
      <c r="GG300" s="310"/>
      <c r="GH300" s="310"/>
      <c r="GI300" s="310"/>
      <c r="GJ300" s="310"/>
      <c r="GK300" s="310"/>
      <c r="GL300" s="310"/>
      <c r="GM300" s="310"/>
      <c r="GN300" s="310"/>
      <c r="GO300" s="310"/>
      <c r="GP300" s="310"/>
      <c r="GQ300" s="310"/>
      <c r="GR300" s="310"/>
      <c r="GS300" s="310"/>
      <c r="GT300" s="310"/>
      <c r="GU300" s="310"/>
      <c r="GV300" s="310"/>
      <c r="GW300" s="310"/>
      <c r="GX300" s="310"/>
      <c r="GY300" s="310"/>
      <c r="GZ300" s="310"/>
      <c r="HA300" s="310"/>
      <c r="HB300" s="310"/>
      <c r="HC300" s="310"/>
      <c r="HD300" s="310"/>
      <c r="HE300" s="310"/>
      <c r="HF300" s="310"/>
      <c r="HG300" s="310"/>
      <c r="HH300" s="310"/>
      <c r="HI300" s="310"/>
      <c r="HJ300" s="310"/>
      <c r="HK300" s="310"/>
      <c r="HL300" s="310"/>
      <c r="HM300" s="310"/>
      <c r="HN300" s="310"/>
      <c r="HO300" s="310"/>
      <c r="HP300" s="310"/>
      <c r="HQ300" s="310"/>
      <c r="HR300" s="310"/>
      <c r="HS300" s="310"/>
      <c r="HT300" s="310"/>
      <c r="HU300" s="310"/>
      <c r="HV300" s="310"/>
      <c r="HW300" s="310"/>
      <c r="HX300" s="310"/>
      <c r="HY300" s="310"/>
      <c r="HZ300" s="310"/>
      <c r="IA300" s="310"/>
      <c r="IB300" s="310"/>
      <c r="IC300" s="310"/>
      <c r="ID300" s="310"/>
      <c r="IE300" s="310"/>
      <c r="IF300" s="310"/>
      <c r="IG300" s="310"/>
      <c r="IH300" s="310"/>
      <c r="II300" s="310"/>
      <c r="IJ300" s="310"/>
      <c r="IK300" s="310"/>
      <c r="IL300" s="310"/>
      <c r="IM300" s="310"/>
      <c r="IN300" s="310"/>
    </row>
    <row r="301" spans="1:253" s="311" customFormat="1" ht="64.5" customHeight="1">
      <c r="A301" s="677" t="s">
        <v>1374</v>
      </c>
      <c r="B301" s="567" t="s">
        <v>257</v>
      </c>
      <c r="C301" s="613" t="s">
        <v>555</v>
      </c>
      <c r="D301" s="563" t="s">
        <v>47</v>
      </c>
      <c r="E301" s="633">
        <v>100</v>
      </c>
      <c r="F301" s="633">
        <v>6774</v>
      </c>
      <c r="G301" s="546">
        <v>0</v>
      </c>
      <c r="H301" s="531">
        <v>200</v>
      </c>
      <c r="I301" s="531">
        <v>400</v>
      </c>
      <c r="J301" s="531">
        <f t="shared" si="11"/>
        <v>677.4</v>
      </c>
      <c r="K301" s="566" t="s">
        <v>236</v>
      </c>
      <c r="L301" s="580" t="s">
        <v>644</v>
      </c>
      <c r="M301" s="582"/>
      <c r="N301" s="589"/>
      <c r="O301" s="582"/>
      <c r="P301" s="582"/>
    </row>
    <row r="302" spans="1:253" s="311" customFormat="1" ht="67.5" customHeight="1">
      <c r="A302" s="677" t="s">
        <v>1375</v>
      </c>
      <c r="B302" s="565" t="s">
        <v>637</v>
      </c>
      <c r="C302" s="556" t="s">
        <v>555</v>
      </c>
      <c r="D302" s="556" t="s">
        <v>47</v>
      </c>
      <c r="E302" s="634">
        <v>7500</v>
      </c>
      <c r="F302" s="633">
        <v>10</v>
      </c>
      <c r="G302" s="540">
        <v>0</v>
      </c>
      <c r="H302" s="540">
        <v>0</v>
      </c>
      <c r="I302" s="540">
        <v>50</v>
      </c>
      <c r="J302" s="531">
        <f t="shared" si="11"/>
        <v>75</v>
      </c>
      <c r="K302" s="584" t="s">
        <v>236</v>
      </c>
      <c r="L302" s="580" t="s">
        <v>242</v>
      </c>
      <c r="M302" s="582"/>
      <c r="N302" s="597"/>
      <c r="O302" s="596"/>
      <c r="P302" s="596"/>
      <c r="Q302" s="511"/>
      <c r="R302" s="511"/>
      <c r="S302" s="511"/>
      <c r="T302" s="511"/>
      <c r="U302" s="511"/>
      <c r="V302" s="511"/>
      <c r="W302" s="511"/>
      <c r="X302" s="511"/>
      <c r="Y302" s="511"/>
      <c r="Z302" s="511"/>
      <c r="AA302" s="511"/>
      <c r="AB302" s="511"/>
      <c r="AC302" s="511"/>
      <c r="AD302" s="511"/>
      <c r="AE302" s="511"/>
      <c r="AF302" s="511"/>
      <c r="AG302" s="511"/>
      <c r="AH302" s="511"/>
      <c r="AI302" s="511"/>
      <c r="AJ302" s="511"/>
      <c r="AK302" s="511"/>
      <c r="AL302" s="511"/>
      <c r="AM302" s="511"/>
      <c r="AN302" s="511"/>
      <c r="AO302" s="511"/>
      <c r="AP302" s="511"/>
      <c r="AQ302" s="511"/>
      <c r="AR302" s="511"/>
      <c r="AS302" s="511"/>
      <c r="AT302" s="511"/>
      <c r="AU302" s="511"/>
      <c r="AV302" s="511"/>
      <c r="AW302" s="511"/>
      <c r="AX302" s="511"/>
      <c r="AY302" s="511"/>
      <c r="AZ302" s="511"/>
      <c r="BA302" s="511"/>
      <c r="BB302" s="511"/>
      <c r="BC302" s="511"/>
      <c r="BD302" s="511"/>
      <c r="BE302" s="511"/>
      <c r="BF302" s="511"/>
      <c r="BG302" s="511"/>
      <c r="BH302" s="511"/>
      <c r="BI302" s="511"/>
      <c r="BJ302" s="511"/>
      <c r="BK302" s="511"/>
      <c r="BL302" s="511"/>
      <c r="BM302" s="511"/>
      <c r="BN302" s="511"/>
      <c r="BO302" s="511"/>
      <c r="BP302" s="511"/>
      <c r="BQ302" s="511"/>
      <c r="BR302" s="511"/>
      <c r="BS302" s="511"/>
      <c r="BT302" s="511"/>
      <c r="BU302" s="511"/>
      <c r="BV302" s="511"/>
      <c r="BW302" s="511"/>
      <c r="BX302" s="511"/>
      <c r="BY302" s="511"/>
      <c r="BZ302" s="511"/>
      <c r="CA302" s="511"/>
      <c r="CB302" s="511"/>
      <c r="CC302" s="511"/>
      <c r="CD302" s="511"/>
      <c r="CE302" s="511"/>
      <c r="CF302" s="511"/>
      <c r="CG302" s="511"/>
      <c r="CH302" s="511"/>
      <c r="CI302" s="511"/>
      <c r="CJ302" s="511"/>
      <c r="CK302" s="511"/>
      <c r="CL302" s="511"/>
      <c r="CM302" s="511"/>
      <c r="CN302" s="511"/>
      <c r="CO302" s="511"/>
      <c r="CP302" s="511"/>
      <c r="CQ302" s="511"/>
      <c r="CR302" s="511"/>
      <c r="CS302" s="511"/>
      <c r="CT302" s="511"/>
      <c r="CU302" s="511"/>
      <c r="CV302" s="511"/>
      <c r="CW302" s="511"/>
      <c r="CX302" s="511"/>
      <c r="CY302" s="511"/>
      <c r="CZ302" s="511"/>
      <c r="DA302" s="511"/>
      <c r="DB302" s="511"/>
      <c r="DC302" s="511"/>
      <c r="DD302" s="511"/>
      <c r="DE302" s="511"/>
      <c r="DF302" s="511"/>
      <c r="DG302" s="511"/>
      <c r="DH302" s="511"/>
      <c r="DI302" s="511"/>
      <c r="DJ302" s="511"/>
      <c r="DK302" s="511"/>
      <c r="DL302" s="511"/>
      <c r="DM302" s="511"/>
      <c r="DN302" s="511"/>
      <c r="DO302" s="511"/>
      <c r="DP302" s="511"/>
      <c r="DQ302" s="511"/>
      <c r="DR302" s="511"/>
      <c r="DS302" s="511"/>
      <c r="DT302" s="511"/>
      <c r="DU302" s="511"/>
      <c r="DV302" s="511"/>
      <c r="DW302" s="511"/>
      <c r="DX302" s="511"/>
      <c r="DY302" s="511"/>
      <c r="DZ302" s="511"/>
      <c r="EA302" s="511"/>
      <c r="EB302" s="511"/>
      <c r="EC302" s="511"/>
      <c r="ED302" s="511"/>
      <c r="EE302" s="511"/>
      <c r="EF302" s="511"/>
      <c r="EG302" s="511"/>
      <c r="EH302" s="511"/>
      <c r="EI302" s="511"/>
      <c r="EJ302" s="511"/>
      <c r="EK302" s="511"/>
      <c r="EL302" s="511"/>
      <c r="EM302" s="511"/>
      <c r="EN302" s="511"/>
      <c r="EO302" s="511"/>
      <c r="EP302" s="511"/>
      <c r="EQ302" s="511"/>
      <c r="ER302" s="511"/>
      <c r="ES302" s="511"/>
      <c r="ET302" s="511"/>
      <c r="EU302" s="511"/>
      <c r="EV302" s="511"/>
      <c r="EW302" s="511"/>
      <c r="EX302" s="511"/>
      <c r="EY302" s="511"/>
      <c r="EZ302" s="511"/>
      <c r="FA302" s="511"/>
      <c r="FB302" s="511"/>
      <c r="FC302" s="511"/>
      <c r="FD302" s="511"/>
      <c r="FE302" s="511"/>
      <c r="FF302" s="511"/>
      <c r="FG302" s="511"/>
      <c r="FH302" s="511"/>
      <c r="FI302" s="511"/>
      <c r="FJ302" s="511"/>
      <c r="FK302" s="511"/>
      <c r="FL302" s="511"/>
      <c r="FM302" s="511"/>
      <c r="FN302" s="511"/>
      <c r="FO302" s="511"/>
      <c r="FP302" s="511"/>
      <c r="FQ302" s="511"/>
      <c r="FR302" s="511"/>
      <c r="FS302" s="511"/>
      <c r="FT302" s="511"/>
      <c r="FU302" s="511"/>
      <c r="FV302" s="511"/>
      <c r="FW302" s="511"/>
      <c r="FX302" s="511"/>
      <c r="FY302" s="511"/>
      <c r="FZ302" s="511"/>
      <c r="GA302" s="511"/>
      <c r="GB302" s="511"/>
      <c r="GC302" s="511"/>
      <c r="GD302" s="511"/>
      <c r="GE302" s="511"/>
      <c r="GF302" s="511"/>
      <c r="GG302" s="511"/>
      <c r="GH302" s="511"/>
      <c r="GI302" s="511"/>
      <c r="GJ302" s="511"/>
      <c r="GK302" s="511"/>
      <c r="GL302" s="511"/>
      <c r="GM302" s="511"/>
      <c r="GN302" s="511"/>
      <c r="GO302" s="511"/>
      <c r="GP302" s="511"/>
      <c r="GQ302" s="511"/>
      <c r="GR302" s="511"/>
      <c r="GS302" s="511"/>
      <c r="GT302" s="511"/>
      <c r="GU302" s="511"/>
      <c r="GV302" s="511"/>
      <c r="GW302" s="511"/>
      <c r="GX302" s="511"/>
      <c r="GY302" s="511"/>
      <c r="GZ302" s="511"/>
      <c r="HA302" s="511"/>
      <c r="HB302" s="511"/>
      <c r="HC302" s="511"/>
      <c r="HD302" s="511"/>
      <c r="HE302" s="511"/>
      <c r="HF302" s="511"/>
      <c r="HG302" s="511"/>
      <c r="HH302" s="511"/>
      <c r="HI302" s="511"/>
      <c r="HJ302" s="511"/>
      <c r="HK302" s="511"/>
      <c r="HL302" s="511"/>
      <c r="HM302" s="511"/>
      <c r="HN302" s="511"/>
      <c r="HO302" s="511"/>
      <c r="HP302" s="511"/>
      <c r="HQ302" s="511"/>
      <c r="HR302" s="511"/>
      <c r="HS302" s="511"/>
      <c r="HT302" s="511"/>
      <c r="HU302" s="511"/>
      <c r="HV302" s="511"/>
      <c r="HW302" s="511"/>
      <c r="HX302" s="511"/>
      <c r="HY302" s="511"/>
      <c r="HZ302" s="511"/>
      <c r="IA302" s="511"/>
      <c r="IB302" s="511"/>
      <c r="IC302" s="511"/>
      <c r="ID302" s="511"/>
      <c r="IE302" s="511"/>
      <c r="IF302" s="511"/>
      <c r="IG302" s="511"/>
      <c r="IH302" s="511"/>
      <c r="II302" s="511"/>
      <c r="IJ302" s="511"/>
      <c r="IK302" s="511"/>
      <c r="IL302" s="511"/>
      <c r="IM302" s="511"/>
      <c r="IN302" s="511"/>
    </row>
    <row r="303" spans="1:253" s="311" customFormat="1">
      <c r="A303" s="677" t="s">
        <v>1376</v>
      </c>
      <c r="B303" s="567" t="s">
        <v>794</v>
      </c>
      <c r="C303" s="613" t="s">
        <v>555</v>
      </c>
      <c r="D303" s="563" t="s">
        <v>47</v>
      </c>
      <c r="E303" s="633">
        <v>500</v>
      </c>
      <c r="F303" s="633">
        <v>300</v>
      </c>
      <c r="G303" s="545">
        <v>0</v>
      </c>
      <c r="H303" s="531">
        <v>50</v>
      </c>
      <c r="I303" s="531">
        <v>100</v>
      </c>
      <c r="J303" s="531">
        <f t="shared" si="11"/>
        <v>150</v>
      </c>
      <c r="K303" s="566" t="s">
        <v>236</v>
      </c>
      <c r="L303" s="580" t="s">
        <v>644</v>
      </c>
      <c r="M303" s="582"/>
      <c r="N303" s="589"/>
      <c r="O303" s="582"/>
      <c r="P303" s="582"/>
    </row>
    <row r="304" spans="1:253" s="663" customFormat="1" ht="47.25" customHeight="1">
      <c r="A304" s="677" t="s">
        <v>1377</v>
      </c>
      <c r="B304" s="565" t="s">
        <v>608</v>
      </c>
      <c r="C304" s="556" t="s">
        <v>555</v>
      </c>
      <c r="D304" s="556" t="s">
        <v>47</v>
      </c>
      <c r="E304" s="634">
        <v>300</v>
      </c>
      <c r="F304" s="633">
        <v>20</v>
      </c>
      <c r="G304" s="540">
        <v>0</v>
      </c>
      <c r="H304" s="540">
        <v>0</v>
      </c>
      <c r="I304" s="540">
        <v>6</v>
      </c>
      <c r="J304" s="531">
        <f t="shared" si="11"/>
        <v>6</v>
      </c>
      <c r="K304" s="584" t="s">
        <v>236</v>
      </c>
      <c r="L304" s="580" t="s">
        <v>242</v>
      </c>
      <c r="M304" s="582"/>
      <c r="N304" s="589"/>
      <c r="O304" s="582"/>
      <c r="P304" s="582"/>
      <c r="Q304" s="310"/>
      <c r="R304" s="310"/>
      <c r="S304" s="310"/>
      <c r="T304" s="310"/>
      <c r="U304" s="310"/>
      <c r="V304" s="310"/>
      <c r="W304" s="310"/>
      <c r="X304" s="310"/>
      <c r="Y304" s="310"/>
      <c r="Z304" s="310"/>
      <c r="AA304" s="310"/>
      <c r="AB304" s="310"/>
      <c r="AC304" s="310"/>
      <c r="AD304" s="310"/>
      <c r="AE304" s="310"/>
      <c r="AF304" s="310"/>
      <c r="AG304" s="310"/>
      <c r="AH304" s="310"/>
      <c r="AI304" s="310"/>
      <c r="AJ304" s="310"/>
      <c r="AK304" s="310"/>
      <c r="AL304" s="310"/>
      <c r="AM304" s="310"/>
      <c r="AN304" s="310"/>
      <c r="AO304" s="310"/>
      <c r="AP304" s="310"/>
      <c r="AQ304" s="310"/>
      <c r="AR304" s="310"/>
      <c r="AS304" s="310"/>
      <c r="AT304" s="310"/>
      <c r="AU304" s="310"/>
      <c r="AV304" s="310"/>
      <c r="AW304" s="310"/>
      <c r="AX304" s="310"/>
      <c r="AY304" s="310"/>
      <c r="AZ304" s="310"/>
      <c r="BA304" s="310"/>
      <c r="BB304" s="310"/>
      <c r="BC304" s="310"/>
      <c r="BD304" s="310"/>
      <c r="BE304" s="310"/>
      <c r="BF304" s="310"/>
      <c r="BG304" s="310"/>
      <c r="BH304" s="310"/>
      <c r="BI304" s="310"/>
      <c r="BJ304" s="310"/>
      <c r="BK304" s="310"/>
      <c r="BL304" s="310"/>
      <c r="BM304" s="310"/>
      <c r="BN304" s="310"/>
      <c r="BO304" s="310"/>
      <c r="BP304" s="310"/>
      <c r="BQ304" s="310"/>
      <c r="BR304" s="310"/>
      <c r="BS304" s="310"/>
      <c r="BT304" s="310"/>
      <c r="BU304" s="310"/>
      <c r="BV304" s="310"/>
      <c r="BW304" s="310"/>
      <c r="BX304" s="310"/>
      <c r="BY304" s="310"/>
      <c r="BZ304" s="310"/>
      <c r="CA304" s="310"/>
      <c r="CB304" s="310"/>
      <c r="CC304" s="310"/>
      <c r="CD304" s="310"/>
      <c r="CE304" s="310"/>
      <c r="CF304" s="310"/>
      <c r="CG304" s="310"/>
      <c r="CH304" s="310"/>
      <c r="CI304" s="310"/>
      <c r="CJ304" s="310"/>
      <c r="CK304" s="310"/>
      <c r="CL304" s="310"/>
      <c r="CM304" s="310"/>
      <c r="CN304" s="310"/>
      <c r="CO304" s="310"/>
      <c r="CP304" s="310"/>
      <c r="CQ304" s="310"/>
      <c r="CR304" s="310"/>
      <c r="CS304" s="310"/>
      <c r="CT304" s="310"/>
      <c r="CU304" s="310"/>
      <c r="CV304" s="310"/>
      <c r="CW304" s="310"/>
      <c r="CX304" s="310"/>
      <c r="CY304" s="310"/>
      <c r="CZ304" s="310"/>
      <c r="DA304" s="310"/>
      <c r="DB304" s="310"/>
      <c r="DC304" s="310"/>
      <c r="DD304" s="310"/>
      <c r="DE304" s="310"/>
      <c r="DF304" s="310"/>
      <c r="DG304" s="310"/>
      <c r="DH304" s="310"/>
      <c r="DI304" s="310"/>
      <c r="DJ304" s="310"/>
      <c r="DK304" s="310"/>
      <c r="DL304" s="310"/>
      <c r="DM304" s="310"/>
      <c r="DN304" s="310"/>
      <c r="DO304" s="310"/>
      <c r="DP304" s="310"/>
      <c r="DQ304" s="310"/>
      <c r="DR304" s="310"/>
      <c r="DS304" s="310"/>
      <c r="DT304" s="310"/>
      <c r="DU304" s="310"/>
      <c r="DV304" s="310"/>
      <c r="DW304" s="310"/>
      <c r="DX304" s="310"/>
      <c r="DY304" s="310"/>
      <c r="DZ304" s="310"/>
      <c r="EA304" s="310"/>
      <c r="EB304" s="310"/>
      <c r="EC304" s="310"/>
      <c r="ED304" s="310"/>
      <c r="EE304" s="310"/>
      <c r="EF304" s="310"/>
      <c r="EG304" s="310"/>
      <c r="EH304" s="310"/>
      <c r="EI304" s="310"/>
      <c r="EJ304" s="310"/>
      <c r="EK304" s="310"/>
      <c r="EL304" s="310"/>
      <c r="EM304" s="310"/>
      <c r="EN304" s="310"/>
      <c r="EO304" s="310"/>
      <c r="EP304" s="310"/>
      <c r="EQ304" s="310"/>
      <c r="ER304" s="310"/>
      <c r="ES304" s="310"/>
      <c r="ET304" s="310"/>
      <c r="EU304" s="310"/>
      <c r="EV304" s="310"/>
      <c r="EW304" s="310"/>
      <c r="EX304" s="310"/>
      <c r="EY304" s="310"/>
      <c r="EZ304" s="310"/>
      <c r="FA304" s="310"/>
      <c r="FB304" s="310"/>
      <c r="FC304" s="310"/>
      <c r="FD304" s="310"/>
      <c r="FE304" s="310"/>
      <c r="FF304" s="310"/>
      <c r="FG304" s="310"/>
      <c r="FH304" s="310"/>
      <c r="FI304" s="310"/>
      <c r="FJ304" s="310"/>
      <c r="FK304" s="310"/>
      <c r="FL304" s="310"/>
      <c r="FM304" s="310"/>
      <c r="FN304" s="310"/>
      <c r="FO304" s="310"/>
      <c r="FP304" s="310"/>
      <c r="FQ304" s="310"/>
      <c r="FR304" s="310"/>
      <c r="FS304" s="310"/>
      <c r="FT304" s="310"/>
      <c r="FU304" s="310"/>
      <c r="FV304" s="310"/>
      <c r="FW304" s="310"/>
      <c r="FX304" s="310"/>
      <c r="FY304" s="310"/>
      <c r="FZ304" s="310"/>
      <c r="GA304" s="310"/>
      <c r="GB304" s="310"/>
      <c r="GC304" s="310"/>
      <c r="GD304" s="310"/>
      <c r="GE304" s="310"/>
      <c r="GF304" s="310"/>
      <c r="GG304" s="310"/>
      <c r="GH304" s="310"/>
      <c r="GI304" s="310"/>
      <c r="GJ304" s="310"/>
      <c r="GK304" s="310"/>
      <c r="GL304" s="310"/>
      <c r="GM304" s="310"/>
      <c r="GN304" s="310"/>
      <c r="GO304" s="310"/>
      <c r="GP304" s="310"/>
      <c r="GQ304" s="310"/>
      <c r="GR304" s="310"/>
      <c r="GS304" s="310"/>
      <c r="GT304" s="310"/>
      <c r="GU304" s="310"/>
      <c r="GV304" s="310"/>
      <c r="GW304" s="310"/>
      <c r="GX304" s="310"/>
      <c r="GY304" s="310"/>
      <c r="GZ304" s="310"/>
      <c r="HA304" s="310"/>
      <c r="HB304" s="310"/>
      <c r="HC304" s="310"/>
      <c r="HD304" s="310"/>
      <c r="HE304" s="310"/>
      <c r="HF304" s="310"/>
      <c r="HG304" s="310"/>
      <c r="HH304" s="310"/>
      <c r="HI304" s="310"/>
      <c r="HJ304" s="310"/>
      <c r="HK304" s="310"/>
      <c r="HL304" s="310"/>
      <c r="HM304" s="310"/>
      <c r="HN304" s="310"/>
      <c r="HO304" s="310"/>
      <c r="HP304" s="310"/>
      <c r="HQ304" s="310"/>
      <c r="HR304" s="310"/>
      <c r="HS304" s="310"/>
      <c r="HT304" s="310"/>
      <c r="HU304" s="310"/>
      <c r="HV304" s="310"/>
      <c r="HW304" s="310"/>
      <c r="HX304" s="310"/>
      <c r="HY304" s="310"/>
      <c r="HZ304" s="310"/>
      <c r="IA304" s="310"/>
      <c r="IB304" s="310"/>
      <c r="IC304" s="310"/>
      <c r="ID304" s="310"/>
      <c r="IE304" s="310"/>
      <c r="IF304" s="310"/>
      <c r="IG304" s="310"/>
      <c r="IH304" s="310"/>
      <c r="II304" s="310"/>
      <c r="IJ304" s="310"/>
      <c r="IK304" s="310"/>
      <c r="IL304" s="310"/>
      <c r="IM304" s="310"/>
      <c r="IN304" s="310"/>
      <c r="IO304" s="311"/>
      <c r="IP304" s="311"/>
      <c r="IQ304" s="311"/>
      <c r="IR304" s="311"/>
      <c r="IS304" s="311"/>
    </row>
    <row r="305" spans="1:253" s="663" customFormat="1" ht="34.5">
      <c r="A305" s="677" t="s">
        <v>1378</v>
      </c>
      <c r="B305" s="567" t="s">
        <v>857</v>
      </c>
      <c r="C305" s="613" t="s">
        <v>555</v>
      </c>
      <c r="D305" s="613" t="s">
        <v>123</v>
      </c>
      <c r="E305" s="633">
        <v>25</v>
      </c>
      <c r="F305" s="633">
        <v>1000</v>
      </c>
      <c r="G305" s="545">
        <v>0</v>
      </c>
      <c r="H305" s="531">
        <v>7.5</v>
      </c>
      <c r="I305" s="531">
        <v>15</v>
      </c>
      <c r="J305" s="531">
        <f t="shared" si="11"/>
        <v>25</v>
      </c>
      <c r="K305" s="659" t="s">
        <v>236</v>
      </c>
      <c r="L305" s="660" t="s">
        <v>644</v>
      </c>
      <c r="M305" s="582"/>
      <c r="N305" s="662"/>
      <c r="O305" s="661"/>
      <c r="P305" s="661"/>
    </row>
    <row r="306" spans="1:253" s="311" customFormat="1" ht="34.5">
      <c r="A306" s="677" t="s">
        <v>1379</v>
      </c>
      <c r="B306" s="567" t="s">
        <v>876</v>
      </c>
      <c r="C306" s="613" t="s">
        <v>555</v>
      </c>
      <c r="D306" s="613" t="s">
        <v>123</v>
      </c>
      <c r="E306" s="633">
        <v>8730</v>
      </c>
      <c r="F306" s="633">
        <v>3</v>
      </c>
      <c r="G306" s="545">
        <v>0</v>
      </c>
      <c r="H306" s="531">
        <v>0</v>
      </c>
      <c r="I306" s="531">
        <v>8.73</v>
      </c>
      <c r="J306" s="531">
        <f>+E306*F306/1000+0.01</f>
        <v>26.200000000000003</v>
      </c>
      <c r="K306" s="659" t="s">
        <v>236</v>
      </c>
      <c r="L306" s="660" t="s">
        <v>644</v>
      </c>
      <c r="M306" s="582"/>
      <c r="N306" s="662"/>
      <c r="O306" s="661"/>
      <c r="P306" s="661"/>
      <c r="Q306" s="663"/>
      <c r="R306" s="663"/>
      <c r="S306" s="663"/>
      <c r="T306" s="663"/>
      <c r="U306" s="663"/>
      <c r="V306" s="663"/>
      <c r="W306" s="663"/>
      <c r="X306" s="663"/>
      <c r="Y306" s="663"/>
      <c r="Z306" s="663"/>
      <c r="AA306" s="663"/>
      <c r="AB306" s="663"/>
      <c r="AC306" s="663"/>
      <c r="AD306" s="663"/>
      <c r="AE306" s="663"/>
      <c r="AF306" s="663"/>
      <c r="AG306" s="663"/>
      <c r="AH306" s="663"/>
      <c r="AI306" s="663"/>
      <c r="AJ306" s="663"/>
      <c r="AK306" s="663"/>
      <c r="AL306" s="663"/>
      <c r="AM306" s="663"/>
      <c r="AN306" s="663"/>
      <c r="AO306" s="663"/>
      <c r="AP306" s="663"/>
      <c r="AQ306" s="663"/>
      <c r="AR306" s="663"/>
      <c r="AS306" s="663"/>
      <c r="AT306" s="663"/>
      <c r="AU306" s="663"/>
      <c r="AV306" s="663"/>
      <c r="AW306" s="663"/>
      <c r="AX306" s="663"/>
      <c r="AY306" s="663"/>
      <c r="AZ306" s="663"/>
      <c r="BA306" s="663"/>
      <c r="BB306" s="663"/>
      <c r="BC306" s="663"/>
      <c r="BD306" s="663"/>
      <c r="BE306" s="663"/>
      <c r="BF306" s="663"/>
      <c r="BG306" s="663"/>
      <c r="BH306" s="663"/>
      <c r="BI306" s="663"/>
      <c r="BJ306" s="663"/>
      <c r="BK306" s="663"/>
      <c r="BL306" s="663"/>
      <c r="BM306" s="663"/>
      <c r="BN306" s="663"/>
      <c r="BO306" s="663"/>
      <c r="BP306" s="663"/>
      <c r="BQ306" s="663"/>
      <c r="BR306" s="663"/>
      <c r="BS306" s="663"/>
      <c r="BT306" s="663"/>
      <c r="BU306" s="663"/>
      <c r="BV306" s="663"/>
      <c r="BW306" s="663"/>
      <c r="BX306" s="663"/>
      <c r="BY306" s="663"/>
      <c r="BZ306" s="663"/>
      <c r="CA306" s="663"/>
      <c r="CB306" s="663"/>
      <c r="CC306" s="663"/>
      <c r="CD306" s="663"/>
      <c r="CE306" s="663"/>
      <c r="CF306" s="663"/>
      <c r="CG306" s="663"/>
      <c r="CH306" s="663"/>
      <c r="CI306" s="663"/>
      <c r="CJ306" s="663"/>
      <c r="CK306" s="663"/>
      <c r="CL306" s="663"/>
      <c r="CM306" s="663"/>
      <c r="CN306" s="663"/>
      <c r="CO306" s="663"/>
      <c r="CP306" s="663"/>
      <c r="CQ306" s="663"/>
      <c r="CR306" s="663"/>
      <c r="CS306" s="663"/>
      <c r="CT306" s="663"/>
      <c r="CU306" s="663"/>
      <c r="CV306" s="663"/>
      <c r="CW306" s="663"/>
      <c r="CX306" s="663"/>
      <c r="CY306" s="663"/>
      <c r="CZ306" s="663"/>
      <c r="DA306" s="663"/>
      <c r="DB306" s="663"/>
      <c r="DC306" s="663"/>
      <c r="DD306" s="663"/>
      <c r="DE306" s="663"/>
      <c r="DF306" s="663"/>
      <c r="DG306" s="663"/>
      <c r="DH306" s="663"/>
      <c r="DI306" s="663"/>
      <c r="DJ306" s="663"/>
      <c r="DK306" s="663"/>
      <c r="DL306" s="663"/>
      <c r="DM306" s="663"/>
      <c r="DN306" s="663"/>
      <c r="DO306" s="663"/>
      <c r="DP306" s="663"/>
      <c r="DQ306" s="663"/>
      <c r="DR306" s="663"/>
      <c r="DS306" s="663"/>
      <c r="DT306" s="663"/>
      <c r="DU306" s="663"/>
      <c r="DV306" s="663"/>
      <c r="DW306" s="663"/>
      <c r="DX306" s="663"/>
      <c r="DY306" s="663"/>
      <c r="DZ306" s="663"/>
      <c r="EA306" s="663"/>
      <c r="EB306" s="663"/>
      <c r="EC306" s="663"/>
      <c r="ED306" s="663"/>
      <c r="EE306" s="663"/>
      <c r="EF306" s="663"/>
      <c r="EG306" s="663"/>
      <c r="EH306" s="663"/>
      <c r="EI306" s="663"/>
      <c r="EJ306" s="663"/>
      <c r="EK306" s="663"/>
      <c r="EL306" s="663"/>
      <c r="EM306" s="663"/>
      <c r="EN306" s="663"/>
      <c r="EO306" s="663"/>
      <c r="EP306" s="663"/>
      <c r="EQ306" s="663"/>
      <c r="ER306" s="663"/>
      <c r="ES306" s="663"/>
      <c r="ET306" s="663"/>
      <c r="EU306" s="663"/>
      <c r="EV306" s="663"/>
      <c r="EW306" s="663"/>
      <c r="EX306" s="663"/>
      <c r="EY306" s="663"/>
      <c r="EZ306" s="663"/>
      <c r="FA306" s="663"/>
      <c r="FB306" s="663"/>
      <c r="FC306" s="663"/>
      <c r="FD306" s="663"/>
      <c r="FE306" s="663"/>
      <c r="FF306" s="663"/>
      <c r="FG306" s="663"/>
      <c r="FH306" s="663"/>
      <c r="FI306" s="663"/>
      <c r="FJ306" s="663"/>
      <c r="FK306" s="663"/>
      <c r="FL306" s="663"/>
      <c r="FM306" s="663"/>
      <c r="FN306" s="663"/>
      <c r="FO306" s="663"/>
      <c r="FP306" s="663"/>
      <c r="FQ306" s="663"/>
      <c r="FR306" s="663"/>
      <c r="FS306" s="663"/>
      <c r="FT306" s="663"/>
      <c r="FU306" s="663"/>
      <c r="FV306" s="663"/>
      <c r="FW306" s="663"/>
      <c r="FX306" s="663"/>
      <c r="FY306" s="663"/>
      <c r="FZ306" s="663"/>
      <c r="GA306" s="663"/>
      <c r="GB306" s="663"/>
      <c r="GC306" s="663"/>
      <c r="GD306" s="663"/>
      <c r="GE306" s="663"/>
      <c r="GF306" s="663"/>
      <c r="GG306" s="663"/>
      <c r="GH306" s="663"/>
      <c r="GI306" s="663"/>
      <c r="GJ306" s="663"/>
      <c r="GK306" s="663"/>
      <c r="GL306" s="663"/>
      <c r="GM306" s="663"/>
      <c r="GN306" s="663"/>
      <c r="GO306" s="663"/>
      <c r="GP306" s="663"/>
      <c r="GQ306" s="663"/>
      <c r="GR306" s="663"/>
      <c r="GS306" s="663"/>
      <c r="GT306" s="663"/>
      <c r="GU306" s="663"/>
      <c r="GV306" s="663"/>
      <c r="GW306" s="663"/>
      <c r="GX306" s="663"/>
      <c r="GY306" s="663"/>
      <c r="GZ306" s="663"/>
      <c r="HA306" s="663"/>
      <c r="HB306" s="663"/>
      <c r="HC306" s="663"/>
      <c r="HD306" s="663"/>
      <c r="HE306" s="663"/>
      <c r="HF306" s="663"/>
      <c r="HG306" s="663"/>
      <c r="HH306" s="663"/>
      <c r="HI306" s="663"/>
      <c r="HJ306" s="663"/>
      <c r="HK306" s="663"/>
      <c r="HL306" s="663"/>
      <c r="HM306" s="663"/>
      <c r="HN306" s="663"/>
      <c r="HO306" s="663"/>
      <c r="HP306" s="663"/>
      <c r="HQ306" s="663"/>
      <c r="HR306" s="663"/>
      <c r="HS306" s="663"/>
      <c r="HT306" s="663"/>
      <c r="HU306" s="663"/>
      <c r="HV306" s="663"/>
      <c r="HW306" s="663"/>
      <c r="HX306" s="663"/>
      <c r="HY306" s="663"/>
      <c r="HZ306" s="663"/>
      <c r="IA306" s="663"/>
      <c r="IB306" s="663"/>
      <c r="IC306" s="663"/>
      <c r="ID306" s="663"/>
      <c r="IE306" s="663"/>
      <c r="IF306" s="663"/>
      <c r="IG306" s="663"/>
      <c r="IH306" s="663"/>
      <c r="II306" s="663"/>
      <c r="IJ306" s="663"/>
      <c r="IK306" s="663"/>
      <c r="IL306" s="663"/>
      <c r="IM306" s="663"/>
      <c r="IN306" s="663"/>
      <c r="IO306" s="663"/>
      <c r="IP306" s="663"/>
      <c r="IQ306" s="663"/>
      <c r="IR306" s="663"/>
      <c r="IS306" s="663"/>
    </row>
    <row r="307" spans="1:253" s="653" customFormat="1">
      <c r="A307" s="677" t="s">
        <v>1380</v>
      </c>
      <c r="B307" s="567" t="s">
        <v>799</v>
      </c>
      <c r="C307" s="613" t="s">
        <v>555</v>
      </c>
      <c r="D307" s="563" t="s">
        <v>47</v>
      </c>
      <c r="E307" s="633">
        <v>700</v>
      </c>
      <c r="F307" s="633">
        <v>1000</v>
      </c>
      <c r="G307" s="545">
        <v>0</v>
      </c>
      <c r="H307" s="531">
        <v>210</v>
      </c>
      <c r="I307" s="531">
        <v>420</v>
      </c>
      <c r="J307" s="531">
        <f t="shared" ref="J307:J331" si="12">+E307*F307/1000</f>
        <v>700</v>
      </c>
      <c r="K307" s="566" t="s">
        <v>236</v>
      </c>
      <c r="L307" s="580" t="s">
        <v>644</v>
      </c>
      <c r="M307" s="582"/>
      <c r="N307" s="589"/>
      <c r="O307" s="582"/>
      <c r="P307" s="582"/>
      <c r="Q307" s="311"/>
      <c r="R307" s="311"/>
      <c r="S307" s="311"/>
      <c r="T307" s="311"/>
      <c r="U307" s="311"/>
      <c r="V307" s="311"/>
      <c r="W307" s="311"/>
      <c r="X307" s="311"/>
      <c r="Y307" s="311"/>
      <c r="Z307" s="311"/>
      <c r="AA307" s="311"/>
      <c r="AB307" s="311"/>
      <c r="AC307" s="311"/>
      <c r="AD307" s="311"/>
      <c r="AE307" s="311"/>
      <c r="AF307" s="311"/>
      <c r="AG307" s="311"/>
      <c r="AH307" s="311"/>
      <c r="AI307" s="311"/>
      <c r="AJ307" s="311"/>
      <c r="AK307" s="311"/>
      <c r="AL307" s="311"/>
      <c r="AM307" s="311"/>
      <c r="AN307" s="311"/>
      <c r="AO307" s="311"/>
      <c r="AP307" s="311"/>
      <c r="AQ307" s="311"/>
      <c r="AR307" s="311"/>
      <c r="AS307" s="311"/>
      <c r="AT307" s="311"/>
      <c r="AU307" s="311"/>
      <c r="AV307" s="311"/>
      <c r="AW307" s="311"/>
      <c r="AX307" s="311"/>
      <c r="AY307" s="311"/>
      <c r="AZ307" s="311"/>
      <c r="BA307" s="311"/>
      <c r="BB307" s="311"/>
      <c r="BC307" s="311"/>
      <c r="BD307" s="311"/>
      <c r="BE307" s="311"/>
      <c r="BF307" s="311"/>
      <c r="BG307" s="311"/>
      <c r="BH307" s="311"/>
      <c r="BI307" s="311"/>
      <c r="BJ307" s="311"/>
      <c r="BK307" s="311"/>
      <c r="BL307" s="311"/>
      <c r="BM307" s="311"/>
      <c r="BN307" s="311"/>
      <c r="BO307" s="311"/>
      <c r="BP307" s="311"/>
      <c r="BQ307" s="311"/>
      <c r="BR307" s="311"/>
      <c r="BS307" s="311"/>
      <c r="BT307" s="311"/>
      <c r="BU307" s="311"/>
      <c r="BV307" s="311"/>
      <c r="BW307" s="311"/>
      <c r="BX307" s="311"/>
      <c r="BY307" s="311"/>
      <c r="BZ307" s="311"/>
      <c r="CA307" s="311"/>
      <c r="CB307" s="311"/>
      <c r="CC307" s="311"/>
      <c r="CD307" s="311"/>
      <c r="CE307" s="311"/>
      <c r="CF307" s="311"/>
      <c r="CG307" s="311"/>
      <c r="CH307" s="311"/>
      <c r="CI307" s="311"/>
      <c r="CJ307" s="311"/>
      <c r="CK307" s="311"/>
      <c r="CL307" s="311"/>
      <c r="CM307" s="311"/>
      <c r="CN307" s="311"/>
      <c r="CO307" s="311"/>
      <c r="CP307" s="311"/>
      <c r="CQ307" s="311"/>
      <c r="CR307" s="311"/>
      <c r="CS307" s="311"/>
      <c r="CT307" s="311"/>
      <c r="CU307" s="311"/>
      <c r="CV307" s="311"/>
      <c r="CW307" s="311"/>
      <c r="CX307" s="311"/>
      <c r="CY307" s="311"/>
      <c r="CZ307" s="311"/>
      <c r="DA307" s="311"/>
      <c r="DB307" s="311"/>
      <c r="DC307" s="311"/>
      <c r="DD307" s="311"/>
      <c r="DE307" s="311"/>
      <c r="DF307" s="311"/>
      <c r="DG307" s="311"/>
      <c r="DH307" s="311"/>
      <c r="DI307" s="311"/>
      <c r="DJ307" s="311"/>
      <c r="DK307" s="311"/>
      <c r="DL307" s="311"/>
      <c r="DM307" s="311"/>
      <c r="DN307" s="311"/>
      <c r="DO307" s="311"/>
      <c r="DP307" s="311"/>
      <c r="DQ307" s="311"/>
      <c r="DR307" s="311"/>
      <c r="DS307" s="311"/>
      <c r="DT307" s="311"/>
      <c r="DU307" s="311"/>
      <c r="DV307" s="311"/>
      <c r="DW307" s="311"/>
      <c r="DX307" s="311"/>
      <c r="DY307" s="311"/>
      <c r="DZ307" s="311"/>
      <c r="EA307" s="311"/>
      <c r="EB307" s="311"/>
      <c r="EC307" s="311"/>
      <c r="ED307" s="311"/>
      <c r="EE307" s="311"/>
      <c r="EF307" s="311"/>
      <c r="EG307" s="311"/>
      <c r="EH307" s="311"/>
      <c r="EI307" s="311"/>
      <c r="EJ307" s="311"/>
      <c r="EK307" s="311"/>
      <c r="EL307" s="311"/>
      <c r="EM307" s="311"/>
      <c r="EN307" s="311"/>
      <c r="EO307" s="311"/>
      <c r="EP307" s="311"/>
      <c r="EQ307" s="311"/>
      <c r="ER307" s="311"/>
      <c r="ES307" s="311"/>
      <c r="ET307" s="311"/>
      <c r="EU307" s="311"/>
      <c r="EV307" s="311"/>
      <c r="EW307" s="311"/>
      <c r="EX307" s="311"/>
      <c r="EY307" s="311"/>
      <c r="EZ307" s="311"/>
      <c r="FA307" s="311"/>
      <c r="FB307" s="311"/>
      <c r="FC307" s="311"/>
      <c r="FD307" s="311"/>
      <c r="FE307" s="311"/>
      <c r="FF307" s="311"/>
      <c r="FG307" s="311"/>
      <c r="FH307" s="311"/>
      <c r="FI307" s="311"/>
      <c r="FJ307" s="311"/>
      <c r="FK307" s="311"/>
      <c r="FL307" s="311"/>
      <c r="FM307" s="311"/>
      <c r="FN307" s="311"/>
      <c r="FO307" s="311"/>
      <c r="FP307" s="311"/>
      <c r="FQ307" s="311"/>
      <c r="FR307" s="311"/>
      <c r="FS307" s="311"/>
      <c r="FT307" s="311"/>
      <c r="FU307" s="311"/>
      <c r="FV307" s="311"/>
      <c r="FW307" s="311"/>
      <c r="FX307" s="311"/>
      <c r="FY307" s="311"/>
      <c r="FZ307" s="311"/>
      <c r="GA307" s="311"/>
      <c r="GB307" s="311"/>
      <c r="GC307" s="311"/>
      <c r="GD307" s="311"/>
      <c r="GE307" s="311"/>
      <c r="GF307" s="311"/>
      <c r="GG307" s="311"/>
      <c r="GH307" s="311"/>
      <c r="GI307" s="311"/>
      <c r="GJ307" s="311"/>
      <c r="GK307" s="311"/>
      <c r="GL307" s="311"/>
      <c r="GM307" s="311"/>
      <c r="GN307" s="311"/>
      <c r="GO307" s="311"/>
      <c r="GP307" s="311"/>
      <c r="GQ307" s="311"/>
      <c r="GR307" s="311"/>
      <c r="GS307" s="311"/>
      <c r="GT307" s="311"/>
      <c r="GU307" s="311"/>
      <c r="GV307" s="311"/>
      <c r="GW307" s="311"/>
      <c r="GX307" s="311"/>
      <c r="GY307" s="311"/>
      <c r="GZ307" s="311"/>
      <c r="HA307" s="311"/>
      <c r="HB307" s="311"/>
      <c r="HC307" s="311"/>
      <c r="HD307" s="311"/>
      <c r="HE307" s="311"/>
      <c r="HF307" s="311"/>
      <c r="HG307" s="311"/>
      <c r="HH307" s="311"/>
      <c r="HI307" s="311"/>
      <c r="HJ307" s="311"/>
      <c r="HK307" s="311"/>
      <c r="HL307" s="311"/>
      <c r="HM307" s="311"/>
      <c r="HN307" s="311"/>
      <c r="HO307" s="311"/>
      <c r="HP307" s="311"/>
      <c r="HQ307" s="311"/>
      <c r="HR307" s="311"/>
      <c r="HS307" s="311"/>
      <c r="HT307" s="311"/>
      <c r="HU307" s="311"/>
      <c r="HV307" s="311"/>
      <c r="HW307" s="311"/>
      <c r="HX307" s="311"/>
      <c r="HY307" s="311"/>
      <c r="HZ307" s="311"/>
      <c r="IA307" s="311"/>
      <c r="IB307" s="311"/>
      <c r="IC307" s="311"/>
      <c r="ID307" s="311"/>
      <c r="IE307" s="311"/>
      <c r="IF307" s="311"/>
      <c r="IG307" s="311"/>
      <c r="IH307" s="311"/>
      <c r="II307" s="311"/>
      <c r="IJ307" s="311"/>
      <c r="IK307" s="311"/>
      <c r="IL307" s="311"/>
      <c r="IM307" s="311"/>
      <c r="IN307" s="311"/>
      <c r="IO307" s="311"/>
      <c r="IP307" s="311"/>
      <c r="IQ307" s="311"/>
      <c r="IR307" s="311"/>
      <c r="IS307" s="311"/>
    </row>
    <row r="308" spans="1:253" s="311" customFormat="1">
      <c r="A308" s="612" t="s">
        <v>987</v>
      </c>
      <c r="B308" s="565" t="s">
        <v>800</v>
      </c>
      <c r="C308" s="556" t="s">
        <v>555</v>
      </c>
      <c r="D308" s="556" t="s">
        <v>671</v>
      </c>
      <c r="E308" s="634">
        <v>4000</v>
      </c>
      <c r="F308" s="633">
        <v>40</v>
      </c>
      <c r="G308" s="540">
        <v>0</v>
      </c>
      <c r="H308" s="540">
        <v>0</v>
      </c>
      <c r="I308" s="540">
        <v>80</v>
      </c>
      <c r="J308" s="531">
        <f t="shared" si="12"/>
        <v>160</v>
      </c>
      <c r="K308" s="647" t="s">
        <v>236</v>
      </c>
      <c r="L308" s="648" t="s">
        <v>242</v>
      </c>
      <c r="M308" s="582"/>
      <c r="N308" s="651"/>
      <c r="O308" s="649"/>
      <c r="P308" s="649"/>
      <c r="Q308" s="653"/>
      <c r="R308" s="653"/>
      <c r="S308" s="653"/>
      <c r="T308" s="653"/>
      <c r="U308" s="653"/>
      <c r="V308" s="653"/>
      <c r="W308" s="653"/>
      <c r="X308" s="653"/>
      <c r="Y308" s="653"/>
      <c r="Z308" s="653"/>
      <c r="AA308" s="653"/>
      <c r="AB308" s="653"/>
      <c r="AC308" s="653"/>
      <c r="AD308" s="653"/>
      <c r="AE308" s="653"/>
      <c r="AF308" s="653"/>
      <c r="AG308" s="653"/>
      <c r="AH308" s="653"/>
      <c r="AI308" s="653"/>
      <c r="AJ308" s="653"/>
      <c r="AK308" s="653"/>
      <c r="AL308" s="653"/>
      <c r="AM308" s="653"/>
      <c r="AN308" s="653"/>
      <c r="AO308" s="653"/>
      <c r="AP308" s="653"/>
      <c r="AQ308" s="653"/>
      <c r="AR308" s="653"/>
      <c r="AS308" s="653"/>
      <c r="AT308" s="653"/>
      <c r="AU308" s="653"/>
      <c r="AV308" s="653"/>
      <c r="AW308" s="653"/>
      <c r="AX308" s="653"/>
      <c r="AY308" s="653"/>
      <c r="AZ308" s="653"/>
      <c r="BA308" s="653"/>
      <c r="BB308" s="653"/>
      <c r="BC308" s="653"/>
      <c r="BD308" s="653"/>
      <c r="BE308" s="653"/>
      <c r="BF308" s="653"/>
      <c r="BG308" s="653"/>
      <c r="BH308" s="653"/>
      <c r="BI308" s="653"/>
      <c r="BJ308" s="653"/>
      <c r="BK308" s="653"/>
      <c r="BL308" s="653"/>
      <c r="BM308" s="653"/>
      <c r="BN308" s="653"/>
      <c r="BO308" s="653"/>
      <c r="BP308" s="653"/>
      <c r="BQ308" s="653"/>
      <c r="BR308" s="653"/>
      <c r="BS308" s="653"/>
      <c r="BT308" s="653"/>
      <c r="BU308" s="653"/>
      <c r="BV308" s="653"/>
      <c r="BW308" s="653"/>
      <c r="BX308" s="653"/>
      <c r="BY308" s="653"/>
      <c r="BZ308" s="653"/>
      <c r="CA308" s="653"/>
      <c r="CB308" s="653"/>
      <c r="CC308" s="653"/>
      <c r="CD308" s="653"/>
      <c r="CE308" s="653"/>
      <c r="CF308" s="653"/>
      <c r="CG308" s="653"/>
      <c r="CH308" s="653"/>
      <c r="CI308" s="653"/>
      <c r="CJ308" s="653"/>
      <c r="CK308" s="653"/>
      <c r="CL308" s="653"/>
      <c r="CM308" s="653"/>
      <c r="CN308" s="653"/>
      <c r="CO308" s="653"/>
      <c r="CP308" s="653"/>
      <c r="CQ308" s="653"/>
      <c r="CR308" s="653"/>
      <c r="CS308" s="653"/>
      <c r="CT308" s="653"/>
      <c r="CU308" s="653"/>
      <c r="CV308" s="653"/>
      <c r="CW308" s="653"/>
      <c r="CX308" s="653"/>
      <c r="CY308" s="653"/>
      <c r="CZ308" s="653"/>
      <c r="DA308" s="653"/>
      <c r="DB308" s="653"/>
      <c r="DC308" s="653"/>
      <c r="DD308" s="653"/>
      <c r="DE308" s="653"/>
      <c r="DF308" s="653"/>
      <c r="DG308" s="653"/>
      <c r="DH308" s="653"/>
      <c r="DI308" s="653"/>
      <c r="DJ308" s="653"/>
      <c r="DK308" s="653"/>
      <c r="DL308" s="653"/>
      <c r="DM308" s="653"/>
      <c r="DN308" s="653"/>
      <c r="DO308" s="653"/>
      <c r="DP308" s="653"/>
      <c r="DQ308" s="653"/>
      <c r="DR308" s="653"/>
      <c r="DS308" s="653"/>
      <c r="DT308" s="653"/>
      <c r="DU308" s="653"/>
      <c r="DV308" s="653"/>
      <c r="DW308" s="653"/>
      <c r="DX308" s="653"/>
      <c r="DY308" s="653"/>
      <c r="DZ308" s="653"/>
      <c r="EA308" s="653"/>
      <c r="EB308" s="653"/>
      <c r="EC308" s="653"/>
      <c r="ED308" s="653"/>
      <c r="EE308" s="653"/>
      <c r="EF308" s="653"/>
      <c r="EG308" s="653"/>
      <c r="EH308" s="653"/>
      <c r="EI308" s="653"/>
      <c r="EJ308" s="653"/>
      <c r="EK308" s="653"/>
      <c r="EL308" s="653"/>
      <c r="EM308" s="653"/>
      <c r="EN308" s="653"/>
      <c r="EO308" s="653"/>
      <c r="EP308" s="653"/>
      <c r="EQ308" s="653"/>
      <c r="ER308" s="653"/>
      <c r="ES308" s="653"/>
      <c r="ET308" s="653"/>
      <c r="EU308" s="653"/>
      <c r="EV308" s="653"/>
      <c r="EW308" s="653"/>
      <c r="EX308" s="653"/>
      <c r="EY308" s="653"/>
      <c r="EZ308" s="653"/>
      <c r="FA308" s="653"/>
      <c r="FB308" s="653"/>
      <c r="FC308" s="653"/>
      <c r="FD308" s="653"/>
      <c r="FE308" s="653"/>
      <c r="FF308" s="653"/>
      <c r="FG308" s="653"/>
      <c r="FH308" s="653"/>
      <c r="FI308" s="653"/>
      <c r="FJ308" s="653"/>
      <c r="FK308" s="653"/>
      <c r="FL308" s="653"/>
      <c r="FM308" s="653"/>
      <c r="FN308" s="653"/>
      <c r="FO308" s="653"/>
      <c r="FP308" s="653"/>
      <c r="FQ308" s="653"/>
      <c r="FR308" s="653"/>
      <c r="FS308" s="653"/>
      <c r="FT308" s="653"/>
      <c r="FU308" s="653"/>
      <c r="FV308" s="653"/>
      <c r="FW308" s="653"/>
      <c r="FX308" s="653"/>
      <c r="FY308" s="653"/>
      <c r="FZ308" s="653"/>
      <c r="GA308" s="653"/>
      <c r="GB308" s="653"/>
      <c r="GC308" s="653"/>
      <c r="GD308" s="653"/>
      <c r="GE308" s="653"/>
      <c r="GF308" s="653"/>
      <c r="GG308" s="653"/>
      <c r="GH308" s="653"/>
      <c r="GI308" s="653"/>
      <c r="GJ308" s="653"/>
      <c r="GK308" s="653"/>
      <c r="GL308" s="653"/>
      <c r="GM308" s="653"/>
      <c r="GN308" s="653"/>
      <c r="GO308" s="653"/>
      <c r="GP308" s="653"/>
      <c r="GQ308" s="653"/>
      <c r="GR308" s="653"/>
      <c r="GS308" s="653"/>
      <c r="GT308" s="653"/>
      <c r="GU308" s="653"/>
      <c r="GV308" s="653"/>
      <c r="GW308" s="653"/>
      <c r="GX308" s="653"/>
      <c r="GY308" s="653"/>
      <c r="GZ308" s="653"/>
      <c r="HA308" s="653"/>
      <c r="HB308" s="653"/>
      <c r="HC308" s="653"/>
      <c r="HD308" s="653"/>
      <c r="HE308" s="653"/>
      <c r="HF308" s="653"/>
      <c r="HG308" s="653"/>
      <c r="HH308" s="653"/>
      <c r="HI308" s="653"/>
      <c r="HJ308" s="653"/>
      <c r="HK308" s="653"/>
      <c r="HL308" s="653"/>
      <c r="HM308" s="653"/>
      <c r="HN308" s="653"/>
      <c r="HO308" s="653"/>
      <c r="HP308" s="653"/>
      <c r="HQ308" s="653"/>
      <c r="HR308" s="653"/>
      <c r="HS308" s="653"/>
      <c r="HT308" s="653"/>
      <c r="HU308" s="653"/>
      <c r="HV308" s="653"/>
      <c r="HW308" s="653"/>
      <c r="HX308" s="653"/>
      <c r="HY308" s="653"/>
      <c r="HZ308" s="653"/>
      <c r="IA308" s="653"/>
      <c r="IB308" s="653"/>
      <c r="IC308" s="653"/>
      <c r="ID308" s="653"/>
      <c r="IE308" s="653"/>
      <c r="IF308" s="653"/>
      <c r="IG308" s="653"/>
      <c r="IH308" s="653"/>
      <c r="II308" s="653"/>
      <c r="IJ308" s="653"/>
      <c r="IK308" s="653"/>
      <c r="IL308" s="653"/>
      <c r="IM308" s="653"/>
      <c r="IN308" s="653"/>
      <c r="IO308" s="653"/>
      <c r="IP308" s="653"/>
      <c r="IQ308" s="653"/>
      <c r="IR308" s="653"/>
      <c r="IS308" s="653"/>
    </row>
    <row r="309" spans="1:253" s="311" customFormat="1" ht="45" customHeight="1">
      <c r="A309" s="677" t="s">
        <v>1381</v>
      </c>
      <c r="B309" s="565" t="s">
        <v>609</v>
      </c>
      <c r="C309" s="556" t="s">
        <v>555</v>
      </c>
      <c r="D309" s="556" t="s">
        <v>47</v>
      </c>
      <c r="E309" s="634">
        <v>450</v>
      </c>
      <c r="F309" s="633">
        <v>20</v>
      </c>
      <c r="G309" s="540">
        <v>0</v>
      </c>
      <c r="H309" s="540">
        <v>0</v>
      </c>
      <c r="I309" s="540">
        <v>9</v>
      </c>
      <c r="J309" s="531">
        <f t="shared" si="12"/>
        <v>9</v>
      </c>
      <c r="K309" s="584" t="s">
        <v>236</v>
      </c>
      <c r="L309" s="580" t="s">
        <v>242</v>
      </c>
      <c r="M309" s="582"/>
      <c r="N309" s="589"/>
      <c r="O309" s="582"/>
      <c r="P309" s="582"/>
      <c r="Q309" s="310"/>
      <c r="R309" s="310"/>
      <c r="S309" s="310"/>
      <c r="T309" s="310"/>
      <c r="U309" s="310"/>
      <c r="V309" s="310"/>
      <c r="W309" s="310"/>
      <c r="X309" s="310"/>
      <c r="Y309" s="310"/>
      <c r="Z309" s="310"/>
      <c r="AA309" s="310"/>
      <c r="AB309" s="310"/>
      <c r="AC309" s="310"/>
      <c r="AD309" s="310"/>
      <c r="AE309" s="310"/>
      <c r="AF309" s="310"/>
      <c r="AG309" s="310"/>
      <c r="AH309" s="310"/>
      <c r="AI309" s="310"/>
      <c r="AJ309" s="310"/>
      <c r="AK309" s="310"/>
      <c r="AL309" s="310"/>
      <c r="AM309" s="310"/>
      <c r="AN309" s="310"/>
      <c r="AO309" s="310"/>
      <c r="AP309" s="310"/>
      <c r="AQ309" s="310"/>
      <c r="AR309" s="310"/>
      <c r="AS309" s="310"/>
      <c r="AT309" s="310"/>
      <c r="AU309" s="310"/>
      <c r="AV309" s="310"/>
      <c r="AW309" s="310"/>
      <c r="AX309" s="310"/>
      <c r="AY309" s="310"/>
      <c r="AZ309" s="310"/>
      <c r="BA309" s="310"/>
      <c r="BB309" s="310"/>
      <c r="BC309" s="310"/>
      <c r="BD309" s="310"/>
      <c r="BE309" s="310"/>
      <c r="BF309" s="310"/>
      <c r="BG309" s="310"/>
      <c r="BH309" s="310"/>
      <c r="BI309" s="310"/>
      <c r="BJ309" s="310"/>
      <c r="BK309" s="310"/>
      <c r="BL309" s="310"/>
      <c r="BM309" s="310"/>
      <c r="BN309" s="310"/>
      <c r="BO309" s="310"/>
      <c r="BP309" s="310"/>
      <c r="BQ309" s="310"/>
      <c r="BR309" s="310"/>
      <c r="BS309" s="310"/>
      <c r="BT309" s="310"/>
      <c r="BU309" s="310"/>
      <c r="BV309" s="310"/>
      <c r="BW309" s="310"/>
      <c r="BX309" s="310"/>
      <c r="BY309" s="310"/>
      <c r="BZ309" s="310"/>
      <c r="CA309" s="310"/>
      <c r="CB309" s="310"/>
      <c r="CC309" s="310"/>
      <c r="CD309" s="310"/>
      <c r="CE309" s="310"/>
      <c r="CF309" s="310"/>
      <c r="CG309" s="310"/>
      <c r="CH309" s="310"/>
      <c r="CI309" s="310"/>
      <c r="CJ309" s="310"/>
      <c r="CK309" s="310"/>
      <c r="CL309" s="310"/>
      <c r="CM309" s="310"/>
      <c r="CN309" s="310"/>
      <c r="CO309" s="310"/>
      <c r="CP309" s="310"/>
      <c r="CQ309" s="310"/>
      <c r="CR309" s="310"/>
      <c r="CS309" s="310"/>
      <c r="CT309" s="310"/>
      <c r="CU309" s="310"/>
      <c r="CV309" s="310"/>
      <c r="CW309" s="310"/>
      <c r="CX309" s="310"/>
      <c r="CY309" s="310"/>
      <c r="CZ309" s="310"/>
      <c r="DA309" s="310"/>
      <c r="DB309" s="310"/>
      <c r="DC309" s="310"/>
      <c r="DD309" s="310"/>
      <c r="DE309" s="310"/>
      <c r="DF309" s="310"/>
      <c r="DG309" s="310"/>
      <c r="DH309" s="310"/>
      <c r="DI309" s="310"/>
      <c r="DJ309" s="310"/>
      <c r="DK309" s="310"/>
      <c r="DL309" s="310"/>
      <c r="DM309" s="310"/>
      <c r="DN309" s="310"/>
      <c r="DO309" s="310"/>
      <c r="DP309" s="310"/>
      <c r="DQ309" s="310"/>
      <c r="DR309" s="310"/>
      <c r="DS309" s="310"/>
      <c r="DT309" s="310"/>
      <c r="DU309" s="310"/>
      <c r="DV309" s="310"/>
      <c r="DW309" s="310"/>
      <c r="DX309" s="310"/>
      <c r="DY309" s="310"/>
      <c r="DZ309" s="310"/>
      <c r="EA309" s="310"/>
      <c r="EB309" s="310"/>
      <c r="EC309" s="310"/>
      <c r="ED309" s="310"/>
      <c r="EE309" s="310"/>
      <c r="EF309" s="310"/>
      <c r="EG309" s="310"/>
      <c r="EH309" s="310"/>
      <c r="EI309" s="310"/>
      <c r="EJ309" s="310"/>
      <c r="EK309" s="310"/>
      <c r="EL309" s="310"/>
      <c r="EM309" s="310"/>
      <c r="EN309" s="310"/>
      <c r="EO309" s="310"/>
      <c r="EP309" s="310"/>
      <c r="EQ309" s="310"/>
      <c r="ER309" s="310"/>
      <c r="ES309" s="310"/>
      <c r="ET309" s="310"/>
      <c r="EU309" s="310"/>
      <c r="EV309" s="310"/>
      <c r="EW309" s="310"/>
      <c r="EX309" s="310"/>
      <c r="EY309" s="310"/>
      <c r="EZ309" s="310"/>
      <c r="FA309" s="310"/>
      <c r="FB309" s="310"/>
      <c r="FC309" s="310"/>
      <c r="FD309" s="310"/>
      <c r="FE309" s="310"/>
      <c r="FF309" s="310"/>
      <c r="FG309" s="310"/>
      <c r="FH309" s="310"/>
      <c r="FI309" s="310"/>
      <c r="FJ309" s="310"/>
      <c r="FK309" s="310"/>
      <c r="FL309" s="310"/>
      <c r="FM309" s="310"/>
      <c r="FN309" s="310"/>
      <c r="FO309" s="310"/>
      <c r="FP309" s="310"/>
      <c r="FQ309" s="310"/>
      <c r="FR309" s="310"/>
      <c r="FS309" s="310"/>
      <c r="FT309" s="310"/>
      <c r="FU309" s="310"/>
      <c r="FV309" s="310"/>
      <c r="FW309" s="310"/>
      <c r="FX309" s="310"/>
      <c r="FY309" s="310"/>
      <c r="FZ309" s="310"/>
      <c r="GA309" s="310"/>
      <c r="GB309" s="310"/>
      <c r="GC309" s="310"/>
      <c r="GD309" s="310"/>
      <c r="GE309" s="310"/>
      <c r="GF309" s="310"/>
      <c r="GG309" s="310"/>
      <c r="GH309" s="310"/>
      <c r="GI309" s="310"/>
      <c r="GJ309" s="310"/>
      <c r="GK309" s="310"/>
      <c r="GL309" s="310"/>
      <c r="GM309" s="310"/>
      <c r="GN309" s="310"/>
      <c r="GO309" s="310"/>
      <c r="GP309" s="310"/>
      <c r="GQ309" s="310"/>
      <c r="GR309" s="310"/>
      <c r="GS309" s="310"/>
      <c r="GT309" s="310"/>
      <c r="GU309" s="310"/>
      <c r="GV309" s="310"/>
      <c r="GW309" s="310"/>
      <c r="GX309" s="310"/>
      <c r="GY309" s="310"/>
      <c r="GZ309" s="310"/>
      <c r="HA309" s="310"/>
      <c r="HB309" s="310"/>
      <c r="HC309" s="310"/>
      <c r="HD309" s="310"/>
      <c r="HE309" s="310"/>
      <c r="HF309" s="310"/>
      <c r="HG309" s="310"/>
      <c r="HH309" s="310"/>
      <c r="HI309" s="310"/>
      <c r="HJ309" s="310"/>
      <c r="HK309" s="310"/>
      <c r="HL309" s="310"/>
      <c r="HM309" s="310"/>
      <c r="HN309" s="310"/>
      <c r="HO309" s="310"/>
      <c r="HP309" s="310"/>
      <c r="HQ309" s="310"/>
      <c r="HR309" s="310"/>
      <c r="HS309" s="310"/>
      <c r="HT309" s="310"/>
      <c r="HU309" s="310"/>
      <c r="HV309" s="310"/>
      <c r="HW309" s="310"/>
      <c r="HX309" s="310"/>
      <c r="HY309" s="310"/>
      <c r="HZ309" s="310"/>
      <c r="IA309" s="310"/>
      <c r="IB309" s="310"/>
      <c r="IC309" s="310"/>
      <c r="ID309" s="310"/>
      <c r="IE309" s="310"/>
      <c r="IF309" s="310"/>
      <c r="IG309" s="310"/>
      <c r="IH309" s="310"/>
      <c r="II309" s="310"/>
      <c r="IJ309" s="310"/>
      <c r="IK309" s="310"/>
      <c r="IL309" s="310"/>
      <c r="IM309" s="310"/>
      <c r="IN309" s="310"/>
    </row>
    <row r="310" spans="1:253" s="653" customFormat="1" ht="34.5">
      <c r="A310" s="677" t="s">
        <v>1382</v>
      </c>
      <c r="B310" s="565" t="s">
        <v>635</v>
      </c>
      <c r="C310" s="556" t="s">
        <v>555</v>
      </c>
      <c r="D310" s="556" t="s">
        <v>47</v>
      </c>
      <c r="E310" s="634">
        <v>300</v>
      </c>
      <c r="F310" s="633">
        <v>100</v>
      </c>
      <c r="G310" s="540">
        <v>0</v>
      </c>
      <c r="H310" s="540">
        <v>0</v>
      </c>
      <c r="I310" s="540">
        <v>30</v>
      </c>
      <c r="J310" s="531">
        <f t="shared" si="12"/>
        <v>30</v>
      </c>
      <c r="K310" s="584" t="s">
        <v>236</v>
      </c>
      <c r="L310" s="580" t="s">
        <v>242</v>
      </c>
      <c r="M310" s="582"/>
      <c r="N310" s="597"/>
      <c r="O310" s="596"/>
      <c r="P310" s="596"/>
      <c r="Q310" s="511"/>
      <c r="R310" s="511"/>
      <c r="S310" s="511"/>
      <c r="T310" s="511"/>
      <c r="U310" s="511"/>
      <c r="V310" s="511"/>
      <c r="W310" s="511"/>
      <c r="X310" s="511"/>
      <c r="Y310" s="511"/>
      <c r="Z310" s="511"/>
      <c r="AA310" s="511"/>
      <c r="AB310" s="511"/>
      <c r="AC310" s="511"/>
      <c r="AD310" s="511"/>
      <c r="AE310" s="511"/>
      <c r="AF310" s="511"/>
      <c r="AG310" s="511"/>
      <c r="AH310" s="511"/>
      <c r="AI310" s="511"/>
      <c r="AJ310" s="511"/>
      <c r="AK310" s="511"/>
      <c r="AL310" s="511"/>
      <c r="AM310" s="511"/>
      <c r="AN310" s="511"/>
      <c r="AO310" s="511"/>
      <c r="AP310" s="511"/>
      <c r="AQ310" s="511"/>
      <c r="AR310" s="511"/>
      <c r="AS310" s="511"/>
      <c r="AT310" s="511"/>
      <c r="AU310" s="511"/>
      <c r="AV310" s="511"/>
      <c r="AW310" s="511"/>
      <c r="AX310" s="511"/>
      <c r="AY310" s="511"/>
      <c r="AZ310" s="511"/>
      <c r="BA310" s="511"/>
      <c r="BB310" s="511"/>
      <c r="BC310" s="511"/>
      <c r="BD310" s="511"/>
      <c r="BE310" s="511"/>
      <c r="BF310" s="511"/>
      <c r="BG310" s="511"/>
      <c r="BH310" s="511"/>
      <c r="BI310" s="511"/>
      <c r="BJ310" s="511"/>
      <c r="BK310" s="511"/>
      <c r="BL310" s="511"/>
      <c r="BM310" s="511"/>
      <c r="BN310" s="511"/>
      <c r="BO310" s="511"/>
      <c r="BP310" s="511"/>
      <c r="BQ310" s="511"/>
      <c r="BR310" s="511"/>
      <c r="BS310" s="511"/>
      <c r="BT310" s="511"/>
      <c r="BU310" s="511"/>
      <c r="BV310" s="511"/>
      <c r="BW310" s="511"/>
      <c r="BX310" s="511"/>
      <c r="BY310" s="511"/>
      <c r="BZ310" s="511"/>
      <c r="CA310" s="511"/>
      <c r="CB310" s="511"/>
      <c r="CC310" s="511"/>
      <c r="CD310" s="511"/>
      <c r="CE310" s="511"/>
      <c r="CF310" s="511"/>
      <c r="CG310" s="511"/>
      <c r="CH310" s="511"/>
      <c r="CI310" s="511"/>
      <c r="CJ310" s="511"/>
      <c r="CK310" s="511"/>
      <c r="CL310" s="511"/>
      <c r="CM310" s="511"/>
      <c r="CN310" s="511"/>
      <c r="CO310" s="511"/>
      <c r="CP310" s="511"/>
      <c r="CQ310" s="511"/>
      <c r="CR310" s="511"/>
      <c r="CS310" s="511"/>
      <c r="CT310" s="511"/>
      <c r="CU310" s="511"/>
      <c r="CV310" s="511"/>
      <c r="CW310" s="511"/>
      <c r="CX310" s="511"/>
      <c r="CY310" s="511"/>
      <c r="CZ310" s="511"/>
      <c r="DA310" s="511"/>
      <c r="DB310" s="511"/>
      <c r="DC310" s="511"/>
      <c r="DD310" s="511"/>
      <c r="DE310" s="511"/>
      <c r="DF310" s="511"/>
      <c r="DG310" s="511"/>
      <c r="DH310" s="511"/>
      <c r="DI310" s="511"/>
      <c r="DJ310" s="511"/>
      <c r="DK310" s="511"/>
      <c r="DL310" s="511"/>
      <c r="DM310" s="511"/>
      <c r="DN310" s="511"/>
      <c r="DO310" s="511"/>
      <c r="DP310" s="511"/>
      <c r="DQ310" s="511"/>
      <c r="DR310" s="511"/>
      <c r="DS310" s="511"/>
      <c r="DT310" s="511"/>
      <c r="DU310" s="511"/>
      <c r="DV310" s="511"/>
      <c r="DW310" s="511"/>
      <c r="DX310" s="511"/>
      <c r="DY310" s="511"/>
      <c r="DZ310" s="511"/>
      <c r="EA310" s="511"/>
      <c r="EB310" s="511"/>
      <c r="EC310" s="511"/>
      <c r="ED310" s="511"/>
      <c r="EE310" s="511"/>
      <c r="EF310" s="511"/>
      <c r="EG310" s="511"/>
      <c r="EH310" s="511"/>
      <c r="EI310" s="511"/>
      <c r="EJ310" s="511"/>
      <c r="EK310" s="511"/>
      <c r="EL310" s="511"/>
      <c r="EM310" s="511"/>
      <c r="EN310" s="511"/>
      <c r="EO310" s="511"/>
      <c r="EP310" s="511"/>
      <c r="EQ310" s="511"/>
      <c r="ER310" s="511"/>
      <c r="ES310" s="511"/>
      <c r="ET310" s="511"/>
      <c r="EU310" s="511"/>
      <c r="EV310" s="511"/>
      <c r="EW310" s="511"/>
      <c r="EX310" s="511"/>
      <c r="EY310" s="511"/>
      <c r="EZ310" s="511"/>
      <c r="FA310" s="511"/>
      <c r="FB310" s="511"/>
      <c r="FC310" s="511"/>
      <c r="FD310" s="511"/>
      <c r="FE310" s="511"/>
      <c r="FF310" s="511"/>
      <c r="FG310" s="511"/>
      <c r="FH310" s="511"/>
      <c r="FI310" s="511"/>
      <c r="FJ310" s="511"/>
      <c r="FK310" s="511"/>
      <c r="FL310" s="511"/>
      <c r="FM310" s="511"/>
      <c r="FN310" s="511"/>
      <c r="FO310" s="511"/>
      <c r="FP310" s="511"/>
      <c r="FQ310" s="511"/>
      <c r="FR310" s="511"/>
      <c r="FS310" s="511"/>
      <c r="FT310" s="511"/>
      <c r="FU310" s="511"/>
      <c r="FV310" s="511"/>
      <c r="FW310" s="511"/>
      <c r="FX310" s="511"/>
      <c r="FY310" s="511"/>
      <c r="FZ310" s="511"/>
      <c r="GA310" s="511"/>
      <c r="GB310" s="511"/>
      <c r="GC310" s="511"/>
      <c r="GD310" s="511"/>
      <c r="GE310" s="511"/>
      <c r="GF310" s="511"/>
      <c r="GG310" s="511"/>
      <c r="GH310" s="511"/>
      <c r="GI310" s="511"/>
      <c r="GJ310" s="511"/>
      <c r="GK310" s="511"/>
      <c r="GL310" s="511"/>
      <c r="GM310" s="511"/>
      <c r="GN310" s="511"/>
      <c r="GO310" s="511"/>
      <c r="GP310" s="511"/>
      <c r="GQ310" s="511"/>
      <c r="GR310" s="511"/>
      <c r="GS310" s="511"/>
      <c r="GT310" s="511"/>
      <c r="GU310" s="511"/>
      <c r="GV310" s="511"/>
      <c r="GW310" s="511"/>
      <c r="GX310" s="511"/>
      <c r="GY310" s="511"/>
      <c r="GZ310" s="511"/>
      <c r="HA310" s="511"/>
      <c r="HB310" s="511"/>
      <c r="HC310" s="511"/>
      <c r="HD310" s="511"/>
      <c r="HE310" s="511"/>
      <c r="HF310" s="511"/>
      <c r="HG310" s="511"/>
      <c r="HH310" s="511"/>
      <c r="HI310" s="511"/>
      <c r="HJ310" s="511"/>
      <c r="HK310" s="511"/>
      <c r="HL310" s="511"/>
      <c r="HM310" s="511"/>
      <c r="HN310" s="511"/>
      <c r="HO310" s="511"/>
      <c r="HP310" s="511"/>
      <c r="HQ310" s="511"/>
      <c r="HR310" s="511"/>
      <c r="HS310" s="511"/>
      <c r="HT310" s="511"/>
      <c r="HU310" s="511"/>
      <c r="HV310" s="511"/>
      <c r="HW310" s="511"/>
      <c r="HX310" s="511"/>
      <c r="HY310" s="511"/>
      <c r="HZ310" s="511"/>
      <c r="IA310" s="511"/>
      <c r="IB310" s="511"/>
      <c r="IC310" s="511"/>
      <c r="ID310" s="511"/>
      <c r="IE310" s="511"/>
      <c r="IF310" s="511"/>
      <c r="IG310" s="511"/>
      <c r="IH310" s="511"/>
      <c r="II310" s="511"/>
      <c r="IJ310" s="511"/>
      <c r="IK310" s="511"/>
      <c r="IL310" s="511"/>
      <c r="IM310" s="511"/>
      <c r="IN310" s="511"/>
      <c r="IO310" s="311"/>
      <c r="IP310" s="311"/>
      <c r="IQ310" s="311"/>
      <c r="IR310" s="311"/>
      <c r="IS310" s="311"/>
    </row>
    <row r="311" spans="1:253" s="311" customFormat="1">
      <c r="A311" s="677" t="s">
        <v>1384</v>
      </c>
      <c r="B311" s="567" t="s">
        <v>805</v>
      </c>
      <c r="C311" s="613" t="s">
        <v>555</v>
      </c>
      <c r="D311" s="563" t="s">
        <v>125</v>
      </c>
      <c r="E311" s="633">
        <v>280</v>
      </c>
      <c r="F311" s="633">
        <v>1000</v>
      </c>
      <c r="G311" s="546">
        <v>0</v>
      </c>
      <c r="H311" s="531">
        <v>90</v>
      </c>
      <c r="I311" s="531">
        <v>180</v>
      </c>
      <c r="J311" s="531">
        <f t="shared" si="12"/>
        <v>280</v>
      </c>
      <c r="K311" s="566" t="s">
        <v>236</v>
      </c>
      <c r="L311" s="580" t="s">
        <v>644</v>
      </c>
      <c r="M311" s="582"/>
      <c r="N311" s="589"/>
      <c r="O311" s="582"/>
      <c r="P311" s="582"/>
    </row>
    <row r="312" spans="1:253" s="663" customFormat="1">
      <c r="A312" s="677" t="s">
        <v>1383</v>
      </c>
      <c r="B312" s="565" t="s">
        <v>855</v>
      </c>
      <c r="C312" s="556" t="s">
        <v>555</v>
      </c>
      <c r="D312" s="563" t="s">
        <v>125</v>
      </c>
      <c r="E312" s="634">
        <v>500</v>
      </c>
      <c r="F312" s="633">
        <v>125</v>
      </c>
      <c r="G312" s="540">
        <v>0</v>
      </c>
      <c r="H312" s="540">
        <v>0</v>
      </c>
      <c r="I312" s="540">
        <v>62.5</v>
      </c>
      <c r="J312" s="531">
        <f t="shared" si="12"/>
        <v>62.5</v>
      </c>
      <c r="K312" s="647" t="s">
        <v>236</v>
      </c>
      <c r="L312" s="648" t="s">
        <v>242</v>
      </c>
      <c r="M312" s="582"/>
      <c r="N312" s="651"/>
      <c r="O312" s="649"/>
      <c r="P312" s="649"/>
      <c r="Q312" s="652"/>
      <c r="R312" s="652"/>
      <c r="S312" s="652"/>
      <c r="T312" s="652"/>
      <c r="U312" s="652"/>
      <c r="V312" s="652"/>
      <c r="W312" s="652"/>
      <c r="X312" s="652"/>
      <c r="Y312" s="652"/>
      <c r="Z312" s="652"/>
      <c r="AA312" s="652"/>
      <c r="AB312" s="652"/>
      <c r="AC312" s="652"/>
      <c r="AD312" s="652"/>
      <c r="AE312" s="652"/>
      <c r="AF312" s="652"/>
      <c r="AG312" s="652"/>
      <c r="AH312" s="652"/>
      <c r="AI312" s="652"/>
      <c r="AJ312" s="652"/>
      <c r="AK312" s="652"/>
      <c r="AL312" s="652"/>
      <c r="AM312" s="652"/>
      <c r="AN312" s="652"/>
      <c r="AO312" s="652"/>
      <c r="AP312" s="652"/>
      <c r="AQ312" s="652"/>
      <c r="AR312" s="652"/>
      <c r="AS312" s="652"/>
      <c r="AT312" s="652"/>
      <c r="AU312" s="652"/>
      <c r="AV312" s="652"/>
      <c r="AW312" s="652"/>
      <c r="AX312" s="652"/>
      <c r="AY312" s="652"/>
      <c r="AZ312" s="652"/>
      <c r="BA312" s="652"/>
      <c r="BB312" s="652"/>
      <c r="BC312" s="652"/>
      <c r="BD312" s="652"/>
      <c r="BE312" s="652"/>
      <c r="BF312" s="652"/>
      <c r="BG312" s="652"/>
      <c r="BH312" s="652"/>
      <c r="BI312" s="652"/>
      <c r="BJ312" s="652"/>
      <c r="BK312" s="652"/>
      <c r="BL312" s="652"/>
      <c r="BM312" s="652"/>
      <c r="BN312" s="652"/>
      <c r="BO312" s="652"/>
      <c r="BP312" s="652"/>
      <c r="BQ312" s="652"/>
      <c r="BR312" s="652"/>
      <c r="BS312" s="652"/>
      <c r="BT312" s="652"/>
      <c r="BU312" s="652"/>
      <c r="BV312" s="652"/>
      <c r="BW312" s="652"/>
      <c r="BX312" s="652"/>
      <c r="BY312" s="652"/>
      <c r="BZ312" s="652"/>
      <c r="CA312" s="652"/>
      <c r="CB312" s="652"/>
      <c r="CC312" s="652"/>
      <c r="CD312" s="652"/>
      <c r="CE312" s="652"/>
      <c r="CF312" s="652"/>
      <c r="CG312" s="652"/>
      <c r="CH312" s="652"/>
      <c r="CI312" s="652"/>
      <c r="CJ312" s="652"/>
      <c r="CK312" s="652"/>
      <c r="CL312" s="652"/>
      <c r="CM312" s="652"/>
      <c r="CN312" s="652"/>
      <c r="CO312" s="652"/>
      <c r="CP312" s="652"/>
      <c r="CQ312" s="652"/>
      <c r="CR312" s="652"/>
      <c r="CS312" s="652"/>
      <c r="CT312" s="652"/>
      <c r="CU312" s="652"/>
      <c r="CV312" s="652"/>
      <c r="CW312" s="652"/>
      <c r="CX312" s="652"/>
      <c r="CY312" s="652"/>
      <c r="CZ312" s="652"/>
      <c r="DA312" s="652"/>
      <c r="DB312" s="652"/>
      <c r="DC312" s="652"/>
      <c r="DD312" s="652"/>
      <c r="DE312" s="652"/>
      <c r="DF312" s="652"/>
      <c r="DG312" s="652"/>
      <c r="DH312" s="652"/>
      <c r="DI312" s="652"/>
      <c r="DJ312" s="652"/>
      <c r="DK312" s="652"/>
      <c r="DL312" s="652"/>
      <c r="DM312" s="652"/>
      <c r="DN312" s="652"/>
      <c r="DO312" s="652"/>
      <c r="DP312" s="652"/>
      <c r="DQ312" s="652"/>
      <c r="DR312" s="652"/>
      <c r="DS312" s="652"/>
      <c r="DT312" s="652"/>
      <c r="DU312" s="652"/>
      <c r="DV312" s="652"/>
      <c r="DW312" s="652"/>
      <c r="DX312" s="652"/>
      <c r="DY312" s="652"/>
      <c r="DZ312" s="652"/>
      <c r="EA312" s="652"/>
      <c r="EB312" s="652"/>
      <c r="EC312" s="652"/>
      <c r="ED312" s="652"/>
      <c r="EE312" s="652"/>
      <c r="EF312" s="652"/>
      <c r="EG312" s="652"/>
      <c r="EH312" s="652"/>
      <c r="EI312" s="652"/>
      <c r="EJ312" s="652"/>
      <c r="EK312" s="652"/>
      <c r="EL312" s="652"/>
      <c r="EM312" s="652"/>
      <c r="EN312" s="652"/>
      <c r="EO312" s="652"/>
      <c r="EP312" s="652"/>
      <c r="EQ312" s="652"/>
      <c r="ER312" s="652"/>
      <c r="ES312" s="652"/>
      <c r="ET312" s="652"/>
      <c r="EU312" s="652"/>
      <c r="EV312" s="652"/>
      <c r="EW312" s="652"/>
      <c r="EX312" s="652"/>
      <c r="EY312" s="652"/>
      <c r="EZ312" s="652"/>
      <c r="FA312" s="652"/>
      <c r="FB312" s="652"/>
      <c r="FC312" s="652"/>
      <c r="FD312" s="652"/>
      <c r="FE312" s="652"/>
      <c r="FF312" s="652"/>
      <c r="FG312" s="652"/>
      <c r="FH312" s="652"/>
      <c r="FI312" s="652"/>
      <c r="FJ312" s="652"/>
      <c r="FK312" s="652"/>
      <c r="FL312" s="652"/>
      <c r="FM312" s="652"/>
      <c r="FN312" s="652"/>
      <c r="FO312" s="652"/>
      <c r="FP312" s="652"/>
      <c r="FQ312" s="652"/>
      <c r="FR312" s="652"/>
      <c r="FS312" s="652"/>
      <c r="FT312" s="652"/>
      <c r="FU312" s="652"/>
      <c r="FV312" s="652"/>
      <c r="FW312" s="652"/>
      <c r="FX312" s="652"/>
      <c r="FY312" s="652"/>
      <c r="FZ312" s="652"/>
      <c r="GA312" s="652"/>
      <c r="GB312" s="652"/>
      <c r="GC312" s="652"/>
      <c r="GD312" s="652"/>
      <c r="GE312" s="652"/>
      <c r="GF312" s="652"/>
      <c r="GG312" s="652"/>
      <c r="GH312" s="652"/>
      <c r="GI312" s="652"/>
      <c r="GJ312" s="652"/>
      <c r="GK312" s="652"/>
      <c r="GL312" s="652"/>
      <c r="GM312" s="652"/>
      <c r="GN312" s="652"/>
      <c r="GO312" s="652"/>
      <c r="GP312" s="652"/>
      <c r="GQ312" s="652"/>
      <c r="GR312" s="652"/>
      <c r="GS312" s="652"/>
      <c r="GT312" s="652"/>
      <c r="GU312" s="652"/>
      <c r="GV312" s="652"/>
      <c r="GW312" s="652"/>
      <c r="GX312" s="652"/>
      <c r="GY312" s="652"/>
      <c r="GZ312" s="652"/>
      <c r="HA312" s="652"/>
      <c r="HB312" s="652"/>
      <c r="HC312" s="652"/>
      <c r="HD312" s="652"/>
      <c r="HE312" s="652"/>
      <c r="HF312" s="652"/>
      <c r="HG312" s="652"/>
      <c r="HH312" s="652"/>
      <c r="HI312" s="652"/>
      <c r="HJ312" s="652"/>
      <c r="HK312" s="652"/>
      <c r="HL312" s="652"/>
      <c r="HM312" s="652"/>
      <c r="HN312" s="652"/>
      <c r="HO312" s="652"/>
      <c r="HP312" s="652"/>
      <c r="HQ312" s="652"/>
      <c r="HR312" s="652"/>
      <c r="HS312" s="652"/>
      <c r="HT312" s="652"/>
      <c r="HU312" s="652"/>
      <c r="HV312" s="652"/>
      <c r="HW312" s="652"/>
      <c r="HX312" s="652"/>
      <c r="HY312" s="652"/>
      <c r="HZ312" s="652"/>
      <c r="IA312" s="652"/>
      <c r="IB312" s="652"/>
      <c r="IC312" s="652"/>
      <c r="ID312" s="652"/>
      <c r="IE312" s="652"/>
      <c r="IF312" s="652"/>
      <c r="IG312" s="652"/>
      <c r="IH312" s="652"/>
      <c r="II312" s="652"/>
      <c r="IJ312" s="652"/>
      <c r="IK312" s="652"/>
      <c r="IL312" s="652"/>
      <c r="IM312" s="652"/>
      <c r="IN312" s="652"/>
      <c r="IO312" s="653"/>
      <c r="IP312" s="653"/>
      <c r="IQ312" s="653"/>
      <c r="IR312" s="653"/>
      <c r="IS312" s="653"/>
    </row>
    <row r="313" spans="1:253" s="311" customFormat="1">
      <c r="A313" s="677" t="s">
        <v>1385</v>
      </c>
      <c r="B313" s="567" t="s">
        <v>805</v>
      </c>
      <c r="C313" s="613" t="s">
        <v>555</v>
      </c>
      <c r="D313" s="563" t="s">
        <v>125</v>
      </c>
      <c r="E313" s="633">
        <v>600</v>
      </c>
      <c r="F313" s="633">
        <v>1500</v>
      </c>
      <c r="G313" s="546">
        <v>0</v>
      </c>
      <c r="H313" s="531">
        <v>300</v>
      </c>
      <c r="I313" s="531">
        <v>600</v>
      </c>
      <c r="J313" s="531">
        <f t="shared" si="12"/>
        <v>900</v>
      </c>
      <c r="K313" s="659" t="s">
        <v>236</v>
      </c>
      <c r="L313" s="660" t="s">
        <v>644</v>
      </c>
      <c r="M313" s="582"/>
      <c r="N313" s="662"/>
      <c r="O313" s="661"/>
      <c r="P313" s="661"/>
      <c r="Q313" s="663"/>
      <c r="R313" s="663"/>
      <c r="S313" s="663"/>
      <c r="T313" s="663"/>
      <c r="U313" s="663"/>
      <c r="V313" s="663"/>
      <c r="W313" s="663"/>
      <c r="X313" s="663"/>
      <c r="Y313" s="663"/>
      <c r="Z313" s="663"/>
      <c r="AA313" s="663"/>
      <c r="AB313" s="663"/>
      <c r="AC313" s="663"/>
      <c r="AD313" s="663"/>
      <c r="AE313" s="663"/>
      <c r="AF313" s="663"/>
      <c r="AG313" s="663"/>
      <c r="AH313" s="663"/>
      <c r="AI313" s="663"/>
      <c r="AJ313" s="663"/>
      <c r="AK313" s="663"/>
      <c r="AL313" s="663"/>
      <c r="AM313" s="663"/>
      <c r="AN313" s="663"/>
      <c r="AO313" s="663"/>
      <c r="AP313" s="663"/>
      <c r="AQ313" s="663"/>
      <c r="AR313" s="663"/>
      <c r="AS313" s="663"/>
      <c r="AT313" s="663"/>
      <c r="AU313" s="663"/>
      <c r="AV313" s="663"/>
      <c r="AW313" s="663"/>
      <c r="AX313" s="663"/>
      <c r="AY313" s="663"/>
      <c r="AZ313" s="663"/>
      <c r="BA313" s="663"/>
      <c r="BB313" s="663"/>
      <c r="BC313" s="663"/>
      <c r="BD313" s="663"/>
      <c r="BE313" s="663"/>
      <c r="BF313" s="663"/>
      <c r="BG313" s="663"/>
      <c r="BH313" s="663"/>
      <c r="BI313" s="663"/>
      <c r="BJ313" s="663"/>
      <c r="BK313" s="663"/>
      <c r="BL313" s="663"/>
      <c r="BM313" s="663"/>
      <c r="BN313" s="663"/>
      <c r="BO313" s="663"/>
      <c r="BP313" s="663"/>
      <c r="BQ313" s="663"/>
      <c r="BR313" s="663"/>
      <c r="BS313" s="663"/>
      <c r="BT313" s="663"/>
      <c r="BU313" s="663"/>
      <c r="BV313" s="663"/>
      <c r="BW313" s="663"/>
      <c r="BX313" s="663"/>
      <c r="BY313" s="663"/>
      <c r="BZ313" s="663"/>
      <c r="CA313" s="663"/>
      <c r="CB313" s="663"/>
      <c r="CC313" s="663"/>
      <c r="CD313" s="663"/>
      <c r="CE313" s="663"/>
      <c r="CF313" s="663"/>
      <c r="CG313" s="663"/>
      <c r="CH313" s="663"/>
      <c r="CI313" s="663"/>
      <c r="CJ313" s="663"/>
      <c r="CK313" s="663"/>
      <c r="CL313" s="663"/>
      <c r="CM313" s="663"/>
      <c r="CN313" s="663"/>
      <c r="CO313" s="663"/>
      <c r="CP313" s="663"/>
      <c r="CQ313" s="663"/>
      <c r="CR313" s="663"/>
      <c r="CS313" s="663"/>
      <c r="CT313" s="663"/>
      <c r="CU313" s="663"/>
      <c r="CV313" s="663"/>
      <c r="CW313" s="663"/>
      <c r="CX313" s="663"/>
      <c r="CY313" s="663"/>
      <c r="CZ313" s="663"/>
      <c r="DA313" s="663"/>
      <c r="DB313" s="663"/>
      <c r="DC313" s="663"/>
      <c r="DD313" s="663"/>
      <c r="DE313" s="663"/>
      <c r="DF313" s="663"/>
      <c r="DG313" s="663"/>
      <c r="DH313" s="663"/>
      <c r="DI313" s="663"/>
      <c r="DJ313" s="663"/>
      <c r="DK313" s="663"/>
      <c r="DL313" s="663"/>
      <c r="DM313" s="663"/>
      <c r="DN313" s="663"/>
      <c r="DO313" s="663"/>
      <c r="DP313" s="663"/>
      <c r="DQ313" s="663"/>
      <c r="DR313" s="663"/>
      <c r="DS313" s="663"/>
      <c r="DT313" s="663"/>
      <c r="DU313" s="663"/>
      <c r="DV313" s="663"/>
      <c r="DW313" s="663"/>
      <c r="DX313" s="663"/>
      <c r="DY313" s="663"/>
      <c r="DZ313" s="663"/>
      <c r="EA313" s="663"/>
      <c r="EB313" s="663"/>
      <c r="EC313" s="663"/>
      <c r="ED313" s="663"/>
      <c r="EE313" s="663"/>
      <c r="EF313" s="663"/>
      <c r="EG313" s="663"/>
      <c r="EH313" s="663"/>
      <c r="EI313" s="663"/>
      <c r="EJ313" s="663"/>
      <c r="EK313" s="663"/>
      <c r="EL313" s="663"/>
      <c r="EM313" s="663"/>
      <c r="EN313" s="663"/>
      <c r="EO313" s="663"/>
      <c r="EP313" s="663"/>
      <c r="EQ313" s="663"/>
      <c r="ER313" s="663"/>
      <c r="ES313" s="663"/>
      <c r="ET313" s="663"/>
      <c r="EU313" s="663"/>
      <c r="EV313" s="663"/>
      <c r="EW313" s="663"/>
      <c r="EX313" s="663"/>
      <c r="EY313" s="663"/>
      <c r="EZ313" s="663"/>
      <c r="FA313" s="663"/>
      <c r="FB313" s="663"/>
      <c r="FC313" s="663"/>
      <c r="FD313" s="663"/>
      <c r="FE313" s="663"/>
      <c r="FF313" s="663"/>
      <c r="FG313" s="663"/>
      <c r="FH313" s="663"/>
      <c r="FI313" s="663"/>
      <c r="FJ313" s="663"/>
      <c r="FK313" s="663"/>
      <c r="FL313" s="663"/>
      <c r="FM313" s="663"/>
      <c r="FN313" s="663"/>
      <c r="FO313" s="663"/>
      <c r="FP313" s="663"/>
      <c r="FQ313" s="663"/>
      <c r="FR313" s="663"/>
      <c r="FS313" s="663"/>
      <c r="FT313" s="663"/>
      <c r="FU313" s="663"/>
      <c r="FV313" s="663"/>
      <c r="FW313" s="663"/>
      <c r="FX313" s="663"/>
      <c r="FY313" s="663"/>
      <c r="FZ313" s="663"/>
      <c r="GA313" s="663"/>
      <c r="GB313" s="663"/>
      <c r="GC313" s="663"/>
      <c r="GD313" s="663"/>
      <c r="GE313" s="663"/>
      <c r="GF313" s="663"/>
      <c r="GG313" s="663"/>
      <c r="GH313" s="663"/>
      <c r="GI313" s="663"/>
      <c r="GJ313" s="663"/>
      <c r="GK313" s="663"/>
      <c r="GL313" s="663"/>
      <c r="GM313" s="663"/>
      <c r="GN313" s="663"/>
      <c r="GO313" s="663"/>
      <c r="GP313" s="663"/>
      <c r="GQ313" s="663"/>
      <c r="GR313" s="663"/>
      <c r="GS313" s="663"/>
      <c r="GT313" s="663"/>
      <c r="GU313" s="663"/>
      <c r="GV313" s="663"/>
      <c r="GW313" s="663"/>
      <c r="GX313" s="663"/>
      <c r="GY313" s="663"/>
      <c r="GZ313" s="663"/>
      <c r="HA313" s="663"/>
      <c r="HB313" s="663"/>
      <c r="HC313" s="663"/>
      <c r="HD313" s="663"/>
      <c r="HE313" s="663"/>
      <c r="HF313" s="663"/>
      <c r="HG313" s="663"/>
      <c r="HH313" s="663"/>
      <c r="HI313" s="663"/>
      <c r="HJ313" s="663"/>
      <c r="HK313" s="663"/>
      <c r="HL313" s="663"/>
      <c r="HM313" s="663"/>
      <c r="HN313" s="663"/>
      <c r="HO313" s="663"/>
      <c r="HP313" s="663"/>
      <c r="HQ313" s="663"/>
      <c r="HR313" s="663"/>
      <c r="HS313" s="663"/>
      <c r="HT313" s="663"/>
      <c r="HU313" s="663"/>
      <c r="HV313" s="663"/>
      <c r="HW313" s="663"/>
      <c r="HX313" s="663"/>
      <c r="HY313" s="663"/>
      <c r="HZ313" s="663"/>
      <c r="IA313" s="663"/>
      <c r="IB313" s="663"/>
      <c r="IC313" s="663"/>
      <c r="ID313" s="663"/>
      <c r="IE313" s="663"/>
      <c r="IF313" s="663"/>
      <c r="IG313" s="663"/>
      <c r="IH313" s="663"/>
      <c r="II313" s="663"/>
      <c r="IJ313" s="663"/>
      <c r="IK313" s="663"/>
      <c r="IL313" s="663"/>
      <c r="IM313" s="663"/>
      <c r="IN313" s="663"/>
      <c r="IO313" s="663"/>
      <c r="IP313" s="663"/>
      <c r="IQ313" s="663"/>
      <c r="IR313" s="663"/>
      <c r="IS313" s="663"/>
    </row>
    <row r="314" spans="1:253" s="311" customFormat="1" ht="34.5">
      <c r="A314" s="677" t="s">
        <v>1386</v>
      </c>
      <c r="B314" s="567" t="s">
        <v>806</v>
      </c>
      <c r="C314" s="613" t="s">
        <v>555</v>
      </c>
      <c r="D314" s="563" t="s">
        <v>1233</v>
      </c>
      <c r="E314" s="633">
        <v>600</v>
      </c>
      <c r="F314" s="633">
        <v>1000</v>
      </c>
      <c r="G314" s="546">
        <v>0</v>
      </c>
      <c r="H314" s="531">
        <v>180</v>
      </c>
      <c r="I314" s="531">
        <v>360</v>
      </c>
      <c r="J314" s="531">
        <f t="shared" si="12"/>
        <v>600</v>
      </c>
      <c r="K314" s="566" t="s">
        <v>236</v>
      </c>
      <c r="L314" s="580" t="s">
        <v>644</v>
      </c>
      <c r="M314" s="582"/>
      <c r="N314" s="589"/>
      <c r="O314" s="582"/>
      <c r="P314" s="582"/>
    </row>
    <row r="315" spans="1:253" s="311" customFormat="1">
      <c r="A315" s="677" t="s">
        <v>1387</v>
      </c>
      <c r="B315" s="565" t="s">
        <v>610</v>
      </c>
      <c r="C315" s="556" t="s">
        <v>555</v>
      </c>
      <c r="D315" s="556" t="s">
        <v>47</v>
      </c>
      <c r="E315" s="634">
        <v>130</v>
      </c>
      <c r="F315" s="633">
        <v>450</v>
      </c>
      <c r="G315" s="540">
        <v>0</v>
      </c>
      <c r="H315" s="540">
        <v>0</v>
      </c>
      <c r="I315" s="540">
        <v>58.5</v>
      </c>
      <c r="J315" s="531">
        <f t="shared" si="12"/>
        <v>58.5</v>
      </c>
      <c r="K315" s="584" t="s">
        <v>236</v>
      </c>
      <c r="L315" s="580" t="s">
        <v>242</v>
      </c>
      <c r="M315" s="582"/>
      <c r="N315" s="589"/>
      <c r="O315" s="582"/>
      <c r="P315" s="582"/>
      <c r="Q315" s="310"/>
      <c r="R315" s="310"/>
      <c r="S315" s="310"/>
      <c r="T315" s="310"/>
      <c r="U315" s="310"/>
      <c r="V315" s="310"/>
      <c r="W315" s="310"/>
      <c r="X315" s="310"/>
      <c r="Y315" s="310"/>
      <c r="Z315" s="310"/>
      <c r="AA315" s="310"/>
      <c r="AB315" s="310"/>
      <c r="AC315" s="310"/>
      <c r="AD315" s="310"/>
      <c r="AE315" s="310"/>
      <c r="AF315" s="310"/>
      <c r="AG315" s="310"/>
      <c r="AH315" s="310"/>
      <c r="AI315" s="310"/>
      <c r="AJ315" s="310"/>
      <c r="AK315" s="310"/>
      <c r="AL315" s="310"/>
      <c r="AM315" s="310"/>
      <c r="AN315" s="310"/>
      <c r="AO315" s="310"/>
      <c r="AP315" s="310"/>
      <c r="AQ315" s="310"/>
      <c r="AR315" s="310"/>
      <c r="AS315" s="310"/>
      <c r="AT315" s="310"/>
      <c r="AU315" s="310"/>
      <c r="AV315" s="310"/>
      <c r="AW315" s="310"/>
      <c r="AX315" s="310"/>
      <c r="AY315" s="310"/>
      <c r="AZ315" s="310"/>
      <c r="BA315" s="310"/>
      <c r="BB315" s="310"/>
      <c r="BC315" s="310"/>
      <c r="BD315" s="310"/>
      <c r="BE315" s="310"/>
      <c r="BF315" s="310"/>
      <c r="BG315" s="310"/>
      <c r="BH315" s="310"/>
      <c r="BI315" s="310"/>
      <c r="BJ315" s="310"/>
      <c r="BK315" s="310"/>
      <c r="BL315" s="310"/>
      <c r="BM315" s="310"/>
      <c r="BN315" s="310"/>
      <c r="BO315" s="310"/>
      <c r="BP315" s="310"/>
      <c r="BQ315" s="310"/>
      <c r="BR315" s="310"/>
      <c r="BS315" s="310"/>
      <c r="BT315" s="310"/>
      <c r="BU315" s="310"/>
      <c r="BV315" s="310"/>
      <c r="BW315" s="310"/>
      <c r="BX315" s="310"/>
      <c r="BY315" s="310"/>
      <c r="BZ315" s="310"/>
      <c r="CA315" s="310"/>
      <c r="CB315" s="310"/>
      <c r="CC315" s="310"/>
      <c r="CD315" s="310"/>
      <c r="CE315" s="310"/>
      <c r="CF315" s="310"/>
      <c r="CG315" s="310"/>
      <c r="CH315" s="310"/>
      <c r="CI315" s="310"/>
      <c r="CJ315" s="310"/>
      <c r="CK315" s="310"/>
      <c r="CL315" s="310"/>
      <c r="CM315" s="310"/>
      <c r="CN315" s="310"/>
      <c r="CO315" s="310"/>
      <c r="CP315" s="310"/>
      <c r="CQ315" s="310"/>
      <c r="CR315" s="310"/>
      <c r="CS315" s="310"/>
      <c r="CT315" s="310"/>
      <c r="CU315" s="310"/>
      <c r="CV315" s="310"/>
      <c r="CW315" s="310"/>
      <c r="CX315" s="310"/>
      <c r="CY315" s="310"/>
      <c r="CZ315" s="310"/>
      <c r="DA315" s="310"/>
      <c r="DB315" s="310"/>
      <c r="DC315" s="310"/>
      <c r="DD315" s="310"/>
      <c r="DE315" s="310"/>
      <c r="DF315" s="310"/>
      <c r="DG315" s="310"/>
      <c r="DH315" s="310"/>
      <c r="DI315" s="310"/>
      <c r="DJ315" s="310"/>
      <c r="DK315" s="310"/>
      <c r="DL315" s="310"/>
      <c r="DM315" s="310"/>
      <c r="DN315" s="310"/>
      <c r="DO315" s="310"/>
      <c r="DP315" s="310"/>
      <c r="DQ315" s="310"/>
      <c r="DR315" s="310"/>
      <c r="DS315" s="310"/>
      <c r="DT315" s="310"/>
      <c r="DU315" s="310"/>
      <c r="DV315" s="310"/>
      <c r="DW315" s="310"/>
      <c r="DX315" s="310"/>
      <c r="DY315" s="310"/>
      <c r="DZ315" s="310"/>
      <c r="EA315" s="310"/>
      <c r="EB315" s="310"/>
      <c r="EC315" s="310"/>
      <c r="ED315" s="310"/>
      <c r="EE315" s="310"/>
      <c r="EF315" s="310"/>
      <c r="EG315" s="310"/>
      <c r="EH315" s="310"/>
      <c r="EI315" s="310"/>
      <c r="EJ315" s="310"/>
      <c r="EK315" s="310"/>
      <c r="EL315" s="310"/>
      <c r="EM315" s="310"/>
      <c r="EN315" s="310"/>
      <c r="EO315" s="310"/>
      <c r="EP315" s="310"/>
      <c r="EQ315" s="310"/>
      <c r="ER315" s="310"/>
      <c r="ES315" s="310"/>
      <c r="ET315" s="310"/>
      <c r="EU315" s="310"/>
      <c r="EV315" s="310"/>
      <c r="EW315" s="310"/>
      <c r="EX315" s="310"/>
      <c r="EY315" s="310"/>
      <c r="EZ315" s="310"/>
      <c r="FA315" s="310"/>
      <c r="FB315" s="310"/>
      <c r="FC315" s="310"/>
      <c r="FD315" s="310"/>
      <c r="FE315" s="310"/>
      <c r="FF315" s="310"/>
      <c r="FG315" s="310"/>
      <c r="FH315" s="310"/>
      <c r="FI315" s="310"/>
      <c r="FJ315" s="310"/>
      <c r="FK315" s="310"/>
      <c r="FL315" s="310"/>
      <c r="FM315" s="310"/>
      <c r="FN315" s="310"/>
      <c r="FO315" s="310"/>
      <c r="FP315" s="310"/>
      <c r="FQ315" s="310"/>
      <c r="FR315" s="310"/>
      <c r="FS315" s="310"/>
      <c r="FT315" s="310"/>
      <c r="FU315" s="310"/>
      <c r="FV315" s="310"/>
      <c r="FW315" s="310"/>
      <c r="FX315" s="310"/>
      <c r="FY315" s="310"/>
      <c r="FZ315" s="310"/>
      <c r="GA315" s="310"/>
      <c r="GB315" s="310"/>
      <c r="GC315" s="310"/>
      <c r="GD315" s="310"/>
      <c r="GE315" s="310"/>
      <c r="GF315" s="310"/>
      <c r="GG315" s="310"/>
      <c r="GH315" s="310"/>
      <c r="GI315" s="310"/>
      <c r="GJ315" s="310"/>
      <c r="GK315" s="310"/>
      <c r="GL315" s="310"/>
      <c r="GM315" s="310"/>
      <c r="GN315" s="310"/>
      <c r="GO315" s="310"/>
      <c r="GP315" s="310"/>
      <c r="GQ315" s="310"/>
      <c r="GR315" s="310"/>
      <c r="GS315" s="310"/>
      <c r="GT315" s="310"/>
      <c r="GU315" s="310"/>
      <c r="GV315" s="310"/>
      <c r="GW315" s="310"/>
      <c r="GX315" s="310"/>
      <c r="GY315" s="310"/>
      <c r="GZ315" s="310"/>
      <c r="HA315" s="310"/>
      <c r="HB315" s="310"/>
      <c r="HC315" s="310"/>
      <c r="HD315" s="310"/>
      <c r="HE315" s="310"/>
      <c r="HF315" s="310"/>
      <c r="HG315" s="310"/>
      <c r="HH315" s="310"/>
      <c r="HI315" s="310"/>
      <c r="HJ315" s="310"/>
      <c r="HK315" s="310"/>
      <c r="HL315" s="310"/>
      <c r="HM315" s="310"/>
      <c r="HN315" s="310"/>
      <c r="HO315" s="310"/>
      <c r="HP315" s="310"/>
      <c r="HQ315" s="310"/>
      <c r="HR315" s="310"/>
      <c r="HS315" s="310"/>
      <c r="HT315" s="310"/>
      <c r="HU315" s="310"/>
      <c r="HV315" s="310"/>
      <c r="HW315" s="310"/>
      <c r="HX315" s="310"/>
      <c r="HY315" s="310"/>
      <c r="HZ315" s="310"/>
      <c r="IA315" s="310"/>
      <c r="IB315" s="310"/>
      <c r="IC315" s="310"/>
      <c r="ID315" s="310"/>
      <c r="IE315" s="310"/>
      <c r="IF315" s="310"/>
      <c r="IG315" s="310"/>
      <c r="IH315" s="310"/>
      <c r="II315" s="310"/>
      <c r="IJ315" s="310"/>
      <c r="IK315" s="310"/>
      <c r="IL315" s="310"/>
      <c r="IM315" s="310"/>
      <c r="IN315" s="310"/>
    </row>
    <row r="316" spans="1:253" s="311" customFormat="1">
      <c r="A316" s="677" t="s">
        <v>1388</v>
      </c>
      <c r="B316" s="567" t="s">
        <v>610</v>
      </c>
      <c r="C316" s="613" t="s">
        <v>555</v>
      </c>
      <c r="D316" s="563" t="s">
        <v>47</v>
      </c>
      <c r="E316" s="633">
        <v>250</v>
      </c>
      <c r="F316" s="633">
        <v>4000</v>
      </c>
      <c r="G316" s="546">
        <v>0</v>
      </c>
      <c r="H316" s="531">
        <v>375</v>
      </c>
      <c r="I316" s="531">
        <v>750</v>
      </c>
      <c r="J316" s="531">
        <f t="shared" si="12"/>
        <v>1000</v>
      </c>
      <c r="K316" s="566" t="s">
        <v>236</v>
      </c>
      <c r="L316" s="580" t="s">
        <v>644</v>
      </c>
      <c r="M316" s="582"/>
      <c r="N316" s="589"/>
      <c r="O316" s="582"/>
      <c r="P316" s="582"/>
    </row>
    <row r="317" spans="1:253" s="311" customFormat="1" ht="48.75" customHeight="1">
      <c r="A317" s="677" t="s">
        <v>1389</v>
      </c>
      <c r="B317" s="567" t="s">
        <v>611</v>
      </c>
      <c r="C317" s="613" t="s">
        <v>555</v>
      </c>
      <c r="D317" s="563" t="s">
        <v>1233</v>
      </c>
      <c r="E317" s="633">
        <v>700</v>
      </c>
      <c r="F317" s="633">
        <v>900</v>
      </c>
      <c r="G317" s="546">
        <v>0</v>
      </c>
      <c r="H317" s="531">
        <v>210</v>
      </c>
      <c r="I317" s="531">
        <v>420</v>
      </c>
      <c r="J317" s="531">
        <f t="shared" si="12"/>
        <v>630</v>
      </c>
      <c r="K317" s="566" t="s">
        <v>236</v>
      </c>
      <c r="L317" s="580" t="s">
        <v>644</v>
      </c>
      <c r="M317" s="582"/>
      <c r="N317" s="589"/>
      <c r="O317" s="582"/>
      <c r="P317" s="582"/>
    </row>
    <row r="318" spans="1:253" s="311" customFormat="1">
      <c r="A318" s="677" t="s">
        <v>1390</v>
      </c>
      <c r="B318" s="565" t="s">
        <v>612</v>
      </c>
      <c r="C318" s="556" t="s">
        <v>555</v>
      </c>
      <c r="D318" s="556" t="s">
        <v>47</v>
      </c>
      <c r="E318" s="634">
        <v>130</v>
      </c>
      <c r="F318" s="633">
        <v>50</v>
      </c>
      <c r="G318" s="540">
        <v>0</v>
      </c>
      <c r="H318" s="540">
        <v>0</v>
      </c>
      <c r="I318" s="540">
        <v>6.5</v>
      </c>
      <c r="J318" s="531">
        <f t="shared" si="12"/>
        <v>6.5</v>
      </c>
      <c r="K318" s="584" t="s">
        <v>236</v>
      </c>
      <c r="L318" s="580" t="s">
        <v>242</v>
      </c>
      <c r="M318" s="582"/>
      <c r="N318" s="589"/>
      <c r="O318" s="582"/>
      <c r="P318" s="582"/>
      <c r="Q318" s="310"/>
      <c r="R318" s="310"/>
      <c r="S318" s="310"/>
      <c r="T318" s="310"/>
      <c r="U318" s="310"/>
      <c r="V318" s="310"/>
      <c r="W318" s="310"/>
      <c r="X318" s="310"/>
      <c r="Y318" s="310"/>
      <c r="Z318" s="310"/>
      <c r="AA318" s="310"/>
      <c r="AB318" s="310"/>
      <c r="AC318" s="310"/>
      <c r="AD318" s="310"/>
      <c r="AE318" s="310"/>
      <c r="AF318" s="310"/>
      <c r="AG318" s="310"/>
      <c r="AH318" s="310"/>
      <c r="AI318" s="310"/>
      <c r="AJ318" s="310"/>
      <c r="AK318" s="310"/>
      <c r="AL318" s="310"/>
      <c r="AM318" s="310"/>
      <c r="AN318" s="310"/>
      <c r="AO318" s="310"/>
      <c r="AP318" s="310"/>
      <c r="AQ318" s="310"/>
      <c r="AR318" s="310"/>
      <c r="AS318" s="310"/>
      <c r="AT318" s="310"/>
      <c r="AU318" s="310"/>
      <c r="AV318" s="310"/>
      <c r="AW318" s="310"/>
      <c r="AX318" s="310"/>
      <c r="AY318" s="310"/>
      <c r="AZ318" s="310"/>
      <c r="BA318" s="310"/>
      <c r="BB318" s="310"/>
      <c r="BC318" s="310"/>
      <c r="BD318" s="310"/>
      <c r="BE318" s="310"/>
      <c r="BF318" s="310"/>
      <c r="BG318" s="310"/>
      <c r="BH318" s="310"/>
      <c r="BI318" s="310"/>
      <c r="BJ318" s="310"/>
      <c r="BK318" s="310"/>
      <c r="BL318" s="310"/>
      <c r="BM318" s="310"/>
      <c r="BN318" s="310"/>
      <c r="BO318" s="310"/>
      <c r="BP318" s="310"/>
      <c r="BQ318" s="310"/>
      <c r="BR318" s="310"/>
      <c r="BS318" s="310"/>
      <c r="BT318" s="310"/>
      <c r="BU318" s="310"/>
      <c r="BV318" s="310"/>
      <c r="BW318" s="310"/>
      <c r="BX318" s="310"/>
      <c r="BY318" s="310"/>
      <c r="BZ318" s="310"/>
      <c r="CA318" s="310"/>
      <c r="CB318" s="310"/>
      <c r="CC318" s="310"/>
      <c r="CD318" s="310"/>
      <c r="CE318" s="310"/>
      <c r="CF318" s="310"/>
      <c r="CG318" s="310"/>
      <c r="CH318" s="310"/>
      <c r="CI318" s="310"/>
      <c r="CJ318" s="310"/>
      <c r="CK318" s="310"/>
      <c r="CL318" s="310"/>
      <c r="CM318" s="310"/>
      <c r="CN318" s="310"/>
      <c r="CO318" s="310"/>
      <c r="CP318" s="310"/>
      <c r="CQ318" s="310"/>
      <c r="CR318" s="310"/>
      <c r="CS318" s="310"/>
      <c r="CT318" s="310"/>
      <c r="CU318" s="310"/>
      <c r="CV318" s="310"/>
      <c r="CW318" s="310"/>
      <c r="CX318" s="310"/>
      <c r="CY318" s="310"/>
      <c r="CZ318" s="310"/>
      <c r="DA318" s="310"/>
      <c r="DB318" s="310"/>
      <c r="DC318" s="310"/>
      <c r="DD318" s="310"/>
      <c r="DE318" s="310"/>
      <c r="DF318" s="310"/>
      <c r="DG318" s="310"/>
      <c r="DH318" s="310"/>
      <c r="DI318" s="310"/>
      <c r="DJ318" s="310"/>
      <c r="DK318" s="310"/>
      <c r="DL318" s="310"/>
      <c r="DM318" s="310"/>
      <c r="DN318" s="310"/>
      <c r="DO318" s="310"/>
      <c r="DP318" s="310"/>
      <c r="DQ318" s="310"/>
      <c r="DR318" s="310"/>
      <c r="DS318" s="310"/>
      <c r="DT318" s="310"/>
      <c r="DU318" s="310"/>
      <c r="DV318" s="310"/>
      <c r="DW318" s="310"/>
      <c r="DX318" s="310"/>
      <c r="DY318" s="310"/>
      <c r="DZ318" s="310"/>
      <c r="EA318" s="310"/>
      <c r="EB318" s="310"/>
      <c r="EC318" s="310"/>
      <c r="ED318" s="310"/>
      <c r="EE318" s="310"/>
      <c r="EF318" s="310"/>
      <c r="EG318" s="310"/>
      <c r="EH318" s="310"/>
      <c r="EI318" s="310"/>
      <c r="EJ318" s="310"/>
      <c r="EK318" s="310"/>
      <c r="EL318" s="310"/>
      <c r="EM318" s="310"/>
      <c r="EN318" s="310"/>
      <c r="EO318" s="310"/>
      <c r="EP318" s="310"/>
      <c r="EQ318" s="310"/>
      <c r="ER318" s="310"/>
      <c r="ES318" s="310"/>
      <c r="ET318" s="310"/>
      <c r="EU318" s="310"/>
      <c r="EV318" s="310"/>
      <c r="EW318" s="310"/>
      <c r="EX318" s="310"/>
      <c r="EY318" s="310"/>
      <c r="EZ318" s="310"/>
      <c r="FA318" s="310"/>
      <c r="FB318" s="310"/>
      <c r="FC318" s="310"/>
      <c r="FD318" s="310"/>
      <c r="FE318" s="310"/>
      <c r="FF318" s="310"/>
      <c r="FG318" s="310"/>
      <c r="FH318" s="310"/>
      <c r="FI318" s="310"/>
      <c r="FJ318" s="310"/>
      <c r="FK318" s="310"/>
      <c r="FL318" s="310"/>
      <c r="FM318" s="310"/>
      <c r="FN318" s="310"/>
      <c r="FO318" s="310"/>
      <c r="FP318" s="310"/>
      <c r="FQ318" s="310"/>
      <c r="FR318" s="310"/>
      <c r="FS318" s="310"/>
      <c r="FT318" s="310"/>
      <c r="FU318" s="310"/>
      <c r="FV318" s="310"/>
      <c r="FW318" s="310"/>
      <c r="FX318" s="310"/>
      <c r="FY318" s="310"/>
      <c r="FZ318" s="310"/>
      <c r="GA318" s="310"/>
      <c r="GB318" s="310"/>
      <c r="GC318" s="310"/>
      <c r="GD318" s="310"/>
      <c r="GE318" s="310"/>
      <c r="GF318" s="310"/>
      <c r="GG318" s="310"/>
      <c r="GH318" s="310"/>
      <c r="GI318" s="310"/>
      <c r="GJ318" s="310"/>
      <c r="GK318" s="310"/>
      <c r="GL318" s="310"/>
      <c r="GM318" s="310"/>
      <c r="GN318" s="310"/>
      <c r="GO318" s="310"/>
      <c r="GP318" s="310"/>
      <c r="GQ318" s="310"/>
      <c r="GR318" s="310"/>
      <c r="GS318" s="310"/>
      <c r="GT318" s="310"/>
      <c r="GU318" s="310"/>
      <c r="GV318" s="310"/>
      <c r="GW318" s="310"/>
      <c r="GX318" s="310"/>
      <c r="GY318" s="310"/>
      <c r="GZ318" s="310"/>
      <c r="HA318" s="310"/>
      <c r="HB318" s="310"/>
      <c r="HC318" s="310"/>
      <c r="HD318" s="310"/>
      <c r="HE318" s="310"/>
      <c r="HF318" s="310"/>
      <c r="HG318" s="310"/>
      <c r="HH318" s="310"/>
      <c r="HI318" s="310"/>
      <c r="HJ318" s="310"/>
      <c r="HK318" s="310"/>
      <c r="HL318" s="310"/>
      <c r="HM318" s="310"/>
      <c r="HN318" s="310"/>
      <c r="HO318" s="310"/>
      <c r="HP318" s="310"/>
      <c r="HQ318" s="310"/>
      <c r="HR318" s="310"/>
      <c r="HS318" s="310"/>
      <c r="HT318" s="310"/>
      <c r="HU318" s="310"/>
      <c r="HV318" s="310"/>
      <c r="HW318" s="310"/>
      <c r="HX318" s="310"/>
      <c r="HY318" s="310"/>
      <c r="HZ318" s="310"/>
      <c r="IA318" s="310"/>
      <c r="IB318" s="310"/>
      <c r="IC318" s="310"/>
      <c r="ID318" s="310"/>
      <c r="IE318" s="310"/>
      <c r="IF318" s="310"/>
      <c r="IG318" s="310"/>
      <c r="IH318" s="310"/>
      <c r="II318" s="310"/>
      <c r="IJ318" s="310"/>
      <c r="IK318" s="310"/>
      <c r="IL318" s="310"/>
      <c r="IM318" s="310"/>
      <c r="IN318" s="310"/>
    </row>
    <row r="319" spans="1:253" s="614" customFormat="1" ht="41.25" customHeight="1">
      <c r="A319" s="677" t="s">
        <v>1391</v>
      </c>
      <c r="B319" s="565" t="s">
        <v>310</v>
      </c>
      <c r="C319" s="556" t="s">
        <v>555</v>
      </c>
      <c r="D319" s="556" t="s">
        <v>125</v>
      </c>
      <c r="E319" s="634">
        <v>600</v>
      </c>
      <c r="F319" s="633">
        <v>50</v>
      </c>
      <c r="G319" s="540">
        <v>0</v>
      </c>
      <c r="H319" s="540">
        <v>0</v>
      </c>
      <c r="I319" s="540">
        <v>30</v>
      </c>
      <c r="J319" s="531">
        <f t="shared" si="12"/>
        <v>30</v>
      </c>
      <c r="K319" s="584" t="s">
        <v>236</v>
      </c>
      <c r="L319" s="580" t="s">
        <v>242</v>
      </c>
      <c r="M319" s="582"/>
      <c r="N319" s="589"/>
      <c r="O319" s="582"/>
      <c r="P319" s="582"/>
      <c r="Q319" s="311"/>
      <c r="R319" s="311"/>
      <c r="S319" s="311"/>
      <c r="T319" s="311"/>
      <c r="U319" s="311"/>
      <c r="V319" s="311"/>
      <c r="W319" s="311"/>
      <c r="X319" s="311"/>
      <c r="Y319" s="311"/>
      <c r="Z319" s="311"/>
      <c r="AA319" s="311"/>
      <c r="AB319" s="311"/>
      <c r="AC319" s="311"/>
      <c r="AD319" s="311"/>
      <c r="AE319" s="311"/>
      <c r="AF319" s="311"/>
      <c r="AG319" s="311"/>
      <c r="AH319" s="311"/>
      <c r="AI319" s="311"/>
      <c r="AJ319" s="311"/>
      <c r="AK319" s="311"/>
      <c r="AL319" s="311"/>
      <c r="AM319" s="311"/>
      <c r="AN319" s="311"/>
      <c r="AO319" s="311"/>
      <c r="AP319" s="311"/>
      <c r="AQ319" s="311"/>
      <c r="AR319" s="311"/>
      <c r="AS319" s="311"/>
      <c r="AT319" s="311"/>
      <c r="AU319" s="311"/>
      <c r="AV319" s="311"/>
      <c r="AW319" s="311"/>
      <c r="AX319" s="311"/>
      <c r="AY319" s="311"/>
      <c r="AZ319" s="311"/>
      <c r="BA319" s="311"/>
      <c r="BB319" s="311"/>
      <c r="BC319" s="311"/>
      <c r="BD319" s="311"/>
      <c r="BE319" s="311"/>
      <c r="BF319" s="311"/>
      <c r="BG319" s="311"/>
      <c r="BH319" s="311"/>
      <c r="BI319" s="311"/>
      <c r="BJ319" s="311"/>
      <c r="BK319" s="311"/>
      <c r="BL319" s="311"/>
      <c r="BM319" s="311"/>
      <c r="BN319" s="311"/>
      <c r="BO319" s="311"/>
      <c r="BP319" s="311"/>
      <c r="BQ319" s="311"/>
      <c r="BR319" s="311"/>
      <c r="BS319" s="311"/>
      <c r="BT319" s="311"/>
      <c r="BU319" s="311"/>
      <c r="BV319" s="311"/>
      <c r="BW319" s="311"/>
      <c r="BX319" s="311"/>
      <c r="BY319" s="311"/>
      <c r="BZ319" s="311"/>
      <c r="CA319" s="311"/>
      <c r="CB319" s="311"/>
      <c r="CC319" s="311"/>
      <c r="CD319" s="311"/>
      <c r="CE319" s="311"/>
      <c r="CF319" s="311"/>
      <c r="CG319" s="311"/>
      <c r="CH319" s="311"/>
      <c r="CI319" s="311"/>
      <c r="CJ319" s="311"/>
      <c r="CK319" s="311"/>
      <c r="CL319" s="311"/>
      <c r="CM319" s="311"/>
      <c r="CN319" s="311"/>
      <c r="CO319" s="311"/>
      <c r="CP319" s="311"/>
      <c r="CQ319" s="311"/>
      <c r="CR319" s="311"/>
      <c r="CS319" s="311"/>
      <c r="CT319" s="311"/>
      <c r="CU319" s="311"/>
      <c r="CV319" s="311"/>
      <c r="CW319" s="311"/>
      <c r="CX319" s="311"/>
      <c r="CY319" s="311"/>
      <c r="CZ319" s="311"/>
      <c r="DA319" s="311"/>
      <c r="DB319" s="311"/>
      <c r="DC319" s="311"/>
      <c r="DD319" s="311"/>
      <c r="DE319" s="311"/>
      <c r="DF319" s="311"/>
      <c r="DG319" s="311"/>
      <c r="DH319" s="311"/>
      <c r="DI319" s="311"/>
      <c r="DJ319" s="311"/>
      <c r="DK319" s="311"/>
      <c r="DL319" s="311"/>
      <c r="DM319" s="311"/>
      <c r="DN319" s="311"/>
      <c r="DO319" s="311"/>
      <c r="DP319" s="311"/>
      <c r="DQ319" s="311"/>
      <c r="DR319" s="311"/>
      <c r="DS319" s="311"/>
      <c r="DT319" s="311"/>
      <c r="DU319" s="311"/>
      <c r="DV319" s="311"/>
      <c r="DW319" s="311"/>
      <c r="DX319" s="311"/>
      <c r="DY319" s="311"/>
      <c r="DZ319" s="311"/>
      <c r="EA319" s="311"/>
      <c r="EB319" s="311"/>
      <c r="EC319" s="311"/>
      <c r="ED319" s="311"/>
      <c r="EE319" s="311"/>
      <c r="EF319" s="311"/>
      <c r="EG319" s="311"/>
      <c r="EH319" s="311"/>
      <c r="EI319" s="311"/>
      <c r="EJ319" s="311"/>
      <c r="EK319" s="311"/>
      <c r="EL319" s="311"/>
      <c r="EM319" s="311"/>
      <c r="EN319" s="311"/>
      <c r="EO319" s="311"/>
      <c r="EP319" s="311"/>
      <c r="EQ319" s="311"/>
      <c r="ER319" s="311"/>
      <c r="ES319" s="311"/>
      <c r="ET319" s="311"/>
      <c r="EU319" s="311"/>
      <c r="EV319" s="311"/>
      <c r="EW319" s="311"/>
      <c r="EX319" s="311"/>
      <c r="EY319" s="311"/>
      <c r="EZ319" s="311"/>
      <c r="FA319" s="311"/>
      <c r="FB319" s="311"/>
      <c r="FC319" s="311"/>
      <c r="FD319" s="311"/>
      <c r="FE319" s="311"/>
      <c r="FF319" s="311"/>
      <c r="FG319" s="311"/>
      <c r="FH319" s="311"/>
      <c r="FI319" s="311"/>
      <c r="FJ319" s="311"/>
      <c r="FK319" s="311"/>
      <c r="FL319" s="311"/>
      <c r="FM319" s="311"/>
      <c r="FN319" s="311"/>
      <c r="FO319" s="311"/>
      <c r="FP319" s="311"/>
      <c r="FQ319" s="311"/>
      <c r="FR319" s="311"/>
      <c r="FS319" s="311"/>
      <c r="FT319" s="311"/>
      <c r="FU319" s="311"/>
      <c r="FV319" s="311"/>
      <c r="FW319" s="311"/>
      <c r="FX319" s="311"/>
      <c r="FY319" s="311"/>
      <c r="FZ319" s="311"/>
      <c r="GA319" s="311"/>
      <c r="GB319" s="311"/>
      <c r="GC319" s="311"/>
      <c r="GD319" s="311"/>
      <c r="GE319" s="311"/>
      <c r="GF319" s="311"/>
      <c r="GG319" s="311"/>
      <c r="GH319" s="311"/>
      <c r="GI319" s="311"/>
      <c r="GJ319" s="311"/>
      <c r="GK319" s="311"/>
      <c r="GL319" s="311"/>
      <c r="GM319" s="311"/>
      <c r="GN319" s="311"/>
      <c r="GO319" s="311"/>
      <c r="GP319" s="311"/>
      <c r="GQ319" s="311"/>
      <c r="GR319" s="311"/>
      <c r="GS319" s="311"/>
      <c r="GT319" s="311"/>
      <c r="GU319" s="311"/>
      <c r="GV319" s="311"/>
      <c r="GW319" s="311"/>
      <c r="GX319" s="311"/>
      <c r="GY319" s="311"/>
      <c r="GZ319" s="311"/>
      <c r="HA319" s="311"/>
      <c r="HB319" s="311"/>
      <c r="HC319" s="311"/>
      <c r="HD319" s="311"/>
      <c r="HE319" s="311"/>
      <c r="HF319" s="311"/>
      <c r="HG319" s="311"/>
      <c r="HH319" s="311"/>
      <c r="HI319" s="311"/>
      <c r="HJ319" s="311"/>
      <c r="HK319" s="311"/>
      <c r="HL319" s="311"/>
      <c r="HM319" s="311"/>
      <c r="HN319" s="311"/>
      <c r="HO319" s="311"/>
      <c r="HP319" s="311"/>
      <c r="HQ319" s="311"/>
      <c r="HR319" s="311"/>
      <c r="HS319" s="311"/>
      <c r="HT319" s="311"/>
      <c r="HU319" s="311"/>
      <c r="HV319" s="311"/>
      <c r="HW319" s="311"/>
      <c r="HX319" s="311"/>
      <c r="HY319" s="311"/>
      <c r="HZ319" s="311"/>
      <c r="IA319" s="311"/>
      <c r="IB319" s="311"/>
      <c r="IC319" s="311"/>
      <c r="ID319" s="311"/>
      <c r="IE319" s="311"/>
      <c r="IF319" s="311"/>
      <c r="IG319" s="311"/>
      <c r="IH319" s="311"/>
      <c r="II319" s="311"/>
      <c r="IJ319" s="311"/>
      <c r="IK319" s="311"/>
      <c r="IL319" s="311"/>
      <c r="IM319" s="311"/>
      <c r="IN319" s="311"/>
      <c r="IO319" s="311"/>
      <c r="IP319" s="311"/>
      <c r="IQ319" s="311"/>
      <c r="IR319" s="311"/>
      <c r="IS319" s="311"/>
    </row>
    <row r="320" spans="1:253" s="311" customFormat="1" ht="34.5">
      <c r="A320" s="677" t="s">
        <v>1392</v>
      </c>
      <c r="B320" s="567" t="s">
        <v>807</v>
      </c>
      <c r="C320" s="613" t="s">
        <v>555</v>
      </c>
      <c r="D320" s="563" t="s">
        <v>125</v>
      </c>
      <c r="E320" s="633">
        <v>1000</v>
      </c>
      <c r="F320" s="633">
        <v>1800</v>
      </c>
      <c r="G320" s="546">
        <v>0</v>
      </c>
      <c r="H320" s="531">
        <v>600</v>
      </c>
      <c r="I320" s="531">
        <v>1200</v>
      </c>
      <c r="J320" s="531">
        <f t="shared" si="12"/>
        <v>1800</v>
      </c>
      <c r="K320" s="566" t="s">
        <v>236</v>
      </c>
      <c r="L320" s="580" t="s">
        <v>644</v>
      </c>
      <c r="M320" s="582"/>
      <c r="N320" s="589"/>
      <c r="O320" s="582"/>
      <c r="P320" s="582"/>
      <c r="IO320" s="614"/>
      <c r="IP320" s="614"/>
      <c r="IQ320" s="614"/>
      <c r="IR320" s="614"/>
      <c r="IS320" s="614"/>
    </row>
    <row r="321" spans="1:253" s="311" customFormat="1">
      <c r="A321" s="612" t="s">
        <v>988</v>
      </c>
      <c r="B321" s="565" t="s">
        <v>309</v>
      </c>
      <c r="C321" s="556" t="s">
        <v>555</v>
      </c>
      <c r="D321" s="556" t="s">
        <v>47</v>
      </c>
      <c r="E321" s="634">
        <v>400</v>
      </c>
      <c r="F321" s="633">
        <v>700</v>
      </c>
      <c r="G321" s="540">
        <v>0</v>
      </c>
      <c r="H321" s="540">
        <v>0</v>
      </c>
      <c r="I321" s="540">
        <v>140</v>
      </c>
      <c r="J321" s="531">
        <f t="shared" si="12"/>
        <v>280</v>
      </c>
      <c r="K321" s="584" t="s">
        <v>236</v>
      </c>
      <c r="L321" s="580" t="s">
        <v>242</v>
      </c>
      <c r="M321" s="582"/>
      <c r="N321" s="589"/>
      <c r="O321" s="582"/>
      <c r="P321" s="582"/>
      <c r="Q321" s="310"/>
      <c r="R321" s="310"/>
      <c r="S321" s="310"/>
      <c r="T321" s="310"/>
      <c r="U321" s="310"/>
      <c r="V321" s="310"/>
      <c r="W321" s="310"/>
      <c r="X321" s="310"/>
      <c r="Y321" s="310"/>
      <c r="Z321" s="310"/>
      <c r="AA321" s="310"/>
      <c r="AB321" s="310"/>
      <c r="AC321" s="310"/>
      <c r="AD321" s="310"/>
      <c r="AE321" s="310"/>
      <c r="AF321" s="310"/>
      <c r="AG321" s="310"/>
      <c r="AH321" s="310"/>
      <c r="AI321" s="310"/>
      <c r="AJ321" s="310"/>
      <c r="AK321" s="310"/>
      <c r="AL321" s="310"/>
      <c r="AM321" s="310"/>
      <c r="AN321" s="310"/>
      <c r="AO321" s="310"/>
      <c r="AP321" s="310"/>
      <c r="AQ321" s="310"/>
      <c r="AR321" s="310"/>
      <c r="AS321" s="310"/>
      <c r="AT321" s="310"/>
      <c r="AU321" s="310"/>
      <c r="AV321" s="310"/>
      <c r="AW321" s="310"/>
      <c r="AX321" s="310"/>
      <c r="AY321" s="310"/>
      <c r="AZ321" s="310"/>
      <c r="BA321" s="310"/>
      <c r="BB321" s="310"/>
      <c r="BC321" s="310"/>
      <c r="BD321" s="310"/>
      <c r="BE321" s="310"/>
      <c r="BF321" s="310"/>
      <c r="BG321" s="310"/>
      <c r="BH321" s="310"/>
      <c r="BI321" s="310"/>
      <c r="BJ321" s="310"/>
      <c r="BK321" s="310"/>
      <c r="BL321" s="310"/>
      <c r="BM321" s="310"/>
      <c r="BN321" s="310"/>
      <c r="BO321" s="310"/>
      <c r="BP321" s="310"/>
      <c r="BQ321" s="310"/>
      <c r="BR321" s="310"/>
      <c r="BS321" s="310"/>
      <c r="BT321" s="310"/>
      <c r="BU321" s="310"/>
      <c r="BV321" s="310"/>
      <c r="BW321" s="310"/>
      <c r="BX321" s="310"/>
      <c r="BY321" s="310"/>
      <c r="BZ321" s="310"/>
      <c r="CA321" s="310"/>
      <c r="CB321" s="310"/>
      <c r="CC321" s="310"/>
      <c r="CD321" s="310"/>
      <c r="CE321" s="310"/>
      <c r="CF321" s="310"/>
      <c r="CG321" s="310"/>
      <c r="CH321" s="310"/>
      <c r="CI321" s="310"/>
      <c r="CJ321" s="310"/>
      <c r="CK321" s="310"/>
      <c r="CL321" s="310"/>
      <c r="CM321" s="310"/>
      <c r="CN321" s="310"/>
      <c r="CO321" s="310"/>
      <c r="CP321" s="310"/>
      <c r="CQ321" s="310"/>
      <c r="CR321" s="310"/>
      <c r="CS321" s="310"/>
      <c r="CT321" s="310"/>
      <c r="CU321" s="310"/>
      <c r="CV321" s="310"/>
      <c r="CW321" s="310"/>
      <c r="CX321" s="310"/>
      <c r="CY321" s="310"/>
      <c r="CZ321" s="310"/>
      <c r="DA321" s="310"/>
      <c r="DB321" s="310"/>
      <c r="DC321" s="310"/>
      <c r="DD321" s="310"/>
      <c r="DE321" s="310"/>
      <c r="DF321" s="310"/>
      <c r="DG321" s="310"/>
      <c r="DH321" s="310"/>
      <c r="DI321" s="310"/>
      <c r="DJ321" s="310"/>
      <c r="DK321" s="310"/>
      <c r="DL321" s="310"/>
      <c r="DM321" s="310"/>
      <c r="DN321" s="310"/>
      <c r="DO321" s="310"/>
      <c r="DP321" s="310"/>
      <c r="DQ321" s="310"/>
      <c r="DR321" s="310"/>
      <c r="DS321" s="310"/>
      <c r="DT321" s="310"/>
      <c r="DU321" s="310"/>
      <c r="DV321" s="310"/>
      <c r="DW321" s="310"/>
      <c r="DX321" s="310"/>
      <c r="DY321" s="310"/>
      <c r="DZ321" s="310"/>
      <c r="EA321" s="310"/>
      <c r="EB321" s="310"/>
      <c r="EC321" s="310"/>
      <c r="ED321" s="310"/>
      <c r="EE321" s="310"/>
      <c r="EF321" s="310"/>
      <c r="EG321" s="310"/>
      <c r="EH321" s="310"/>
      <c r="EI321" s="310"/>
      <c r="EJ321" s="310"/>
      <c r="EK321" s="310"/>
      <c r="EL321" s="310"/>
      <c r="EM321" s="310"/>
      <c r="EN321" s="310"/>
      <c r="EO321" s="310"/>
      <c r="EP321" s="310"/>
      <c r="EQ321" s="310"/>
      <c r="ER321" s="310"/>
      <c r="ES321" s="310"/>
      <c r="ET321" s="310"/>
      <c r="EU321" s="310"/>
      <c r="EV321" s="310"/>
      <c r="EW321" s="310"/>
      <c r="EX321" s="310"/>
      <c r="EY321" s="310"/>
      <c r="EZ321" s="310"/>
      <c r="FA321" s="310"/>
      <c r="FB321" s="310"/>
      <c r="FC321" s="310"/>
      <c r="FD321" s="310"/>
      <c r="FE321" s="310"/>
      <c r="FF321" s="310"/>
      <c r="FG321" s="310"/>
      <c r="FH321" s="310"/>
      <c r="FI321" s="310"/>
      <c r="FJ321" s="310"/>
      <c r="FK321" s="310"/>
      <c r="FL321" s="310"/>
      <c r="FM321" s="310"/>
      <c r="FN321" s="310"/>
      <c r="FO321" s="310"/>
      <c r="FP321" s="310"/>
      <c r="FQ321" s="310"/>
      <c r="FR321" s="310"/>
      <c r="FS321" s="310"/>
      <c r="FT321" s="310"/>
      <c r="FU321" s="310"/>
      <c r="FV321" s="310"/>
      <c r="FW321" s="310"/>
      <c r="FX321" s="310"/>
      <c r="FY321" s="310"/>
      <c r="FZ321" s="310"/>
      <c r="GA321" s="310"/>
      <c r="GB321" s="310"/>
      <c r="GC321" s="310"/>
      <c r="GD321" s="310"/>
      <c r="GE321" s="310"/>
      <c r="GF321" s="310"/>
      <c r="GG321" s="310"/>
      <c r="GH321" s="310"/>
      <c r="GI321" s="310"/>
      <c r="GJ321" s="310"/>
      <c r="GK321" s="310"/>
      <c r="GL321" s="310"/>
      <c r="GM321" s="310"/>
      <c r="GN321" s="310"/>
      <c r="GO321" s="310"/>
      <c r="GP321" s="310"/>
      <c r="GQ321" s="310"/>
      <c r="GR321" s="310"/>
      <c r="GS321" s="310"/>
      <c r="GT321" s="310"/>
      <c r="GU321" s="310"/>
      <c r="GV321" s="310"/>
      <c r="GW321" s="310"/>
      <c r="GX321" s="310"/>
      <c r="GY321" s="310"/>
      <c r="GZ321" s="310"/>
      <c r="HA321" s="310"/>
      <c r="HB321" s="310"/>
      <c r="HC321" s="310"/>
      <c r="HD321" s="310"/>
      <c r="HE321" s="310"/>
      <c r="HF321" s="310"/>
      <c r="HG321" s="310"/>
      <c r="HH321" s="310"/>
      <c r="HI321" s="310"/>
      <c r="HJ321" s="310"/>
      <c r="HK321" s="310"/>
      <c r="HL321" s="310"/>
      <c r="HM321" s="310"/>
      <c r="HN321" s="310"/>
      <c r="HO321" s="310"/>
      <c r="HP321" s="310"/>
      <c r="HQ321" s="310"/>
      <c r="HR321" s="310"/>
      <c r="HS321" s="310"/>
      <c r="HT321" s="310"/>
      <c r="HU321" s="310"/>
      <c r="HV321" s="310"/>
      <c r="HW321" s="310"/>
      <c r="HX321" s="310"/>
      <c r="HY321" s="310"/>
      <c r="HZ321" s="310"/>
      <c r="IA321" s="310"/>
      <c r="IB321" s="310"/>
      <c r="IC321" s="310"/>
      <c r="ID321" s="310"/>
      <c r="IE321" s="310"/>
      <c r="IF321" s="310"/>
      <c r="IG321" s="310"/>
      <c r="IH321" s="310"/>
      <c r="II321" s="310"/>
      <c r="IJ321" s="310"/>
      <c r="IK321" s="310"/>
      <c r="IL321" s="310"/>
      <c r="IM321" s="310"/>
      <c r="IN321" s="310"/>
    </row>
    <row r="322" spans="1:253" s="311" customFormat="1" ht="49.5" customHeight="1">
      <c r="A322" s="677" t="s">
        <v>1393</v>
      </c>
      <c r="B322" s="565" t="s">
        <v>258</v>
      </c>
      <c r="C322" s="556" t="s">
        <v>555</v>
      </c>
      <c r="D322" s="556" t="s">
        <v>47</v>
      </c>
      <c r="E322" s="696">
        <v>300</v>
      </c>
      <c r="F322" s="633">
        <v>300</v>
      </c>
      <c r="G322" s="540">
        <v>0</v>
      </c>
      <c r="H322" s="540">
        <v>0</v>
      </c>
      <c r="I322" s="540">
        <v>45</v>
      </c>
      <c r="J322" s="531">
        <f t="shared" si="12"/>
        <v>90</v>
      </c>
      <c r="K322" s="584" t="s">
        <v>236</v>
      </c>
      <c r="L322" s="580" t="s">
        <v>242</v>
      </c>
      <c r="M322" s="582"/>
      <c r="N322" s="589"/>
      <c r="O322" s="582"/>
      <c r="P322" s="582"/>
      <c r="Q322" s="310"/>
      <c r="R322" s="310"/>
      <c r="S322" s="310"/>
      <c r="T322" s="310"/>
      <c r="U322" s="310"/>
      <c r="V322" s="310"/>
      <c r="W322" s="310"/>
      <c r="X322" s="310"/>
      <c r="Y322" s="310"/>
      <c r="Z322" s="310"/>
      <c r="AA322" s="310"/>
      <c r="AB322" s="310"/>
      <c r="AC322" s="310"/>
      <c r="AD322" s="310"/>
      <c r="AE322" s="310"/>
      <c r="AF322" s="310"/>
      <c r="AG322" s="310"/>
      <c r="AH322" s="310"/>
      <c r="AI322" s="310"/>
      <c r="AJ322" s="310"/>
      <c r="AK322" s="310"/>
      <c r="AL322" s="310"/>
      <c r="AM322" s="310"/>
      <c r="AN322" s="310"/>
      <c r="AO322" s="310"/>
      <c r="AP322" s="310"/>
      <c r="AQ322" s="310"/>
      <c r="AR322" s="310"/>
      <c r="AS322" s="310"/>
      <c r="AT322" s="310"/>
      <c r="AU322" s="310"/>
      <c r="AV322" s="310"/>
      <c r="AW322" s="310"/>
      <c r="AX322" s="310"/>
      <c r="AY322" s="310"/>
      <c r="AZ322" s="310"/>
      <c r="BA322" s="310"/>
      <c r="BB322" s="310"/>
      <c r="BC322" s="310"/>
      <c r="BD322" s="310"/>
      <c r="BE322" s="310"/>
      <c r="BF322" s="310"/>
      <c r="BG322" s="310"/>
      <c r="BH322" s="310"/>
      <c r="BI322" s="310"/>
      <c r="BJ322" s="310"/>
      <c r="BK322" s="310"/>
      <c r="BL322" s="310"/>
      <c r="BM322" s="310"/>
      <c r="BN322" s="310"/>
      <c r="BO322" s="310"/>
      <c r="BP322" s="310"/>
      <c r="BQ322" s="310"/>
      <c r="BR322" s="310"/>
      <c r="BS322" s="310"/>
      <c r="BT322" s="310"/>
      <c r="BU322" s="310"/>
      <c r="BV322" s="310"/>
      <c r="BW322" s="310"/>
      <c r="BX322" s="310"/>
      <c r="BY322" s="310"/>
      <c r="BZ322" s="310"/>
      <c r="CA322" s="310"/>
      <c r="CB322" s="310"/>
      <c r="CC322" s="310"/>
      <c r="CD322" s="310"/>
      <c r="CE322" s="310"/>
      <c r="CF322" s="310"/>
      <c r="CG322" s="310"/>
      <c r="CH322" s="310"/>
      <c r="CI322" s="310"/>
      <c r="CJ322" s="310"/>
      <c r="CK322" s="310"/>
      <c r="CL322" s="310"/>
      <c r="CM322" s="310"/>
      <c r="CN322" s="310"/>
      <c r="CO322" s="310"/>
      <c r="CP322" s="310"/>
      <c r="CQ322" s="310"/>
      <c r="CR322" s="310"/>
      <c r="CS322" s="310"/>
      <c r="CT322" s="310"/>
      <c r="CU322" s="310"/>
      <c r="CV322" s="310"/>
      <c r="CW322" s="310"/>
      <c r="CX322" s="310"/>
      <c r="CY322" s="310"/>
      <c r="CZ322" s="310"/>
      <c r="DA322" s="310"/>
      <c r="DB322" s="310"/>
      <c r="DC322" s="310"/>
      <c r="DD322" s="310"/>
      <c r="DE322" s="310"/>
      <c r="DF322" s="310"/>
      <c r="DG322" s="310"/>
      <c r="DH322" s="310"/>
      <c r="DI322" s="310"/>
      <c r="DJ322" s="310"/>
      <c r="DK322" s="310"/>
      <c r="DL322" s="310"/>
      <c r="DM322" s="310"/>
      <c r="DN322" s="310"/>
      <c r="DO322" s="310"/>
      <c r="DP322" s="310"/>
      <c r="DQ322" s="310"/>
      <c r="DR322" s="310"/>
      <c r="DS322" s="310"/>
      <c r="DT322" s="310"/>
      <c r="DU322" s="310"/>
      <c r="DV322" s="310"/>
      <c r="DW322" s="310"/>
      <c r="DX322" s="310"/>
      <c r="DY322" s="310"/>
      <c r="DZ322" s="310"/>
      <c r="EA322" s="310"/>
      <c r="EB322" s="310"/>
      <c r="EC322" s="310"/>
      <c r="ED322" s="310"/>
      <c r="EE322" s="310"/>
      <c r="EF322" s="310"/>
      <c r="EG322" s="310"/>
      <c r="EH322" s="310"/>
      <c r="EI322" s="310"/>
      <c r="EJ322" s="310"/>
      <c r="EK322" s="310"/>
      <c r="EL322" s="310"/>
      <c r="EM322" s="310"/>
      <c r="EN322" s="310"/>
      <c r="EO322" s="310"/>
      <c r="EP322" s="310"/>
      <c r="EQ322" s="310"/>
      <c r="ER322" s="310"/>
      <c r="ES322" s="310"/>
      <c r="ET322" s="310"/>
      <c r="EU322" s="310"/>
      <c r="EV322" s="310"/>
      <c r="EW322" s="310"/>
      <c r="EX322" s="310"/>
      <c r="EY322" s="310"/>
      <c r="EZ322" s="310"/>
      <c r="FA322" s="310"/>
      <c r="FB322" s="310"/>
      <c r="FC322" s="310"/>
      <c r="FD322" s="310"/>
      <c r="FE322" s="310"/>
      <c r="FF322" s="310"/>
      <c r="FG322" s="310"/>
      <c r="FH322" s="310"/>
      <c r="FI322" s="310"/>
      <c r="FJ322" s="310"/>
      <c r="FK322" s="310"/>
      <c r="FL322" s="310"/>
      <c r="FM322" s="310"/>
      <c r="FN322" s="310"/>
      <c r="FO322" s="310"/>
      <c r="FP322" s="310"/>
      <c r="FQ322" s="310"/>
      <c r="FR322" s="310"/>
      <c r="FS322" s="310"/>
      <c r="FT322" s="310"/>
      <c r="FU322" s="310"/>
      <c r="FV322" s="310"/>
      <c r="FW322" s="310"/>
      <c r="FX322" s="310"/>
      <c r="FY322" s="310"/>
      <c r="FZ322" s="310"/>
      <c r="GA322" s="310"/>
      <c r="GB322" s="310"/>
      <c r="GC322" s="310"/>
      <c r="GD322" s="310"/>
      <c r="GE322" s="310"/>
      <c r="GF322" s="310"/>
      <c r="GG322" s="310"/>
      <c r="GH322" s="310"/>
      <c r="GI322" s="310"/>
      <c r="GJ322" s="310"/>
      <c r="GK322" s="310"/>
      <c r="GL322" s="310"/>
      <c r="GM322" s="310"/>
      <c r="GN322" s="310"/>
      <c r="GO322" s="310"/>
      <c r="GP322" s="310"/>
      <c r="GQ322" s="310"/>
      <c r="GR322" s="310"/>
      <c r="GS322" s="310"/>
      <c r="GT322" s="310"/>
      <c r="GU322" s="310"/>
      <c r="GV322" s="310"/>
      <c r="GW322" s="310"/>
      <c r="GX322" s="310"/>
      <c r="GY322" s="310"/>
      <c r="GZ322" s="310"/>
      <c r="HA322" s="310"/>
      <c r="HB322" s="310"/>
      <c r="HC322" s="310"/>
      <c r="HD322" s="310"/>
      <c r="HE322" s="310"/>
      <c r="HF322" s="310"/>
      <c r="HG322" s="310"/>
      <c r="HH322" s="310"/>
      <c r="HI322" s="310"/>
      <c r="HJ322" s="310"/>
      <c r="HK322" s="310"/>
      <c r="HL322" s="310"/>
      <c r="HM322" s="310"/>
      <c r="HN322" s="310"/>
      <c r="HO322" s="310"/>
      <c r="HP322" s="310"/>
      <c r="HQ322" s="310"/>
      <c r="HR322" s="310"/>
      <c r="HS322" s="310"/>
      <c r="HT322" s="310"/>
      <c r="HU322" s="310"/>
      <c r="HV322" s="310"/>
      <c r="HW322" s="310"/>
      <c r="HX322" s="310"/>
      <c r="HY322" s="310"/>
      <c r="HZ322" s="310"/>
      <c r="IA322" s="310"/>
      <c r="IB322" s="310"/>
      <c r="IC322" s="310"/>
      <c r="ID322" s="310"/>
      <c r="IE322" s="310"/>
      <c r="IF322" s="310"/>
      <c r="IG322" s="310"/>
      <c r="IH322" s="310"/>
      <c r="II322" s="310"/>
      <c r="IJ322" s="310"/>
      <c r="IK322" s="310"/>
      <c r="IL322" s="310"/>
      <c r="IM322" s="310"/>
      <c r="IN322" s="310"/>
    </row>
    <row r="323" spans="1:253" s="311" customFormat="1" ht="48" customHeight="1">
      <c r="A323" s="677" t="s">
        <v>1394</v>
      </c>
      <c r="B323" s="565" t="s">
        <v>636</v>
      </c>
      <c r="C323" s="556" t="s">
        <v>555</v>
      </c>
      <c r="D323" s="556" t="s">
        <v>47</v>
      </c>
      <c r="E323" s="696">
        <v>1000</v>
      </c>
      <c r="F323" s="633">
        <v>30</v>
      </c>
      <c r="G323" s="540">
        <v>0</v>
      </c>
      <c r="H323" s="540">
        <v>0</v>
      </c>
      <c r="I323" s="540">
        <v>30</v>
      </c>
      <c r="J323" s="531">
        <f t="shared" si="12"/>
        <v>30</v>
      </c>
      <c r="K323" s="584" t="s">
        <v>236</v>
      </c>
      <c r="L323" s="580" t="s">
        <v>242</v>
      </c>
      <c r="M323" s="582"/>
      <c r="N323" s="597"/>
      <c r="O323" s="596"/>
      <c r="P323" s="596"/>
      <c r="Q323" s="511"/>
      <c r="R323" s="511"/>
      <c r="S323" s="511"/>
      <c r="T323" s="511"/>
      <c r="U323" s="511"/>
      <c r="V323" s="511"/>
      <c r="W323" s="511"/>
      <c r="X323" s="511"/>
      <c r="Y323" s="511"/>
      <c r="Z323" s="511"/>
      <c r="AA323" s="511"/>
      <c r="AB323" s="511"/>
      <c r="AC323" s="511"/>
      <c r="AD323" s="511"/>
      <c r="AE323" s="511"/>
      <c r="AF323" s="511"/>
      <c r="AG323" s="511"/>
      <c r="AH323" s="511"/>
      <c r="AI323" s="511"/>
      <c r="AJ323" s="511"/>
      <c r="AK323" s="511"/>
      <c r="AL323" s="511"/>
      <c r="AM323" s="511"/>
      <c r="AN323" s="511"/>
      <c r="AO323" s="511"/>
      <c r="AP323" s="511"/>
      <c r="AQ323" s="511"/>
      <c r="AR323" s="511"/>
      <c r="AS323" s="511"/>
      <c r="AT323" s="511"/>
      <c r="AU323" s="511"/>
      <c r="AV323" s="511"/>
      <c r="AW323" s="511"/>
      <c r="AX323" s="511"/>
      <c r="AY323" s="511"/>
      <c r="AZ323" s="511"/>
      <c r="BA323" s="511"/>
      <c r="BB323" s="511"/>
      <c r="BC323" s="511"/>
      <c r="BD323" s="511"/>
      <c r="BE323" s="511"/>
      <c r="BF323" s="511"/>
      <c r="BG323" s="511"/>
      <c r="BH323" s="511"/>
      <c r="BI323" s="511"/>
      <c r="BJ323" s="511"/>
      <c r="BK323" s="511"/>
      <c r="BL323" s="511"/>
      <c r="BM323" s="511"/>
      <c r="BN323" s="511"/>
      <c r="BO323" s="511"/>
      <c r="BP323" s="511"/>
      <c r="BQ323" s="511"/>
      <c r="BR323" s="511"/>
      <c r="BS323" s="511"/>
      <c r="BT323" s="511"/>
      <c r="BU323" s="511"/>
      <c r="BV323" s="511"/>
      <c r="BW323" s="511"/>
      <c r="BX323" s="511"/>
      <c r="BY323" s="511"/>
      <c r="BZ323" s="511"/>
      <c r="CA323" s="511"/>
      <c r="CB323" s="511"/>
      <c r="CC323" s="511"/>
      <c r="CD323" s="511"/>
      <c r="CE323" s="511"/>
      <c r="CF323" s="511"/>
      <c r="CG323" s="511"/>
      <c r="CH323" s="511"/>
      <c r="CI323" s="511"/>
      <c r="CJ323" s="511"/>
      <c r="CK323" s="511"/>
      <c r="CL323" s="511"/>
      <c r="CM323" s="511"/>
      <c r="CN323" s="511"/>
      <c r="CO323" s="511"/>
      <c r="CP323" s="511"/>
      <c r="CQ323" s="511"/>
      <c r="CR323" s="511"/>
      <c r="CS323" s="511"/>
      <c r="CT323" s="511"/>
      <c r="CU323" s="511"/>
      <c r="CV323" s="511"/>
      <c r="CW323" s="511"/>
      <c r="CX323" s="511"/>
      <c r="CY323" s="511"/>
      <c r="CZ323" s="511"/>
      <c r="DA323" s="511"/>
      <c r="DB323" s="511"/>
      <c r="DC323" s="511"/>
      <c r="DD323" s="511"/>
      <c r="DE323" s="511"/>
      <c r="DF323" s="511"/>
      <c r="DG323" s="511"/>
      <c r="DH323" s="511"/>
      <c r="DI323" s="511"/>
      <c r="DJ323" s="511"/>
      <c r="DK323" s="511"/>
      <c r="DL323" s="511"/>
      <c r="DM323" s="511"/>
      <c r="DN323" s="511"/>
      <c r="DO323" s="511"/>
      <c r="DP323" s="511"/>
      <c r="DQ323" s="511"/>
      <c r="DR323" s="511"/>
      <c r="DS323" s="511"/>
      <c r="DT323" s="511"/>
      <c r="DU323" s="511"/>
      <c r="DV323" s="511"/>
      <c r="DW323" s="511"/>
      <c r="DX323" s="511"/>
      <c r="DY323" s="511"/>
      <c r="DZ323" s="511"/>
      <c r="EA323" s="511"/>
      <c r="EB323" s="511"/>
      <c r="EC323" s="511"/>
      <c r="ED323" s="511"/>
      <c r="EE323" s="511"/>
      <c r="EF323" s="511"/>
      <c r="EG323" s="511"/>
      <c r="EH323" s="511"/>
      <c r="EI323" s="511"/>
      <c r="EJ323" s="511"/>
      <c r="EK323" s="511"/>
      <c r="EL323" s="511"/>
      <c r="EM323" s="511"/>
      <c r="EN323" s="511"/>
      <c r="EO323" s="511"/>
      <c r="EP323" s="511"/>
      <c r="EQ323" s="511"/>
      <c r="ER323" s="511"/>
      <c r="ES323" s="511"/>
      <c r="ET323" s="511"/>
      <c r="EU323" s="511"/>
      <c r="EV323" s="511"/>
      <c r="EW323" s="511"/>
      <c r="EX323" s="511"/>
      <c r="EY323" s="511"/>
      <c r="EZ323" s="511"/>
      <c r="FA323" s="511"/>
      <c r="FB323" s="511"/>
      <c r="FC323" s="511"/>
      <c r="FD323" s="511"/>
      <c r="FE323" s="511"/>
      <c r="FF323" s="511"/>
      <c r="FG323" s="511"/>
      <c r="FH323" s="511"/>
      <c r="FI323" s="511"/>
      <c r="FJ323" s="511"/>
      <c r="FK323" s="511"/>
      <c r="FL323" s="511"/>
      <c r="FM323" s="511"/>
      <c r="FN323" s="511"/>
      <c r="FO323" s="511"/>
      <c r="FP323" s="511"/>
      <c r="FQ323" s="511"/>
      <c r="FR323" s="511"/>
      <c r="FS323" s="511"/>
      <c r="FT323" s="511"/>
      <c r="FU323" s="511"/>
      <c r="FV323" s="511"/>
      <c r="FW323" s="511"/>
      <c r="FX323" s="511"/>
      <c r="FY323" s="511"/>
      <c r="FZ323" s="511"/>
      <c r="GA323" s="511"/>
      <c r="GB323" s="511"/>
      <c r="GC323" s="511"/>
      <c r="GD323" s="511"/>
      <c r="GE323" s="511"/>
      <c r="GF323" s="511"/>
      <c r="GG323" s="511"/>
      <c r="GH323" s="511"/>
      <c r="GI323" s="511"/>
      <c r="GJ323" s="511"/>
      <c r="GK323" s="511"/>
      <c r="GL323" s="511"/>
      <c r="GM323" s="511"/>
      <c r="GN323" s="511"/>
      <c r="GO323" s="511"/>
      <c r="GP323" s="511"/>
      <c r="GQ323" s="511"/>
      <c r="GR323" s="511"/>
      <c r="GS323" s="511"/>
      <c r="GT323" s="511"/>
      <c r="GU323" s="511"/>
      <c r="GV323" s="511"/>
      <c r="GW323" s="511"/>
      <c r="GX323" s="511"/>
      <c r="GY323" s="511"/>
      <c r="GZ323" s="511"/>
      <c r="HA323" s="511"/>
      <c r="HB323" s="511"/>
      <c r="HC323" s="511"/>
      <c r="HD323" s="511"/>
      <c r="HE323" s="511"/>
      <c r="HF323" s="511"/>
      <c r="HG323" s="511"/>
      <c r="HH323" s="511"/>
      <c r="HI323" s="511"/>
      <c r="HJ323" s="511"/>
      <c r="HK323" s="511"/>
      <c r="HL323" s="511"/>
      <c r="HM323" s="511"/>
      <c r="HN323" s="511"/>
      <c r="HO323" s="511"/>
      <c r="HP323" s="511"/>
      <c r="HQ323" s="511"/>
      <c r="HR323" s="511"/>
      <c r="HS323" s="511"/>
      <c r="HT323" s="511"/>
      <c r="HU323" s="511"/>
      <c r="HV323" s="511"/>
      <c r="HW323" s="511"/>
      <c r="HX323" s="511"/>
      <c r="HY323" s="511"/>
      <c r="HZ323" s="511"/>
      <c r="IA323" s="511"/>
      <c r="IB323" s="511"/>
      <c r="IC323" s="511"/>
      <c r="ID323" s="511"/>
      <c r="IE323" s="511"/>
      <c r="IF323" s="511"/>
      <c r="IG323" s="511"/>
      <c r="IH323" s="511"/>
      <c r="II323" s="511"/>
      <c r="IJ323" s="511"/>
      <c r="IK323" s="511"/>
      <c r="IL323" s="511"/>
      <c r="IM323" s="511"/>
      <c r="IN323" s="511"/>
    </row>
    <row r="324" spans="1:253" s="311" customFormat="1" ht="59.25" customHeight="1">
      <c r="A324" s="677" t="s">
        <v>1395</v>
      </c>
      <c r="B324" s="565" t="s">
        <v>613</v>
      </c>
      <c r="C324" s="556" t="s">
        <v>555</v>
      </c>
      <c r="D324" s="556" t="s">
        <v>47</v>
      </c>
      <c r="E324" s="696">
        <v>630</v>
      </c>
      <c r="F324" s="633">
        <v>80</v>
      </c>
      <c r="G324" s="540">
        <v>0</v>
      </c>
      <c r="H324" s="540">
        <v>0</v>
      </c>
      <c r="I324" s="540">
        <v>25</v>
      </c>
      <c r="J324" s="531">
        <f t="shared" si="12"/>
        <v>50.4</v>
      </c>
      <c r="K324" s="584" t="s">
        <v>236</v>
      </c>
      <c r="L324" s="580" t="s">
        <v>242</v>
      </c>
      <c r="M324" s="582"/>
      <c r="N324" s="589"/>
      <c r="O324" s="582"/>
      <c r="P324" s="582"/>
    </row>
    <row r="325" spans="1:253" s="311" customFormat="1" ht="59.25" customHeight="1">
      <c r="A325" s="556" t="s">
        <v>873</v>
      </c>
      <c r="B325" s="567" t="s">
        <v>259</v>
      </c>
      <c r="C325" s="613" t="s">
        <v>555</v>
      </c>
      <c r="D325" s="563" t="s">
        <v>47</v>
      </c>
      <c r="E325" s="697">
        <v>5400</v>
      </c>
      <c r="F325" s="633">
        <v>169</v>
      </c>
      <c r="G325" s="546">
        <v>0</v>
      </c>
      <c r="H325" s="531">
        <v>270</v>
      </c>
      <c r="I325" s="531">
        <v>540</v>
      </c>
      <c r="J325" s="531">
        <f t="shared" si="12"/>
        <v>912.6</v>
      </c>
      <c r="K325" s="566" t="s">
        <v>236</v>
      </c>
      <c r="L325" s="580" t="s">
        <v>644</v>
      </c>
      <c r="M325" s="582"/>
      <c r="N325" s="589"/>
      <c r="O325" s="582"/>
      <c r="P325" s="582"/>
    </row>
    <row r="326" spans="1:253" s="311" customFormat="1" ht="67.5" customHeight="1">
      <c r="A326" s="556" t="s">
        <v>989</v>
      </c>
      <c r="B326" s="565" t="s">
        <v>259</v>
      </c>
      <c r="C326" s="556" t="s">
        <v>555</v>
      </c>
      <c r="D326" s="556" t="s">
        <v>47</v>
      </c>
      <c r="E326" s="696">
        <v>800</v>
      </c>
      <c r="F326" s="633">
        <v>50</v>
      </c>
      <c r="G326" s="540">
        <v>0</v>
      </c>
      <c r="H326" s="540">
        <v>0</v>
      </c>
      <c r="I326" s="540">
        <v>20</v>
      </c>
      <c r="J326" s="531">
        <f t="shared" si="12"/>
        <v>40</v>
      </c>
      <c r="K326" s="584" t="s">
        <v>236</v>
      </c>
      <c r="L326" s="580" t="s">
        <v>242</v>
      </c>
      <c r="M326" s="582"/>
      <c r="N326" s="589"/>
      <c r="O326" s="582"/>
      <c r="P326" s="582"/>
      <c r="Q326" s="310"/>
      <c r="R326" s="310"/>
      <c r="S326" s="310"/>
      <c r="T326" s="310"/>
      <c r="U326" s="310"/>
      <c r="V326" s="310"/>
      <c r="W326" s="310"/>
      <c r="X326" s="310"/>
      <c r="Y326" s="310"/>
      <c r="Z326" s="310"/>
      <c r="AA326" s="310"/>
      <c r="AB326" s="310"/>
      <c r="AC326" s="310"/>
      <c r="AD326" s="310"/>
      <c r="AE326" s="310"/>
      <c r="AF326" s="310"/>
      <c r="AG326" s="310"/>
      <c r="AH326" s="310"/>
      <c r="AI326" s="310"/>
      <c r="AJ326" s="310"/>
      <c r="AK326" s="310"/>
      <c r="AL326" s="310"/>
      <c r="AM326" s="310"/>
      <c r="AN326" s="310"/>
      <c r="AO326" s="310"/>
      <c r="AP326" s="310"/>
      <c r="AQ326" s="310"/>
      <c r="AR326" s="310"/>
      <c r="AS326" s="310"/>
      <c r="AT326" s="310"/>
      <c r="AU326" s="310"/>
      <c r="AV326" s="310"/>
      <c r="AW326" s="310"/>
      <c r="AX326" s="310"/>
      <c r="AY326" s="310"/>
      <c r="AZ326" s="310"/>
      <c r="BA326" s="310"/>
      <c r="BB326" s="310"/>
      <c r="BC326" s="310"/>
      <c r="BD326" s="310"/>
      <c r="BE326" s="310"/>
      <c r="BF326" s="310"/>
      <c r="BG326" s="310"/>
      <c r="BH326" s="310"/>
      <c r="BI326" s="310"/>
      <c r="BJ326" s="310"/>
      <c r="BK326" s="310"/>
      <c r="BL326" s="310"/>
      <c r="BM326" s="310"/>
      <c r="BN326" s="310"/>
      <c r="BO326" s="310"/>
      <c r="BP326" s="310"/>
      <c r="BQ326" s="310"/>
      <c r="BR326" s="310"/>
      <c r="BS326" s="310"/>
      <c r="BT326" s="310"/>
      <c r="BU326" s="310"/>
      <c r="BV326" s="310"/>
      <c r="BW326" s="310"/>
      <c r="BX326" s="310"/>
      <c r="BY326" s="310"/>
      <c r="BZ326" s="310"/>
      <c r="CA326" s="310"/>
      <c r="CB326" s="310"/>
      <c r="CC326" s="310"/>
      <c r="CD326" s="310"/>
      <c r="CE326" s="310"/>
      <c r="CF326" s="310"/>
      <c r="CG326" s="310"/>
      <c r="CH326" s="310"/>
      <c r="CI326" s="310"/>
      <c r="CJ326" s="310"/>
      <c r="CK326" s="310"/>
      <c r="CL326" s="310"/>
      <c r="CM326" s="310"/>
      <c r="CN326" s="310"/>
      <c r="CO326" s="310"/>
      <c r="CP326" s="310"/>
      <c r="CQ326" s="310"/>
      <c r="CR326" s="310"/>
      <c r="CS326" s="310"/>
      <c r="CT326" s="310"/>
      <c r="CU326" s="310"/>
      <c r="CV326" s="310"/>
      <c r="CW326" s="310"/>
      <c r="CX326" s="310"/>
      <c r="CY326" s="310"/>
      <c r="CZ326" s="310"/>
      <c r="DA326" s="310"/>
      <c r="DB326" s="310"/>
      <c r="DC326" s="310"/>
      <c r="DD326" s="310"/>
      <c r="DE326" s="310"/>
      <c r="DF326" s="310"/>
      <c r="DG326" s="310"/>
      <c r="DH326" s="310"/>
      <c r="DI326" s="310"/>
      <c r="DJ326" s="310"/>
      <c r="DK326" s="310"/>
      <c r="DL326" s="310"/>
      <c r="DM326" s="310"/>
      <c r="DN326" s="310"/>
      <c r="DO326" s="310"/>
      <c r="DP326" s="310"/>
      <c r="DQ326" s="310"/>
      <c r="DR326" s="310"/>
      <c r="DS326" s="310"/>
      <c r="DT326" s="310"/>
      <c r="DU326" s="310"/>
      <c r="DV326" s="310"/>
      <c r="DW326" s="310"/>
      <c r="DX326" s="310"/>
      <c r="DY326" s="310"/>
      <c r="DZ326" s="310"/>
      <c r="EA326" s="310"/>
      <c r="EB326" s="310"/>
      <c r="EC326" s="310"/>
      <c r="ED326" s="310"/>
      <c r="EE326" s="310"/>
      <c r="EF326" s="310"/>
      <c r="EG326" s="310"/>
      <c r="EH326" s="310"/>
      <c r="EI326" s="310"/>
      <c r="EJ326" s="310"/>
      <c r="EK326" s="310"/>
      <c r="EL326" s="310"/>
      <c r="EM326" s="310"/>
      <c r="EN326" s="310"/>
      <c r="EO326" s="310"/>
      <c r="EP326" s="310"/>
      <c r="EQ326" s="310"/>
      <c r="ER326" s="310"/>
      <c r="ES326" s="310"/>
      <c r="ET326" s="310"/>
      <c r="EU326" s="310"/>
      <c r="EV326" s="310"/>
      <c r="EW326" s="310"/>
      <c r="EX326" s="310"/>
      <c r="EY326" s="310"/>
      <c r="EZ326" s="310"/>
      <c r="FA326" s="310"/>
      <c r="FB326" s="310"/>
      <c r="FC326" s="310"/>
      <c r="FD326" s="310"/>
      <c r="FE326" s="310"/>
      <c r="FF326" s="310"/>
      <c r="FG326" s="310"/>
      <c r="FH326" s="310"/>
      <c r="FI326" s="310"/>
      <c r="FJ326" s="310"/>
      <c r="FK326" s="310"/>
      <c r="FL326" s="310"/>
      <c r="FM326" s="310"/>
      <c r="FN326" s="310"/>
      <c r="FO326" s="310"/>
      <c r="FP326" s="310"/>
      <c r="FQ326" s="310"/>
      <c r="FR326" s="310"/>
      <c r="FS326" s="310"/>
      <c r="FT326" s="310"/>
      <c r="FU326" s="310"/>
      <c r="FV326" s="310"/>
      <c r="FW326" s="310"/>
      <c r="FX326" s="310"/>
      <c r="FY326" s="310"/>
      <c r="FZ326" s="310"/>
      <c r="GA326" s="310"/>
      <c r="GB326" s="310"/>
      <c r="GC326" s="310"/>
      <c r="GD326" s="310"/>
      <c r="GE326" s="310"/>
      <c r="GF326" s="310"/>
      <c r="GG326" s="310"/>
      <c r="GH326" s="310"/>
      <c r="GI326" s="310"/>
      <c r="GJ326" s="310"/>
      <c r="GK326" s="310"/>
      <c r="GL326" s="310"/>
      <c r="GM326" s="310"/>
      <c r="GN326" s="310"/>
      <c r="GO326" s="310"/>
      <c r="GP326" s="310"/>
      <c r="GQ326" s="310"/>
      <c r="GR326" s="310"/>
      <c r="GS326" s="310"/>
      <c r="GT326" s="310"/>
      <c r="GU326" s="310"/>
      <c r="GV326" s="310"/>
      <c r="GW326" s="310"/>
      <c r="GX326" s="310"/>
      <c r="GY326" s="310"/>
      <c r="GZ326" s="310"/>
      <c r="HA326" s="310"/>
      <c r="HB326" s="310"/>
      <c r="HC326" s="310"/>
      <c r="HD326" s="310"/>
      <c r="HE326" s="310"/>
      <c r="HF326" s="310"/>
      <c r="HG326" s="310"/>
      <c r="HH326" s="310"/>
      <c r="HI326" s="310"/>
      <c r="HJ326" s="310"/>
      <c r="HK326" s="310"/>
      <c r="HL326" s="310"/>
      <c r="HM326" s="310"/>
      <c r="HN326" s="310"/>
      <c r="HO326" s="310"/>
      <c r="HP326" s="310"/>
      <c r="HQ326" s="310"/>
      <c r="HR326" s="310"/>
      <c r="HS326" s="310"/>
      <c r="HT326" s="310"/>
      <c r="HU326" s="310"/>
      <c r="HV326" s="310"/>
      <c r="HW326" s="310"/>
      <c r="HX326" s="310"/>
      <c r="HY326" s="310"/>
      <c r="HZ326" s="310"/>
      <c r="IA326" s="310"/>
      <c r="IB326" s="310"/>
      <c r="IC326" s="310"/>
      <c r="ID326" s="310"/>
      <c r="IE326" s="310"/>
      <c r="IF326" s="310"/>
      <c r="IG326" s="310"/>
      <c r="IH326" s="310"/>
      <c r="II326" s="310"/>
      <c r="IJ326" s="310"/>
      <c r="IK326" s="310"/>
      <c r="IL326" s="310"/>
      <c r="IM326" s="310"/>
      <c r="IN326" s="310"/>
    </row>
    <row r="327" spans="1:253" s="663" customFormat="1" ht="64.5" customHeight="1">
      <c r="A327" s="556" t="s">
        <v>990</v>
      </c>
      <c r="B327" s="565" t="s">
        <v>259</v>
      </c>
      <c r="C327" s="556" t="s">
        <v>555</v>
      </c>
      <c r="D327" s="556" t="s">
        <v>47</v>
      </c>
      <c r="E327" s="696">
        <v>1000</v>
      </c>
      <c r="F327" s="633">
        <v>10</v>
      </c>
      <c r="G327" s="540">
        <v>0</v>
      </c>
      <c r="H327" s="540">
        <v>0</v>
      </c>
      <c r="I327" s="540">
        <v>10</v>
      </c>
      <c r="J327" s="531">
        <f t="shared" si="12"/>
        <v>10</v>
      </c>
      <c r="K327" s="566" t="s">
        <v>236</v>
      </c>
      <c r="L327" s="580" t="s">
        <v>242</v>
      </c>
      <c r="M327" s="582"/>
      <c r="N327" s="589"/>
      <c r="O327" s="582"/>
      <c r="P327" s="582"/>
      <c r="Q327" s="311"/>
      <c r="R327" s="311"/>
      <c r="S327" s="311"/>
      <c r="T327" s="311"/>
      <c r="U327" s="311"/>
      <c r="V327" s="311"/>
      <c r="W327" s="311"/>
      <c r="X327" s="311"/>
      <c r="Y327" s="311"/>
      <c r="Z327" s="311"/>
      <c r="AA327" s="311"/>
      <c r="AB327" s="311"/>
      <c r="AC327" s="311"/>
      <c r="AD327" s="311"/>
      <c r="AE327" s="311"/>
      <c r="AF327" s="311"/>
      <c r="AG327" s="311"/>
      <c r="AH327" s="311"/>
      <c r="AI327" s="311"/>
      <c r="AJ327" s="311"/>
      <c r="AK327" s="311"/>
      <c r="AL327" s="311"/>
      <c r="AM327" s="311"/>
      <c r="AN327" s="311"/>
      <c r="AO327" s="311"/>
      <c r="AP327" s="311"/>
      <c r="AQ327" s="311"/>
      <c r="AR327" s="311"/>
      <c r="AS327" s="311"/>
      <c r="AT327" s="311"/>
      <c r="AU327" s="311"/>
      <c r="AV327" s="311"/>
      <c r="AW327" s="311"/>
      <c r="AX327" s="311"/>
      <c r="AY327" s="311"/>
      <c r="AZ327" s="311"/>
      <c r="BA327" s="311"/>
      <c r="BB327" s="311"/>
      <c r="BC327" s="311"/>
      <c r="BD327" s="311"/>
      <c r="BE327" s="311"/>
      <c r="BF327" s="311"/>
      <c r="BG327" s="311"/>
      <c r="BH327" s="311"/>
      <c r="BI327" s="311"/>
      <c r="BJ327" s="311"/>
      <c r="BK327" s="311"/>
      <c r="BL327" s="311"/>
      <c r="BM327" s="311"/>
      <c r="BN327" s="311"/>
      <c r="BO327" s="311"/>
      <c r="BP327" s="311"/>
      <c r="BQ327" s="311"/>
      <c r="BR327" s="311"/>
      <c r="BS327" s="311"/>
      <c r="BT327" s="311"/>
      <c r="BU327" s="311"/>
      <c r="BV327" s="311"/>
      <c r="BW327" s="311"/>
      <c r="BX327" s="311"/>
      <c r="BY327" s="311"/>
      <c r="BZ327" s="311"/>
      <c r="CA327" s="311"/>
      <c r="CB327" s="311"/>
      <c r="CC327" s="311"/>
      <c r="CD327" s="311"/>
      <c r="CE327" s="311"/>
      <c r="CF327" s="311"/>
      <c r="CG327" s="311"/>
      <c r="CH327" s="311"/>
      <c r="CI327" s="311"/>
      <c r="CJ327" s="311"/>
      <c r="CK327" s="311"/>
      <c r="CL327" s="311"/>
      <c r="CM327" s="311"/>
      <c r="CN327" s="311"/>
      <c r="CO327" s="311"/>
      <c r="CP327" s="311"/>
      <c r="CQ327" s="311"/>
      <c r="CR327" s="311"/>
      <c r="CS327" s="311"/>
      <c r="CT327" s="311"/>
      <c r="CU327" s="311"/>
      <c r="CV327" s="311"/>
      <c r="CW327" s="311"/>
      <c r="CX327" s="311"/>
      <c r="CY327" s="311"/>
      <c r="CZ327" s="311"/>
      <c r="DA327" s="311"/>
      <c r="DB327" s="311"/>
      <c r="DC327" s="311"/>
      <c r="DD327" s="311"/>
      <c r="DE327" s="311"/>
      <c r="DF327" s="311"/>
      <c r="DG327" s="311"/>
      <c r="DH327" s="311"/>
      <c r="DI327" s="311"/>
      <c r="DJ327" s="311"/>
      <c r="DK327" s="311"/>
      <c r="DL327" s="311"/>
      <c r="DM327" s="311"/>
      <c r="DN327" s="311"/>
      <c r="DO327" s="311"/>
      <c r="DP327" s="311"/>
      <c r="DQ327" s="311"/>
      <c r="DR327" s="311"/>
      <c r="DS327" s="311"/>
      <c r="DT327" s="311"/>
      <c r="DU327" s="311"/>
      <c r="DV327" s="311"/>
      <c r="DW327" s="311"/>
      <c r="DX327" s="311"/>
      <c r="DY327" s="311"/>
      <c r="DZ327" s="311"/>
      <c r="EA327" s="311"/>
      <c r="EB327" s="311"/>
      <c r="EC327" s="311"/>
      <c r="ED327" s="311"/>
      <c r="EE327" s="311"/>
      <c r="EF327" s="311"/>
      <c r="EG327" s="311"/>
      <c r="EH327" s="311"/>
      <c r="EI327" s="311"/>
      <c r="EJ327" s="311"/>
      <c r="EK327" s="311"/>
      <c r="EL327" s="311"/>
      <c r="EM327" s="311"/>
      <c r="EN327" s="311"/>
      <c r="EO327" s="311"/>
      <c r="EP327" s="311"/>
      <c r="EQ327" s="311"/>
      <c r="ER327" s="311"/>
      <c r="ES327" s="311"/>
      <c r="ET327" s="311"/>
      <c r="EU327" s="311"/>
      <c r="EV327" s="311"/>
      <c r="EW327" s="311"/>
      <c r="EX327" s="311"/>
      <c r="EY327" s="311"/>
      <c r="EZ327" s="311"/>
      <c r="FA327" s="311"/>
      <c r="FB327" s="311"/>
      <c r="FC327" s="311"/>
      <c r="FD327" s="311"/>
      <c r="FE327" s="311"/>
      <c r="FF327" s="311"/>
      <c r="FG327" s="311"/>
      <c r="FH327" s="311"/>
      <c r="FI327" s="311"/>
      <c r="FJ327" s="311"/>
      <c r="FK327" s="311"/>
      <c r="FL327" s="311"/>
      <c r="FM327" s="311"/>
      <c r="FN327" s="311"/>
      <c r="FO327" s="311"/>
      <c r="FP327" s="311"/>
      <c r="FQ327" s="311"/>
      <c r="FR327" s="311"/>
      <c r="FS327" s="311"/>
      <c r="FT327" s="311"/>
      <c r="FU327" s="311"/>
      <c r="FV327" s="311"/>
      <c r="FW327" s="311"/>
      <c r="FX327" s="311"/>
      <c r="FY327" s="311"/>
      <c r="FZ327" s="311"/>
      <c r="GA327" s="311"/>
      <c r="GB327" s="311"/>
      <c r="GC327" s="311"/>
      <c r="GD327" s="311"/>
      <c r="GE327" s="311"/>
      <c r="GF327" s="311"/>
      <c r="GG327" s="311"/>
      <c r="GH327" s="311"/>
      <c r="GI327" s="311"/>
      <c r="GJ327" s="311"/>
      <c r="GK327" s="311"/>
      <c r="GL327" s="311"/>
      <c r="GM327" s="311"/>
      <c r="GN327" s="311"/>
      <c r="GO327" s="311"/>
      <c r="GP327" s="311"/>
      <c r="GQ327" s="311"/>
      <c r="GR327" s="311"/>
      <c r="GS327" s="311"/>
      <c r="GT327" s="311"/>
      <c r="GU327" s="311"/>
      <c r="GV327" s="311"/>
      <c r="GW327" s="311"/>
      <c r="GX327" s="311"/>
      <c r="GY327" s="311"/>
      <c r="GZ327" s="311"/>
      <c r="HA327" s="311"/>
      <c r="HB327" s="311"/>
      <c r="HC327" s="311"/>
      <c r="HD327" s="311"/>
      <c r="HE327" s="311"/>
      <c r="HF327" s="311"/>
      <c r="HG327" s="311"/>
      <c r="HH327" s="311"/>
      <c r="HI327" s="311"/>
      <c r="HJ327" s="311"/>
      <c r="HK327" s="311"/>
      <c r="HL327" s="311"/>
      <c r="HM327" s="311"/>
      <c r="HN327" s="311"/>
      <c r="HO327" s="311"/>
      <c r="HP327" s="311"/>
      <c r="HQ327" s="311"/>
      <c r="HR327" s="311"/>
      <c r="HS327" s="311"/>
      <c r="HT327" s="311"/>
      <c r="HU327" s="311"/>
      <c r="HV327" s="311"/>
      <c r="HW327" s="311"/>
      <c r="HX327" s="311"/>
      <c r="HY327" s="311"/>
      <c r="HZ327" s="311"/>
      <c r="IA327" s="311"/>
      <c r="IB327" s="311"/>
      <c r="IC327" s="311"/>
      <c r="ID327" s="311"/>
      <c r="IE327" s="311"/>
      <c r="IF327" s="311"/>
      <c r="IG327" s="311"/>
      <c r="IH327" s="311"/>
      <c r="II327" s="311"/>
      <c r="IJ327" s="311"/>
      <c r="IK327" s="311"/>
      <c r="IL327" s="311"/>
      <c r="IM327" s="311"/>
      <c r="IN327" s="311"/>
      <c r="IO327" s="311"/>
      <c r="IP327" s="311"/>
      <c r="IQ327" s="311"/>
      <c r="IR327" s="311"/>
      <c r="IS327" s="311"/>
    </row>
    <row r="328" spans="1:253" s="311" customFormat="1" ht="48" customHeight="1">
      <c r="A328" s="613" t="s">
        <v>991</v>
      </c>
      <c r="B328" s="567" t="s">
        <v>658</v>
      </c>
      <c r="C328" s="613" t="s">
        <v>555</v>
      </c>
      <c r="D328" s="613" t="s">
        <v>1233</v>
      </c>
      <c r="E328" s="697">
        <v>1000</v>
      </c>
      <c r="F328" s="633">
        <v>10</v>
      </c>
      <c r="G328" s="545">
        <v>0</v>
      </c>
      <c r="H328" s="531">
        <v>3</v>
      </c>
      <c r="I328" s="531">
        <v>6</v>
      </c>
      <c r="J328" s="531">
        <f t="shared" si="12"/>
        <v>10</v>
      </c>
      <c r="K328" s="659" t="s">
        <v>236</v>
      </c>
      <c r="L328" s="660" t="s">
        <v>644</v>
      </c>
      <c r="M328" s="582"/>
      <c r="N328" s="662"/>
      <c r="O328" s="661"/>
      <c r="P328" s="661"/>
      <c r="Q328" s="663"/>
      <c r="R328" s="663"/>
      <c r="S328" s="663"/>
      <c r="T328" s="663"/>
      <c r="U328" s="663"/>
      <c r="V328" s="663"/>
      <c r="W328" s="663"/>
      <c r="X328" s="663"/>
      <c r="Y328" s="663"/>
      <c r="Z328" s="663"/>
      <c r="AA328" s="663"/>
      <c r="AB328" s="663"/>
      <c r="AC328" s="663"/>
      <c r="AD328" s="663"/>
      <c r="AE328" s="663"/>
      <c r="AF328" s="663"/>
      <c r="AG328" s="663"/>
      <c r="AH328" s="663"/>
      <c r="AI328" s="663"/>
      <c r="AJ328" s="663"/>
      <c r="AK328" s="663"/>
      <c r="AL328" s="663"/>
      <c r="AM328" s="663"/>
      <c r="AN328" s="663"/>
      <c r="AO328" s="663"/>
      <c r="AP328" s="663"/>
      <c r="AQ328" s="663"/>
      <c r="AR328" s="663"/>
      <c r="AS328" s="663"/>
      <c r="AT328" s="663"/>
      <c r="AU328" s="663"/>
      <c r="AV328" s="663"/>
      <c r="AW328" s="663"/>
      <c r="AX328" s="663"/>
      <c r="AY328" s="663"/>
      <c r="AZ328" s="663"/>
      <c r="BA328" s="663"/>
      <c r="BB328" s="663"/>
      <c r="BC328" s="663"/>
      <c r="BD328" s="663"/>
      <c r="BE328" s="663"/>
      <c r="BF328" s="663"/>
      <c r="BG328" s="663"/>
      <c r="BH328" s="663"/>
      <c r="BI328" s="663"/>
      <c r="BJ328" s="663"/>
      <c r="BK328" s="663"/>
      <c r="BL328" s="663"/>
      <c r="BM328" s="663"/>
      <c r="BN328" s="663"/>
      <c r="BO328" s="663"/>
      <c r="BP328" s="663"/>
      <c r="BQ328" s="663"/>
      <c r="BR328" s="663"/>
      <c r="BS328" s="663"/>
      <c r="BT328" s="663"/>
      <c r="BU328" s="663"/>
      <c r="BV328" s="663"/>
      <c r="BW328" s="663"/>
      <c r="BX328" s="663"/>
      <c r="BY328" s="663"/>
      <c r="BZ328" s="663"/>
      <c r="CA328" s="663"/>
      <c r="CB328" s="663"/>
      <c r="CC328" s="663"/>
      <c r="CD328" s="663"/>
      <c r="CE328" s="663"/>
      <c r="CF328" s="663"/>
      <c r="CG328" s="663"/>
      <c r="CH328" s="663"/>
      <c r="CI328" s="663"/>
      <c r="CJ328" s="663"/>
      <c r="CK328" s="663"/>
      <c r="CL328" s="663"/>
      <c r="CM328" s="663"/>
      <c r="CN328" s="663"/>
      <c r="CO328" s="663"/>
      <c r="CP328" s="663"/>
      <c r="CQ328" s="663"/>
      <c r="CR328" s="663"/>
      <c r="CS328" s="663"/>
      <c r="CT328" s="663"/>
      <c r="CU328" s="663"/>
      <c r="CV328" s="663"/>
      <c r="CW328" s="663"/>
      <c r="CX328" s="663"/>
      <c r="CY328" s="663"/>
      <c r="CZ328" s="663"/>
      <c r="DA328" s="663"/>
      <c r="DB328" s="663"/>
      <c r="DC328" s="663"/>
      <c r="DD328" s="663"/>
      <c r="DE328" s="663"/>
      <c r="DF328" s="663"/>
      <c r="DG328" s="663"/>
      <c r="DH328" s="663"/>
      <c r="DI328" s="663"/>
      <c r="DJ328" s="663"/>
      <c r="DK328" s="663"/>
      <c r="DL328" s="663"/>
      <c r="DM328" s="663"/>
      <c r="DN328" s="663"/>
      <c r="DO328" s="663"/>
      <c r="DP328" s="663"/>
      <c r="DQ328" s="663"/>
      <c r="DR328" s="663"/>
      <c r="DS328" s="663"/>
      <c r="DT328" s="663"/>
      <c r="DU328" s="663"/>
      <c r="DV328" s="663"/>
      <c r="DW328" s="663"/>
      <c r="DX328" s="663"/>
      <c r="DY328" s="663"/>
      <c r="DZ328" s="663"/>
      <c r="EA328" s="663"/>
      <c r="EB328" s="663"/>
      <c r="EC328" s="663"/>
      <c r="ED328" s="663"/>
      <c r="EE328" s="663"/>
      <c r="EF328" s="663"/>
      <c r="EG328" s="663"/>
      <c r="EH328" s="663"/>
      <c r="EI328" s="663"/>
      <c r="EJ328" s="663"/>
      <c r="EK328" s="663"/>
      <c r="EL328" s="663"/>
      <c r="EM328" s="663"/>
      <c r="EN328" s="663"/>
      <c r="EO328" s="663"/>
      <c r="EP328" s="663"/>
      <c r="EQ328" s="663"/>
      <c r="ER328" s="663"/>
      <c r="ES328" s="663"/>
      <c r="ET328" s="663"/>
      <c r="EU328" s="663"/>
      <c r="EV328" s="663"/>
      <c r="EW328" s="663"/>
      <c r="EX328" s="663"/>
      <c r="EY328" s="663"/>
      <c r="EZ328" s="663"/>
      <c r="FA328" s="663"/>
      <c r="FB328" s="663"/>
      <c r="FC328" s="663"/>
      <c r="FD328" s="663"/>
      <c r="FE328" s="663"/>
      <c r="FF328" s="663"/>
      <c r="FG328" s="663"/>
      <c r="FH328" s="663"/>
      <c r="FI328" s="663"/>
      <c r="FJ328" s="663"/>
      <c r="FK328" s="663"/>
      <c r="FL328" s="663"/>
      <c r="FM328" s="663"/>
      <c r="FN328" s="663"/>
      <c r="FO328" s="663"/>
      <c r="FP328" s="663"/>
      <c r="FQ328" s="663"/>
      <c r="FR328" s="663"/>
      <c r="FS328" s="663"/>
      <c r="FT328" s="663"/>
      <c r="FU328" s="663"/>
      <c r="FV328" s="663"/>
      <c r="FW328" s="663"/>
      <c r="FX328" s="663"/>
      <c r="FY328" s="663"/>
      <c r="FZ328" s="663"/>
      <c r="GA328" s="663"/>
      <c r="GB328" s="663"/>
      <c r="GC328" s="663"/>
      <c r="GD328" s="663"/>
      <c r="GE328" s="663"/>
      <c r="GF328" s="663"/>
      <c r="GG328" s="663"/>
      <c r="GH328" s="663"/>
      <c r="GI328" s="663"/>
      <c r="GJ328" s="663"/>
      <c r="GK328" s="663"/>
      <c r="GL328" s="663"/>
      <c r="GM328" s="663"/>
      <c r="GN328" s="663"/>
      <c r="GO328" s="663"/>
      <c r="GP328" s="663"/>
      <c r="GQ328" s="663"/>
      <c r="GR328" s="663"/>
      <c r="GS328" s="663"/>
      <c r="GT328" s="663"/>
      <c r="GU328" s="663"/>
      <c r="GV328" s="663"/>
      <c r="GW328" s="663"/>
      <c r="GX328" s="663"/>
      <c r="GY328" s="663"/>
      <c r="GZ328" s="663"/>
      <c r="HA328" s="663"/>
      <c r="HB328" s="663"/>
      <c r="HC328" s="663"/>
      <c r="HD328" s="663"/>
      <c r="HE328" s="663"/>
      <c r="HF328" s="663"/>
      <c r="HG328" s="663"/>
      <c r="HH328" s="663"/>
      <c r="HI328" s="663"/>
      <c r="HJ328" s="663"/>
      <c r="HK328" s="663"/>
      <c r="HL328" s="663"/>
      <c r="HM328" s="663"/>
      <c r="HN328" s="663"/>
      <c r="HO328" s="663"/>
      <c r="HP328" s="663"/>
      <c r="HQ328" s="663"/>
      <c r="HR328" s="663"/>
      <c r="HS328" s="663"/>
      <c r="HT328" s="663"/>
      <c r="HU328" s="663"/>
      <c r="HV328" s="663"/>
      <c r="HW328" s="663"/>
      <c r="HX328" s="663"/>
      <c r="HY328" s="663"/>
      <c r="HZ328" s="663"/>
      <c r="IA328" s="663"/>
      <c r="IB328" s="663"/>
      <c r="IC328" s="663"/>
      <c r="ID328" s="663"/>
      <c r="IE328" s="663"/>
      <c r="IF328" s="663"/>
      <c r="IG328" s="663"/>
      <c r="IH328" s="663"/>
      <c r="II328" s="663"/>
      <c r="IJ328" s="663"/>
      <c r="IK328" s="663"/>
      <c r="IL328" s="663"/>
      <c r="IM328" s="663"/>
      <c r="IN328" s="663"/>
      <c r="IO328" s="663"/>
      <c r="IP328" s="663"/>
      <c r="IQ328" s="663"/>
      <c r="IR328" s="663"/>
      <c r="IS328" s="663"/>
    </row>
    <row r="329" spans="1:253" s="311" customFormat="1" ht="44.25" customHeight="1">
      <c r="A329" s="613" t="s">
        <v>992</v>
      </c>
      <c r="B329" s="567" t="s">
        <v>654</v>
      </c>
      <c r="C329" s="613" t="s">
        <v>555</v>
      </c>
      <c r="D329" s="613" t="s">
        <v>655</v>
      </c>
      <c r="E329" s="697">
        <v>300</v>
      </c>
      <c r="F329" s="633">
        <v>200</v>
      </c>
      <c r="G329" s="545">
        <v>0</v>
      </c>
      <c r="H329" s="531">
        <v>20</v>
      </c>
      <c r="I329" s="531">
        <v>40</v>
      </c>
      <c r="J329" s="531">
        <f t="shared" si="12"/>
        <v>60</v>
      </c>
      <c r="K329" s="566" t="s">
        <v>236</v>
      </c>
      <c r="L329" s="580" t="s">
        <v>644</v>
      </c>
      <c r="M329" s="582"/>
      <c r="N329" s="589"/>
      <c r="O329" s="582"/>
      <c r="P329" s="582"/>
    </row>
    <row r="330" spans="1:253" s="653" customFormat="1" ht="45" customHeight="1">
      <c r="A330" s="612" t="s">
        <v>993</v>
      </c>
      <c r="B330" s="567" t="s">
        <v>657</v>
      </c>
      <c r="C330" s="613" t="s">
        <v>555</v>
      </c>
      <c r="D330" s="613" t="s">
        <v>47</v>
      </c>
      <c r="E330" s="697">
        <v>135000</v>
      </c>
      <c r="F330" s="633">
        <v>4</v>
      </c>
      <c r="G330" s="545">
        <v>0</v>
      </c>
      <c r="H330" s="531">
        <v>135</v>
      </c>
      <c r="I330" s="531">
        <v>270</v>
      </c>
      <c r="J330" s="531">
        <f t="shared" si="12"/>
        <v>540</v>
      </c>
      <c r="K330" s="566" t="s">
        <v>236</v>
      </c>
      <c r="L330" s="580" t="s">
        <v>644</v>
      </c>
      <c r="M330" s="582"/>
      <c r="N330" s="589"/>
      <c r="O330" s="582"/>
      <c r="P330" s="582"/>
      <c r="Q330" s="311"/>
      <c r="R330" s="311"/>
      <c r="S330" s="311"/>
      <c r="T330" s="311"/>
      <c r="U330" s="311"/>
      <c r="V330" s="311"/>
      <c r="W330" s="311"/>
      <c r="X330" s="311"/>
      <c r="Y330" s="311"/>
      <c r="Z330" s="311"/>
      <c r="AA330" s="311"/>
      <c r="AB330" s="311"/>
      <c r="AC330" s="311"/>
      <c r="AD330" s="311"/>
      <c r="AE330" s="311"/>
      <c r="AF330" s="311"/>
      <c r="AG330" s="311"/>
      <c r="AH330" s="311"/>
      <c r="AI330" s="311"/>
      <c r="AJ330" s="311"/>
      <c r="AK330" s="311"/>
      <c r="AL330" s="311"/>
      <c r="AM330" s="311"/>
      <c r="AN330" s="311"/>
      <c r="AO330" s="311"/>
      <c r="AP330" s="311"/>
      <c r="AQ330" s="311"/>
      <c r="AR330" s="311"/>
      <c r="AS330" s="311"/>
      <c r="AT330" s="311"/>
      <c r="AU330" s="311"/>
      <c r="AV330" s="311"/>
      <c r="AW330" s="311"/>
      <c r="AX330" s="311"/>
      <c r="AY330" s="311"/>
      <c r="AZ330" s="311"/>
      <c r="BA330" s="311"/>
      <c r="BB330" s="311"/>
      <c r="BC330" s="311"/>
      <c r="BD330" s="311"/>
      <c r="BE330" s="311"/>
      <c r="BF330" s="311"/>
      <c r="BG330" s="311"/>
      <c r="BH330" s="311"/>
      <c r="BI330" s="311"/>
      <c r="BJ330" s="311"/>
      <c r="BK330" s="311"/>
      <c r="BL330" s="311"/>
      <c r="BM330" s="311"/>
      <c r="BN330" s="311"/>
      <c r="BO330" s="311"/>
      <c r="BP330" s="311"/>
      <c r="BQ330" s="311"/>
      <c r="BR330" s="311"/>
      <c r="BS330" s="311"/>
      <c r="BT330" s="311"/>
      <c r="BU330" s="311"/>
      <c r="BV330" s="311"/>
      <c r="BW330" s="311"/>
      <c r="BX330" s="311"/>
      <c r="BY330" s="311"/>
      <c r="BZ330" s="311"/>
      <c r="CA330" s="311"/>
      <c r="CB330" s="311"/>
      <c r="CC330" s="311"/>
      <c r="CD330" s="311"/>
      <c r="CE330" s="311"/>
      <c r="CF330" s="311"/>
      <c r="CG330" s="311"/>
      <c r="CH330" s="311"/>
      <c r="CI330" s="311"/>
      <c r="CJ330" s="311"/>
      <c r="CK330" s="311"/>
      <c r="CL330" s="311"/>
      <c r="CM330" s="311"/>
      <c r="CN330" s="311"/>
      <c r="CO330" s="311"/>
      <c r="CP330" s="311"/>
      <c r="CQ330" s="311"/>
      <c r="CR330" s="311"/>
      <c r="CS330" s="311"/>
      <c r="CT330" s="311"/>
      <c r="CU330" s="311"/>
      <c r="CV330" s="311"/>
      <c r="CW330" s="311"/>
      <c r="CX330" s="311"/>
      <c r="CY330" s="311"/>
      <c r="CZ330" s="311"/>
      <c r="DA330" s="311"/>
      <c r="DB330" s="311"/>
      <c r="DC330" s="311"/>
      <c r="DD330" s="311"/>
      <c r="DE330" s="311"/>
      <c r="DF330" s="311"/>
      <c r="DG330" s="311"/>
      <c r="DH330" s="311"/>
      <c r="DI330" s="311"/>
      <c r="DJ330" s="311"/>
      <c r="DK330" s="311"/>
      <c r="DL330" s="311"/>
      <c r="DM330" s="311"/>
      <c r="DN330" s="311"/>
      <c r="DO330" s="311"/>
      <c r="DP330" s="311"/>
      <c r="DQ330" s="311"/>
      <c r="DR330" s="311"/>
      <c r="DS330" s="311"/>
      <c r="DT330" s="311"/>
      <c r="DU330" s="311"/>
      <c r="DV330" s="311"/>
      <c r="DW330" s="311"/>
      <c r="DX330" s="311"/>
      <c r="DY330" s="311"/>
      <c r="DZ330" s="311"/>
      <c r="EA330" s="311"/>
      <c r="EB330" s="311"/>
      <c r="EC330" s="311"/>
      <c r="ED330" s="311"/>
      <c r="EE330" s="311"/>
      <c r="EF330" s="311"/>
      <c r="EG330" s="311"/>
      <c r="EH330" s="311"/>
      <c r="EI330" s="311"/>
      <c r="EJ330" s="311"/>
      <c r="EK330" s="311"/>
      <c r="EL330" s="311"/>
      <c r="EM330" s="311"/>
      <c r="EN330" s="311"/>
      <c r="EO330" s="311"/>
      <c r="EP330" s="311"/>
      <c r="EQ330" s="311"/>
      <c r="ER330" s="311"/>
      <c r="ES330" s="311"/>
      <c r="ET330" s="311"/>
      <c r="EU330" s="311"/>
      <c r="EV330" s="311"/>
      <c r="EW330" s="311"/>
      <c r="EX330" s="311"/>
      <c r="EY330" s="311"/>
      <c r="EZ330" s="311"/>
      <c r="FA330" s="311"/>
      <c r="FB330" s="311"/>
      <c r="FC330" s="311"/>
      <c r="FD330" s="311"/>
      <c r="FE330" s="311"/>
      <c r="FF330" s="311"/>
      <c r="FG330" s="311"/>
      <c r="FH330" s="311"/>
      <c r="FI330" s="311"/>
      <c r="FJ330" s="311"/>
      <c r="FK330" s="311"/>
      <c r="FL330" s="311"/>
      <c r="FM330" s="311"/>
      <c r="FN330" s="311"/>
      <c r="FO330" s="311"/>
      <c r="FP330" s="311"/>
      <c r="FQ330" s="311"/>
      <c r="FR330" s="311"/>
      <c r="FS330" s="311"/>
      <c r="FT330" s="311"/>
      <c r="FU330" s="311"/>
      <c r="FV330" s="311"/>
      <c r="FW330" s="311"/>
      <c r="FX330" s="311"/>
      <c r="FY330" s="311"/>
      <c r="FZ330" s="311"/>
      <c r="GA330" s="311"/>
      <c r="GB330" s="311"/>
      <c r="GC330" s="311"/>
      <c r="GD330" s="311"/>
      <c r="GE330" s="311"/>
      <c r="GF330" s="311"/>
      <c r="GG330" s="311"/>
      <c r="GH330" s="311"/>
      <c r="GI330" s="311"/>
      <c r="GJ330" s="311"/>
      <c r="GK330" s="311"/>
      <c r="GL330" s="311"/>
      <c r="GM330" s="311"/>
      <c r="GN330" s="311"/>
      <c r="GO330" s="311"/>
      <c r="GP330" s="311"/>
      <c r="GQ330" s="311"/>
      <c r="GR330" s="311"/>
      <c r="GS330" s="311"/>
      <c r="GT330" s="311"/>
      <c r="GU330" s="311"/>
      <c r="GV330" s="311"/>
      <c r="GW330" s="311"/>
      <c r="GX330" s="311"/>
      <c r="GY330" s="311"/>
      <c r="GZ330" s="311"/>
      <c r="HA330" s="311"/>
      <c r="HB330" s="311"/>
      <c r="HC330" s="311"/>
      <c r="HD330" s="311"/>
      <c r="HE330" s="311"/>
      <c r="HF330" s="311"/>
      <c r="HG330" s="311"/>
      <c r="HH330" s="311"/>
      <c r="HI330" s="311"/>
      <c r="HJ330" s="311"/>
      <c r="HK330" s="311"/>
      <c r="HL330" s="311"/>
      <c r="HM330" s="311"/>
      <c r="HN330" s="311"/>
      <c r="HO330" s="311"/>
      <c r="HP330" s="311"/>
      <c r="HQ330" s="311"/>
      <c r="HR330" s="311"/>
      <c r="HS330" s="311"/>
      <c r="HT330" s="311"/>
      <c r="HU330" s="311"/>
      <c r="HV330" s="311"/>
      <c r="HW330" s="311"/>
      <c r="HX330" s="311"/>
      <c r="HY330" s="311"/>
      <c r="HZ330" s="311"/>
      <c r="IA330" s="311"/>
      <c r="IB330" s="311"/>
      <c r="IC330" s="311"/>
      <c r="ID330" s="311"/>
      <c r="IE330" s="311"/>
      <c r="IF330" s="311"/>
      <c r="IG330" s="311"/>
      <c r="IH330" s="311"/>
      <c r="II330" s="311"/>
      <c r="IJ330" s="311"/>
      <c r="IK330" s="311"/>
      <c r="IL330" s="311"/>
      <c r="IM330" s="311"/>
      <c r="IN330" s="311"/>
      <c r="IO330" s="311"/>
      <c r="IP330" s="311"/>
      <c r="IQ330" s="311"/>
      <c r="IR330" s="311"/>
      <c r="IS330" s="311"/>
    </row>
    <row r="331" spans="1:253" s="311" customFormat="1" ht="42" customHeight="1">
      <c r="A331" s="612" t="s">
        <v>1513</v>
      </c>
      <c r="B331" s="565" t="s">
        <v>634</v>
      </c>
      <c r="C331" s="556" t="s">
        <v>555</v>
      </c>
      <c r="D331" s="556" t="s">
        <v>47</v>
      </c>
      <c r="E331" s="634">
        <v>0.8</v>
      </c>
      <c r="F331" s="633">
        <v>300000</v>
      </c>
      <c r="G331" s="540"/>
      <c r="H331" s="540"/>
      <c r="I331" s="540">
        <v>120</v>
      </c>
      <c r="J331" s="531">
        <f t="shared" si="12"/>
        <v>240</v>
      </c>
      <c r="K331" s="647" t="s">
        <v>236</v>
      </c>
      <c r="L331" s="648" t="s">
        <v>242</v>
      </c>
      <c r="M331" s="582"/>
      <c r="N331" s="651"/>
      <c r="O331" s="649"/>
      <c r="P331" s="649"/>
      <c r="Q331" s="652"/>
      <c r="R331" s="652"/>
      <c r="S331" s="652"/>
      <c r="T331" s="652"/>
      <c r="U331" s="652"/>
      <c r="V331" s="652"/>
      <c r="W331" s="652"/>
      <c r="X331" s="652"/>
      <c r="Y331" s="652"/>
      <c r="Z331" s="652"/>
      <c r="AA331" s="652"/>
      <c r="AB331" s="652"/>
      <c r="AC331" s="652"/>
      <c r="AD331" s="652"/>
      <c r="AE331" s="652"/>
      <c r="AF331" s="652"/>
      <c r="AG331" s="652"/>
      <c r="AH331" s="652"/>
      <c r="AI331" s="652"/>
      <c r="AJ331" s="652"/>
      <c r="AK331" s="652"/>
      <c r="AL331" s="652"/>
      <c r="AM331" s="652"/>
      <c r="AN331" s="652"/>
      <c r="AO331" s="652"/>
      <c r="AP331" s="652"/>
      <c r="AQ331" s="652"/>
      <c r="AR331" s="652"/>
      <c r="AS331" s="652"/>
      <c r="AT331" s="652"/>
      <c r="AU331" s="652"/>
      <c r="AV331" s="652"/>
      <c r="AW331" s="652"/>
      <c r="AX331" s="652"/>
      <c r="AY331" s="652"/>
      <c r="AZ331" s="652"/>
      <c r="BA331" s="652"/>
      <c r="BB331" s="652"/>
      <c r="BC331" s="652"/>
      <c r="BD331" s="652"/>
      <c r="BE331" s="652"/>
      <c r="BF331" s="652"/>
      <c r="BG331" s="652"/>
      <c r="BH331" s="652"/>
      <c r="BI331" s="652"/>
      <c r="BJ331" s="652"/>
      <c r="BK331" s="652"/>
      <c r="BL331" s="652"/>
      <c r="BM331" s="652"/>
      <c r="BN331" s="652"/>
      <c r="BO331" s="652"/>
      <c r="BP331" s="652"/>
      <c r="BQ331" s="652"/>
      <c r="BR331" s="652"/>
      <c r="BS331" s="652"/>
      <c r="BT331" s="652"/>
      <c r="BU331" s="652"/>
      <c r="BV331" s="652"/>
      <c r="BW331" s="652"/>
      <c r="BX331" s="652"/>
      <c r="BY331" s="652"/>
      <c r="BZ331" s="652"/>
      <c r="CA331" s="652"/>
      <c r="CB331" s="652"/>
      <c r="CC331" s="652"/>
      <c r="CD331" s="652"/>
      <c r="CE331" s="652"/>
      <c r="CF331" s="652"/>
      <c r="CG331" s="652"/>
      <c r="CH331" s="652"/>
      <c r="CI331" s="652"/>
      <c r="CJ331" s="652"/>
      <c r="CK331" s="652"/>
      <c r="CL331" s="652"/>
      <c r="CM331" s="652"/>
      <c r="CN331" s="652"/>
      <c r="CO331" s="652"/>
      <c r="CP331" s="652"/>
      <c r="CQ331" s="652"/>
      <c r="CR331" s="652"/>
      <c r="CS331" s="652"/>
      <c r="CT331" s="652"/>
      <c r="CU331" s="652"/>
      <c r="CV331" s="652"/>
      <c r="CW331" s="652"/>
      <c r="CX331" s="652"/>
      <c r="CY331" s="652"/>
      <c r="CZ331" s="652"/>
      <c r="DA331" s="652"/>
      <c r="DB331" s="652"/>
      <c r="DC331" s="652"/>
      <c r="DD331" s="652"/>
      <c r="DE331" s="652"/>
      <c r="DF331" s="652"/>
      <c r="DG331" s="652"/>
      <c r="DH331" s="652"/>
      <c r="DI331" s="652"/>
      <c r="DJ331" s="652"/>
      <c r="DK331" s="652"/>
      <c r="DL331" s="652"/>
      <c r="DM331" s="652"/>
      <c r="DN331" s="652"/>
      <c r="DO331" s="652"/>
      <c r="DP331" s="652"/>
      <c r="DQ331" s="652"/>
      <c r="DR331" s="652"/>
      <c r="DS331" s="652"/>
      <c r="DT331" s="652"/>
      <c r="DU331" s="652"/>
      <c r="DV331" s="652"/>
      <c r="DW331" s="652"/>
      <c r="DX331" s="652"/>
      <c r="DY331" s="652"/>
      <c r="DZ331" s="652"/>
      <c r="EA331" s="652"/>
      <c r="EB331" s="652"/>
      <c r="EC331" s="652"/>
      <c r="ED331" s="652"/>
      <c r="EE331" s="652"/>
      <c r="EF331" s="652"/>
      <c r="EG331" s="652"/>
      <c r="EH331" s="652"/>
      <c r="EI331" s="652"/>
      <c r="EJ331" s="652"/>
      <c r="EK331" s="652"/>
      <c r="EL331" s="652"/>
      <c r="EM331" s="652"/>
      <c r="EN331" s="652"/>
      <c r="EO331" s="652"/>
      <c r="EP331" s="652"/>
      <c r="EQ331" s="652"/>
      <c r="ER331" s="652"/>
      <c r="ES331" s="652"/>
      <c r="ET331" s="652"/>
      <c r="EU331" s="652"/>
      <c r="EV331" s="652"/>
      <c r="EW331" s="652"/>
      <c r="EX331" s="652"/>
      <c r="EY331" s="652"/>
      <c r="EZ331" s="652"/>
      <c r="FA331" s="652"/>
      <c r="FB331" s="652"/>
      <c r="FC331" s="652"/>
      <c r="FD331" s="652"/>
      <c r="FE331" s="652"/>
      <c r="FF331" s="652"/>
      <c r="FG331" s="652"/>
      <c r="FH331" s="652"/>
      <c r="FI331" s="652"/>
      <c r="FJ331" s="652"/>
      <c r="FK331" s="652"/>
      <c r="FL331" s="652"/>
      <c r="FM331" s="652"/>
      <c r="FN331" s="652"/>
      <c r="FO331" s="652"/>
      <c r="FP331" s="652"/>
      <c r="FQ331" s="652"/>
      <c r="FR331" s="652"/>
      <c r="FS331" s="652"/>
      <c r="FT331" s="652"/>
      <c r="FU331" s="652"/>
      <c r="FV331" s="652"/>
      <c r="FW331" s="652"/>
      <c r="FX331" s="652"/>
      <c r="FY331" s="652"/>
      <c r="FZ331" s="652"/>
      <c r="GA331" s="652"/>
      <c r="GB331" s="652"/>
      <c r="GC331" s="652"/>
      <c r="GD331" s="652"/>
      <c r="GE331" s="652"/>
      <c r="GF331" s="652"/>
      <c r="GG331" s="652"/>
      <c r="GH331" s="652"/>
      <c r="GI331" s="652"/>
      <c r="GJ331" s="652"/>
      <c r="GK331" s="652"/>
      <c r="GL331" s="652"/>
      <c r="GM331" s="652"/>
      <c r="GN331" s="652"/>
      <c r="GO331" s="652"/>
      <c r="GP331" s="652"/>
      <c r="GQ331" s="652"/>
      <c r="GR331" s="652"/>
      <c r="GS331" s="652"/>
      <c r="GT331" s="652"/>
      <c r="GU331" s="652"/>
      <c r="GV331" s="652"/>
      <c r="GW331" s="652"/>
      <c r="GX331" s="652"/>
      <c r="GY331" s="652"/>
      <c r="GZ331" s="652"/>
      <c r="HA331" s="652"/>
      <c r="HB331" s="652"/>
      <c r="HC331" s="652"/>
      <c r="HD331" s="652"/>
      <c r="HE331" s="652"/>
      <c r="HF331" s="652"/>
      <c r="HG331" s="652"/>
      <c r="HH331" s="652"/>
      <c r="HI331" s="652"/>
      <c r="HJ331" s="652"/>
      <c r="HK331" s="652"/>
      <c r="HL331" s="652"/>
      <c r="HM331" s="652"/>
      <c r="HN331" s="652"/>
      <c r="HO331" s="652"/>
      <c r="HP331" s="652"/>
      <c r="HQ331" s="652"/>
      <c r="HR331" s="652"/>
      <c r="HS331" s="652"/>
      <c r="HT331" s="652"/>
      <c r="HU331" s="652"/>
      <c r="HV331" s="652"/>
      <c r="HW331" s="652"/>
      <c r="HX331" s="652"/>
      <c r="HY331" s="652"/>
      <c r="HZ331" s="652"/>
      <c r="IA331" s="652"/>
      <c r="IB331" s="652"/>
      <c r="IC331" s="652"/>
      <c r="ID331" s="652"/>
      <c r="IE331" s="652"/>
      <c r="IF331" s="652"/>
      <c r="IG331" s="652"/>
      <c r="IH331" s="652"/>
      <c r="II331" s="652"/>
      <c r="IJ331" s="652"/>
      <c r="IK331" s="652"/>
      <c r="IL331" s="652"/>
      <c r="IM331" s="652"/>
      <c r="IN331" s="652"/>
      <c r="IO331" s="653"/>
      <c r="IP331" s="653"/>
      <c r="IQ331" s="653"/>
      <c r="IR331" s="653"/>
      <c r="IS331" s="653"/>
    </row>
    <row r="332" spans="1:253" s="591" customFormat="1" ht="51.75" hidden="1">
      <c r="A332" s="587" t="s">
        <v>237</v>
      </c>
      <c r="B332" s="551" t="s">
        <v>73</v>
      </c>
      <c r="C332" s="554"/>
      <c r="D332" s="554"/>
      <c r="E332" s="630"/>
      <c r="F332" s="630"/>
      <c r="G332" s="537">
        <f>SUBTOTAL(9,G333:G379)</f>
        <v>90929.600000000006</v>
      </c>
      <c r="H332" s="537">
        <f>SUBTOTAL(9,H333:H379)</f>
        <v>165885.9</v>
      </c>
      <c r="I332" s="537">
        <f>SUBTOTAL(9,I333:I379)</f>
        <v>180349.1</v>
      </c>
      <c r="J332" s="710">
        <f>SUBTOTAL(9,J333:J379)</f>
        <v>389595.80000000005</v>
      </c>
      <c r="K332" s="142"/>
      <c r="L332" s="581"/>
      <c r="M332" s="582"/>
      <c r="N332" s="589"/>
      <c r="O332" s="590"/>
      <c r="P332" s="590"/>
    </row>
    <row r="333" spans="1:253" s="311" customFormat="1" ht="44.25" customHeight="1">
      <c r="A333" s="612" t="s">
        <v>1151</v>
      </c>
      <c r="B333" s="565" t="s">
        <v>741</v>
      </c>
      <c r="C333" s="556" t="s">
        <v>555</v>
      </c>
      <c r="D333" s="556" t="s">
        <v>47</v>
      </c>
      <c r="E333" s="634">
        <v>14850</v>
      </c>
      <c r="F333" s="633">
        <v>100</v>
      </c>
      <c r="G333" s="540">
        <v>0</v>
      </c>
      <c r="H333" s="540">
        <v>742.5</v>
      </c>
      <c r="I333" s="540">
        <v>1485</v>
      </c>
      <c r="J333" s="531">
        <f t="shared" ref="J333:J379" si="13">+E333*F333/1000</f>
        <v>1485</v>
      </c>
      <c r="K333" s="584" t="s">
        <v>237</v>
      </c>
      <c r="L333" s="580" t="s">
        <v>644</v>
      </c>
      <c r="M333" s="582"/>
      <c r="N333" s="589"/>
      <c r="O333" s="582"/>
      <c r="P333" s="582"/>
    </row>
    <row r="334" spans="1:253" s="311" customFormat="1" ht="44.25" customHeight="1">
      <c r="A334" s="612" t="s">
        <v>1152</v>
      </c>
      <c r="B334" s="565" t="s">
        <v>741</v>
      </c>
      <c r="C334" s="556" t="s">
        <v>555</v>
      </c>
      <c r="D334" s="556" t="s">
        <v>47</v>
      </c>
      <c r="E334" s="634">
        <v>12350</v>
      </c>
      <c r="F334" s="633">
        <v>80</v>
      </c>
      <c r="G334" s="540">
        <v>0</v>
      </c>
      <c r="H334" s="540">
        <v>494</v>
      </c>
      <c r="I334" s="540">
        <v>988</v>
      </c>
      <c r="J334" s="531">
        <f t="shared" si="13"/>
        <v>988</v>
      </c>
      <c r="K334" s="584" t="s">
        <v>237</v>
      </c>
      <c r="L334" s="580" t="s">
        <v>644</v>
      </c>
      <c r="M334" s="582"/>
      <c r="N334" s="589"/>
      <c r="O334" s="582"/>
      <c r="P334" s="582"/>
    </row>
    <row r="335" spans="1:253" s="311" customFormat="1" ht="44.25" customHeight="1">
      <c r="A335" s="612" t="s">
        <v>1150</v>
      </c>
      <c r="B335" s="565" t="s">
        <v>741</v>
      </c>
      <c r="C335" s="556" t="s">
        <v>555</v>
      </c>
      <c r="D335" s="556" t="s">
        <v>47</v>
      </c>
      <c r="E335" s="634">
        <v>14850</v>
      </c>
      <c r="F335" s="633">
        <v>94</v>
      </c>
      <c r="G335" s="540">
        <v>0</v>
      </c>
      <c r="H335" s="540">
        <v>594</v>
      </c>
      <c r="I335" s="540">
        <v>1395.9</v>
      </c>
      <c r="J335" s="531">
        <f t="shared" si="13"/>
        <v>1395.9</v>
      </c>
      <c r="K335" s="584" t="s">
        <v>237</v>
      </c>
      <c r="L335" s="580" t="s">
        <v>644</v>
      </c>
      <c r="M335" s="582"/>
      <c r="N335" s="589"/>
      <c r="O335" s="582"/>
      <c r="P335" s="582"/>
    </row>
    <row r="336" spans="1:253" s="311" customFormat="1" ht="44.25" customHeight="1">
      <c r="A336" s="612" t="s">
        <v>1159</v>
      </c>
      <c r="B336" s="565" t="s">
        <v>741</v>
      </c>
      <c r="C336" s="556" t="s">
        <v>555</v>
      </c>
      <c r="D336" s="556" t="s">
        <v>47</v>
      </c>
      <c r="E336" s="634">
        <v>14850</v>
      </c>
      <c r="F336" s="633">
        <v>60</v>
      </c>
      <c r="G336" s="540">
        <v>0</v>
      </c>
      <c r="H336" s="540">
        <v>371.25</v>
      </c>
      <c r="I336" s="540">
        <v>891</v>
      </c>
      <c r="J336" s="531">
        <f t="shared" si="13"/>
        <v>891</v>
      </c>
      <c r="K336" s="584" t="s">
        <v>237</v>
      </c>
      <c r="L336" s="580" t="s">
        <v>644</v>
      </c>
      <c r="M336" s="582"/>
      <c r="N336" s="589"/>
      <c r="O336" s="582"/>
      <c r="P336" s="582"/>
    </row>
    <row r="337" spans="1:16" s="311" customFormat="1" ht="44.25" customHeight="1">
      <c r="A337" s="612" t="s">
        <v>1155</v>
      </c>
      <c r="B337" s="565" t="s">
        <v>741</v>
      </c>
      <c r="C337" s="556" t="s">
        <v>555</v>
      </c>
      <c r="D337" s="556" t="s">
        <v>47</v>
      </c>
      <c r="E337" s="634">
        <v>13450</v>
      </c>
      <c r="F337" s="633">
        <v>80</v>
      </c>
      <c r="G337" s="540">
        <v>0</v>
      </c>
      <c r="H337" s="540">
        <v>538</v>
      </c>
      <c r="I337" s="540">
        <v>1076</v>
      </c>
      <c r="J337" s="531">
        <f t="shared" si="13"/>
        <v>1076</v>
      </c>
      <c r="K337" s="584" t="s">
        <v>237</v>
      </c>
      <c r="L337" s="580" t="s">
        <v>644</v>
      </c>
      <c r="M337" s="582"/>
      <c r="N337" s="589"/>
      <c r="O337" s="582"/>
      <c r="P337" s="582"/>
    </row>
    <row r="338" spans="1:16" s="311" customFormat="1" ht="44.25" customHeight="1">
      <c r="A338" s="612" t="s">
        <v>1160</v>
      </c>
      <c r="B338" s="565" t="s">
        <v>741</v>
      </c>
      <c r="C338" s="556" t="s">
        <v>555</v>
      </c>
      <c r="D338" s="556" t="s">
        <v>47</v>
      </c>
      <c r="E338" s="634">
        <v>7770</v>
      </c>
      <c r="F338" s="633">
        <v>2123</v>
      </c>
      <c r="G338" s="540">
        <v>0</v>
      </c>
      <c r="H338" s="540">
        <v>16495.71</v>
      </c>
      <c r="I338" s="540">
        <v>16495.71</v>
      </c>
      <c r="J338" s="531">
        <f t="shared" si="13"/>
        <v>16495.71</v>
      </c>
      <c r="K338" s="584" t="s">
        <v>237</v>
      </c>
      <c r="L338" s="580" t="s">
        <v>644</v>
      </c>
      <c r="M338" s="582"/>
      <c r="N338" s="589"/>
      <c r="O338" s="582"/>
      <c r="P338" s="582"/>
    </row>
    <row r="339" spans="1:16" s="311" customFormat="1" ht="44.25" customHeight="1">
      <c r="A339" s="612" t="s">
        <v>1154</v>
      </c>
      <c r="B339" s="565" t="s">
        <v>741</v>
      </c>
      <c r="C339" s="556" t="s">
        <v>555</v>
      </c>
      <c r="D339" s="556" t="s">
        <v>47</v>
      </c>
      <c r="E339" s="634">
        <v>14000</v>
      </c>
      <c r="F339" s="633">
        <v>50</v>
      </c>
      <c r="G339" s="540">
        <v>0</v>
      </c>
      <c r="H339" s="540">
        <v>350</v>
      </c>
      <c r="I339" s="540">
        <v>700</v>
      </c>
      <c r="J339" s="531">
        <f t="shared" si="13"/>
        <v>700</v>
      </c>
      <c r="K339" s="584" t="s">
        <v>237</v>
      </c>
      <c r="L339" s="580" t="s">
        <v>644</v>
      </c>
      <c r="M339" s="582"/>
      <c r="N339" s="589"/>
      <c r="O339" s="582"/>
      <c r="P339" s="582"/>
    </row>
    <row r="340" spans="1:16" s="311" customFormat="1" ht="44.25" customHeight="1">
      <c r="A340" s="612" t="s">
        <v>1153</v>
      </c>
      <c r="B340" s="565" t="s">
        <v>741</v>
      </c>
      <c r="C340" s="556" t="s">
        <v>555</v>
      </c>
      <c r="D340" s="556" t="s">
        <v>47</v>
      </c>
      <c r="E340" s="634">
        <v>12800</v>
      </c>
      <c r="F340" s="633">
        <v>94</v>
      </c>
      <c r="G340" s="540">
        <v>0</v>
      </c>
      <c r="H340" s="540">
        <v>576</v>
      </c>
      <c r="I340" s="540">
        <v>1203.2</v>
      </c>
      <c r="J340" s="531">
        <f t="shared" si="13"/>
        <v>1203.2</v>
      </c>
      <c r="K340" s="584" t="s">
        <v>237</v>
      </c>
      <c r="L340" s="580" t="s">
        <v>644</v>
      </c>
      <c r="M340" s="582"/>
      <c r="N340" s="589"/>
      <c r="O340" s="582"/>
      <c r="P340" s="582"/>
    </row>
    <row r="341" spans="1:16" s="311" customFormat="1" ht="44.25" customHeight="1">
      <c r="A341" s="612" t="s">
        <v>1156</v>
      </c>
      <c r="B341" s="565" t="s">
        <v>741</v>
      </c>
      <c r="C341" s="556" t="s">
        <v>555</v>
      </c>
      <c r="D341" s="556" t="s">
        <v>47</v>
      </c>
      <c r="E341" s="634">
        <v>7170</v>
      </c>
      <c r="F341" s="633">
        <v>51</v>
      </c>
      <c r="G341" s="540">
        <v>0</v>
      </c>
      <c r="H341" s="540">
        <v>179.24</v>
      </c>
      <c r="I341" s="540">
        <v>365.67</v>
      </c>
      <c r="J341" s="531">
        <f t="shared" si="13"/>
        <v>365.67</v>
      </c>
      <c r="K341" s="584" t="s">
        <v>237</v>
      </c>
      <c r="L341" s="580" t="s">
        <v>644</v>
      </c>
      <c r="M341" s="582"/>
      <c r="N341" s="589"/>
      <c r="O341" s="582"/>
      <c r="P341" s="582"/>
    </row>
    <row r="342" spans="1:16" s="311" customFormat="1" ht="44.25" customHeight="1">
      <c r="A342" s="612" t="s">
        <v>1158</v>
      </c>
      <c r="B342" s="565" t="s">
        <v>741</v>
      </c>
      <c r="C342" s="556" t="s">
        <v>555</v>
      </c>
      <c r="D342" s="556" t="s">
        <v>47</v>
      </c>
      <c r="E342" s="634">
        <v>7100</v>
      </c>
      <c r="F342" s="633">
        <v>50</v>
      </c>
      <c r="G342" s="540">
        <v>0</v>
      </c>
      <c r="H342" s="540">
        <v>177.5</v>
      </c>
      <c r="I342" s="540">
        <v>355</v>
      </c>
      <c r="J342" s="531">
        <f t="shared" si="13"/>
        <v>355</v>
      </c>
      <c r="K342" s="584" t="s">
        <v>237</v>
      </c>
      <c r="L342" s="580" t="s">
        <v>644</v>
      </c>
      <c r="M342" s="582"/>
      <c r="N342" s="589"/>
      <c r="O342" s="582"/>
      <c r="P342" s="582"/>
    </row>
    <row r="343" spans="1:16" s="311" customFormat="1" ht="44.25" customHeight="1">
      <c r="A343" s="612" t="s">
        <v>1157</v>
      </c>
      <c r="B343" s="565" t="s">
        <v>741</v>
      </c>
      <c r="C343" s="556" t="s">
        <v>555</v>
      </c>
      <c r="D343" s="556" t="s">
        <v>47</v>
      </c>
      <c r="E343" s="634">
        <v>6580</v>
      </c>
      <c r="F343" s="633">
        <v>49</v>
      </c>
      <c r="G343" s="540">
        <v>0</v>
      </c>
      <c r="H343" s="540">
        <v>164.5</v>
      </c>
      <c r="I343" s="540">
        <v>322.42</v>
      </c>
      <c r="J343" s="531">
        <f t="shared" si="13"/>
        <v>322.42</v>
      </c>
      <c r="K343" s="584" t="s">
        <v>237</v>
      </c>
      <c r="L343" s="580" t="s">
        <v>644</v>
      </c>
      <c r="M343" s="582"/>
      <c r="N343" s="589"/>
      <c r="O343" s="582"/>
      <c r="P343" s="582"/>
    </row>
    <row r="344" spans="1:16" s="311" customFormat="1" ht="42" customHeight="1">
      <c r="A344" s="612" t="s">
        <v>994</v>
      </c>
      <c r="B344" s="565" t="s">
        <v>746</v>
      </c>
      <c r="C344" s="556" t="s">
        <v>555</v>
      </c>
      <c r="D344" s="556" t="s">
        <v>47</v>
      </c>
      <c r="E344" s="634">
        <v>2000</v>
      </c>
      <c r="F344" s="633">
        <v>250</v>
      </c>
      <c r="G344" s="540">
        <v>0</v>
      </c>
      <c r="H344" s="540">
        <v>250</v>
      </c>
      <c r="I344" s="540">
        <v>500</v>
      </c>
      <c r="J344" s="531">
        <f t="shared" si="13"/>
        <v>500</v>
      </c>
      <c r="K344" s="584" t="s">
        <v>237</v>
      </c>
      <c r="L344" s="580" t="s">
        <v>644</v>
      </c>
      <c r="M344" s="582"/>
      <c r="N344" s="589"/>
      <c r="O344" s="582"/>
      <c r="P344" s="582"/>
    </row>
    <row r="345" spans="1:16" s="311" customFormat="1" ht="45" customHeight="1">
      <c r="A345" s="677" t="s">
        <v>995</v>
      </c>
      <c r="B345" s="565" t="s">
        <v>754</v>
      </c>
      <c r="C345" s="556" t="s">
        <v>555</v>
      </c>
      <c r="D345" s="556" t="s">
        <v>47</v>
      </c>
      <c r="E345" s="634">
        <v>19300</v>
      </c>
      <c r="F345" s="633">
        <v>62</v>
      </c>
      <c r="G345" s="540">
        <v>0</v>
      </c>
      <c r="H345" s="540">
        <v>598.29999999999995</v>
      </c>
      <c r="I345" s="540">
        <v>1196.5999999999999</v>
      </c>
      <c r="J345" s="531">
        <f t="shared" si="13"/>
        <v>1196.5999999999999</v>
      </c>
      <c r="K345" s="584" t="s">
        <v>237</v>
      </c>
      <c r="L345" s="580" t="s">
        <v>644</v>
      </c>
      <c r="M345" s="582"/>
      <c r="N345" s="589"/>
      <c r="O345" s="582"/>
      <c r="P345" s="582"/>
    </row>
    <row r="346" spans="1:16" s="311" customFormat="1" ht="40.5" customHeight="1">
      <c r="A346" s="612" t="s">
        <v>996</v>
      </c>
      <c r="B346" s="565" t="s">
        <v>754</v>
      </c>
      <c r="C346" s="556" t="s">
        <v>555</v>
      </c>
      <c r="D346" s="556" t="s">
        <v>47</v>
      </c>
      <c r="E346" s="634">
        <v>29000</v>
      </c>
      <c r="F346" s="633">
        <v>62</v>
      </c>
      <c r="G346" s="540">
        <v>0</v>
      </c>
      <c r="H346" s="540">
        <v>899</v>
      </c>
      <c r="I346" s="540">
        <v>1798</v>
      </c>
      <c r="J346" s="531">
        <f t="shared" si="13"/>
        <v>1798</v>
      </c>
      <c r="K346" s="584" t="s">
        <v>237</v>
      </c>
      <c r="L346" s="580" t="s">
        <v>644</v>
      </c>
      <c r="M346" s="582"/>
      <c r="N346" s="589"/>
      <c r="O346" s="582"/>
      <c r="P346" s="582"/>
    </row>
    <row r="347" spans="1:16" s="311" customFormat="1" ht="39" customHeight="1">
      <c r="A347" s="677" t="s">
        <v>997</v>
      </c>
      <c r="B347" s="565" t="s">
        <v>754</v>
      </c>
      <c r="C347" s="556" t="s">
        <v>555</v>
      </c>
      <c r="D347" s="556" t="s">
        <v>47</v>
      </c>
      <c r="E347" s="634">
        <v>44000</v>
      </c>
      <c r="F347" s="633">
        <v>70</v>
      </c>
      <c r="G347" s="540">
        <v>0</v>
      </c>
      <c r="H347" s="540">
        <v>1540</v>
      </c>
      <c r="I347" s="540">
        <v>3080</v>
      </c>
      <c r="J347" s="531">
        <f t="shared" si="13"/>
        <v>3080</v>
      </c>
      <c r="K347" s="584" t="s">
        <v>237</v>
      </c>
      <c r="L347" s="580" t="s">
        <v>644</v>
      </c>
      <c r="M347" s="582"/>
      <c r="N347" s="589"/>
      <c r="O347" s="582"/>
      <c r="P347" s="582"/>
    </row>
    <row r="348" spans="1:16" s="311" customFormat="1">
      <c r="A348" s="612" t="s">
        <v>998</v>
      </c>
      <c r="B348" s="565" t="s">
        <v>663</v>
      </c>
      <c r="C348" s="556" t="s">
        <v>555</v>
      </c>
      <c r="D348" s="556" t="s">
        <v>47</v>
      </c>
      <c r="E348" s="634">
        <v>1500</v>
      </c>
      <c r="F348" s="633">
        <v>200</v>
      </c>
      <c r="G348" s="540">
        <v>0</v>
      </c>
      <c r="H348" s="540">
        <v>75</v>
      </c>
      <c r="I348" s="540">
        <v>150</v>
      </c>
      <c r="J348" s="531">
        <f t="shared" si="13"/>
        <v>300</v>
      </c>
      <c r="K348" s="584" t="s">
        <v>237</v>
      </c>
      <c r="L348" s="580" t="s">
        <v>644</v>
      </c>
      <c r="M348" s="582"/>
      <c r="N348" s="589"/>
      <c r="O348" s="582"/>
      <c r="P348" s="582"/>
    </row>
    <row r="349" spans="1:16" s="311" customFormat="1">
      <c r="A349" s="612" t="s">
        <v>999</v>
      </c>
      <c r="B349" s="565" t="s">
        <v>663</v>
      </c>
      <c r="C349" s="556" t="s">
        <v>555</v>
      </c>
      <c r="D349" s="556" t="s">
        <v>47</v>
      </c>
      <c r="E349" s="634">
        <v>800</v>
      </c>
      <c r="F349" s="633">
        <v>100</v>
      </c>
      <c r="G349" s="540">
        <v>0</v>
      </c>
      <c r="H349" s="540">
        <v>24</v>
      </c>
      <c r="I349" s="540">
        <v>48</v>
      </c>
      <c r="J349" s="531">
        <f t="shared" si="13"/>
        <v>80</v>
      </c>
      <c r="K349" s="584" t="s">
        <v>237</v>
      </c>
      <c r="L349" s="580" t="s">
        <v>644</v>
      </c>
      <c r="M349" s="582"/>
      <c r="N349" s="589"/>
      <c r="O349" s="582"/>
      <c r="P349" s="582"/>
    </row>
    <row r="350" spans="1:16" s="311" customFormat="1">
      <c r="A350" s="612" t="s">
        <v>1000</v>
      </c>
      <c r="B350" s="565" t="s">
        <v>662</v>
      </c>
      <c r="C350" s="556" t="s">
        <v>555</v>
      </c>
      <c r="D350" s="556" t="s">
        <v>47</v>
      </c>
      <c r="E350" s="634">
        <v>1000</v>
      </c>
      <c r="F350" s="633">
        <v>10</v>
      </c>
      <c r="G350" s="540">
        <v>0</v>
      </c>
      <c r="H350" s="540">
        <v>0</v>
      </c>
      <c r="I350" s="540">
        <v>5</v>
      </c>
      <c r="J350" s="531">
        <f t="shared" si="13"/>
        <v>10</v>
      </c>
      <c r="K350" s="584" t="s">
        <v>237</v>
      </c>
      <c r="L350" s="580" t="s">
        <v>644</v>
      </c>
      <c r="M350" s="582"/>
      <c r="N350" s="589"/>
      <c r="O350" s="582"/>
      <c r="P350" s="582"/>
    </row>
    <row r="351" spans="1:16" s="311" customFormat="1">
      <c r="A351" s="612" t="s">
        <v>1001</v>
      </c>
      <c r="B351" s="565" t="s">
        <v>666</v>
      </c>
      <c r="C351" s="556" t="s">
        <v>555</v>
      </c>
      <c r="D351" s="556" t="s">
        <v>47</v>
      </c>
      <c r="E351" s="634">
        <v>9000</v>
      </c>
      <c r="F351" s="633">
        <v>4</v>
      </c>
      <c r="G351" s="540">
        <v>0</v>
      </c>
      <c r="H351" s="540">
        <v>9</v>
      </c>
      <c r="I351" s="540">
        <v>18</v>
      </c>
      <c r="J351" s="531">
        <f t="shared" si="13"/>
        <v>36</v>
      </c>
      <c r="K351" s="584" t="s">
        <v>237</v>
      </c>
      <c r="L351" s="580" t="s">
        <v>644</v>
      </c>
      <c r="M351" s="582"/>
      <c r="N351" s="589"/>
      <c r="O351" s="582"/>
      <c r="P351" s="582"/>
    </row>
    <row r="352" spans="1:16" s="311" customFormat="1" ht="39" customHeight="1">
      <c r="A352" s="612" t="s">
        <v>1002</v>
      </c>
      <c r="B352" s="565" t="s">
        <v>661</v>
      </c>
      <c r="C352" s="556" t="s">
        <v>555</v>
      </c>
      <c r="D352" s="556" t="s">
        <v>47</v>
      </c>
      <c r="E352" s="634">
        <v>30000</v>
      </c>
      <c r="F352" s="633">
        <v>10</v>
      </c>
      <c r="G352" s="540">
        <v>0</v>
      </c>
      <c r="H352" s="540">
        <v>0</v>
      </c>
      <c r="I352" s="540">
        <v>180</v>
      </c>
      <c r="J352" s="531">
        <f t="shared" si="13"/>
        <v>300</v>
      </c>
      <c r="K352" s="584" t="s">
        <v>237</v>
      </c>
      <c r="L352" s="580" t="s">
        <v>644</v>
      </c>
      <c r="M352" s="582"/>
      <c r="N352" s="589"/>
      <c r="O352" s="582"/>
      <c r="P352" s="582"/>
    </row>
    <row r="353" spans="1:16" s="311" customFormat="1" ht="39" customHeight="1">
      <c r="A353" s="677" t="s">
        <v>1003</v>
      </c>
      <c r="B353" s="565" t="s">
        <v>661</v>
      </c>
      <c r="C353" s="556" t="s">
        <v>555</v>
      </c>
      <c r="D353" s="556" t="s">
        <v>47</v>
      </c>
      <c r="E353" s="634">
        <v>75000</v>
      </c>
      <c r="F353" s="633">
        <v>2</v>
      </c>
      <c r="G353" s="540">
        <v>0</v>
      </c>
      <c r="H353" s="540">
        <v>0</v>
      </c>
      <c r="I353" s="540">
        <v>75</v>
      </c>
      <c r="J353" s="531">
        <f t="shared" si="13"/>
        <v>150</v>
      </c>
      <c r="K353" s="584" t="s">
        <v>237</v>
      </c>
      <c r="L353" s="580" t="s">
        <v>644</v>
      </c>
      <c r="M353" s="582"/>
      <c r="N353" s="589"/>
      <c r="O353" s="582"/>
      <c r="P353" s="582"/>
    </row>
    <row r="354" spans="1:16" s="311" customFormat="1" ht="39" customHeight="1">
      <c r="A354" s="677" t="s">
        <v>1004</v>
      </c>
      <c r="B354" s="565" t="s">
        <v>661</v>
      </c>
      <c r="C354" s="556" t="s">
        <v>555</v>
      </c>
      <c r="D354" s="556" t="s">
        <v>47</v>
      </c>
      <c r="E354" s="634">
        <v>20000</v>
      </c>
      <c r="F354" s="633">
        <v>10</v>
      </c>
      <c r="G354" s="540">
        <v>0</v>
      </c>
      <c r="H354" s="540">
        <v>0</v>
      </c>
      <c r="I354" s="540">
        <v>100</v>
      </c>
      <c r="J354" s="531">
        <f t="shared" si="13"/>
        <v>200</v>
      </c>
      <c r="K354" s="584" t="s">
        <v>237</v>
      </c>
      <c r="L354" s="580" t="s">
        <v>644</v>
      </c>
      <c r="M354" s="582"/>
      <c r="N354" s="589"/>
      <c r="O354" s="582"/>
      <c r="P354" s="582"/>
    </row>
    <row r="355" spans="1:16" s="311" customFormat="1" ht="39" customHeight="1">
      <c r="A355" s="677" t="s">
        <v>1005</v>
      </c>
      <c r="B355" s="565" t="s">
        <v>661</v>
      </c>
      <c r="C355" s="556" t="s">
        <v>555</v>
      </c>
      <c r="D355" s="556" t="s">
        <v>47</v>
      </c>
      <c r="E355" s="634">
        <v>30000</v>
      </c>
      <c r="F355" s="633">
        <v>10</v>
      </c>
      <c r="G355" s="540">
        <v>0</v>
      </c>
      <c r="H355" s="540">
        <v>0</v>
      </c>
      <c r="I355" s="540">
        <v>200</v>
      </c>
      <c r="J355" s="531">
        <f t="shared" si="13"/>
        <v>300</v>
      </c>
      <c r="K355" s="584" t="s">
        <v>237</v>
      </c>
      <c r="L355" s="580" t="s">
        <v>644</v>
      </c>
      <c r="M355" s="582"/>
      <c r="N355" s="589"/>
      <c r="O355" s="582"/>
      <c r="P355" s="582"/>
    </row>
    <row r="356" spans="1:16" s="311" customFormat="1">
      <c r="A356" s="612" t="s">
        <v>1006</v>
      </c>
      <c r="B356" s="565" t="s">
        <v>660</v>
      </c>
      <c r="C356" s="556" t="s">
        <v>555</v>
      </c>
      <c r="D356" s="556" t="s">
        <v>47</v>
      </c>
      <c r="E356" s="634">
        <v>50000</v>
      </c>
      <c r="F356" s="633">
        <v>1</v>
      </c>
      <c r="G356" s="540">
        <v>0</v>
      </c>
      <c r="H356" s="540">
        <v>0</v>
      </c>
      <c r="I356" s="540">
        <v>0</v>
      </c>
      <c r="J356" s="531">
        <f t="shared" si="13"/>
        <v>50</v>
      </c>
      <c r="K356" s="584" t="s">
        <v>237</v>
      </c>
      <c r="L356" s="580" t="s">
        <v>644</v>
      </c>
      <c r="M356" s="582"/>
      <c r="N356" s="589"/>
      <c r="O356" s="582"/>
      <c r="P356" s="582"/>
    </row>
    <row r="357" spans="1:16" s="311" customFormat="1" ht="34.5">
      <c r="A357" s="612" t="s">
        <v>1146</v>
      </c>
      <c r="B357" s="565" t="s">
        <v>260</v>
      </c>
      <c r="C357" s="556" t="s">
        <v>555</v>
      </c>
      <c r="D357" s="556" t="s">
        <v>122</v>
      </c>
      <c r="E357" s="634">
        <v>250</v>
      </c>
      <c r="F357" s="633">
        <v>40000</v>
      </c>
      <c r="G357" s="540">
        <v>10000</v>
      </c>
      <c r="H357" s="540">
        <v>10000</v>
      </c>
      <c r="I357" s="540">
        <v>10000</v>
      </c>
      <c r="J357" s="531">
        <f t="shared" si="13"/>
        <v>10000</v>
      </c>
      <c r="K357" s="584" t="s">
        <v>237</v>
      </c>
      <c r="L357" s="580" t="s">
        <v>242</v>
      </c>
      <c r="M357" s="582"/>
      <c r="N357" s="589"/>
      <c r="O357" s="582"/>
      <c r="P357" s="582"/>
    </row>
    <row r="358" spans="1:16" s="311" customFormat="1" ht="34.5">
      <c r="A358" s="612" t="s">
        <v>1147</v>
      </c>
      <c r="B358" s="565" t="s">
        <v>260</v>
      </c>
      <c r="C358" s="556" t="s">
        <v>555</v>
      </c>
      <c r="D358" s="556" t="s">
        <v>122</v>
      </c>
      <c r="E358" s="634">
        <v>250</v>
      </c>
      <c r="F358" s="633">
        <v>1000</v>
      </c>
      <c r="G358" s="540">
        <v>250</v>
      </c>
      <c r="H358" s="540">
        <v>250</v>
      </c>
      <c r="I358" s="540">
        <v>250</v>
      </c>
      <c r="J358" s="531">
        <f t="shared" si="13"/>
        <v>250</v>
      </c>
      <c r="K358" s="584" t="s">
        <v>237</v>
      </c>
      <c r="L358" s="580" t="s">
        <v>242</v>
      </c>
      <c r="M358" s="582"/>
      <c r="N358" s="589"/>
      <c r="O358" s="582"/>
      <c r="P358" s="582"/>
    </row>
    <row r="359" spans="1:16" s="311" customFormat="1" ht="34.5">
      <c r="A359" s="612" t="s">
        <v>1145</v>
      </c>
      <c r="B359" s="565" t="s">
        <v>260</v>
      </c>
      <c r="C359" s="556" t="s">
        <v>653</v>
      </c>
      <c r="D359" s="556" t="s">
        <v>122</v>
      </c>
      <c r="E359" s="634">
        <v>4380</v>
      </c>
      <c r="F359" s="633">
        <v>66000</v>
      </c>
      <c r="G359" s="540">
        <v>80679.600000000006</v>
      </c>
      <c r="H359" s="540">
        <v>80679.600000000006</v>
      </c>
      <c r="I359" s="540">
        <v>80679.600000000006</v>
      </c>
      <c r="J359" s="531">
        <f t="shared" si="13"/>
        <v>289080</v>
      </c>
      <c r="K359" s="584" t="s">
        <v>237</v>
      </c>
      <c r="L359" s="580" t="s">
        <v>242</v>
      </c>
      <c r="M359" s="582"/>
      <c r="N359" s="589"/>
      <c r="O359" s="582"/>
      <c r="P359" s="582"/>
    </row>
    <row r="360" spans="1:16" s="311" customFormat="1" ht="34.5">
      <c r="A360" s="677" t="s">
        <v>1514</v>
      </c>
      <c r="B360" s="565" t="s">
        <v>774</v>
      </c>
      <c r="C360" s="556" t="s">
        <v>555</v>
      </c>
      <c r="D360" s="556" t="s">
        <v>47</v>
      </c>
      <c r="E360" s="634">
        <v>620000</v>
      </c>
      <c r="F360" s="633">
        <v>14</v>
      </c>
      <c r="G360" s="540">
        <v>0</v>
      </c>
      <c r="H360" s="540">
        <v>4340</v>
      </c>
      <c r="I360" s="540">
        <v>8680</v>
      </c>
      <c r="J360" s="531">
        <f t="shared" si="13"/>
        <v>8680</v>
      </c>
      <c r="K360" s="584" t="s">
        <v>237</v>
      </c>
      <c r="L360" s="580" t="s">
        <v>644</v>
      </c>
      <c r="M360" s="582"/>
      <c r="N360" s="589"/>
      <c r="O360" s="582"/>
      <c r="P360" s="582"/>
    </row>
    <row r="361" spans="1:16" s="311" customFormat="1">
      <c r="A361" s="612" t="s">
        <v>1007</v>
      </c>
      <c r="B361" s="565" t="s">
        <v>777</v>
      </c>
      <c r="C361" s="556" t="s">
        <v>555</v>
      </c>
      <c r="D361" s="556" t="s">
        <v>47</v>
      </c>
      <c r="E361" s="634">
        <v>25000</v>
      </c>
      <c r="F361" s="633">
        <v>1200</v>
      </c>
      <c r="G361" s="540">
        <v>0</v>
      </c>
      <c r="H361" s="540">
        <v>30000</v>
      </c>
      <c r="I361" s="540">
        <v>30000</v>
      </c>
      <c r="J361" s="531">
        <f t="shared" si="13"/>
        <v>30000</v>
      </c>
      <c r="K361" s="584" t="s">
        <v>237</v>
      </c>
      <c r="L361" s="580" t="s">
        <v>644</v>
      </c>
      <c r="M361" s="582"/>
      <c r="N361" s="589"/>
      <c r="O361" s="582"/>
      <c r="P361" s="582"/>
    </row>
    <row r="362" spans="1:16" s="311" customFormat="1">
      <c r="A362" s="677" t="s">
        <v>1396</v>
      </c>
      <c r="B362" s="565" t="s">
        <v>797</v>
      </c>
      <c r="C362" s="556" t="s">
        <v>555</v>
      </c>
      <c r="D362" s="556" t="s">
        <v>47</v>
      </c>
      <c r="E362" s="634">
        <v>120800</v>
      </c>
      <c r="F362" s="633">
        <v>23</v>
      </c>
      <c r="G362" s="540">
        <v>0</v>
      </c>
      <c r="H362" s="540">
        <v>1812</v>
      </c>
      <c r="I362" s="540">
        <v>2778.4</v>
      </c>
      <c r="J362" s="531">
        <f t="shared" si="13"/>
        <v>2778.4</v>
      </c>
      <c r="K362" s="584" t="s">
        <v>237</v>
      </c>
      <c r="L362" s="580" t="s">
        <v>644</v>
      </c>
      <c r="M362" s="582"/>
      <c r="N362" s="589"/>
      <c r="O362" s="582"/>
      <c r="P362" s="582"/>
    </row>
    <row r="363" spans="1:16" s="311" customFormat="1">
      <c r="A363" s="677" t="s">
        <v>1397</v>
      </c>
      <c r="B363" s="565" t="s">
        <v>797</v>
      </c>
      <c r="C363" s="556" t="s">
        <v>555</v>
      </c>
      <c r="D363" s="556" t="s">
        <v>47</v>
      </c>
      <c r="E363" s="634">
        <v>135000</v>
      </c>
      <c r="F363" s="633">
        <v>9</v>
      </c>
      <c r="G363" s="540">
        <v>0</v>
      </c>
      <c r="H363" s="540">
        <v>675</v>
      </c>
      <c r="I363" s="540">
        <v>1215</v>
      </c>
      <c r="J363" s="531">
        <f t="shared" si="13"/>
        <v>1215</v>
      </c>
      <c r="K363" s="584" t="s">
        <v>237</v>
      </c>
      <c r="L363" s="580" t="s">
        <v>644</v>
      </c>
      <c r="M363" s="582"/>
      <c r="N363" s="589"/>
      <c r="O363" s="582"/>
      <c r="P363" s="582"/>
    </row>
    <row r="364" spans="1:16" s="311" customFormat="1">
      <c r="A364" s="677" t="s">
        <v>1008</v>
      </c>
      <c r="B364" s="565" t="s">
        <v>664</v>
      </c>
      <c r="C364" s="556" t="s">
        <v>555</v>
      </c>
      <c r="D364" s="556" t="s">
        <v>47</v>
      </c>
      <c r="E364" s="634">
        <v>1500</v>
      </c>
      <c r="F364" s="633">
        <v>20</v>
      </c>
      <c r="G364" s="540">
        <v>0</v>
      </c>
      <c r="H364" s="540">
        <v>0</v>
      </c>
      <c r="I364" s="540">
        <v>15</v>
      </c>
      <c r="J364" s="531">
        <f t="shared" si="13"/>
        <v>30</v>
      </c>
      <c r="K364" s="584" t="s">
        <v>237</v>
      </c>
      <c r="L364" s="580" t="s">
        <v>644</v>
      </c>
      <c r="M364" s="582"/>
      <c r="N364" s="589"/>
      <c r="O364" s="582"/>
      <c r="P364" s="582"/>
    </row>
    <row r="365" spans="1:16" s="311" customFormat="1">
      <c r="A365" s="677" t="s">
        <v>1009</v>
      </c>
      <c r="B365" s="565" t="s">
        <v>664</v>
      </c>
      <c r="C365" s="556" t="s">
        <v>555</v>
      </c>
      <c r="D365" s="556" t="s">
        <v>47</v>
      </c>
      <c r="E365" s="634">
        <v>1500</v>
      </c>
      <c r="F365" s="633">
        <v>70</v>
      </c>
      <c r="G365" s="540">
        <v>0</v>
      </c>
      <c r="H365" s="540">
        <v>30</v>
      </c>
      <c r="I365" s="540">
        <v>60</v>
      </c>
      <c r="J365" s="531">
        <f t="shared" si="13"/>
        <v>105</v>
      </c>
      <c r="K365" s="584" t="s">
        <v>237</v>
      </c>
      <c r="L365" s="580" t="s">
        <v>644</v>
      </c>
      <c r="M365" s="582"/>
      <c r="N365" s="589"/>
      <c r="O365" s="582"/>
      <c r="P365" s="582"/>
    </row>
    <row r="366" spans="1:16" s="311" customFormat="1" ht="59.25" customHeight="1">
      <c r="A366" s="677" t="s">
        <v>1010</v>
      </c>
      <c r="B366" s="565" t="s">
        <v>665</v>
      </c>
      <c r="C366" s="556" t="s">
        <v>555</v>
      </c>
      <c r="D366" s="556" t="s">
        <v>47</v>
      </c>
      <c r="E366" s="634">
        <v>35000</v>
      </c>
      <c r="F366" s="633">
        <v>1</v>
      </c>
      <c r="G366" s="540">
        <v>0</v>
      </c>
      <c r="H366" s="540">
        <v>0</v>
      </c>
      <c r="I366" s="540">
        <v>0</v>
      </c>
      <c r="J366" s="531">
        <f t="shared" si="13"/>
        <v>35</v>
      </c>
      <c r="K366" s="584" t="s">
        <v>237</v>
      </c>
      <c r="L366" s="580" t="s">
        <v>644</v>
      </c>
      <c r="M366" s="582"/>
      <c r="N366" s="589"/>
      <c r="O366" s="582"/>
      <c r="P366" s="582"/>
    </row>
    <row r="367" spans="1:16" s="311" customFormat="1" ht="66.75" customHeight="1">
      <c r="A367" s="677" t="s">
        <v>1011</v>
      </c>
      <c r="B367" s="565" t="s">
        <v>665</v>
      </c>
      <c r="C367" s="556" t="s">
        <v>555</v>
      </c>
      <c r="D367" s="556" t="s">
        <v>47</v>
      </c>
      <c r="E367" s="634">
        <v>30000</v>
      </c>
      <c r="F367" s="633">
        <v>1</v>
      </c>
      <c r="G367" s="540">
        <v>0</v>
      </c>
      <c r="H367" s="540">
        <v>0</v>
      </c>
      <c r="I367" s="540">
        <v>0</v>
      </c>
      <c r="J367" s="531">
        <f t="shared" si="13"/>
        <v>30</v>
      </c>
      <c r="K367" s="584" t="s">
        <v>237</v>
      </c>
      <c r="L367" s="580" t="s">
        <v>644</v>
      </c>
      <c r="M367" s="582"/>
      <c r="N367" s="589"/>
      <c r="O367" s="582"/>
      <c r="P367" s="582"/>
    </row>
    <row r="368" spans="1:16" s="311" customFormat="1" ht="51.75">
      <c r="A368" s="677" t="s">
        <v>1398</v>
      </c>
      <c r="B368" s="565" t="s">
        <v>808</v>
      </c>
      <c r="C368" s="556" t="s">
        <v>555</v>
      </c>
      <c r="D368" s="556" t="s">
        <v>47</v>
      </c>
      <c r="E368" s="634">
        <v>8000</v>
      </c>
      <c r="F368" s="633">
        <v>156</v>
      </c>
      <c r="G368" s="540">
        <v>0</v>
      </c>
      <c r="H368" s="540">
        <v>1248</v>
      </c>
      <c r="I368" s="540">
        <v>1248</v>
      </c>
      <c r="J368" s="531">
        <f t="shared" si="13"/>
        <v>1248</v>
      </c>
      <c r="K368" s="584" t="s">
        <v>237</v>
      </c>
      <c r="L368" s="580" t="s">
        <v>644</v>
      </c>
      <c r="M368" s="582"/>
      <c r="N368" s="589"/>
      <c r="O368" s="582"/>
      <c r="P368" s="582"/>
    </row>
    <row r="369" spans="1:16" s="311" customFormat="1" ht="51.75">
      <c r="A369" s="677" t="s">
        <v>1399</v>
      </c>
      <c r="B369" s="565" t="s">
        <v>808</v>
      </c>
      <c r="C369" s="556" t="s">
        <v>555</v>
      </c>
      <c r="D369" s="556" t="s">
        <v>47</v>
      </c>
      <c r="E369" s="634">
        <v>80000</v>
      </c>
      <c r="F369" s="633">
        <v>10</v>
      </c>
      <c r="G369" s="540">
        <v>0</v>
      </c>
      <c r="H369" s="540">
        <v>800</v>
      </c>
      <c r="I369" s="540">
        <v>800</v>
      </c>
      <c r="J369" s="531">
        <f t="shared" si="13"/>
        <v>800</v>
      </c>
      <c r="K369" s="584" t="s">
        <v>237</v>
      </c>
      <c r="L369" s="580" t="s">
        <v>644</v>
      </c>
      <c r="M369" s="582"/>
      <c r="N369" s="589"/>
      <c r="O369" s="582"/>
      <c r="P369" s="582"/>
    </row>
    <row r="370" spans="1:16" s="311" customFormat="1" ht="51.75">
      <c r="A370" s="677" t="s">
        <v>1400</v>
      </c>
      <c r="B370" s="565" t="s">
        <v>808</v>
      </c>
      <c r="C370" s="556" t="s">
        <v>555</v>
      </c>
      <c r="D370" s="556" t="s">
        <v>47</v>
      </c>
      <c r="E370" s="634">
        <v>15000</v>
      </c>
      <c r="F370" s="633">
        <v>40</v>
      </c>
      <c r="G370" s="540">
        <v>0</v>
      </c>
      <c r="H370" s="540">
        <v>600</v>
      </c>
      <c r="I370" s="540">
        <v>600</v>
      </c>
      <c r="J370" s="531">
        <f t="shared" si="13"/>
        <v>600</v>
      </c>
      <c r="K370" s="584" t="s">
        <v>237</v>
      </c>
      <c r="L370" s="580" t="s">
        <v>644</v>
      </c>
      <c r="M370" s="582"/>
      <c r="N370" s="589"/>
      <c r="O370" s="582"/>
      <c r="P370" s="582"/>
    </row>
    <row r="371" spans="1:16" s="311" customFormat="1" ht="51.75">
      <c r="A371" s="677" t="s">
        <v>1401</v>
      </c>
      <c r="B371" s="565" t="s">
        <v>808</v>
      </c>
      <c r="C371" s="556" t="s">
        <v>555</v>
      </c>
      <c r="D371" s="556" t="s">
        <v>47</v>
      </c>
      <c r="E371" s="634">
        <v>25000</v>
      </c>
      <c r="F371" s="633">
        <v>10</v>
      </c>
      <c r="G371" s="540">
        <v>0</v>
      </c>
      <c r="H371" s="540">
        <v>250</v>
      </c>
      <c r="I371" s="540">
        <v>250</v>
      </c>
      <c r="J371" s="531">
        <f t="shared" si="13"/>
        <v>250</v>
      </c>
      <c r="K371" s="584" t="s">
        <v>237</v>
      </c>
      <c r="L371" s="580" t="s">
        <v>644</v>
      </c>
      <c r="M371" s="582"/>
      <c r="N371" s="589"/>
      <c r="O371" s="582"/>
      <c r="P371" s="582"/>
    </row>
    <row r="372" spans="1:16" s="311" customFormat="1" ht="51.75">
      <c r="A372" s="677" t="s">
        <v>1402</v>
      </c>
      <c r="B372" s="565" t="s">
        <v>808</v>
      </c>
      <c r="C372" s="556" t="s">
        <v>555</v>
      </c>
      <c r="D372" s="556" t="s">
        <v>47</v>
      </c>
      <c r="E372" s="634">
        <v>75000</v>
      </c>
      <c r="F372" s="633">
        <v>40</v>
      </c>
      <c r="G372" s="540">
        <v>0</v>
      </c>
      <c r="H372" s="540">
        <v>3000</v>
      </c>
      <c r="I372" s="540">
        <v>3000</v>
      </c>
      <c r="J372" s="531">
        <f t="shared" si="13"/>
        <v>3000</v>
      </c>
      <c r="K372" s="584" t="s">
        <v>237</v>
      </c>
      <c r="L372" s="580" t="s">
        <v>644</v>
      </c>
      <c r="M372" s="582"/>
      <c r="N372" s="589"/>
      <c r="O372" s="582"/>
      <c r="P372" s="582"/>
    </row>
    <row r="373" spans="1:16" s="311" customFormat="1" ht="51.75">
      <c r="A373" s="677" t="s">
        <v>1403</v>
      </c>
      <c r="B373" s="565" t="s">
        <v>808</v>
      </c>
      <c r="C373" s="556" t="s">
        <v>555</v>
      </c>
      <c r="D373" s="556" t="s">
        <v>47</v>
      </c>
      <c r="E373" s="634">
        <v>20000</v>
      </c>
      <c r="F373" s="633">
        <v>80</v>
      </c>
      <c r="G373" s="540">
        <v>0</v>
      </c>
      <c r="H373" s="540">
        <v>1600</v>
      </c>
      <c r="I373" s="540">
        <v>1600</v>
      </c>
      <c r="J373" s="531">
        <f t="shared" si="13"/>
        <v>1600</v>
      </c>
      <c r="K373" s="584" t="s">
        <v>237</v>
      </c>
      <c r="L373" s="580" t="s">
        <v>644</v>
      </c>
      <c r="M373" s="582"/>
      <c r="N373" s="589"/>
      <c r="O373" s="582"/>
      <c r="P373" s="582"/>
    </row>
    <row r="374" spans="1:16" s="311" customFormat="1" ht="51.75">
      <c r="A374" s="677" t="s">
        <v>1404</v>
      </c>
      <c r="B374" s="565" t="s">
        <v>808</v>
      </c>
      <c r="C374" s="556" t="s">
        <v>555</v>
      </c>
      <c r="D374" s="556" t="s">
        <v>47</v>
      </c>
      <c r="E374" s="634">
        <v>81000</v>
      </c>
      <c r="F374" s="633">
        <v>5</v>
      </c>
      <c r="G374" s="540">
        <v>0</v>
      </c>
      <c r="H374" s="540">
        <v>405</v>
      </c>
      <c r="I374" s="540">
        <v>405</v>
      </c>
      <c r="J374" s="531">
        <f t="shared" si="13"/>
        <v>405</v>
      </c>
      <c r="K374" s="584" t="s">
        <v>237</v>
      </c>
      <c r="L374" s="580" t="s">
        <v>644</v>
      </c>
      <c r="M374" s="582"/>
      <c r="N374" s="589"/>
      <c r="O374" s="582"/>
      <c r="P374" s="582"/>
    </row>
    <row r="375" spans="1:16" s="311" customFormat="1" ht="51.75">
      <c r="A375" s="677" t="s">
        <v>1405</v>
      </c>
      <c r="B375" s="565" t="s">
        <v>808</v>
      </c>
      <c r="C375" s="556" t="s">
        <v>555</v>
      </c>
      <c r="D375" s="556" t="s">
        <v>47</v>
      </c>
      <c r="E375" s="634">
        <v>7350</v>
      </c>
      <c r="F375" s="633">
        <v>20</v>
      </c>
      <c r="G375" s="540">
        <v>0</v>
      </c>
      <c r="H375" s="540">
        <v>147</v>
      </c>
      <c r="I375" s="540">
        <v>147</v>
      </c>
      <c r="J375" s="531">
        <f t="shared" si="13"/>
        <v>147</v>
      </c>
      <c r="K375" s="584" t="s">
        <v>237</v>
      </c>
      <c r="L375" s="580" t="s">
        <v>644</v>
      </c>
      <c r="M375" s="582"/>
      <c r="N375" s="589"/>
      <c r="O375" s="582"/>
      <c r="P375" s="582"/>
    </row>
    <row r="376" spans="1:16" s="311" customFormat="1" ht="51.75">
      <c r="A376" s="677" t="s">
        <v>1406</v>
      </c>
      <c r="B376" s="565" t="s">
        <v>808</v>
      </c>
      <c r="C376" s="556" t="s">
        <v>555</v>
      </c>
      <c r="D376" s="556" t="s">
        <v>47</v>
      </c>
      <c r="E376" s="634">
        <v>175000</v>
      </c>
      <c r="F376" s="633">
        <v>34</v>
      </c>
      <c r="G376" s="540">
        <v>0</v>
      </c>
      <c r="H376" s="540">
        <v>5950</v>
      </c>
      <c r="I376" s="540">
        <v>5950</v>
      </c>
      <c r="J376" s="531">
        <f t="shared" si="13"/>
        <v>5950</v>
      </c>
      <c r="K376" s="584" t="s">
        <v>237</v>
      </c>
      <c r="L376" s="580" t="s">
        <v>644</v>
      </c>
      <c r="M376" s="582"/>
      <c r="N376" s="589"/>
      <c r="O376" s="582"/>
      <c r="P376" s="582"/>
    </row>
    <row r="377" spans="1:16" s="311" customFormat="1">
      <c r="A377" s="612" t="s">
        <v>1012</v>
      </c>
      <c r="B377" s="565" t="s">
        <v>668</v>
      </c>
      <c r="C377" s="556" t="s">
        <v>555</v>
      </c>
      <c r="D377" s="556" t="s">
        <v>47</v>
      </c>
      <c r="E377" s="634">
        <v>11000</v>
      </c>
      <c r="F377" s="633">
        <v>3</v>
      </c>
      <c r="G377" s="540">
        <v>0</v>
      </c>
      <c r="H377" s="540">
        <v>11</v>
      </c>
      <c r="I377" s="540">
        <v>22</v>
      </c>
      <c r="J377" s="531">
        <f t="shared" si="13"/>
        <v>33</v>
      </c>
      <c r="K377" s="584" t="s">
        <v>237</v>
      </c>
      <c r="L377" s="580" t="s">
        <v>644</v>
      </c>
      <c r="M377" s="582"/>
      <c r="N377" s="589"/>
      <c r="O377" s="582"/>
      <c r="P377" s="582"/>
    </row>
    <row r="378" spans="1:16" s="311" customFormat="1">
      <c r="A378" s="612" t="s">
        <v>1013</v>
      </c>
      <c r="B378" s="565" t="s">
        <v>668</v>
      </c>
      <c r="C378" s="556" t="s">
        <v>555</v>
      </c>
      <c r="D378" s="556" t="s">
        <v>47</v>
      </c>
      <c r="E378" s="634">
        <v>10300</v>
      </c>
      <c r="F378" s="633">
        <v>3</v>
      </c>
      <c r="G378" s="540">
        <v>0</v>
      </c>
      <c r="H378" s="540">
        <v>10.3</v>
      </c>
      <c r="I378" s="540">
        <v>20.6</v>
      </c>
      <c r="J378" s="531">
        <f t="shared" si="13"/>
        <v>30.9</v>
      </c>
      <c r="K378" s="584" t="s">
        <v>237</v>
      </c>
      <c r="L378" s="580" t="s">
        <v>644</v>
      </c>
      <c r="M378" s="582"/>
      <c r="N378" s="589"/>
      <c r="O378" s="582"/>
      <c r="P378" s="582"/>
    </row>
    <row r="379" spans="1:16" s="311" customFormat="1" ht="51" customHeight="1">
      <c r="A379" s="612" t="s">
        <v>1014</v>
      </c>
      <c r="B379" s="565" t="s">
        <v>667</v>
      </c>
      <c r="C379" s="556" t="s">
        <v>555</v>
      </c>
      <c r="D379" s="556" t="s">
        <v>121</v>
      </c>
      <c r="E379" s="634">
        <v>50000</v>
      </c>
      <c r="F379" s="633">
        <v>1</v>
      </c>
      <c r="G379" s="540">
        <v>0</v>
      </c>
      <c r="H379" s="540">
        <v>0</v>
      </c>
      <c r="I379" s="540">
        <v>0</v>
      </c>
      <c r="J379" s="531">
        <f t="shared" si="13"/>
        <v>50</v>
      </c>
      <c r="K379" s="584" t="s">
        <v>237</v>
      </c>
      <c r="L379" s="580" t="s">
        <v>644</v>
      </c>
      <c r="M379" s="582"/>
      <c r="N379" s="589"/>
      <c r="O379" s="582"/>
      <c r="P379" s="582"/>
    </row>
    <row r="380" spans="1:16" s="591" customFormat="1" hidden="1">
      <c r="A380" s="587" t="s">
        <v>316</v>
      </c>
      <c r="B380" s="551" t="s">
        <v>9</v>
      </c>
      <c r="C380" s="554"/>
      <c r="D380" s="554"/>
      <c r="E380" s="630"/>
      <c r="F380" s="630"/>
      <c r="G380" s="537">
        <f>SUBTOTAL(9,G381:G383)</f>
        <v>0</v>
      </c>
      <c r="H380" s="537">
        <f>SUBTOTAL(9,H381:H383)</f>
        <v>1400</v>
      </c>
      <c r="I380" s="537">
        <f>SUBTOTAL(9,I381:I383)</f>
        <v>2800</v>
      </c>
      <c r="J380" s="710">
        <f>SUBTOTAL(9,J381:J383)</f>
        <v>5400</v>
      </c>
      <c r="K380" s="142"/>
      <c r="L380" s="581"/>
      <c r="M380" s="582"/>
      <c r="N380" s="589"/>
      <c r="O380" s="590"/>
      <c r="P380" s="590"/>
    </row>
    <row r="381" spans="1:16" s="311" customFormat="1" ht="42" customHeight="1">
      <c r="A381" s="677" t="s">
        <v>1407</v>
      </c>
      <c r="B381" s="565" t="s">
        <v>827</v>
      </c>
      <c r="C381" s="556" t="s">
        <v>555</v>
      </c>
      <c r="D381" s="556" t="s">
        <v>113</v>
      </c>
      <c r="E381" s="634">
        <v>2400000</v>
      </c>
      <c r="F381" s="633">
        <v>1</v>
      </c>
      <c r="G381" s="540">
        <v>0</v>
      </c>
      <c r="H381" s="540">
        <v>800</v>
      </c>
      <c r="I381" s="540">
        <v>1600</v>
      </c>
      <c r="J381" s="531">
        <f>+E381*F381/1000</f>
        <v>2400</v>
      </c>
      <c r="K381" s="584" t="s">
        <v>316</v>
      </c>
      <c r="L381" s="580" t="s">
        <v>644</v>
      </c>
      <c r="M381" s="582"/>
      <c r="N381" s="589"/>
      <c r="O381" s="582"/>
      <c r="P381" s="582"/>
    </row>
    <row r="382" spans="1:16" s="311" customFormat="1" ht="42" customHeight="1">
      <c r="A382" s="677" t="s">
        <v>1408</v>
      </c>
      <c r="B382" s="565" t="s">
        <v>828</v>
      </c>
      <c r="C382" s="556" t="s">
        <v>555</v>
      </c>
      <c r="D382" s="556" t="s">
        <v>113</v>
      </c>
      <c r="E382" s="634">
        <v>1200000</v>
      </c>
      <c r="F382" s="633">
        <v>1</v>
      </c>
      <c r="G382" s="540">
        <v>0</v>
      </c>
      <c r="H382" s="540">
        <v>0</v>
      </c>
      <c r="I382" s="540">
        <v>0</v>
      </c>
      <c r="J382" s="531">
        <f>+E382*F382/1000</f>
        <v>1200</v>
      </c>
      <c r="K382" s="584" t="s">
        <v>316</v>
      </c>
      <c r="L382" s="580" t="s">
        <v>644</v>
      </c>
      <c r="M382" s="582"/>
      <c r="N382" s="589"/>
      <c r="O382" s="582"/>
      <c r="P382" s="582"/>
    </row>
    <row r="383" spans="1:16" s="311" customFormat="1" ht="42" customHeight="1">
      <c r="A383" s="677" t="s">
        <v>1409</v>
      </c>
      <c r="B383" s="565" t="s">
        <v>829</v>
      </c>
      <c r="C383" s="556" t="s">
        <v>555</v>
      </c>
      <c r="D383" s="556" t="s">
        <v>113</v>
      </c>
      <c r="E383" s="634">
        <v>1800000</v>
      </c>
      <c r="F383" s="633">
        <v>1</v>
      </c>
      <c r="G383" s="540">
        <v>0</v>
      </c>
      <c r="H383" s="540">
        <v>600</v>
      </c>
      <c r="I383" s="540">
        <v>1200</v>
      </c>
      <c r="J383" s="531">
        <f>+E383*F383/1000</f>
        <v>1800</v>
      </c>
      <c r="K383" s="584" t="s">
        <v>316</v>
      </c>
      <c r="L383" s="580" t="s">
        <v>644</v>
      </c>
      <c r="M383" s="582"/>
      <c r="N383" s="589"/>
      <c r="O383" s="582"/>
      <c r="P383" s="582"/>
    </row>
    <row r="384" spans="1:16" s="591" customFormat="1" ht="51.75" hidden="1">
      <c r="A384" s="587" t="s">
        <v>238</v>
      </c>
      <c r="B384" s="551" t="s">
        <v>127</v>
      </c>
      <c r="C384" s="554"/>
      <c r="D384" s="554"/>
      <c r="E384" s="630"/>
      <c r="F384" s="630"/>
      <c r="G384" s="537">
        <f t="shared" ref="G384:I384" si="14">+G385+G386+G388+G390+G392+G393+G387+G391+G394</f>
        <v>0</v>
      </c>
      <c r="H384" s="537">
        <f t="shared" si="14"/>
        <v>149274.989</v>
      </c>
      <c r="I384" s="537">
        <f t="shared" si="14"/>
        <v>226686.58900000001</v>
      </c>
      <c r="J384" s="710">
        <f>+J385+J386+J388+J390+J392+J393+J387+J391+J394</f>
        <v>300773.08899999998</v>
      </c>
      <c r="K384" s="142"/>
      <c r="L384" s="581"/>
      <c r="M384" s="582"/>
      <c r="N384" s="589"/>
      <c r="O384" s="590"/>
      <c r="P384" s="590"/>
    </row>
    <row r="385" spans="1:16" s="311" customFormat="1" ht="69">
      <c r="A385" s="612" t="s">
        <v>1015</v>
      </c>
      <c r="B385" s="565" t="s">
        <v>614</v>
      </c>
      <c r="C385" s="556" t="s">
        <v>642</v>
      </c>
      <c r="D385" s="556" t="s">
        <v>113</v>
      </c>
      <c r="E385" s="634">
        <f>166677000+27000000</f>
        <v>193677000</v>
      </c>
      <c r="F385" s="633">
        <v>1</v>
      </c>
      <c r="G385" s="540"/>
      <c r="H385" s="540">
        <v>60000</v>
      </c>
      <c r="I385" s="540">
        <v>120000</v>
      </c>
      <c r="J385" s="531">
        <f t="shared" ref="J385:J394" si="15">+E385*F385/1000</f>
        <v>193677</v>
      </c>
      <c r="K385" s="584" t="s">
        <v>238</v>
      </c>
      <c r="L385" s="580" t="s">
        <v>242</v>
      </c>
      <c r="M385" s="582"/>
      <c r="N385" s="589"/>
      <c r="O385" s="582"/>
      <c r="P385" s="582"/>
    </row>
    <row r="386" spans="1:16" s="311" customFormat="1" ht="66.75" customHeight="1">
      <c r="A386" s="612" t="s">
        <v>1016</v>
      </c>
      <c r="B386" s="565" t="s">
        <v>726</v>
      </c>
      <c r="C386" s="556" t="s">
        <v>729</v>
      </c>
      <c r="D386" s="556" t="s">
        <v>113</v>
      </c>
      <c r="E386" s="634">
        <v>85127600</v>
      </c>
      <c r="F386" s="633">
        <v>1</v>
      </c>
      <c r="G386" s="540">
        <v>0</v>
      </c>
      <c r="H386" s="540">
        <v>85127.6</v>
      </c>
      <c r="I386" s="540">
        <v>85127.6</v>
      </c>
      <c r="J386" s="531">
        <f t="shared" si="15"/>
        <v>85127.6</v>
      </c>
      <c r="K386" s="584" t="s">
        <v>238</v>
      </c>
      <c r="L386" s="580" t="s">
        <v>644</v>
      </c>
      <c r="M386" s="582"/>
      <c r="N386" s="589"/>
      <c r="O386" s="582"/>
      <c r="P386" s="582"/>
    </row>
    <row r="387" spans="1:16" s="311" customFormat="1" ht="66.75" customHeight="1">
      <c r="A387" s="612" t="s">
        <v>1019</v>
      </c>
      <c r="B387" s="565" t="s">
        <v>616</v>
      </c>
      <c r="C387" s="556" t="s">
        <v>555</v>
      </c>
      <c r="D387" s="556" t="s">
        <v>113</v>
      </c>
      <c r="E387" s="634">
        <v>16023000</v>
      </c>
      <c r="F387" s="633">
        <v>1</v>
      </c>
      <c r="G387" s="540">
        <v>0</v>
      </c>
      <c r="H387" s="540">
        <v>0</v>
      </c>
      <c r="I387" s="540">
        <v>16023</v>
      </c>
      <c r="J387" s="531">
        <f t="shared" si="15"/>
        <v>16023</v>
      </c>
      <c r="K387" s="584" t="s">
        <v>238</v>
      </c>
      <c r="L387" s="580" t="s">
        <v>644</v>
      </c>
      <c r="M387" s="582"/>
      <c r="N387" s="589"/>
      <c r="O387" s="582"/>
      <c r="P387" s="582"/>
    </row>
    <row r="388" spans="1:16" s="311" customFormat="1" ht="58.5" customHeight="1">
      <c r="A388" s="677" t="s">
        <v>1017</v>
      </c>
      <c r="B388" s="565" t="s">
        <v>615</v>
      </c>
      <c r="C388" s="556" t="s">
        <v>555</v>
      </c>
      <c r="D388" s="556" t="s">
        <v>113</v>
      </c>
      <c r="E388" s="634">
        <v>1747989</v>
      </c>
      <c r="F388" s="633">
        <v>1</v>
      </c>
      <c r="G388" s="540">
        <v>0</v>
      </c>
      <c r="H388" s="540">
        <f>1748-0.011</f>
        <v>1747.989</v>
      </c>
      <c r="I388" s="540">
        <f>1748-0.011</f>
        <v>1747.989</v>
      </c>
      <c r="J388" s="531">
        <f t="shared" si="15"/>
        <v>1747.989</v>
      </c>
      <c r="K388" s="584" t="s">
        <v>238</v>
      </c>
      <c r="L388" s="580" t="s">
        <v>644</v>
      </c>
      <c r="M388" s="582"/>
      <c r="N388" s="589"/>
      <c r="O388" s="582"/>
      <c r="P388" s="582"/>
    </row>
    <row r="389" spans="1:16" s="311" customFormat="1" hidden="1">
      <c r="A389" s="612"/>
      <c r="B389" s="565"/>
      <c r="C389" s="556"/>
      <c r="D389" s="556"/>
      <c r="E389" s="634"/>
      <c r="F389" s="633"/>
      <c r="G389" s="540"/>
      <c r="H389" s="540"/>
      <c r="I389" s="540"/>
      <c r="J389" s="531"/>
      <c r="K389" s="584"/>
      <c r="L389" s="580"/>
      <c r="M389" s="582"/>
      <c r="N389" s="589"/>
      <c r="O389" s="582"/>
      <c r="P389" s="582"/>
    </row>
    <row r="390" spans="1:16" s="311" customFormat="1" ht="60" customHeight="1">
      <c r="A390" s="677" t="s">
        <v>1018</v>
      </c>
      <c r="B390" s="565" t="s">
        <v>615</v>
      </c>
      <c r="C390" s="556" t="s">
        <v>653</v>
      </c>
      <c r="D390" s="556" t="s">
        <v>113</v>
      </c>
      <c r="E390" s="634">
        <v>2430500</v>
      </c>
      <c r="F390" s="633">
        <v>1</v>
      </c>
      <c r="G390" s="540"/>
      <c r="H390" s="540">
        <v>1340</v>
      </c>
      <c r="I390" s="540">
        <v>2021</v>
      </c>
      <c r="J390" s="531">
        <f t="shared" si="15"/>
        <v>2430.5</v>
      </c>
      <c r="K390" s="584" t="s">
        <v>238</v>
      </c>
      <c r="L390" s="580" t="s">
        <v>242</v>
      </c>
      <c r="M390" s="582"/>
      <c r="N390" s="589"/>
      <c r="O390" s="582"/>
      <c r="P390" s="582"/>
    </row>
    <row r="391" spans="1:16" s="311" customFormat="1" ht="60" customHeight="1">
      <c r="A391" s="677" t="s">
        <v>1126</v>
      </c>
      <c r="B391" s="565" t="s">
        <v>615</v>
      </c>
      <c r="C391" s="556" t="s">
        <v>555</v>
      </c>
      <c r="D391" s="556" t="s">
        <v>113</v>
      </c>
      <c r="E391" s="634">
        <v>411000</v>
      </c>
      <c r="F391" s="633">
        <v>1</v>
      </c>
      <c r="G391" s="540">
        <v>0</v>
      </c>
      <c r="H391" s="540">
        <v>0</v>
      </c>
      <c r="I391" s="540">
        <v>411</v>
      </c>
      <c r="J391" s="531">
        <f t="shared" si="15"/>
        <v>411</v>
      </c>
      <c r="K391" s="584" t="s">
        <v>238</v>
      </c>
      <c r="L391" s="580" t="s">
        <v>242</v>
      </c>
      <c r="M391" s="582"/>
      <c r="N391" s="589"/>
      <c r="O391" s="582"/>
      <c r="P391" s="582"/>
    </row>
    <row r="392" spans="1:16" s="311" customFormat="1" ht="62.25" customHeight="1">
      <c r="A392" s="677" t="s">
        <v>1020</v>
      </c>
      <c r="B392" s="565" t="s">
        <v>126</v>
      </c>
      <c r="C392" s="556" t="s">
        <v>648</v>
      </c>
      <c r="D392" s="556" t="s">
        <v>113</v>
      </c>
      <c r="E392" s="634">
        <v>708600</v>
      </c>
      <c r="F392" s="633">
        <v>1</v>
      </c>
      <c r="G392" s="540"/>
      <c r="H392" s="540">
        <v>535</v>
      </c>
      <c r="I392" s="540">
        <v>708.6</v>
      </c>
      <c r="J392" s="531">
        <f t="shared" si="15"/>
        <v>708.6</v>
      </c>
      <c r="K392" s="584" t="s">
        <v>238</v>
      </c>
      <c r="L392" s="580" t="s">
        <v>242</v>
      </c>
      <c r="M392" s="582"/>
      <c r="N392" s="589"/>
      <c r="O392" s="582"/>
      <c r="P392" s="582"/>
    </row>
    <row r="393" spans="1:16" s="311" customFormat="1" ht="68.25" customHeight="1">
      <c r="A393" s="677" t="s">
        <v>1021</v>
      </c>
      <c r="B393" s="565" t="s">
        <v>126</v>
      </c>
      <c r="C393" s="556" t="s">
        <v>648</v>
      </c>
      <c r="D393" s="556" t="s">
        <v>113</v>
      </c>
      <c r="E393" s="634">
        <v>524400</v>
      </c>
      <c r="F393" s="633">
        <v>1</v>
      </c>
      <c r="G393" s="540">
        <v>0</v>
      </c>
      <c r="H393" s="540">
        <v>524.4</v>
      </c>
      <c r="I393" s="540">
        <v>524.4</v>
      </c>
      <c r="J393" s="531">
        <f t="shared" si="15"/>
        <v>524.4</v>
      </c>
      <c r="K393" s="584" t="s">
        <v>238</v>
      </c>
      <c r="L393" s="580" t="s">
        <v>644</v>
      </c>
      <c r="M393" s="582"/>
      <c r="N393" s="589"/>
      <c r="O393" s="582"/>
      <c r="P393" s="582"/>
    </row>
    <row r="394" spans="1:16" s="311" customFormat="1" ht="68.25" customHeight="1">
      <c r="A394" s="677" t="s">
        <v>1022</v>
      </c>
      <c r="B394" s="565" t="s">
        <v>126</v>
      </c>
      <c r="C394" s="556" t="s">
        <v>648</v>
      </c>
      <c r="D394" s="556" t="s">
        <v>113</v>
      </c>
      <c r="E394" s="634">
        <v>123000</v>
      </c>
      <c r="F394" s="633">
        <v>1</v>
      </c>
      <c r="G394" s="540">
        <v>0</v>
      </c>
      <c r="H394" s="540">
        <v>0</v>
      </c>
      <c r="I394" s="540">
        <v>123</v>
      </c>
      <c r="J394" s="531">
        <f t="shared" si="15"/>
        <v>123</v>
      </c>
      <c r="K394" s="584" t="s">
        <v>238</v>
      </c>
      <c r="L394" s="580" t="s">
        <v>644</v>
      </c>
      <c r="M394" s="582"/>
      <c r="N394" s="589"/>
      <c r="O394" s="582"/>
      <c r="P394" s="582"/>
    </row>
    <row r="395" spans="1:16" s="311" customFormat="1" hidden="1">
      <c r="A395" s="673"/>
      <c r="B395" s="568"/>
      <c r="C395" s="552"/>
      <c r="D395" s="552"/>
      <c r="E395" s="631"/>
      <c r="F395" s="629"/>
      <c r="G395" s="539"/>
      <c r="H395" s="539"/>
      <c r="I395" s="539"/>
      <c r="J395" s="347"/>
      <c r="K395" s="584"/>
      <c r="L395" s="580"/>
      <c r="M395" s="582"/>
      <c r="N395" s="589"/>
      <c r="O395" s="582"/>
      <c r="P395" s="582"/>
    </row>
    <row r="396" spans="1:16" s="591" customFormat="1" ht="69" hidden="1">
      <c r="A396" s="587" t="s">
        <v>262</v>
      </c>
      <c r="B396" s="551" t="s">
        <v>40</v>
      </c>
      <c r="C396" s="554"/>
      <c r="D396" s="554"/>
      <c r="E396" s="630"/>
      <c r="F396" s="630"/>
      <c r="G396" s="537">
        <f t="shared" ref="G396:I396" si="16">SUBTOTAL(9,G397:G408)</f>
        <v>0</v>
      </c>
      <c r="H396" s="537">
        <f t="shared" si="16"/>
        <v>30581</v>
      </c>
      <c r="I396" s="537">
        <f t="shared" si="16"/>
        <v>63116.2</v>
      </c>
      <c r="J396" s="710">
        <f>SUBTOTAL(9,J397:J408)</f>
        <v>73564.200000000012</v>
      </c>
      <c r="K396" s="142"/>
      <c r="L396" s="581"/>
      <c r="M396" s="582"/>
      <c r="N396" s="589"/>
      <c r="O396" s="590"/>
      <c r="P396" s="590"/>
    </row>
    <row r="397" spans="1:16" s="311" customFormat="1" ht="46.5" customHeight="1">
      <c r="A397" s="677" t="s">
        <v>1410</v>
      </c>
      <c r="B397" s="565" t="s">
        <v>616</v>
      </c>
      <c r="C397" s="556" t="s">
        <v>642</v>
      </c>
      <c r="D397" s="556" t="s">
        <v>113</v>
      </c>
      <c r="E397" s="634">
        <v>29800000</v>
      </c>
      <c r="F397" s="633">
        <v>1</v>
      </c>
      <c r="G397" s="540"/>
      <c r="H397" s="540">
        <v>9900</v>
      </c>
      <c r="I397" s="540">
        <v>19600</v>
      </c>
      <c r="J397" s="531">
        <f>+E397*F397/1000</f>
        <v>29800</v>
      </c>
      <c r="K397" s="584" t="s">
        <v>262</v>
      </c>
      <c r="L397" s="580" t="s">
        <v>242</v>
      </c>
      <c r="M397" s="582"/>
      <c r="N397" s="589"/>
      <c r="O397" s="582"/>
      <c r="P397" s="582"/>
    </row>
    <row r="398" spans="1:16" s="311" customFormat="1" ht="58.5" customHeight="1">
      <c r="A398" s="677" t="s">
        <v>1193</v>
      </c>
      <c r="B398" s="565" t="s">
        <v>726</v>
      </c>
      <c r="C398" s="556" t="s">
        <v>555</v>
      </c>
      <c r="D398" s="556" t="s">
        <v>113</v>
      </c>
      <c r="E398" s="634">
        <v>14862000</v>
      </c>
      <c r="F398" s="633">
        <v>1</v>
      </c>
      <c r="G398" s="540">
        <v>0</v>
      </c>
      <c r="H398" s="540">
        <v>8000</v>
      </c>
      <c r="I398" s="540">
        <v>14862</v>
      </c>
      <c r="J398" s="531">
        <f t="shared" ref="J398:J408" si="17">+E398*F398/1000</f>
        <v>14862</v>
      </c>
      <c r="K398" s="584" t="s">
        <v>262</v>
      </c>
      <c r="L398" s="580" t="s">
        <v>644</v>
      </c>
      <c r="M398" s="582"/>
      <c r="N398" s="589"/>
      <c r="O398" s="582"/>
      <c r="P398" s="582"/>
    </row>
    <row r="399" spans="1:16" s="311" customFormat="1" ht="58.5" customHeight="1">
      <c r="A399" s="677" t="s">
        <v>1192</v>
      </c>
      <c r="B399" s="565" t="s">
        <v>726</v>
      </c>
      <c r="C399" s="556" t="s">
        <v>555</v>
      </c>
      <c r="D399" s="556" t="s">
        <v>113</v>
      </c>
      <c r="E399" s="634">
        <v>26701600</v>
      </c>
      <c r="F399" s="633">
        <v>1</v>
      </c>
      <c r="G399" s="540"/>
      <c r="H399" s="540">
        <v>12000</v>
      </c>
      <c r="I399" s="540">
        <v>26701.599999999999</v>
      </c>
      <c r="J399" s="531">
        <f t="shared" si="17"/>
        <v>26701.599999999999</v>
      </c>
      <c r="K399" s="584" t="s">
        <v>262</v>
      </c>
      <c r="L399" s="580" t="s">
        <v>644</v>
      </c>
      <c r="M399" s="582"/>
      <c r="N399" s="589"/>
      <c r="O399" s="582"/>
      <c r="P399" s="582"/>
    </row>
    <row r="400" spans="1:16" s="311" customFormat="1" ht="54.75" customHeight="1">
      <c r="A400" s="677" t="s">
        <v>1201</v>
      </c>
      <c r="B400" s="565" t="s">
        <v>615</v>
      </c>
      <c r="C400" s="556" t="s">
        <v>642</v>
      </c>
      <c r="D400" s="556" t="s">
        <v>113</v>
      </c>
      <c r="E400" s="634">
        <v>570000</v>
      </c>
      <c r="F400" s="633">
        <v>1</v>
      </c>
      <c r="G400" s="540"/>
      <c r="H400" s="540">
        <v>190</v>
      </c>
      <c r="I400" s="540">
        <v>380</v>
      </c>
      <c r="J400" s="531">
        <f t="shared" si="17"/>
        <v>570</v>
      </c>
      <c r="K400" s="584" t="s">
        <v>262</v>
      </c>
      <c r="L400" s="580" t="s">
        <v>242</v>
      </c>
      <c r="M400" s="582"/>
      <c r="N400" s="589"/>
      <c r="O400" s="582"/>
      <c r="P400" s="582"/>
    </row>
    <row r="401" spans="1:16" s="311" customFormat="1" ht="54.75" customHeight="1">
      <c r="A401" s="612" t="s">
        <v>1194</v>
      </c>
      <c r="B401" s="565" t="s">
        <v>615</v>
      </c>
      <c r="C401" s="556" t="s">
        <v>555</v>
      </c>
      <c r="D401" s="556" t="s">
        <v>113</v>
      </c>
      <c r="E401" s="634">
        <v>287000</v>
      </c>
      <c r="F401" s="633">
        <v>1</v>
      </c>
      <c r="G401" s="540">
        <v>0</v>
      </c>
      <c r="H401" s="540">
        <v>0</v>
      </c>
      <c r="I401" s="540">
        <v>287</v>
      </c>
      <c r="J401" s="531">
        <f>+E401*F401/1000</f>
        <v>287</v>
      </c>
      <c r="K401" s="584" t="s">
        <v>262</v>
      </c>
      <c r="L401" s="580" t="s">
        <v>644</v>
      </c>
      <c r="M401" s="582"/>
      <c r="N401" s="589"/>
      <c r="O401" s="582"/>
      <c r="P401" s="582"/>
    </row>
    <row r="402" spans="1:16" s="311" customFormat="1" ht="54.75" customHeight="1">
      <c r="A402" s="677" t="s">
        <v>1411</v>
      </c>
      <c r="B402" s="565" t="s">
        <v>615</v>
      </c>
      <c r="C402" s="556" t="s">
        <v>555</v>
      </c>
      <c r="D402" s="556" t="s">
        <v>113</v>
      </c>
      <c r="E402" s="634">
        <v>502000</v>
      </c>
      <c r="F402" s="633">
        <v>1</v>
      </c>
      <c r="G402" s="540">
        <v>0</v>
      </c>
      <c r="H402" s="540">
        <v>0</v>
      </c>
      <c r="I402" s="540">
        <v>502</v>
      </c>
      <c r="J402" s="531">
        <f>+E402*F402/1000</f>
        <v>502</v>
      </c>
      <c r="K402" s="584" t="s">
        <v>262</v>
      </c>
      <c r="L402" s="580" t="s">
        <v>644</v>
      </c>
      <c r="M402" s="582"/>
      <c r="N402" s="589"/>
      <c r="O402" s="582"/>
      <c r="P402" s="582"/>
    </row>
    <row r="403" spans="1:16" s="311" customFormat="1" ht="54.75" customHeight="1">
      <c r="A403" s="677" t="s">
        <v>1412</v>
      </c>
      <c r="B403" s="565" t="s">
        <v>126</v>
      </c>
      <c r="C403" s="556" t="s">
        <v>648</v>
      </c>
      <c r="D403" s="556" t="s">
        <v>113</v>
      </c>
      <c r="E403" s="634">
        <v>170000</v>
      </c>
      <c r="F403" s="633">
        <v>1</v>
      </c>
      <c r="G403" s="540"/>
      <c r="H403" s="540">
        <v>56</v>
      </c>
      <c r="I403" s="540">
        <v>112</v>
      </c>
      <c r="J403" s="531">
        <f t="shared" si="17"/>
        <v>170</v>
      </c>
      <c r="K403" s="584" t="s">
        <v>262</v>
      </c>
      <c r="L403" s="580" t="s">
        <v>242</v>
      </c>
      <c r="M403" s="582"/>
      <c r="N403" s="589"/>
      <c r="O403" s="582"/>
      <c r="P403" s="582"/>
    </row>
    <row r="404" spans="1:16" s="311" customFormat="1" ht="54.75" customHeight="1">
      <c r="A404" s="677" t="s">
        <v>1023</v>
      </c>
      <c r="B404" s="565" t="s">
        <v>126</v>
      </c>
      <c r="C404" s="556" t="s">
        <v>648</v>
      </c>
      <c r="D404" s="556" t="s">
        <v>113</v>
      </c>
      <c r="E404" s="634">
        <v>277000</v>
      </c>
      <c r="F404" s="633">
        <v>1</v>
      </c>
      <c r="G404" s="540">
        <v>0</v>
      </c>
      <c r="H404" s="540">
        <v>277</v>
      </c>
      <c r="I404" s="540">
        <v>277</v>
      </c>
      <c r="J404" s="531">
        <f t="shared" si="17"/>
        <v>277</v>
      </c>
      <c r="K404" s="584" t="s">
        <v>262</v>
      </c>
      <c r="L404" s="580" t="s">
        <v>644</v>
      </c>
      <c r="M404" s="582"/>
      <c r="N404" s="589"/>
      <c r="O404" s="582"/>
      <c r="P404" s="582"/>
    </row>
    <row r="405" spans="1:16" s="311" customFormat="1" ht="54.75" customHeight="1">
      <c r="A405" s="677" t="s">
        <v>1195</v>
      </c>
      <c r="B405" s="565" t="s">
        <v>126</v>
      </c>
      <c r="C405" s="556" t="s">
        <v>648</v>
      </c>
      <c r="D405" s="556" t="s">
        <v>113</v>
      </c>
      <c r="E405" s="634">
        <v>81000</v>
      </c>
      <c r="F405" s="633">
        <v>1</v>
      </c>
      <c r="G405" s="540">
        <v>0</v>
      </c>
      <c r="H405" s="540">
        <v>81</v>
      </c>
      <c r="I405" s="540">
        <v>81</v>
      </c>
      <c r="J405" s="531">
        <f t="shared" si="17"/>
        <v>81</v>
      </c>
      <c r="K405" s="584" t="s">
        <v>262</v>
      </c>
      <c r="L405" s="580" t="s">
        <v>644</v>
      </c>
      <c r="M405" s="582"/>
      <c r="N405" s="589"/>
      <c r="O405" s="582"/>
      <c r="P405" s="582"/>
    </row>
    <row r="406" spans="1:16" s="311" customFormat="1" ht="54.75" customHeight="1">
      <c r="A406" s="677" t="s">
        <v>1202</v>
      </c>
      <c r="B406" s="565" t="s">
        <v>126</v>
      </c>
      <c r="C406" s="556" t="s">
        <v>648</v>
      </c>
      <c r="D406" s="556" t="s">
        <v>113</v>
      </c>
      <c r="E406" s="634">
        <v>77000</v>
      </c>
      <c r="F406" s="633">
        <v>1</v>
      </c>
      <c r="G406" s="540">
        <v>0</v>
      </c>
      <c r="H406" s="540">
        <v>77</v>
      </c>
      <c r="I406" s="540">
        <v>77</v>
      </c>
      <c r="J406" s="531">
        <f t="shared" si="17"/>
        <v>77</v>
      </c>
      <c r="K406" s="584" t="s">
        <v>262</v>
      </c>
      <c r="L406" s="580" t="s">
        <v>644</v>
      </c>
      <c r="M406" s="582"/>
      <c r="N406" s="589"/>
      <c r="O406" s="582"/>
      <c r="P406" s="582"/>
    </row>
    <row r="407" spans="1:16" s="311" customFormat="1" ht="54.75" customHeight="1">
      <c r="A407" s="677" t="s">
        <v>1413</v>
      </c>
      <c r="B407" s="565" t="s">
        <v>126</v>
      </c>
      <c r="C407" s="556" t="s">
        <v>648</v>
      </c>
      <c r="D407" s="556" t="s">
        <v>113</v>
      </c>
      <c r="E407" s="634">
        <v>86000</v>
      </c>
      <c r="F407" s="633">
        <v>1</v>
      </c>
      <c r="G407" s="540">
        <v>0</v>
      </c>
      <c r="H407" s="540">
        <v>0</v>
      </c>
      <c r="I407" s="540">
        <v>86</v>
      </c>
      <c r="J407" s="531">
        <f t="shared" si="17"/>
        <v>86</v>
      </c>
      <c r="K407" s="584" t="s">
        <v>262</v>
      </c>
      <c r="L407" s="580" t="s">
        <v>644</v>
      </c>
      <c r="M407" s="582"/>
      <c r="N407" s="589"/>
      <c r="O407" s="582"/>
      <c r="P407" s="582"/>
    </row>
    <row r="408" spans="1:16" s="311" customFormat="1" ht="54.75" customHeight="1">
      <c r="A408" s="677" t="s">
        <v>1414</v>
      </c>
      <c r="B408" s="565" t="s">
        <v>126</v>
      </c>
      <c r="C408" s="556" t="s">
        <v>648</v>
      </c>
      <c r="D408" s="556" t="s">
        <v>113</v>
      </c>
      <c r="E408" s="634">
        <v>150600</v>
      </c>
      <c r="F408" s="633">
        <v>1</v>
      </c>
      <c r="G408" s="540">
        <v>0</v>
      </c>
      <c r="H408" s="540">
        <v>0</v>
      </c>
      <c r="I408" s="540">
        <v>150.6</v>
      </c>
      <c r="J408" s="531">
        <f t="shared" si="17"/>
        <v>150.6</v>
      </c>
      <c r="K408" s="584" t="s">
        <v>262</v>
      </c>
      <c r="L408" s="580" t="s">
        <v>644</v>
      </c>
      <c r="M408" s="582"/>
      <c r="N408" s="589"/>
      <c r="O408" s="582"/>
      <c r="P408" s="582"/>
    </row>
    <row r="409" spans="1:16" s="591" customFormat="1" ht="34.5" hidden="1">
      <c r="A409" s="587" t="s">
        <v>239</v>
      </c>
      <c r="B409" s="551" t="s">
        <v>6</v>
      </c>
      <c r="C409" s="554"/>
      <c r="D409" s="554"/>
      <c r="E409" s="630"/>
      <c r="F409" s="630"/>
      <c r="G409" s="537">
        <f>SUBTOTAL(9,G410:G414)</f>
        <v>0</v>
      </c>
      <c r="H409" s="537">
        <f>SUBTOTAL(9,H410:H421)</f>
        <v>722000</v>
      </c>
      <c r="I409" s="537">
        <f>SUBTOTAL(9,I410:I421)</f>
        <v>821100</v>
      </c>
      <c r="J409" s="710">
        <f>SUBTOTAL(9,J410:J421)</f>
        <v>822600</v>
      </c>
      <c r="K409" s="142"/>
      <c r="L409" s="581"/>
      <c r="M409" s="582"/>
      <c r="N409" s="589"/>
      <c r="O409" s="590"/>
      <c r="P409" s="590"/>
    </row>
    <row r="410" spans="1:16" s="311" customFormat="1" ht="34.5">
      <c r="A410" s="677" t="s">
        <v>1415</v>
      </c>
      <c r="B410" s="565" t="s">
        <v>725</v>
      </c>
      <c r="C410" s="556" t="s">
        <v>555</v>
      </c>
      <c r="D410" s="556" t="s">
        <v>47</v>
      </c>
      <c r="E410" s="634">
        <v>14700000</v>
      </c>
      <c r="F410" s="633">
        <v>2</v>
      </c>
      <c r="G410" s="540"/>
      <c r="H410" s="540">
        <v>29400</v>
      </c>
      <c r="I410" s="540">
        <v>29400</v>
      </c>
      <c r="J410" s="531">
        <f t="shared" ref="J410:J418" si="18">+E410*F410/1000</f>
        <v>29400</v>
      </c>
      <c r="K410" s="584" t="s">
        <v>239</v>
      </c>
      <c r="L410" s="580" t="s">
        <v>242</v>
      </c>
      <c r="M410" s="582"/>
      <c r="N410" s="589"/>
      <c r="O410" s="582"/>
      <c r="P410" s="582"/>
    </row>
    <row r="411" spans="1:16" s="311" customFormat="1" ht="43.5" customHeight="1">
      <c r="A411" s="677" t="s">
        <v>1416</v>
      </c>
      <c r="B411" s="565" t="s">
        <v>725</v>
      </c>
      <c r="C411" s="556" t="s">
        <v>653</v>
      </c>
      <c r="D411" s="556" t="s">
        <v>47</v>
      </c>
      <c r="E411" s="634">
        <v>5900000</v>
      </c>
      <c r="F411" s="633">
        <v>27</v>
      </c>
      <c r="G411" s="540">
        <v>0</v>
      </c>
      <c r="H411" s="540">
        <v>159300</v>
      </c>
      <c r="I411" s="540">
        <v>159300</v>
      </c>
      <c r="J411" s="531">
        <f t="shared" si="18"/>
        <v>159300</v>
      </c>
      <c r="K411" s="584" t="s">
        <v>239</v>
      </c>
      <c r="L411" s="580" t="s">
        <v>644</v>
      </c>
      <c r="M411" s="582"/>
      <c r="N411" s="589"/>
      <c r="O411" s="582"/>
      <c r="P411" s="582"/>
    </row>
    <row r="412" spans="1:16" s="311" customFormat="1" ht="42.75" customHeight="1">
      <c r="A412" s="677" t="s">
        <v>1025</v>
      </c>
      <c r="B412" s="565" t="s">
        <v>769</v>
      </c>
      <c r="C412" s="556" t="s">
        <v>653</v>
      </c>
      <c r="D412" s="556" t="s">
        <v>47</v>
      </c>
      <c r="E412" s="634">
        <v>6800000</v>
      </c>
      <c r="F412" s="633">
        <v>13</v>
      </c>
      <c r="G412" s="540">
        <v>0</v>
      </c>
      <c r="H412" s="540">
        <v>0</v>
      </c>
      <c r="I412" s="540">
        <v>88400</v>
      </c>
      <c r="J412" s="531">
        <f t="shared" si="18"/>
        <v>88400</v>
      </c>
      <c r="K412" s="584" t="s">
        <v>239</v>
      </c>
      <c r="L412" s="580" t="s">
        <v>644</v>
      </c>
      <c r="M412" s="582"/>
      <c r="N412" s="589"/>
      <c r="O412" s="582"/>
      <c r="P412" s="582"/>
    </row>
    <row r="413" spans="1:16" s="311" customFormat="1" ht="42.75" customHeight="1">
      <c r="A413" s="677" t="s">
        <v>1026</v>
      </c>
      <c r="B413" s="565" t="s">
        <v>769</v>
      </c>
      <c r="C413" s="556" t="s">
        <v>555</v>
      </c>
      <c r="D413" s="556" t="s">
        <v>47</v>
      </c>
      <c r="E413" s="634">
        <v>5500000</v>
      </c>
      <c r="F413" s="633">
        <v>10</v>
      </c>
      <c r="G413" s="540">
        <v>0</v>
      </c>
      <c r="H413" s="540">
        <v>55000</v>
      </c>
      <c r="I413" s="540">
        <v>55000</v>
      </c>
      <c r="J413" s="531">
        <f t="shared" si="18"/>
        <v>55000</v>
      </c>
      <c r="K413" s="584" t="s">
        <v>239</v>
      </c>
      <c r="L413" s="580" t="s">
        <v>644</v>
      </c>
      <c r="M413" s="582"/>
      <c r="N413" s="589"/>
      <c r="O413" s="582"/>
      <c r="P413" s="582"/>
    </row>
    <row r="414" spans="1:16" s="311" customFormat="1" ht="42.75" customHeight="1">
      <c r="A414" s="612" t="s">
        <v>1024</v>
      </c>
      <c r="B414" s="565" t="s">
        <v>769</v>
      </c>
      <c r="C414" s="556" t="s">
        <v>555</v>
      </c>
      <c r="D414" s="556" t="s">
        <v>47</v>
      </c>
      <c r="E414" s="634">
        <v>8450000</v>
      </c>
      <c r="F414" s="633">
        <v>2</v>
      </c>
      <c r="G414" s="540">
        <v>0</v>
      </c>
      <c r="H414" s="540">
        <v>16900</v>
      </c>
      <c r="I414" s="540">
        <v>16900</v>
      </c>
      <c r="J414" s="531">
        <f t="shared" si="18"/>
        <v>16900</v>
      </c>
      <c r="K414" s="584" t="s">
        <v>239</v>
      </c>
      <c r="L414" s="580" t="s">
        <v>644</v>
      </c>
      <c r="M414" s="582"/>
      <c r="N414" s="589"/>
      <c r="O414" s="582"/>
      <c r="P414" s="582"/>
    </row>
    <row r="415" spans="1:16" s="311" customFormat="1" ht="42.75" customHeight="1">
      <c r="A415" s="677" t="s">
        <v>1526</v>
      </c>
      <c r="B415" s="565" t="s">
        <v>1524</v>
      </c>
      <c r="C415" s="556" t="s">
        <v>555</v>
      </c>
      <c r="D415" s="556" t="s">
        <v>47</v>
      </c>
      <c r="E415" s="634">
        <v>9600000</v>
      </c>
      <c r="F415" s="633">
        <v>4</v>
      </c>
      <c r="G415" s="540">
        <v>0</v>
      </c>
      <c r="H415" s="540">
        <v>38400</v>
      </c>
      <c r="I415" s="540">
        <v>38400</v>
      </c>
      <c r="J415" s="531">
        <f t="shared" si="18"/>
        <v>38400</v>
      </c>
      <c r="K415" s="584" t="s">
        <v>239</v>
      </c>
      <c r="L415" s="580" t="s">
        <v>644</v>
      </c>
      <c r="M415" s="582"/>
      <c r="N415" s="589"/>
      <c r="O415" s="582"/>
      <c r="P415" s="582"/>
    </row>
    <row r="416" spans="1:16" s="311" customFormat="1" ht="69" customHeight="1">
      <c r="A416" s="612" t="s">
        <v>1527</v>
      </c>
      <c r="B416" s="565" t="s">
        <v>1525</v>
      </c>
      <c r="C416" s="556" t="s">
        <v>555</v>
      </c>
      <c r="D416" s="556" t="s">
        <v>47</v>
      </c>
      <c r="E416" s="634">
        <v>7700000</v>
      </c>
      <c r="F416" s="633">
        <v>1</v>
      </c>
      <c r="G416" s="540">
        <v>0</v>
      </c>
      <c r="H416" s="540">
        <v>0</v>
      </c>
      <c r="I416" s="540">
        <v>7700</v>
      </c>
      <c r="J416" s="531">
        <f t="shared" si="18"/>
        <v>7700</v>
      </c>
      <c r="K416" s="584" t="s">
        <v>239</v>
      </c>
      <c r="L416" s="580" t="s">
        <v>644</v>
      </c>
      <c r="M416" s="582"/>
      <c r="N416" s="589"/>
      <c r="O416" s="582"/>
      <c r="P416" s="582"/>
    </row>
    <row r="417" spans="1:253" s="311" customFormat="1" ht="42.75" customHeight="1">
      <c r="A417" s="677" t="s">
        <v>1417</v>
      </c>
      <c r="B417" s="565" t="s">
        <v>769</v>
      </c>
      <c r="C417" s="556" t="s">
        <v>555</v>
      </c>
      <c r="D417" s="556" t="s">
        <v>47</v>
      </c>
      <c r="E417" s="634">
        <v>7800000</v>
      </c>
      <c r="F417" s="633">
        <v>2</v>
      </c>
      <c r="G417" s="540">
        <v>0</v>
      </c>
      <c r="H417" s="540">
        <v>15600</v>
      </c>
      <c r="I417" s="540">
        <v>15600</v>
      </c>
      <c r="J417" s="531">
        <f t="shared" si="18"/>
        <v>15600</v>
      </c>
      <c r="K417" s="584" t="s">
        <v>239</v>
      </c>
      <c r="L417" s="580" t="s">
        <v>644</v>
      </c>
      <c r="M417" s="582"/>
      <c r="N417" s="589"/>
      <c r="O417" s="582"/>
      <c r="P417" s="582"/>
    </row>
    <row r="418" spans="1:253" s="311" customFormat="1" ht="68.25" customHeight="1">
      <c r="A418" s="677" t="s">
        <v>1418</v>
      </c>
      <c r="B418" s="565" t="s">
        <v>770</v>
      </c>
      <c r="C418" s="556" t="s">
        <v>555</v>
      </c>
      <c r="D418" s="556" t="s">
        <v>47</v>
      </c>
      <c r="E418" s="634">
        <v>16400000</v>
      </c>
      <c r="F418" s="633">
        <v>1</v>
      </c>
      <c r="G418" s="540">
        <v>0</v>
      </c>
      <c r="H418" s="540">
        <v>16400</v>
      </c>
      <c r="I418" s="540">
        <v>16400</v>
      </c>
      <c r="J418" s="531">
        <f t="shared" si="18"/>
        <v>16400</v>
      </c>
      <c r="K418" s="584" t="s">
        <v>239</v>
      </c>
      <c r="L418" s="580" t="s">
        <v>644</v>
      </c>
      <c r="M418" s="582"/>
      <c r="N418" s="589"/>
      <c r="O418" s="582"/>
      <c r="P418" s="582"/>
    </row>
    <row r="419" spans="1:253" s="311" customFormat="1" ht="63.75" customHeight="1">
      <c r="A419" s="677" t="s">
        <v>1419</v>
      </c>
      <c r="B419" s="565" t="s">
        <v>770</v>
      </c>
      <c r="C419" s="556" t="s">
        <v>555</v>
      </c>
      <c r="D419" s="556" t="s">
        <v>47</v>
      </c>
      <c r="E419" s="634">
        <v>25500000</v>
      </c>
      <c r="F419" s="633">
        <v>1</v>
      </c>
      <c r="G419" s="540">
        <v>0</v>
      </c>
      <c r="H419" s="540">
        <v>25500</v>
      </c>
      <c r="I419" s="540">
        <v>25500</v>
      </c>
      <c r="J419" s="531">
        <f>+E419*F419/1000</f>
        <v>25500</v>
      </c>
      <c r="K419" s="584" t="s">
        <v>239</v>
      </c>
      <c r="L419" s="580" t="s">
        <v>644</v>
      </c>
      <c r="M419" s="582"/>
      <c r="N419" s="589"/>
      <c r="O419" s="582"/>
      <c r="P419" s="582"/>
    </row>
    <row r="420" spans="1:253" ht="49.5" customHeight="1">
      <c r="A420" s="677" t="s">
        <v>1420</v>
      </c>
      <c r="B420" s="627" t="s">
        <v>617</v>
      </c>
      <c r="C420" s="637" t="s">
        <v>653</v>
      </c>
      <c r="D420" s="556" t="s">
        <v>47</v>
      </c>
      <c r="E420" s="696">
        <f>8800000-300000</f>
        <v>8500000</v>
      </c>
      <c r="F420" s="633">
        <v>43</v>
      </c>
      <c r="G420" s="540"/>
      <c r="H420" s="540">
        <v>365500</v>
      </c>
      <c r="I420" s="540">
        <v>365500</v>
      </c>
      <c r="J420" s="531">
        <f>+E420*F420/1000</f>
        <v>365500</v>
      </c>
      <c r="K420" s="584" t="s">
        <v>239</v>
      </c>
      <c r="L420" s="580" t="s">
        <v>242</v>
      </c>
      <c r="M420" s="582"/>
      <c r="N420" s="589"/>
      <c r="O420" s="582"/>
      <c r="P420" s="582"/>
      <c r="Q420" s="311"/>
      <c r="R420" s="311"/>
      <c r="S420" s="311"/>
      <c r="T420" s="311"/>
      <c r="U420" s="311"/>
      <c r="V420" s="311"/>
      <c r="W420" s="311"/>
      <c r="X420" s="311"/>
      <c r="Y420" s="311"/>
      <c r="Z420" s="311"/>
      <c r="AA420" s="311"/>
      <c r="AB420" s="311"/>
      <c r="AC420" s="311"/>
      <c r="AD420" s="311"/>
      <c r="AE420" s="311"/>
      <c r="AF420" s="311"/>
      <c r="AG420" s="311"/>
      <c r="AH420" s="311"/>
      <c r="AI420" s="311"/>
      <c r="AJ420" s="311"/>
      <c r="AK420" s="311"/>
      <c r="AL420" s="311"/>
      <c r="AM420" s="311"/>
      <c r="AN420" s="311"/>
      <c r="AO420" s="311"/>
      <c r="AP420" s="311"/>
      <c r="AQ420" s="311"/>
      <c r="AR420" s="311"/>
      <c r="AS420" s="311"/>
      <c r="AT420" s="311"/>
      <c r="AU420" s="311"/>
      <c r="AV420" s="311"/>
      <c r="AW420" s="311"/>
      <c r="AX420" s="311"/>
      <c r="AY420" s="311"/>
      <c r="AZ420" s="311"/>
      <c r="BA420" s="311"/>
      <c r="BB420" s="311"/>
      <c r="BC420" s="311"/>
      <c r="BD420" s="311"/>
      <c r="BE420" s="311"/>
      <c r="BF420" s="311"/>
      <c r="BG420" s="311"/>
      <c r="BH420" s="311"/>
      <c r="BI420" s="311"/>
      <c r="BJ420" s="311"/>
      <c r="BK420" s="311"/>
      <c r="BL420" s="311"/>
      <c r="BM420" s="311"/>
      <c r="BN420" s="311"/>
      <c r="BO420" s="311"/>
      <c r="BP420" s="311"/>
      <c r="BQ420" s="311"/>
      <c r="BR420" s="311"/>
      <c r="BS420" s="311"/>
      <c r="BT420" s="311"/>
      <c r="BU420" s="311"/>
      <c r="BV420" s="311"/>
      <c r="BW420" s="311"/>
      <c r="BX420" s="311"/>
      <c r="BY420" s="311"/>
      <c r="BZ420" s="311"/>
      <c r="CA420" s="311"/>
      <c r="CB420" s="311"/>
      <c r="CC420" s="311"/>
      <c r="CD420" s="311"/>
      <c r="CE420" s="311"/>
      <c r="CF420" s="311"/>
      <c r="CG420" s="311"/>
      <c r="CH420" s="311"/>
      <c r="CI420" s="311"/>
      <c r="CJ420" s="311"/>
      <c r="CK420" s="311"/>
      <c r="CL420" s="311"/>
      <c r="CM420" s="311"/>
      <c r="CN420" s="311"/>
      <c r="CO420" s="311"/>
      <c r="CP420" s="311"/>
      <c r="CQ420" s="311"/>
      <c r="CR420" s="311"/>
      <c r="CS420" s="311"/>
      <c r="CT420" s="311"/>
      <c r="CU420" s="311"/>
      <c r="CV420" s="311"/>
      <c r="CW420" s="311"/>
      <c r="CX420" s="311"/>
      <c r="CY420" s="311"/>
      <c r="CZ420" s="311"/>
      <c r="DA420" s="311"/>
      <c r="DB420" s="311"/>
      <c r="DC420" s="311"/>
      <c r="DD420" s="311"/>
      <c r="DE420" s="311"/>
      <c r="DF420" s="311"/>
      <c r="DG420" s="311"/>
      <c r="DH420" s="311"/>
      <c r="DI420" s="311"/>
      <c r="DJ420" s="311"/>
      <c r="DK420" s="311"/>
      <c r="DL420" s="311"/>
      <c r="DM420" s="311"/>
      <c r="DN420" s="311"/>
      <c r="DO420" s="311"/>
      <c r="DP420" s="311"/>
      <c r="DQ420" s="311"/>
      <c r="DR420" s="311"/>
      <c r="DS420" s="311"/>
      <c r="DT420" s="311"/>
      <c r="DU420" s="311"/>
      <c r="DV420" s="311"/>
      <c r="DW420" s="311"/>
      <c r="DX420" s="311"/>
      <c r="DY420" s="311"/>
      <c r="DZ420" s="311"/>
      <c r="EA420" s="311"/>
      <c r="EB420" s="311"/>
      <c r="EC420" s="311"/>
      <c r="ED420" s="311"/>
      <c r="EE420" s="311"/>
      <c r="EF420" s="311"/>
      <c r="EG420" s="311"/>
      <c r="EH420" s="311"/>
      <c r="EI420" s="311"/>
      <c r="EJ420" s="311"/>
      <c r="EK420" s="311"/>
      <c r="EL420" s="311"/>
      <c r="EM420" s="311"/>
      <c r="EN420" s="311"/>
      <c r="EO420" s="311"/>
      <c r="EP420" s="311"/>
      <c r="EQ420" s="311"/>
      <c r="ER420" s="311"/>
      <c r="ES420" s="311"/>
      <c r="ET420" s="311"/>
      <c r="EU420" s="311"/>
      <c r="EV420" s="311"/>
      <c r="EW420" s="311"/>
      <c r="EX420" s="311"/>
      <c r="EY420" s="311"/>
      <c r="EZ420" s="311"/>
      <c r="FA420" s="311"/>
      <c r="FB420" s="311"/>
      <c r="FC420" s="311"/>
      <c r="FD420" s="311"/>
      <c r="FE420" s="311"/>
      <c r="FF420" s="311"/>
      <c r="FG420" s="311"/>
      <c r="FH420" s="311"/>
      <c r="FI420" s="311"/>
      <c r="FJ420" s="311"/>
      <c r="FK420" s="311"/>
      <c r="FL420" s="311"/>
      <c r="FM420" s="311"/>
      <c r="FN420" s="311"/>
      <c r="FO420" s="311"/>
      <c r="FP420" s="311"/>
      <c r="FQ420" s="311"/>
      <c r="FR420" s="311"/>
      <c r="FS420" s="311"/>
      <c r="FT420" s="311"/>
      <c r="FU420" s="311"/>
      <c r="FV420" s="311"/>
      <c r="FW420" s="311"/>
      <c r="FX420" s="311"/>
      <c r="FY420" s="311"/>
      <c r="FZ420" s="311"/>
      <c r="GA420" s="311"/>
      <c r="GB420" s="311"/>
      <c r="GC420" s="311"/>
      <c r="GD420" s="311"/>
      <c r="GE420" s="311"/>
      <c r="GF420" s="311"/>
      <c r="GG420" s="311"/>
      <c r="GH420" s="311"/>
      <c r="GI420" s="311"/>
      <c r="GJ420" s="311"/>
      <c r="GK420" s="311"/>
      <c r="GL420" s="311"/>
      <c r="GM420" s="311"/>
      <c r="GN420" s="311"/>
      <c r="GO420" s="311"/>
      <c r="GP420" s="311"/>
      <c r="GQ420" s="311"/>
      <c r="GR420" s="311"/>
      <c r="GS420" s="311"/>
      <c r="GT420" s="311"/>
      <c r="GU420" s="311"/>
      <c r="GV420" s="311"/>
      <c r="GW420" s="311"/>
      <c r="GX420" s="311"/>
      <c r="GY420" s="311"/>
      <c r="GZ420" s="311"/>
      <c r="HA420" s="311"/>
      <c r="HB420" s="311"/>
      <c r="HC420" s="311"/>
      <c r="HD420" s="311"/>
      <c r="HE420" s="311"/>
      <c r="HF420" s="311"/>
      <c r="HG420" s="311"/>
      <c r="HH420" s="311"/>
      <c r="HI420" s="311"/>
      <c r="HJ420" s="311"/>
      <c r="HK420" s="311"/>
      <c r="HL420" s="311"/>
      <c r="HM420" s="311"/>
      <c r="HN420" s="311"/>
      <c r="HO420" s="311"/>
      <c r="HP420" s="311"/>
      <c r="HQ420" s="311"/>
      <c r="HR420" s="311"/>
      <c r="HS420" s="311"/>
      <c r="HT420" s="311"/>
      <c r="HU420" s="311"/>
      <c r="HV420" s="311"/>
      <c r="HW420" s="311"/>
      <c r="HX420" s="311"/>
      <c r="HY420" s="311"/>
      <c r="HZ420" s="311"/>
      <c r="IA420" s="311"/>
      <c r="IB420" s="311"/>
      <c r="IC420" s="311"/>
      <c r="ID420" s="311"/>
      <c r="IE420" s="311"/>
      <c r="IF420" s="311"/>
      <c r="IG420" s="311"/>
      <c r="IH420" s="311"/>
      <c r="II420" s="311"/>
      <c r="IJ420" s="311"/>
      <c r="IK420" s="311"/>
      <c r="IL420" s="311"/>
      <c r="IM420" s="311"/>
      <c r="IN420" s="311"/>
    </row>
    <row r="421" spans="1:253" s="311" customFormat="1">
      <c r="A421" s="612" t="s">
        <v>1138</v>
      </c>
      <c r="B421" s="565" t="s">
        <v>441</v>
      </c>
      <c r="C421" s="556" t="s">
        <v>555</v>
      </c>
      <c r="D421" s="556" t="s">
        <v>47</v>
      </c>
      <c r="E421" s="634">
        <v>4500000</v>
      </c>
      <c r="F421" s="633">
        <v>1</v>
      </c>
      <c r="G421" s="540"/>
      <c r="H421" s="540"/>
      <c r="I421" s="540">
        <v>3000</v>
      </c>
      <c r="J421" s="531">
        <f>+E421*F421/1000</f>
        <v>4500</v>
      </c>
      <c r="K421" s="584" t="s">
        <v>239</v>
      </c>
      <c r="L421" s="593" t="s">
        <v>242</v>
      </c>
      <c r="M421" s="582"/>
      <c r="N421" s="598"/>
      <c r="O421" s="60"/>
      <c r="P421" s="60"/>
      <c r="Q421" s="599"/>
      <c r="R421" s="599"/>
      <c r="S421" s="599"/>
      <c r="T421" s="599"/>
      <c r="U421" s="599"/>
      <c r="V421" s="599"/>
      <c r="W421" s="599"/>
      <c r="X421" s="599"/>
      <c r="Y421" s="599"/>
      <c r="Z421" s="599"/>
      <c r="AA421" s="599"/>
      <c r="AB421" s="599"/>
      <c r="AC421" s="599"/>
      <c r="AD421" s="599"/>
      <c r="AE421" s="599"/>
      <c r="AF421" s="599"/>
      <c r="AG421" s="599"/>
      <c r="AH421" s="599"/>
      <c r="AI421" s="599"/>
      <c r="AJ421" s="599"/>
      <c r="AK421" s="599"/>
      <c r="AL421" s="599"/>
      <c r="AM421" s="599"/>
      <c r="AN421" s="599"/>
      <c r="AO421" s="599"/>
      <c r="AP421" s="599"/>
      <c r="AQ421" s="599"/>
      <c r="AR421" s="599"/>
      <c r="AS421" s="599"/>
      <c r="AT421" s="599"/>
      <c r="AU421" s="599"/>
      <c r="AV421" s="599"/>
      <c r="AW421" s="599"/>
      <c r="AX421" s="599"/>
      <c r="AY421" s="599"/>
      <c r="AZ421" s="599"/>
      <c r="BA421" s="599"/>
      <c r="BB421" s="599"/>
      <c r="BC421" s="599"/>
      <c r="BD421" s="599"/>
      <c r="BE421" s="599"/>
      <c r="BF421" s="599"/>
      <c r="BG421" s="599"/>
      <c r="BH421" s="599"/>
      <c r="BI421" s="599"/>
      <c r="BJ421" s="599"/>
      <c r="BK421" s="599"/>
      <c r="BL421" s="599"/>
      <c r="BM421" s="599"/>
      <c r="BN421" s="599"/>
      <c r="BO421" s="599"/>
      <c r="BP421" s="599"/>
      <c r="BQ421" s="599"/>
      <c r="BR421" s="599"/>
      <c r="BS421" s="599"/>
      <c r="BT421" s="599"/>
      <c r="BU421" s="599"/>
      <c r="BV421" s="599"/>
      <c r="BW421" s="599"/>
      <c r="BX421" s="599"/>
      <c r="BY421" s="599"/>
      <c r="BZ421" s="599"/>
      <c r="CA421" s="599"/>
      <c r="CB421" s="599"/>
      <c r="CC421" s="599"/>
      <c r="CD421" s="599"/>
      <c r="CE421" s="599"/>
      <c r="CF421" s="599"/>
      <c r="CG421" s="599"/>
      <c r="CH421" s="599"/>
      <c r="CI421" s="599"/>
      <c r="CJ421" s="599"/>
      <c r="CK421" s="599"/>
      <c r="CL421" s="599"/>
      <c r="CM421" s="599"/>
      <c r="CN421" s="599"/>
      <c r="CO421" s="599"/>
      <c r="CP421" s="599"/>
      <c r="CQ421" s="599"/>
      <c r="CR421" s="599"/>
      <c r="CS421" s="599"/>
      <c r="CT421" s="599"/>
      <c r="CU421" s="599"/>
      <c r="CV421" s="599"/>
      <c r="CW421" s="599"/>
      <c r="CX421" s="599"/>
      <c r="CY421" s="599"/>
      <c r="CZ421" s="599"/>
      <c r="DA421" s="599"/>
      <c r="DB421" s="599"/>
      <c r="DC421" s="599"/>
      <c r="DD421" s="599"/>
      <c r="DE421" s="599"/>
      <c r="DF421" s="599"/>
      <c r="DG421" s="599"/>
      <c r="DH421" s="599"/>
      <c r="DI421" s="599"/>
      <c r="DJ421" s="599"/>
      <c r="DK421" s="599"/>
      <c r="DL421" s="599"/>
      <c r="DM421" s="599"/>
      <c r="DN421" s="599"/>
      <c r="DO421" s="599"/>
      <c r="DP421" s="599"/>
      <c r="DQ421" s="599"/>
      <c r="DR421" s="599"/>
      <c r="DS421" s="599"/>
      <c r="DT421" s="599"/>
      <c r="DU421" s="599"/>
      <c r="DV421" s="599"/>
      <c r="DW421" s="599"/>
      <c r="DX421" s="599"/>
      <c r="DY421" s="599"/>
      <c r="DZ421" s="599"/>
      <c r="EA421" s="599"/>
      <c r="EB421" s="599"/>
      <c r="EC421" s="599"/>
      <c r="ED421" s="599"/>
      <c r="EE421" s="599"/>
      <c r="EF421" s="599"/>
      <c r="EG421" s="599"/>
      <c r="EH421" s="599"/>
      <c r="EI421" s="599"/>
      <c r="EJ421" s="599"/>
      <c r="EK421" s="599"/>
      <c r="EL421" s="599"/>
      <c r="EM421" s="599"/>
      <c r="EN421" s="599"/>
      <c r="EO421" s="599"/>
      <c r="EP421" s="599"/>
      <c r="EQ421" s="599"/>
      <c r="ER421" s="599"/>
      <c r="ES421" s="599"/>
      <c r="ET421" s="599"/>
      <c r="EU421" s="599"/>
      <c r="EV421" s="599"/>
      <c r="EW421" s="599"/>
      <c r="EX421" s="599"/>
      <c r="EY421" s="599"/>
      <c r="EZ421" s="599"/>
      <c r="FA421" s="599"/>
      <c r="FB421" s="599"/>
      <c r="FC421" s="599"/>
      <c r="FD421" s="599"/>
      <c r="FE421" s="599"/>
      <c r="FF421" s="599"/>
      <c r="FG421" s="599"/>
      <c r="FH421" s="599"/>
      <c r="FI421" s="599"/>
      <c r="FJ421" s="599"/>
      <c r="FK421" s="599"/>
      <c r="FL421" s="599"/>
      <c r="FM421" s="599"/>
      <c r="FN421" s="599"/>
      <c r="FO421" s="599"/>
      <c r="FP421" s="599"/>
      <c r="FQ421" s="599"/>
      <c r="FR421" s="599"/>
      <c r="FS421" s="599"/>
      <c r="FT421" s="599"/>
      <c r="FU421" s="599"/>
      <c r="FV421" s="599"/>
      <c r="FW421" s="599"/>
      <c r="FX421" s="599"/>
      <c r="FY421" s="599"/>
      <c r="FZ421" s="599"/>
      <c r="GA421" s="599"/>
      <c r="GB421" s="599"/>
      <c r="GC421" s="599"/>
      <c r="GD421" s="599"/>
      <c r="GE421" s="599"/>
      <c r="GF421" s="599"/>
      <c r="GG421" s="599"/>
      <c r="GH421" s="599"/>
      <c r="GI421" s="599"/>
      <c r="GJ421" s="599"/>
      <c r="GK421" s="599"/>
      <c r="GL421" s="599"/>
      <c r="GM421" s="599"/>
      <c r="GN421" s="599"/>
      <c r="GO421" s="599"/>
      <c r="GP421" s="599"/>
      <c r="GQ421" s="599"/>
      <c r="GR421" s="599"/>
      <c r="GS421" s="599"/>
      <c r="GT421" s="599"/>
      <c r="GU421" s="599"/>
      <c r="GV421" s="599"/>
      <c r="GW421" s="599"/>
      <c r="GX421" s="599"/>
      <c r="GY421" s="599"/>
      <c r="GZ421" s="599"/>
      <c r="HA421" s="599"/>
      <c r="HB421" s="599"/>
      <c r="HC421" s="599"/>
      <c r="HD421" s="599"/>
      <c r="HE421" s="599"/>
      <c r="HF421" s="599"/>
      <c r="HG421" s="599"/>
      <c r="HH421" s="599"/>
      <c r="HI421" s="599"/>
      <c r="HJ421" s="599"/>
      <c r="HK421" s="599"/>
      <c r="HL421" s="599"/>
      <c r="HM421" s="599"/>
      <c r="HN421" s="599"/>
      <c r="HO421" s="599"/>
      <c r="HP421" s="599"/>
      <c r="HQ421" s="599"/>
      <c r="HR421" s="599"/>
      <c r="HS421" s="599"/>
      <c r="HT421" s="599"/>
      <c r="HU421" s="599"/>
      <c r="HV421" s="599"/>
      <c r="HW421" s="599"/>
      <c r="HX421" s="599"/>
      <c r="HY421" s="599"/>
      <c r="HZ421" s="599"/>
      <c r="IA421" s="599"/>
      <c r="IB421" s="599"/>
      <c r="IC421" s="599"/>
      <c r="ID421" s="599"/>
      <c r="IE421" s="599"/>
      <c r="IF421" s="599"/>
      <c r="IG421" s="599"/>
      <c r="IH421" s="599"/>
      <c r="II421" s="599"/>
      <c r="IJ421" s="599"/>
      <c r="IK421" s="599"/>
      <c r="IL421" s="599"/>
      <c r="IM421" s="599"/>
      <c r="IN421" s="599"/>
    </row>
    <row r="422" spans="1:253" s="591" customFormat="1" ht="34.5" hidden="1">
      <c r="A422" s="587" t="s">
        <v>240</v>
      </c>
      <c r="B422" s="551" t="s">
        <v>61</v>
      </c>
      <c r="C422" s="554"/>
      <c r="D422" s="569"/>
      <c r="E422" s="630"/>
      <c r="F422" s="630"/>
      <c r="G422" s="537">
        <f t="shared" ref="G422:I422" si="19">SUBTOTAL(9,G423:G569)</f>
        <v>0</v>
      </c>
      <c r="H422" s="537">
        <f t="shared" si="19"/>
        <v>363308.9</v>
      </c>
      <c r="I422" s="537">
        <f t="shared" si="19"/>
        <v>636884.4</v>
      </c>
      <c r="J422" s="710">
        <f>SUBTOTAL(9,J423:J569)</f>
        <v>730645.89999999991</v>
      </c>
      <c r="K422" s="142"/>
      <c r="L422" s="581"/>
      <c r="M422" s="582"/>
      <c r="N422" s="589"/>
      <c r="O422" s="590"/>
      <c r="P422" s="590"/>
    </row>
    <row r="423" spans="1:253" ht="22.5" customHeight="1">
      <c r="A423" s="677" t="s">
        <v>1421</v>
      </c>
      <c r="B423" s="565" t="s">
        <v>744</v>
      </c>
      <c r="C423" s="563" t="s">
        <v>555</v>
      </c>
      <c r="D423" s="613" t="s">
        <v>47</v>
      </c>
      <c r="E423" s="633">
        <v>480000</v>
      </c>
      <c r="F423" s="633">
        <v>3</v>
      </c>
      <c r="G423" s="540">
        <v>0</v>
      </c>
      <c r="H423" s="540">
        <v>480</v>
      </c>
      <c r="I423" s="540">
        <v>1440</v>
      </c>
      <c r="J423" s="531">
        <f t="shared" ref="J423:J454" si="20">+E423*F423/1000</f>
        <v>1440</v>
      </c>
      <c r="K423" s="584" t="s">
        <v>240</v>
      </c>
      <c r="L423" s="580" t="s">
        <v>644</v>
      </c>
      <c r="M423" s="582"/>
      <c r="N423" s="589"/>
      <c r="O423" s="582"/>
      <c r="P423" s="582"/>
      <c r="Q423" s="311"/>
      <c r="R423" s="311"/>
      <c r="S423" s="311"/>
      <c r="T423" s="311"/>
      <c r="U423" s="311"/>
      <c r="V423" s="311"/>
      <c r="W423" s="311"/>
      <c r="X423" s="311"/>
      <c r="Y423" s="311"/>
      <c r="Z423" s="311"/>
      <c r="AA423" s="311"/>
      <c r="AB423" s="311"/>
      <c r="AC423" s="311"/>
      <c r="AD423" s="311"/>
      <c r="AE423" s="311"/>
      <c r="AF423" s="311"/>
      <c r="AG423" s="311"/>
      <c r="AH423" s="311"/>
      <c r="AI423" s="311"/>
      <c r="AJ423" s="311"/>
      <c r="AK423" s="311"/>
      <c r="AL423" s="311"/>
      <c r="AM423" s="311"/>
      <c r="AN423" s="311"/>
      <c r="AO423" s="311"/>
      <c r="AP423" s="311"/>
      <c r="AQ423" s="311"/>
      <c r="AR423" s="311"/>
      <c r="AS423" s="311"/>
      <c r="AT423" s="311"/>
      <c r="AU423" s="311"/>
      <c r="AV423" s="311"/>
      <c r="AW423" s="311"/>
      <c r="AX423" s="311"/>
      <c r="AY423" s="311"/>
      <c r="AZ423" s="311"/>
      <c r="BA423" s="311"/>
      <c r="BB423" s="311"/>
      <c r="BC423" s="311"/>
      <c r="BD423" s="311"/>
      <c r="BE423" s="311"/>
      <c r="BF423" s="311"/>
      <c r="BG423" s="311"/>
      <c r="BH423" s="311"/>
      <c r="BI423" s="311"/>
      <c r="BJ423" s="311"/>
      <c r="BK423" s="311"/>
      <c r="BL423" s="311"/>
      <c r="BM423" s="311"/>
      <c r="BN423" s="311"/>
      <c r="BO423" s="311"/>
      <c r="BP423" s="311"/>
      <c r="BQ423" s="311"/>
      <c r="BR423" s="311"/>
      <c r="BS423" s="311"/>
      <c r="BT423" s="311"/>
      <c r="BU423" s="311"/>
      <c r="BV423" s="311"/>
      <c r="BW423" s="311"/>
      <c r="BX423" s="311"/>
      <c r="BY423" s="311"/>
      <c r="BZ423" s="311"/>
      <c r="CA423" s="311"/>
      <c r="CB423" s="311"/>
      <c r="CC423" s="311"/>
      <c r="CD423" s="311"/>
      <c r="CE423" s="311"/>
      <c r="CF423" s="311"/>
      <c r="CG423" s="311"/>
      <c r="CH423" s="311"/>
      <c r="CI423" s="311"/>
      <c r="CJ423" s="311"/>
      <c r="CK423" s="311"/>
      <c r="CL423" s="311"/>
      <c r="CM423" s="311"/>
      <c r="CN423" s="311"/>
      <c r="CO423" s="311"/>
      <c r="CP423" s="311"/>
      <c r="CQ423" s="311"/>
      <c r="CR423" s="311"/>
      <c r="CS423" s="311"/>
      <c r="CT423" s="311"/>
      <c r="CU423" s="311"/>
      <c r="CV423" s="311"/>
      <c r="CW423" s="311"/>
      <c r="CX423" s="311"/>
      <c r="CY423" s="311"/>
      <c r="CZ423" s="311"/>
      <c r="DA423" s="311"/>
      <c r="DB423" s="311"/>
      <c r="DC423" s="311"/>
      <c r="DD423" s="311"/>
      <c r="DE423" s="311"/>
      <c r="DF423" s="311"/>
      <c r="DG423" s="311"/>
      <c r="DH423" s="311"/>
      <c r="DI423" s="311"/>
      <c r="DJ423" s="311"/>
      <c r="DK423" s="311"/>
      <c r="DL423" s="311"/>
      <c r="DM423" s="311"/>
      <c r="DN423" s="311"/>
      <c r="DO423" s="311"/>
      <c r="DP423" s="311"/>
      <c r="DQ423" s="311"/>
      <c r="DR423" s="311"/>
      <c r="DS423" s="311"/>
      <c r="DT423" s="311"/>
      <c r="DU423" s="311"/>
      <c r="DV423" s="311"/>
      <c r="DW423" s="311"/>
      <c r="DX423" s="311"/>
      <c r="DY423" s="311"/>
      <c r="DZ423" s="311"/>
      <c r="EA423" s="311"/>
      <c r="EB423" s="311"/>
      <c r="EC423" s="311"/>
      <c r="ED423" s="311"/>
      <c r="EE423" s="311"/>
      <c r="EF423" s="311"/>
      <c r="EG423" s="311"/>
      <c r="EH423" s="311"/>
      <c r="EI423" s="311"/>
      <c r="EJ423" s="311"/>
      <c r="EK423" s="311"/>
      <c r="EL423" s="311"/>
      <c r="EM423" s="311"/>
      <c r="EN423" s="311"/>
      <c r="EO423" s="311"/>
      <c r="EP423" s="311"/>
      <c r="EQ423" s="311"/>
      <c r="ER423" s="311"/>
      <c r="ES423" s="311"/>
      <c r="ET423" s="311"/>
      <c r="EU423" s="311"/>
      <c r="EV423" s="311"/>
      <c r="EW423" s="311"/>
      <c r="EX423" s="311"/>
      <c r="EY423" s="311"/>
      <c r="EZ423" s="311"/>
      <c r="FA423" s="311"/>
      <c r="FB423" s="311"/>
      <c r="FC423" s="311"/>
      <c r="FD423" s="311"/>
      <c r="FE423" s="311"/>
      <c r="FF423" s="311"/>
      <c r="FG423" s="311"/>
      <c r="FH423" s="311"/>
      <c r="FI423" s="311"/>
      <c r="FJ423" s="311"/>
      <c r="FK423" s="311"/>
      <c r="FL423" s="311"/>
      <c r="FM423" s="311"/>
      <c r="FN423" s="311"/>
      <c r="FO423" s="311"/>
      <c r="FP423" s="311"/>
      <c r="FQ423" s="311"/>
      <c r="FR423" s="311"/>
      <c r="FS423" s="311"/>
      <c r="FT423" s="311"/>
      <c r="FU423" s="311"/>
      <c r="FV423" s="311"/>
      <c r="FW423" s="311"/>
      <c r="FX423" s="311"/>
      <c r="FY423" s="311"/>
      <c r="FZ423" s="311"/>
      <c r="GA423" s="311"/>
      <c r="GB423" s="311"/>
      <c r="GC423" s="311"/>
      <c r="GD423" s="311"/>
      <c r="GE423" s="311"/>
      <c r="GF423" s="311"/>
      <c r="GG423" s="311"/>
      <c r="GH423" s="311"/>
      <c r="GI423" s="311"/>
      <c r="GJ423" s="311"/>
      <c r="GK423" s="311"/>
      <c r="GL423" s="311"/>
      <c r="GM423" s="311"/>
      <c r="GN423" s="311"/>
      <c r="GO423" s="311"/>
      <c r="GP423" s="311"/>
      <c r="GQ423" s="311"/>
      <c r="GR423" s="311"/>
      <c r="GS423" s="311"/>
      <c r="GT423" s="311"/>
      <c r="GU423" s="311"/>
      <c r="GV423" s="311"/>
      <c r="GW423" s="311"/>
      <c r="GX423" s="311"/>
      <c r="GY423" s="311"/>
      <c r="GZ423" s="311"/>
      <c r="HA423" s="311"/>
      <c r="HB423" s="311"/>
      <c r="HC423" s="311"/>
      <c r="HD423" s="311"/>
      <c r="HE423" s="311"/>
      <c r="HF423" s="311"/>
      <c r="HG423" s="311"/>
      <c r="HH423" s="311"/>
      <c r="HI423" s="311"/>
      <c r="HJ423" s="311"/>
      <c r="HK423" s="311"/>
      <c r="HL423" s="311"/>
      <c r="HM423" s="311"/>
      <c r="HN423" s="311"/>
      <c r="HO423" s="311"/>
      <c r="HP423" s="311"/>
      <c r="HQ423" s="311"/>
      <c r="HR423" s="311"/>
      <c r="HS423" s="311"/>
      <c r="HT423" s="311"/>
      <c r="HU423" s="311"/>
      <c r="HV423" s="311"/>
      <c r="HW423" s="311"/>
      <c r="HX423" s="311"/>
      <c r="HY423" s="311"/>
      <c r="HZ423" s="311"/>
      <c r="IA423" s="311"/>
      <c r="IB423" s="311"/>
      <c r="IC423" s="311"/>
      <c r="ID423" s="311"/>
      <c r="IE423" s="311"/>
      <c r="IF423" s="311"/>
      <c r="IG423" s="311"/>
      <c r="IH423" s="311"/>
      <c r="II423" s="311"/>
      <c r="IJ423" s="311"/>
      <c r="IK423" s="311"/>
      <c r="IL423" s="311"/>
      <c r="IM423" s="311"/>
      <c r="IN423" s="311"/>
    </row>
    <row r="424" spans="1:253" s="663" customFormat="1" ht="83.25" customHeight="1">
      <c r="A424" s="612" t="s">
        <v>888</v>
      </c>
      <c r="B424" s="565" t="s">
        <v>887</v>
      </c>
      <c r="C424" s="563" t="s">
        <v>555</v>
      </c>
      <c r="D424" s="613" t="s">
        <v>47</v>
      </c>
      <c r="E424" s="633">
        <v>350000</v>
      </c>
      <c r="F424" s="633">
        <v>1</v>
      </c>
      <c r="G424" s="540">
        <v>0</v>
      </c>
      <c r="H424" s="540">
        <v>0</v>
      </c>
      <c r="I424" s="540">
        <v>350</v>
      </c>
      <c r="J424" s="531">
        <f t="shared" si="20"/>
        <v>350</v>
      </c>
      <c r="K424" s="664" t="s">
        <v>240</v>
      </c>
      <c r="L424" s="660" t="s">
        <v>644</v>
      </c>
      <c r="M424" s="582"/>
      <c r="N424" s="662"/>
      <c r="O424" s="661"/>
      <c r="P424" s="661"/>
    </row>
    <row r="425" spans="1:253" s="663" customFormat="1" ht="81.75" customHeight="1">
      <c r="A425" s="612" t="s">
        <v>889</v>
      </c>
      <c r="B425" s="565" t="s">
        <v>887</v>
      </c>
      <c r="C425" s="563" t="s">
        <v>555</v>
      </c>
      <c r="D425" s="613" t="s">
        <v>47</v>
      </c>
      <c r="E425" s="633">
        <v>750000</v>
      </c>
      <c r="F425" s="633">
        <v>1</v>
      </c>
      <c r="G425" s="540">
        <v>0</v>
      </c>
      <c r="H425" s="540">
        <v>0</v>
      </c>
      <c r="I425" s="540">
        <v>750</v>
      </c>
      <c r="J425" s="531">
        <f t="shared" si="20"/>
        <v>750</v>
      </c>
      <c r="K425" s="664" t="s">
        <v>240</v>
      </c>
      <c r="L425" s="660" t="s">
        <v>644</v>
      </c>
      <c r="M425" s="582"/>
      <c r="N425" s="662"/>
      <c r="O425" s="661"/>
      <c r="P425" s="661"/>
    </row>
    <row r="426" spans="1:253" ht="43.5" customHeight="1">
      <c r="A426" s="612" t="s">
        <v>1027</v>
      </c>
      <c r="B426" s="565" t="s">
        <v>745</v>
      </c>
      <c r="C426" s="563" t="s">
        <v>555</v>
      </c>
      <c r="D426" s="563" t="s">
        <v>47</v>
      </c>
      <c r="E426" s="633">
        <v>144000</v>
      </c>
      <c r="F426" s="633">
        <v>8</v>
      </c>
      <c r="G426" s="540">
        <v>0</v>
      </c>
      <c r="H426" s="540">
        <v>576</v>
      </c>
      <c r="I426" s="540">
        <v>1152</v>
      </c>
      <c r="J426" s="531">
        <f t="shared" si="20"/>
        <v>1152</v>
      </c>
      <c r="K426" s="584" t="s">
        <v>240</v>
      </c>
      <c r="L426" s="580" t="s">
        <v>644</v>
      </c>
      <c r="M426" s="582"/>
      <c r="N426" s="589"/>
      <c r="O426" s="582"/>
      <c r="P426" s="582"/>
      <c r="Q426" s="311"/>
      <c r="R426" s="311"/>
      <c r="S426" s="311"/>
      <c r="T426" s="311"/>
      <c r="U426" s="311"/>
      <c r="V426" s="311"/>
      <c r="W426" s="311"/>
      <c r="X426" s="311"/>
      <c r="Y426" s="311"/>
      <c r="Z426" s="311"/>
      <c r="AA426" s="311"/>
      <c r="AB426" s="311"/>
      <c r="AC426" s="311"/>
      <c r="AD426" s="311"/>
      <c r="AE426" s="311"/>
      <c r="AF426" s="311"/>
      <c r="AG426" s="311"/>
      <c r="AH426" s="311"/>
      <c r="AI426" s="311"/>
      <c r="AJ426" s="311"/>
      <c r="AK426" s="311"/>
      <c r="AL426" s="311"/>
      <c r="AM426" s="311"/>
      <c r="AN426" s="311"/>
      <c r="AO426" s="311"/>
      <c r="AP426" s="311"/>
      <c r="AQ426" s="311"/>
      <c r="AR426" s="311"/>
      <c r="AS426" s="311"/>
      <c r="AT426" s="311"/>
      <c r="AU426" s="311"/>
      <c r="AV426" s="311"/>
      <c r="AW426" s="311"/>
      <c r="AX426" s="311"/>
      <c r="AY426" s="311"/>
      <c r="AZ426" s="311"/>
      <c r="BA426" s="311"/>
      <c r="BB426" s="311"/>
      <c r="BC426" s="311"/>
      <c r="BD426" s="311"/>
      <c r="BE426" s="311"/>
      <c r="BF426" s="311"/>
      <c r="BG426" s="311"/>
      <c r="BH426" s="311"/>
      <c r="BI426" s="311"/>
      <c r="BJ426" s="311"/>
      <c r="BK426" s="311"/>
      <c r="BL426" s="311"/>
      <c r="BM426" s="311"/>
      <c r="BN426" s="311"/>
      <c r="BO426" s="311"/>
      <c r="BP426" s="311"/>
      <c r="BQ426" s="311"/>
      <c r="BR426" s="311"/>
      <c r="BS426" s="311"/>
      <c r="BT426" s="311"/>
      <c r="BU426" s="311"/>
      <c r="BV426" s="311"/>
      <c r="BW426" s="311"/>
      <c r="BX426" s="311"/>
      <c r="BY426" s="311"/>
      <c r="BZ426" s="311"/>
      <c r="CA426" s="311"/>
      <c r="CB426" s="311"/>
      <c r="CC426" s="311"/>
      <c r="CD426" s="311"/>
      <c r="CE426" s="311"/>
      <c r="CF426" s="311"/>
      <c r="CG426" s="311"/>
      <c r="CH426" s="311"/>
      <c r="CI426" s="311"/>
      <c r="CJ426" s="311"/>
      <c r="CK426" s="311"/>
      <c r="CL426" s="311"/>
      <c r="CM426" s="311"/>
      <c r="CN426" s="311"/>
      <c r="CO426" s="311"/>
      <c r="CP426" s="311"/>
      <c r="CQ426" s="311"/>
      <c r="CR426" s="311"/>
      <c r="CS426" s="311"/>
      <c r="CT426" s="311"/>
      <c r="CU426" s="311"/>
      <c r="CV426" s="311"/>
      <c r="CW426" s="311"/>
      <c r="CX426" s="311"/>
      <c r="CY426" s="311"/>
      <c r="CZ426" s="311"/>
      <c r="DA426" s="311"/>
      <c r="DB426" s="311"/>
      <c r="DC426" s="311"/>
      <c r="DD426" s="311"/>
      <c r="DE426" s="311"/>
      <c r="DF426" s="311"/>
      <c r="DG426" s="311"/>
      <c r="DH426" s="311"/>
      <c r="DI426" s="311"/>
      <c r="DJ426" s="311"/>
      <c r="DK426" s="311"/>
      <c r="DL426" s="311"/>
      <c r="DM426" s="311"/>
      <c r="DN426" s="311"/>
      <c r="DO426" s="311"/>
      <c r="DP426" s="311"/>
      <c r="DQ426" s="311"/>
      <c r="DR426" s="311"/>
      <c r="DS426" s="311"/>
      <c r="DT426" s="311"/>
      <c r="DU426" s="311"/>
      <c r="DV426" s="311"/>
      <c r="DW426" s="311"/>
      <c r="DX426" s="311"/>
      <c r="DY426" s="311"/>
      <c r="DZ426" s="311"/>
      <c r="EA426" s="311"/>
      <c r="EB426" s="311"/>
      <c r="EC426" s="311"/>
      <c r="ED426" s="311"/>
      <c r="EE426" s="311"/>
      <c r="EF426" s="311"/>
      <c r="EG426" s="311"/>
      <c r="EH426" s="311"/>
      <c r="EI426" s="311"/>
      <c r="EJ426" s="311"/>
      <c r="EK426" s="311"/>
      <c r="EL426" s="311"/>
      <c r="EM426" s="311"/>
      <c r="EN426" s="311"/>
      <c r="EO426" s="311"/>
      <c r="EP426" s="311"/>
      <c r="EQ426" s="311"/>
      <c r="ER426" s="311"/>
      <c r="ES426" s="311"/>
      <c r="ET426" s="311"/>
      <c r="EU426" s="311"/>
      <c r="EV426" s="311"/>
      <c r="EW426" s="311"/>
      <c r="EX426" s="311"/>
      <c r="EY426" s="311"/>
      <c r="EZ426" s="311"/>
      <c r="FA426" s="311"/>
      <c r="FB426" s="311"/>
      <c r="FC426" s="311"/>
      <c r="FD426" s="311"/>
      <c r="FE426" s="311"/>
      <c r="FF426" s="311"/>
      <c r="FG426" s="311"/>
      <c r="FH426" s="311"/>
      <c r="FI426" s="311"/>
      <c r="FJ426" s="311"/>
      <c r="FK426" s="311"/>
      <c r="FL426" s="311"/>
      <c r="FM426" s="311"/>
      <c r="FN426" s="311"/>
      <c r="FO426" s="311"/>
      <c r="FP426" s="311"/>
      <c r="FQ426" s="311"/>
      <c r="FR426" s="311"/>
      <c r="FS426" s="311"/>
      <c r="FT426" s="311"/>
      <c r="FU426" s="311"/>
      <c r="FV426" s="311"/>
      <c r="FW426" s="311"/>
      <c r="FX426" s="311"/>
      <c r="FY426" s="311"/>
      <c r="FZ426" s="311"/>
      <c r="GA426" s="311"/>
      <c r="GB426" s="311"/>
      <c r="GC426" s="311"/>
      <c r="GD426" s="311"/>
      <c r="GE426" s="311"/>
      <c r="GF426" s="311"/>
      <c r="GG426" s="311"/>
      <c r="GH426" s="311"/>
      <c r="GI426" s="311"/>
      <c r="GJ426" s="311"/>
      <c r="GK426" s="311"/>
      <c r="GL426" s="311"/>
      <c r="GM426" s="311"/>
      <c r="GN426" s="311"/>
      <c r="GO426" s="311"/>
      <c r="GP426" s="311"/>
      <c r="GQ426" s="311"/>
      <c r="GR426" s="311"/>
      <c r="GS426" s="311"/>
      <c r="GT426" s="311"/>
      <c r="GU426" s="311"/>
      <c r="GV426" s="311"/>
      <c r="GW426" s="311"/>
      <c r="GX426" s="311"/>
      <c r="GY426" s="311"/>
      <c r="GZ426" s="311"/>
      <c r="HA426" s="311"/>
      <c r="HB426" s="311"/>
      <c r="HC426" s="311"/>
      <c r="HD426" s="311"/>
      <c r="HE426" s="311"/>
      <c r="HF426" s="311"/>
      <c r="HG426" s="311"/>
      <c r="HH426" s="311"/>
      <c r="HI426" s="311"/>
      <c r="HJ426" s="311"/>
      <c r="HK426" s="311"/>
      <c r="HL426" s="311"/>
      <c r="HM426" s="311"/>
      <c r="HN426" s="311"/>
      <c r="HO426" s="311"/>
      <c r="HP426" s="311"/>
      <c r="HQ426" s="311"/>
      <c r="HR426" s="311"/>
      <c r="HS426" s="311"/>
      <c r="HT426" s="311"/>
      <c r="HU426" s="311"/>
      <c r="HV426" s="311"/>
      <c r="HW426" s="311"/>
      <c r="HX426" s="311"/>
      <c r="HY426" s="311"/>
      <c r="HZ426" s="311"/>
      <c r="IA426" s="311"/>
      <c r="IB426" s="311"/>
      <c r="IC426" s="311"/>
      <c r="ID426" s="311"/>
      <c r="IE426" s="311"/>
      <c r="IF426" s="311"/>
      <c r="IG426" s="311"/>
      <c r="IH426" s="311"/>
      <c r="II426" s="311"/>
      <c r="IJ426" s="311"/>
      <c r="IK426" s="311"/>
      <c r="IL426" s="311"/>
      <c r="IM426" s="311"/>
      <c r="IN426" s="311"/>
    </row>
    <row r="427" spans="1:253" s="311" customFormat="1" ht="46.5" customHeight="1">
      <c r="A427" s="677" t="s">
        <v>1422</v>
      </c>
      <c r="B427" s="565" t="s">
        <v>751</v>
      </c>
      <c r="C427" s="563" t="s">
        <v>555</v>
      </c>
      <c r="D427" s="613" t="s">
        <v>47</v>
      </c>
      <c r="E427" s="633">
        <v>300000</v>
      </c>
      <c r="F427" s="633">
        <v>5</v>
      </c>
      <c r="G427" s="540">
        <v>0</v>
      </c>
      <c r="H427" s="540">
        <v>300</v>
      </c>
      <c r="I427" s="540">
        <v>900</v>
      </c>
      <c r="J427" s="531">
        <f t="shared" si="20"/>
        <v>1500</v>
      </c>
      <c r="K427" s="584" t="s">
        <v>240</v>
      </c>
      <c r="L427" s="580" t="s">
        <v>644</v>
      </c>
      <c r="M427" s="582"/>
      <c r="N427" s="589"/>
      <c r="O427" s="582"/>
      <c r="P427" s="582"/>
    </row>
    <row r="428" spans="1:253" ht="42.75" customHeight="1">
      <c r="A428" s="677" t="s">
        <v>1028</v>
      </c>
      <c r="B428" s="565" t="s">
        <v>618</v>
      </c>
      <c r="C428" s="563" t="s">
        <v>555</v>
      </c>
      <c r="D428" s="563" t="s">
        <v>47</v>
      </c>
      <c r="E428" s="633">
        <v>550000</v>
      </c>
      <c r="F428" s="633">
        <v>1</v>
      </c>
      <c r="G428" s="540">
        <v>0</v>
      </c>
      <c r="H428" s="540">
        <v>0</v>
      </c>
      <c r="I428" s="540">
        <v>550</v>
      </c>
      <c r="J428" s="531">
        <f t="shared" si="20"/>
        <v>550</v>
      </c>
      <c r="K428" s="584" t="s">
        <v>240</v>
      </c>
      <c r="L428" s="580" t="s">
        <v>644</v>
      </c>
      <c r="M428" s="582"/>
      <c r="N428" s="589"/>
      <c r="O428" s="582"/>
      <c r="P428" s="582"/>
      <c r="Q428" s="311"/>
      <c r="R428" s="311"/>
      <c r="S428" s="311"/>
      <c r="T428" s="311"/>
      <c r="U428" s="311"/>
      <c r="V428" s="311"/>
      <c r="W428" s="311"/>
      <c r="X428" s="311"/>
      <c r="Y428" s="311"/>
      <c r="Z428" s="311"/>
      <c r="AA428" s="311"/>
      <c r="AB428" s="311"/>
      <c r="AC428" s="311"/>
      <c r="AD428" s="311"/>
      <c r="AE428" s="311"/>
      <c r="AF428" s="311"/>
      <c r="AG428" s="311"/>
      <c r="AH428" s="311"/>
      <c r="AI428" s="311"/>
      <c r="AJ428" s="311"/>
      <c r="AK428" s="311"/>
      <c r="AL428" s="311"/>
      <c r="AM428" s="311"/>
      <c r="AN428" s="311"/>
      <c r="AO428" s="311"/>
      <c r="AP428" s="311"/>
      <c r="AQ428" s="311"/>
      <c r="AR428" s="311"/>
      <c r="AS428" s="311"/>
      <c r="AT428" s="311"/>
      <c r="AU428" s="311"/>
      <c r="AV428" s="311"/>
      <c r="AW428" s="311"/>
      <c r="AX428" s="311"/>
      <c r="AY428" s="311"/>
      <c r="AZ428" s="311"/>
      <c r="BA428" s="311"/>
      <c r="BB428" s="311"/>
      <c r="BC428" s="311"/>
      <c r="BD428" s="311"/>
      <c r="BE428" s="311"/>
      <c r="BF428" s="311"/>
      <c r="BG428" s="311"/>
      <c r="BH428" s="311"/>
      <c r="BI428" s="311"/>
      <c r="BJ428" s="311"/>
      <c r="BK428" s="311"/>
      <c r="BL428" s="311"/>
      <c r="BM428" s="311"/>
      <c r="BN428" s="311"/>
      <c r="BO428" s="311"/>
      <c r="BP428" s="311"/>
      <c r="BQ428" s="311"/>
      <c r="BR428" s="311"/>
      <c r="BS428" s="311"/>
      <c r="BT428" s="311"/>
      <c r="BU428" s="311"/>
      <c r="BV428" s="311"/>
      <c r="BW428" s="311"/>
      <c r="BX428" s="311"/>
      <c r="BY428" s="311"/>
      <c r="BZ428" s="311"/>
      <c r="CA428" s="311"/>
      <c r="CB428" s="311"/>
      <c r="CC428" s="311"/>
      <c r="CD428" s="311"/>
      <c r="CE428" s="311"/>
      <c r="CF428" s="311"/>
      <c r="CG428" s="311"/>
      <c r="CH428" s="311"/>
      <c r="CI428" s="311"/>
      <c r="CJ428" s="311"/>
      <c r="CK428" s="311"/>
      <c r="CL428" s="311"/>
      <c r="CM428" s="311"/>
      <c r="CN428" s="311"/>
      <c r="CO428" s="311"/>
      <c r="CP428" s="311"/>
      <c r="CQ428" s="311"/>
      <c r="CR428" s="311"/>
      <c r="CS428" s="311"/>
      <c r="CT428" s="311"/>
      <c r="CU428" s="311"/>
      <c r="CV428" s="311"/>
      <c r="CW428" s="311"/>
      <c r="CX428" s="311"/>
      <c r="CY428" s="311"/>
      <c r="CZ428" s="311"/>
      <c r="DA428" s="311"/>
      <c r="DB428" s="311"/>
      <c r="DC428" s="311"/>
      <c r="DD428" s="311"/>
      <c r="DE428" s="311"/>
      <c r="DF428" s="311"/>
      <c r="DG428" s="311"/>
      <c r="DH428" s="311"/>
      <c r="DI428" s="311"/>
      <c r="DJ428" s="311"/>
      <c r="DK428" s="311"/>
      <c r="DL428" s="311"/>
      <c r="DM428" s="311"/>
      <c r="DN428" s="311"/>
      <c r="DO428" s="311"/>
      <c r="DP428" s="311"/>
      <c r="DQ428" s="311"/>
      <c r="DR428" s="311"/>
      <c r="DS428" s="311"/>
      <c r="DT428" s="311"/>
      <c r="DU428" s="311"/>
      <c r="DV428" s="311"/>
      <c r="DW428" s="311"/>
      <c r="DX428" s="311"/>
      <c r="DY428" s="311"/>
      <c r="DZ428" s="311"/>
      <c r="EA428" s="311"/>
      <c r="EB428" s="311"/>
      <c r="EC428" s="311"/>
      <c r="ED428" s="311"/>
      <c r="EE428" s="311"/>
      <c r="EF428" s="311"/>
      <c r="EG428" s="311"/>
      <c r="EH428" s="311"/>
      <c r="EI428" s="311"/>
      <c r="EJ428" s="311"/>
      <c r="EK428" s="311"/>
      <c r="EL428" s="311"/>
      <c r="EM428" s="311"/>
      <c r="EN428" s="311"/>
      <c r="EO428" s="311"/>
      <c r="EP428" s="311"/>
      <c r="EQ428" s="311"/>
      <c r="ER428" s="311"/>
      <c r="ES428" s="311"/>
      <c r="ET428" s="311"/>
      <c r="EU428" s="311"/>
      <c r="EV428" s="311"/>
      <c r="EW428" s="311"/>
      <c r="EX428" s="311"/>
      <c r="EY428" s="311"/>
      <c r="EZ428" s="311"/>
      <c r="FA428" s="311"/>
      <c r="FB428" s="311"/>
      <c r="FC428" s="311"/>
      <c r="FD428" s="311"/>
      <c r="FE428" s="311"/>
      <c r="FF428" s="311"/>
      <c r="FG428" s="311"/>
      <c r="FH428" s="311"/>
      <c r="FI428" s="311"/>
      <c r="FJ428" s="311"/>
      <c r="FK428" s="311"/>
      <c r="FL428" s="311"/>
      <c r="FM428" s="311"/>
      <c r="FN428" s="311"/>
      <c r="FO428" s="311"/>
      <c r="FP428" s="311"/>
      <c r="FQ428" s="311"/>
      <c r="FR428" s="311"/>
      <c r="FS428" s="311"/>
      <c r="FT428" s="311"/>
      <c r="FU428" s="311"/>
      <c r="FV428" s="311"/>
      <c r="FW428" s="311"/>
      <c r="FX428" s="311"/>
      <c r="FY428" s="311"/>
      <c r="FZ428" s="311"/>
      <c r="GA428" s="311"/>
      <c r="GB428" s="311"/>
      <c r="GC428" s="311"/>
      <c r="GD428" s="311"/>
      <c r="GE428" s="311"/>
      <c r="GF428" s="311"/>
      <c r="GG428" s="311"/>
      <c r="GH428" s="311"/>
      <c r="GI428" s="311"/>
      <c r="GJ428" s="311"/>
      <c r="GK428" s="311"/>
      <c r="GL428" s="311"/>
      <c r="GM428" s="311"/>
      <c r="GN428" s="311"/>
      <c r="GO428" s="311"/>
      <c r="GP428" s="311"/>
      <c r="GQ428" s="311"/>
      <c r="GR428" s="311"/>
      <c r="GS428" s="311"/>
      <c r="GT428" s="311"/>
      <c r="GU428" s="311"/>
      <c r="GV428" s="311"/>
      <c r="GW428" s="311"/>
      <c r="GX428" s="311"/>
      <c r="GY428" s="311"/>
      <c r="GZ428" s="311"/>
      <c r="HA428" s="311"/>
      <c r="HB428" s="311"/>
      <c r="HC428" s="311"/>
      <c r="HD428" s="311"/>
      <c r="HE428" s="311"/>
      <c r="HF428" s="311"/>
      <c r="HG428" s="311"/>
      <c r="HH428" s="311"/>
      <c r="HI428" s="311"/>
      <c r="HJ428" s="311"/>
      <c r="HK428" s="311"/>
      <c r="HL428" s="311"/>
      <c r="HM428" s="311"/>
      <c r="HN428" s="311"/>
      <c r="HO428" s="311"/>
      <c r="HP428" s="311"/>
      <c r="HQ428" s="311"/>
      <c r="HR428" s="311"/>
      <c r="HS428" s="311"/>
      <c r="HT428" s="311"/>
      <c r="HU428" s="311"/>
      <c r="HV428" s="311"/>
      <c r="HW428" s="311"/>
      <c r="HX428" s="311"/>
      <c r="HY428" s="311"/>
      <c r="HZ428" s="311"/>
      <c r="IA428" s="311"/>
      <c r="IB428" s="311"/>
      <c r="IC428" s="311"/>
      <c r="ID428" s="311"/>
      <c r="IE428" s="311"/>
      <c r="IF428" s="311"/>
      <c r="IG428" s="311"/>
      <c r="IH428" s="311"/>
      <c r="II428" s="311"/>
      <c r="IJ428" s="311"/>
      <c r="IK428" s="311"/>
      <c r="IL428" s="311"/>
      <c r="IM428" s="311"/>
      <c r="IN428" s="311"/>
      <c r="IO428" s="311"/>
      <c r="IP428" s="311"/>
      <c r="IQ428" s="311"/>
      <c r="IR428" s="311"/>
      <c r="IS428" s="311"/>
    </row>
    <row r="429" spans="1:253" s="311" customFormat="1" ht="42.75" customHeight="1">
      <c r="A429" s="677" t="s">
        <v>1029</v>
      </c>
      <c r="B429" s="565" t="s">
        <v>618</v>
      </c>
      <c r="C429" s="563" t="s">
        <v>555</v>
      </c>
      <c r="D429" s="613" t="s">
        <v>47</v>
      </c>
      <c r="E429" s="633">
        <v>800000</v>
      </c>
      <c r="F429" s="633">
        <v>2</v>
      </c>
      <c r="G429" s="540">
        <v>0</v>
      </c>
      <c r="H429" s="540">
        <v>0</v>
      </c>
      <c r="I429" s="540">
        <v>800</v>
      </c>
      <c r="J429" s="531">
        <f t="shared" si="20"/>
        <v>1600</v>
      </c>
      <c r="K429" s="584" t="s">
        <v>240</v>
      </c>
      <c r="L429" s="580" t="s">
        <v>644</v>
      </c>
      <c r="M429" s="582"/>
      <c r="N429" s="589"/>
      <c r="O429" s="582"/>
      <c r="P429" s="582"/>
    </row>
    <row r="430" spans="1:253" s="311" customFormat="1" ht="47.25" customHeight="1">
      <c r="A430" s="677" t="s">
        <v>1030</v>
      </c>
      <c r="B430" s="565" t="s">
        <v>618</v>
      </c>
      <c r="C430" s="556" t="s">
        <v>555</v>
      </c>
      <c r="D430" s="556" t="s">
        <v>47</v>
      </c>
      <c r="E430" s="634">
        <v>210000</v>
      </c>
      <c r="F430" s="633">
        <v>5</v>
      </c>
      <c r="G430" s="540"/>
      <c r="H430" s="540">
        <v>350</v>
      </c>
      <c r="I430" s="540">
        <v>700</v>
      </c>
      <c r="J430" s="531">
        <f t="shared" si="20"/>
        <v>1050</v>
      </c>
      <c r="K430" s="584" t="s">
        <v>240</v>
      </c>
      <c r="L430" s="580" t="s">
        <v>242</v>
      </c>
      <c r="M430" s="582"/>
      <c r="N430" s="589"/>
      <c r="O430" s="582"/>
      <c r="P430" s="582"/>
      <c r="IO430" s="599"/>
      <c r="IP430" s="599"/>
      <c r="IQ430" s="599"/>
      <c r="IR430" s="599"/>
      <c r="IS430" s="599"/>
    </row>
    <row r="431" spans="1:253" s="595" customFormat="1" ht="47.25" customHeight="1">
      <c r="A431" s="612" t="s">
        <v>1031</v>
      </c>
      <c r="B431" s="565" t="s">
        <v>618</v>
      </c>
      <c r="C431" s="563" t="s">
        <v>555</v>
      </c>
      <c r="D431" s="613" t="s">
        <v>47</v>
      </c>
      <c r="E431" s="633">
        <v>350000</v>
      </c>
      <c r="F431" s="633">
        <v>1</v>
      </c>
      <c r="G431" s="540">
        <v>0</v>
      </c>
      <c r="H431" s="540">
        <v>0</v>
      </c>
      <c r="I431" s="540">
        <v>0</v>
      </c>
      <c r="J431" s="531">
        <f t="shared" si="20"/>
        <v>350</v>
      </c>
      <c r="K431" s="584" t="s">
        <v>240</v>
      </c>
      <c r="L431" s="580" t="s">
        <v>644</v>
      </c>
      <c r="M431" s="582"/>
      <c r="N431" s="589"/>
      <c r="O431" s="582"/>
      <c r="P431" s="582"/>
      <c r="Q431" s="311"/>
      <c r="R431" s="311"/>
      <c r="S431" s="311"/>
      <c r="T431" s="311"/>
      <c r="U431" s="311"/>
      <c r="V431" s="311"/>
      <c r="W431" s="311"/>
      <c r="X431" s="311"/>
      <c r="Y431" s="311"/>
      <c r="Z431" s="311"/>
      <c r="AA431" s="311"/>
      <c r="AB431" s="311"/>
      <c r="AC431" s="311"/>
      <c r="AD431" s="311"/>
      <c r="AE431" s="311"/>
      <c r="AF431" s="311"/>
      <c r="AG431" s="311"/>
      <c r="AH431" s="311"/>
      <c r="AI431" s="311"/>
      <c r="AJ431" s="311"/>
      <c r="AK431" s="311"/>
      <c r="AL431" s="311"/>
      <c r="AM431" s="311"/>
      <c r="AN431" s="311"/>
      <c r="AO431" s="311"/>
      <c r="AP431" s="311"/>
      <c r="AQ431" s="311"/>
      <c r="AR431" s="311"/>
      <c r="AS431" s="311"/>
      <c r="AT431" s="311"/>
      <c r="AU431" s="311"/>
      <c r="AV431" s="311"/>
      <c r="AW431" s="311"/>
      <c r="AX431" s="311"/>
      <c r="AY431" s="311"/>
      <c r="AZ431" s="311"/>
      <c r="BA431" s="311"/>
      <c r="BB431" s="311"/>
      <c r="BC431" s="311"/>
      <c r="BD431" s="311"/>
      <c r="BE431" s="311"/>
      <c r="BF431" s="311"/>
      <c r="BG431" s="311"/>
      <c r="BH431" s="311"/>
      <c r="BI431" s="311"/>
      <c r="BJ431" s="311"/>
      <c r="BK431" s="311"/>
      <c r="BL431" s="311"/>
      <c r="BM431" s="311"/>
      <c r="BN431" s="311"/>
      <c r="BO431" s="311"/>
      <c r="BP431" s="311"/>
      <c r="BQ431" s="311"/>
      <c r="BR431" s="311"/>
      <c r="BS431" s="311"/>
      <c r="BT431" s="311"/>
      <c r="BU431" s="311"/>
      <c r="BV431" s="311"/>
      <c r="BW431" s="311"/>
      <c r="BX431" s="311"/>
      <c r="BY431" s="311"/>
      <c r="BZ431" s="311"/>
      <c r="CA431" s="311"/>
      <c r="CB431" s="311"/>
      <c r="CC431" s="311"/>
      <c r="CD431" s="311"/>
      <c r="CE431" s="311"/>
      <c r="CF431" s="311"/>
      <c r="CG431" s="311"/>
      <c r="CH431" s="311"/>
      <c r="CI431" s="311"/>
      <c r="CJ431" s="311"/>
      <c r="CK431" s="311"/>
      <c r="CL431" s="311"/>
      <c r="CM431" s="311"/>
      <c r="CN431" s="311"/>
      <c r="CO431" s="311"/>
      <c r="CP431" s="311"/>
      <c r="CQ431" s="311"/>
      <c r="CR431" s="311"/>
      <c r="CS431" s="311"/>
      <c r="CT431" s="311"/>
      <c r="CU431" s="311"/>
      <c r="CV431" s="311"/>
      <c r="CW431" s="311"/>
      <c r="CX431" s="311"/>
      <c r="CY431" s="311"/>
      <c r="CZ431" s="311"/>
      <c r="DA431" s="311"/>
      <c r="DB431" s="311"/>
      <c r="DC431" s="311"/>
      <c r="DD431" s="311"/>
      <c r="DE431" s="311"/>
      <c r="DF431" s="311"/>
      <c r="DG431" s="311"/>
      <c r="DH431" s="311"/>
      <c r="DI431" s="311"/>
      <c r="DJ431" s="311"/>
      <c r="DK431" s="311"/>
      <c r="DL431" s="311"/>
      <c r="DM431" s="311"/>
      <c r="DN431" s="311"/>
      <c r="DO431" s="311"/>
      <c r="DP431" s="311"/>
      <c r="DQ431" s="311"/>
      <c r="DR431" s="311"/>
      <c r="DS431" s="311"/>
      <c r="DT431" s="311"/>
      <c r="DU431" s="311"/>
      <c r="DV431" s="311"/>
      <c r="DW431" s="311"/>
      <c r="DX431" s="311"/>
      <c r="DY431" s="311"/>
      <c r="DZ431" s="311"/>
      <c r="EA431" s="311"/>
      <c r="EB431" s="311"/>
      <c r="EC431" s="311"/>
      <c r="ED431" s="311"/>
      <c r="EE431" s="311"/>
      <c r="EF431" s="311"/>
      <c r="EG431" s="311"/>
      <c r="EH431" s="311"/>
      <c r="EI431" s="311"/>
      <c r="EJ431" s="311"/>
      <c r="EK431" s="311"/>
      <c r="EL431" s="311"/>
      <c r="EM431" s="311"/>
      <c r="EN431" s="311"/>
      <c r="EO431" s="311"/>
      <c r="EP431" s="311"/>
      <c r="EQ431" s="311"/>
      <c r="ER431" s="311"/>
      <c r="ES431" s="311"/>
      <c r="ET431" s="311"/>
      <c r="EU431" s="311"/>
      <c r="EV431" s="311"/>
      <c r="EW431" s="311"/>
      <c r="EX431" s="311"/>
      <c r="EY431" s="311"/>
      <c r="EZ431" s="311"/>
      <c r="FA431" s="311"/>
      <c r="FB431" s="311"/>
      <c r="FC431" s="311"/>
      <c r="FD431" s="311"/>
      <c r="FE431" s="311"/>
      <c r="FF431" s="311"/>
      <c r="FG431" s="311"/>
      <c r="FH431" s="311"/>
      <c r="FI431" s="311"/>
      <c r="FJ431" s="311"/>
      <c r="FK431" s="311"/>
      <c r="FL431" s="311"/>
      <c r="FM431" s="311"/>
      <c r="FN431" s="311"/>
      <c r="FO431" s="311"/>
      <c r="FP431" s="311"/>
      <c r="FQ431" s="311"/>
      <c r="FR431" s="311"/>
      <c r="FS431" s="311"/>
      <c r="FT431" s="311"/>
      <c r="FU431" s="311"/>
      <c r="FV431" s="311"/>
      <c r="FW431" s="311"/>
      <c r="FX431" s="311"/>
      <c r="FY431" s="311"/>
      <c r="FZ431" s="311"/>
      <c r="GA431" s="311"/>
      <c r="GB431" s="311"/>
      <c r="GC431" s="311"/>
      <c r="GD431" s="311"/>
      <c r="GE431" s="311"/>
      <c r="GF431" s="311"/>
      <c r="GG431" s="311"/>
      <c r="GH431" s="311"/>
      <c r="GI431" s="311"/>
      <c r="GJ431" s="311"/>
      <c r="GK431" s="311"/>
      <c r="GL431" s="311"/>
      <c r="GM431" s="311"/>
      <c r="GN431" s="311"/>
      <c r="GO431" s="311"/>
      <c r="GP431" s="311"/>
      <c r="GQ431" s="311"/>
      <c r="GR431" s="311"/>
      <c r="GS431" s="311"/>
      <c r="GT431" s="311"/>
      <c r="GU431" s="311"/>
      <c r="GV431" s="311"/>
      <c r="GW431" s="311"/>
      <c r="GX431" s="311"/>
      <c r="GY431" s="311"/>
      <c r="GZ431" s="311"/>
      <c r="HA431" s="311"/>
      <c r="HB431" s="311"/>
      <c r="HC431" s="311"/>
      <c r="HD431" s="311"/>
      <c r="HE431" s="311"/>
      <c r="HF431" s="311"/>
      <c r="HG431" s="311"/>
      <c r="HH431" s="311"/>
      <c r="HI431" s="311"/>
      <c r="HJ431" s="311"/>
      <c r="HK431" s="311"/>
      <c r="HL431" s="311"/>
      <c r="HM431" s="311"/>
      <c r="HN431" s="311"/>
      <c r="HO431" s="311"/>
      <c r="HP431" s="311"/>
      <c r="HQ431" s="311"/>
      <c r="HR431" s="311"/>
      <c r="HS431" s="311"/>
      <c r="HT431" s="311"/>
      <c r="HU431" s="311"/>
      <c r="HV431" s="311"/>
      <c r="HW431" s="311"/>
      <c r="HX431" s="311"/>
      <c r="HY431" s="311"/>
      <c r="HZ431" s="311"/>
      <c r="IA431" s="311"/>
      <c r="IB431" s="311"/>
      <c r="IC431" s="311"/>
      <c r="ID431" s="311"/>
      <c r="IE431" s="311"/>
      <c r="IF431" s="311"/>
      <c r="IG431" s="311"/>
      <c r="IH431" s="311"/>
      <c r="II431" s="311"/>
      <c r="IJ431" s="311"/>
      <c r="IK431" s="311"/>
      <c r="IL431" s="311"/>
      <c r="IM431" s="311"/>
      <c r="IN431" s="311"/>
    </row>
    <row r="432" spans="1:253" s="663" customFormat="1" ht="47.25" customHeight="1">
      <c r="A432" s="677" t="s">
        <v>1494</v>
      </c>
      <c r="B432" s="565" t="s">
        <v>618</v>
      </c>
      <c r="C432" s="563" t="s">
        <v>555</v>
      </c>
      <c r="D432" s="613" t="s">
        <v>47</v>
      </c>
      <c r="E432" s="633">
        <v>350000</v>
      </c>
      <c r="F432" s="633">
        <v>1</v>
      </c>
      <c r="G432" s="540">
        <v>0</v>
      </c>
      <c r="H432" s="540">
        <v>0</v>
      </c>
      <c r="I432" s="540">
        <v>0</v>
      </c>
      <c r="J432" s="531">
        <f t="shared" si="20"/>
        <v>350</v>
      </c>
      <c r="K432" s="664" t="s">
        <v>240</v>
      </c>
      <c r="L432" s="660" t="s">
        <v>644</v>
      </c>
      <c r="M432" s="582"/>
      <c r="N432" s="662"/>
      <c r="O432" s="661"/>
      <c r="P432" s="661"/>
    </row>
    <row r="433" spans="1:248" s="663" customFormat="1" ht="48" customHeight="1">
      <c r="A433" s="677" t="s">
        <v>1032</v>
      </c>
      <c r="B433" s="565" t="s">
        <v>673</v>
      </c>
      <c r="C433" s="563" t="s">
        <v>555</v>
      </c>
      <c r="D433" s="613" t="s">
        <v>47</v>
      </c>
      <c r="E433" s="633">
        <v>1166000</v>
      </c>
      <c r="F433" s="633">
        <v>1</v>
      </c>
      <c r="G433" s="540">
        <v>0</v>
      </c>
      <c r="H433" s="540">
        <v>0</v>
      </c>
      <c r="I433" s="540">
        <v>1166</v>
      </c>
      <c r="J433" s="531">
        <f t="shared" si="20"/>
        <v>1166</v>
      </c>
      <c r="K433" s="664" t="s">
        <v>240</v>
      </c>
      <c r="L433" s="660" t="s">
        <v>644</v>
      </c>
      <c r="M433" s="582"/>
      <c r="N433" s="662"/>
      <c r="O433" s="661"/>
      <c r="P433" s="661"/>
    </row>
    <row r="434" spans="1:248" s="663" customFormat="1" ht="48" customHeight="1">
      <c r="A434" s="677" t="s">
        <v>1033</v>
      </c>
      <c r="B434" s="565" t="s">
        <v>673</v>
      </c>
      <c r="C434" s="563" t="s">
        <v>555</v>
      </c>
      <c r="D434" s="613" t="s">
        <v>47</v>
      </c>
      <c r="E434" s="633">
        <v>300000</v>
      </c>
      <c r="F434" s="633">
        <v>1</v>
      </c>
      <c r="G434" s="540">
        <v>0</v>
      </c>
      <c r="H434" s="540">
        <v>0</v>
      </c>
      <c r="I434" s="540">
        <v>300</v>
      </c>
      <c r="J434" s="531">
        <f t="shared" si="20"/>
        <v>300</v>
      </c>
      <c r="K434" s="664" t="s">
        <v>240</v>
      </c>
      <c r="L434" s="660" t="s">
        <v>644</v>
      </c>
      <c r="M434" s="582"/>
      <c r="N434" s="662"/>
      <c r="O434" s="661"/>
      <c r="P434" s="661"/>
    </row>
    <row r="435" spans="1:248" s="663" customFormat="1" ht="48" customHeight="1">
      <c r="A435" s="613" t="s">
        <v>1034</v>
      </c>
      <c r="B435" s="565" t="s">
        <v>673</v>
      </c>
      <c r="C435" s="563" t="s">
        <v>555</v>
      </c>
      <c r="D435" s="613" t="s">
        <v>47</v>
      </c>
      <c r="E435" s="633">
        <v>267000</v>
      </c>
      <c r="F435" s="633">
        <v>19</v>
      </c>
      <c r="G435" s="540">
        <v>0</v>
      </c>
      <c r="H435" s="540">
        <v>2403</v>
      </c>
      <c r="I435" s="540">
        <v>5073</v>
      </c>
      <c r="J435" s="531">
        <f t="shared" si="20"/>
        <v>5073</v>
      </c>
      <c r="K435" s="664" t="s">
        <v>240</v>
      </c>
      <c r="L435" s="660" t="s">
        <v>644</v>
      </c>
      <c r="M435" s="582"/>
      <c r="N435" s="662"/>
      <c r="O435" s="661"/>
      <c r="P435" s="661"/>
    </row>
    <row r="436" spans="1:248" s="663" customFormat="1" ht="48" customHeight="1">
      <c r="A436" s="677" t="s">
        <v>1423</v>
      </c>
      <c r="B436" s="565" t="s">
        <v>673</v>
      </c>
      <c r="C436" s="563" t="s">
        <v>555</v>
      </c>
      <c r="D436" s="563" t="s">
        <v>47</v>
      </c>
      <c r="E436" s="633">
        <v>267000</v>
      </c>
      <c r="F436" s="633">
        <v>137</v>
      </c>
      <c r="G436" s="540">
        <v>0</v>
      </c>
      <c r="H436" s="540">
        <v>16020</v>
      </c>
      <c r="I436" s="540">
        <v>36579</v>
      </c>
      <c r="J436" s="531">
        <f t="shared" si="20"/>
        <v>36579</v>
      </c>
      <c r="K436" s="664" t="s">
        <v>240</v>
      </c>
      <c r="L436" s="660" t="s">
        <v>644</v>
      </c>
      <c r="M436" s="582"/>
      <c r="N436" s="662"/>
      <c r="O436" s="661"/>
      <c r="P436" s="661"/>
    </row>
    <row r="437" spans="1:248" s="663" customFormat="1" ht="48" customHeight="1">
      <c r="A437" s="677" t="s">
        <v>1424</v>
      </c>
      <c r="B437" s="565" t="s">
        <v>673</v>
      </c>
      <c r="C437" s="563" t="s">
        <v>555</v>
      </c>
      <c r="D437" s="563" t="s">
        <v>47</v>
      </c>
      <c r="E437" s="633">
        <v>267000</v>
      </c>
      <c r="F437" s="633">
        <v>51</v>
      </c>
      <c r="G437" s="540">
        <v>0</v>
      </c>
      <c r="H437" s="540">
        <v>5340</v>
      </c>
      <c r="I437" s="540">
        <v>13617</v>
      </c>
      <c r="J437" s="531">
        <f t="shared" si="20"/>
        <v>13617</v>
      </c>
      <c r="K437" s="664" t="s">
        <v>240</v>
      </c>
      <c r="L437" s="660" t="s">
        <v>644</v>
      </c>
      <c r="M437" s="582"/>
      <c r="N437" s="662"/>
      <c r="O437" s="661"/>
      <c r="P437" s="661"/>
    </row>
    <row r="438" spans="1:248" ht="48.75" customHeight="1">
      <c r="A438" s="677" t="s">
        <v>1425</v>
      </c>
      <c r="B438" s="635" t="s">
        <v>311</v>
      </c>
      <c r="C438" s="556" t="s">
        <v>555</v>
      </c>
      <c r="D438" s="556" t="s">
        <v>47</v>
      </c>
      <c r="E438" s="634">
        <v>234000</v>
      </c>
      <c r="F438" s="633">
        <v>110</v>
      </c>
      <c r="G438" s="540"/>
      <c r="H438" s="540">
        <v>6630</v>
      </c>
      <c r="I438" s="540">
        <v>13260</v>
      </c>
      <c r="J438" s="531">
        <f t="shared" si="20"/>
        <v>25740</v>
      </c>
      <c r="K438" s="584" t="s">
        <v>240</v>
      </c>
      <c r="L438" s="580" t="s">
        <v>242</v>
      </c>
      <c r="M438" s="582"/>
      <c r="N438" s="589"/>
      <c r="O438" s="582"/>
      <c r="P438" s="582"/>
      <c r="Q438" s="311"/>
      <c r="R438" s="311"/>
      <c r="S438" s="311"/>
      <c r="T438" s="311"/>
      <c r="U438" s="311"/>
      <c r="V438" s="311"/>
      <c r="W438" s="311"/>
      <c r="X438" s="311"/>
      <c r="Y438" s="311"/>
      <c r="Z438" s="311"/>
      <c r="AA438" s="311"/>
      <c r="AB438" s="311"/>
      <c r="AC438" s="311"/>
      <c r="AD438" s="311"/>
      <c r="AE438" s="311"/>
      <c r="AF438" s="311"/>
      <c r="AG438" s="311"/>
      <c r="AH438" s="311"/>
      <c r="AI438" s="311"/>
      <c r="AJ438" s="311"/>
      <c r="AK438" s="311"/>
      <c r="AL438" s="311"/>
      <c r="AM438" s="311"/>
      <c r="AN438" s="311"/>
      <c r="AO438" s="311"/>
      <c r="AP438" s="311"/>
      <c r="AQ438" s="311"/>
      <c r="AR438" s="311"/>
      <c r="AS438" s="311"/>
      <c r="AT438" s="311"/>
      <c r="AU438" s="311"/>
      <c r="AV438" s="311"/>
      <c r="AW438" s="311"/>
      <c r="AX438" s="311"/>
      <c r="AY438" s="311"/>
      <c r="AZ438" s="311"/>
      <c r="BA438" s="311"/>
      <c r="BB438" s="311"/>
      <c r="BC438" s="311"/>
      <c r="BD438" s="311"/>
      <c r="BE438" s="311"/>
      <c r="BF438" s="311"/>
      <c r="BG438" s="311"/>
      <c r="BH438" s="311"/>
      <c r="BI438" s="311"/>
      <c r="BJ438" s="311"/>
      <c r="BK438" s="311"/>
      <c r="BL438" s="311"/>
      <c r="BM438" s="311"/>
      <c r="BN438" s="311"/>
      <c r="BO438" s="311"/>
      <c r="BP438" s="311"/>
      <c r="BQ438" s="311"/>
      <c r="BR438" s="311"/>
      <c r="BS438" s="311"/>
      <c r="BT438" s="311"/>
      <c r="BU438" s="311"/>
      <c r="BV438" s="311"/>
      <c r="BW438" s="311"/>
      <c r="BX438" s="311"/>
      <c r="BY438" s="311"/>
      <c r="BZ438" s="311"/>
      <c r="CA438" s="311"/>
      <c r="CB438" s="311"/>
      <c r="CC438" s="311"/>
      <c r="CD438" s="311"/>
      <c r="CE438" s="311"/>
      <c r="CF438" s="311"/>
      <c r="CG438" s="311"/>
      <c r="CH438" s="311"/>
      <c r="CI438" s="311"/>
      <c r="CJ438" s="311"/>
      <c r="CK438" s="311"/>
      <c r="CL438" s="311"/>
      <c r="CM438" s="311"/>
      <c r="CN438" s="311"/>
      <c r="CO438" s="311"/>
      <c r="CP438" s="311"/>
      <c r="CQ438" s="311"/>
      <c r="CR438" s="311"/>
      <c r="CS438" s="311"/>
      <c r="CT438" s="311"/>
      <c r="CU438" s="311"/>
      <c r="CV438" s="311"/>
      <c r="CW438" s="311"/>
      <c r="CX438" s="311"/>
      <c r="CY438" s="311"/>
      <c r="CZ438" s="311"/>
      <c r="DA438" s="311"/>
      <c r="DB438" s="311"/>
      <c r="DC438" s="311"/>
      <c r="DD438" s="311"/>
      <c r="DE438" s="311"/>
      <c r="DF438" s="311"/>
      <c r="DG438" s="311"/>
      <c r="DH438" s="311"/>
      <c r="DI438" s="311"/>
      <c r="DJ438" s="311"/>
      <c r="DK438" s="311"/>
      <c r="DL438" s="311"/>
      <c r="DM438" s="311"/>
      <c r="DN438" s="311"/>
      <c r="DO438" s="311"/>
      <c r="DP438" s="311"/>
      <c r="DQ438" s="311"/>
      <c r="DR438" s="311"/>
      <c r="DS438" s="311"/>
      <c r="DT438" s="311"/>
      <c r="DU438" s="311"/>
      <c r="DV438" s="311"/>
      <c r="DW438" s="311"/>
      <c r="DX438" s="311"/>
      <c r="DY438" s="311"/>
      <c r="DZ438" s="311"/>
      <c r="EA438" s="311"/>
      <c r="EB438" s="311"/>
      <c r="EC438" s="311"/>
      <c r="ED438" s="311"/>
      <c r="EE438" s="311"/>
      <c r="EF438" s="311"/>
      <c r="EG438" s="311"/>
      <c r="EH438" s="311"/>
      <c r="EI438" s="311"/>
      <c r="EJ438" s="311"/>
      <c r="EK438" s="311"/>
      <c r="EL438" s="311"/>
      <c r="EM438" s="311"/>
      <c r="EN438" s="311"/>
      <c r="EO438" s="311"/>
      <c r="EP438" s="311"/>
      <c r="EQ438" s="311"/>
      <c r="ER438" s="311"/>
      <c r="ES438" s="311"/>
      <c r="ET438" s="311"/>
      <c r="EU438" s="311"/>
      <c r="EV438" s="311"/>
      <c r="EW438" s="311"/>
      <c r="EX438" s="311"/>
      <c r="EY438" s="311"/>
      <c r="EZ438" s="311"/>
      <c r="FA438" s="311"/>
      <c r="FB438" s="311"/>
      <c r="FC438" s="311"/>
      <c r="FD438" s="311"/>
      <c r="FE438" s="311"/>
      <c r="FF438" s="311"/>
      <c r="FG438" s="311"/>
      <c r="FH438" s="311"/>
      <c r="FI438" s="311"/>
      <c r="FJ438" s="311"/>
      <c r="FK438" s="311"/>
      <c r="FL438" s="311"/>
      <c r="FM438" s="311"/>
      <c r="FN438" s="311"/>
      <c r="FO438" s="311"/>
      <c r="FP438" s="311"/>
      <c r="FQ438" s="311"/>
      <c r="FR438" s="311"/>
      <c r="FS438" s="311"/>
      <c r="FT438" s="311"/>
      <c r="FU438" s="311"/>
      <c r="FV438" s="311"/>
      <c r="FW438" s="311"/>
      <c r="FX438" s="311"/>
      <c r="FY438" s="311"/>
      <c r="FZ438" s="311"/>
      <c r="GA438" s="311"/>
      <c r="GB438" s="311"/>
      <c r="GC438" s="311"/>
      <c r="GD438" s="311"/>
      <c r="GE438" s="311"/>
      <c r="GF438" s="311"/>
      <c r="GG438" s="311"/>
      <c r="GH438" s="311"/>
      <c r="GI438" s="311"/>
      <c r="GJ438" s="311"/>
      <c r="GK438" s="311"/>
      <c r="GL438" s="311"/>
      <c r="GM438" s="311"/>
      <c r="GN438" s="311"/>
      <c r="GO438" s="311"/>
      <c r="GP438" s="311"/>
      <c r="GQ438" s="311"/>
      <c r="GR438" s="311"/>
      <c r="GS438" s="311"/>
      <c r="GT438" s="311"/>
      <c r="GU438" s="311"/>
      <c r="GV438" s="311"/>
      <c r="GW438" s="311"/>
      <c r="GX438" s="311"/>
      <c r="GY438" s="311"/>
      <c r="GZ438" s="311"/>
      <c r="HA438" s="311"/>
      <c r="HB438" s="311"/>
      <c r="HC438" s="311"/>
      <c r="HD438" s="311"/>
      <c r="HE438" s="311"/>
      <c r="HF438" s="311"/>
      <c r="HG438" s="311"/>
      <c r="HH438" s="311"/>
      <c r="HI438" s="311"/>
      <c r="HJ438" s="311"/>
      <c r="HK438" s="311"/>
      <c r="HL438" s="311"/>
      <c r="HM438" s="311"/>
      <c r="HN438" s="311"/>
      <c r="HO438" s="311"/>
      <c r="HP438" s="311"/>
      <c r="HQ438" s="311"/>
      <c r="HR438" s="311"/>
      <c r="HS438" s="311"/>
      <c r="HT438" s="311"/>
      <c r="HU438" s="311"/>
      <c r="HV438" s="311"/>
      <c r="HW438" s="311"/>
      <c r="HX438" s="311"/>
      <c r="HY438" s="311"/>
      <c r="HZ438" s="311"/>
      <c r="IA438" s="311"/>
      <c r="IB438" s="311"/>
      <c r="IC438" s="311"/>
      <c r="ID438" s="311"/>
      <c r="IE438" s="311"/>
      <c r="IF438" s="311"/>
      <c r="IG438" s="311"/>
      <c r="IH438" s="311"/>
      <c r="II438" s="311"/>
      <c r="IJ438" s="311"/>
      <c r="IK438" s="311"/>
      <c r="IL438" s="311"/>
      <c r="IM438" s="311"/>
      <c r="IN438" s="311"/>
    </row>
    <row r="439" spans="1:248" ht="68.25" customHeight="1">
      <c r="A439" s="698" t="s">
        <v>1035</v>
      </c>
      <c r="B439" s="565" t="s">
        <v>752</v>
      </c>
      <c r="C439" s="563" t="s">
        <v>555</v>
      </c>
      <c r="D439" s="563" t="s">
        <v>47</v>
      </c>
      <c r="E439" s="633">
        <v>39000</v>
      </c>
      <c r="F439" s="633">
        <v>20</v>
      </c>
      <c r="G439" s="540">
        <v>0</v>
      </c>
      <c r="H439" s="540">
        <v>390</v>
      </c>
      <c r="I439" s="540">
        <v>780</v>
      </c>
      <c r="J439" s="531">
        <f t="shared" si="20"/>
        <v>780</v>
      </c>
      <c r="K439" s="584" t="s">
        <v>240</v>
      </c>
      <c r="L439" s="580" t="s">
        <v>644</v>
      </c>
      <c r="M439" s="582"/>
      <c r="N439" s="589"/>
      <c r="O439" s="582"/>
      <c r="P439" s="582"/>
      <c r="Q439" s="311"/>
      <c r="R439" s="311"/>
      <c r="S439" s="311"/>
      <c r="T439" s="311"/>
      <c r="U439" s="311"/>
      <c r="V439" s="311"/>
      <c r="W439" s="311"/>
      <c r="X439" s="311"/>
      <c r="Y439" s="311"/>
      <c r="Z439" s="311"/>
      <c r="AA439" s="311"/>
      <c r="AB439" s="311"/>
      <c r="AC439" s="311"/>
      <c r="AD439" s="311"/>
      <c r="AE439" s="311"/>
      <c r="AF439" s="311"/>
      <c r="AG439" s="311"/>
      <c r="AH439" s="311"/>
      <c r="AI439" s="311"/>
      <c r="AJ439" s="311"/>
      <c r="AK439" s="311"/>
      <c r="AL439" s="311"/>
      <c r="AM439" s="311"/>
      <c r="AN439" s="311"/>
      <c r="AO439" s="311"/>
      <c r="AP439" s="311"/>
      <c r="AQ439" s="311"/>
      <c r="AR439" s="311"/>
      <c r="AS439" s="311"/>
      <c r="AT439" s="311"/>
      <c r="AU439" s="311"/>
      <c r="AV439" s="311"/>
      <c r="AW439" s="311"/>
      <c r="AX439" s="311"/>
      <c r="AY439" s="311"/>
      <c r="AZ439" s="311"/>
      <c r="BA439" s="311"/>
      <c r="BB439" s="311"/>
      <c r="BC439" s="311"/>
      <c r="BD439" s="311"/>
      <c r="BE439" s="311"/>
      <c r="BF439" s="311"/>
      <c r="BG439" s="311"/>
      <c r="BH439" s="311"/>
      <c r="BI439" s="311"/>
      <c r="BJ439" s="311"/>
      <c r="BK439" s="311"/>
      <c r="BL439" s="311"/>
      <c r="BM439" s="311"/>
      <c r="BN439" s="311"/>
      <c r="BO439" s="311"/>
      <c r="BP439" s="311"/>
      <c r="BQ439" s="311"/>
      <c r="BR439" s="311"/>
      <c r="BS439" s="311"/>
      <c r="BT439" s="311"/>
      <c r="BU439" s="311"/>
      <c r="BV439" s="311"/>
      <c r="BW439" s="311"/>
      <c r="BX439" s="311"/>
      <c r="BY439" s="311"/>
      <c r="BZ439" s="311"/>
      <c r="CA439" s="311"/>
      <c r="CB439" s="311"/>
      <c r="CC439" s="311"/>
      <c r="CD439" s="311"/>
      <c r="CE439" s="311"/>
      <c r="CF439" s="311"/>
      <c r="CG439" s="311"/>
      <c r="CH439" s="311"/>
      <c r="CI439" s="311"/>
      <c r="CJ439" s="311"/>
      <c r="CK439" s="311"/>
      <c r="CL439" s="311"/>
      <c r="CM439" s="311"/>
      <c r="CN439" s="311"/>
      <c r="CO439" s="311"/>
      <c r="CP439" s="311"/>
      <c r="CQ439" s="311"/>
      <c r="CR439" s="311"/>
      <c r="CS439" s="311"/>
      <c r="CT439" s="311"/>
      <c r="CU439" s="311"/>
      <c r="CV439" s="311"/>
      <c r="CW439" s="311"/>
      <c r="CX439" s="311"/>
      <c r="CY439" s="311"/>
      <c r="CZ439" s="311"/>
      <c r="DA439" s="311"/>
      <c r="DB439" s="311"/>
      <c r="DC439" s="311"/>
      <c r="DD439" s="311"/>
      <c r="DE439" s="311"/>
      <c r="DF439" s="311"/>
      <c r="DG439" s="311"/>
      <c r="DH439" s="311"/>
      <c r="DI439" s="311"/>
      <c r="DJ439" s="311"/>
      <c r="DK439" s="311"/>
      <c r="DL439" s="311"/>
      <c r="DM439" s="311"/>
      <c r="DN439" s="311"/>
      <c r="DO439" s="311"/>
      <c r="DP439" s="311"/>
      <c r="DQ439" s="311"/>
      <c r="DR439" s="311"/>
      <c r="DS439" s="311"/>
      <c r="DT439" s="311"/>
      <c r="DU439" s="311"/>
      <c r="DV439" s="311"/>
      <c r="DW439" s="311"/>
      <c r="DX439" s="311"/>
      <c r="DY439" s="311"/>
      <c r="DZ439" s="311"/>
      <c r="EA439" s="311"/>
      <c r="EB439" s="311"/>
      <c r="EC439" s="311"/>
      <c r="ED439" s="311"/>
      <c r="EE439" s="311"/>
      <c r="EF439" s="311"/>
      <c r="EG439" s="311"/>
      <c r="EH439" s="311"/>
      <c r="EI439" s="311"/>
      <c r="EJ439" s="311"/>
      <c r="EK439" s="311"/>
      <c r="EL439" s="311"/>
      <c r="EM439" s="311"/>
      <c r="EN439" s="311"/>
      <c r="EO439" s="311"/>
      <c r="EP439" s="311"/>
      <c r="EQ439" s="311"/>
      <c r="ER439" s="311"/>
      <c r="ES439" s="311"/>
      <c r="ET439" s="311"/>
      <c r="EU439" s="311"/>
      <c r="EV439" s="311"/>
      <c r="EW439" s="311"/>
      <c r="EX439" s="311"/>
      <c r="EY439" s="311"/>
      <c r="EZ439" s="311"/>
      <c r="FA439" s="311"/>
      <c r="FB439" s="311"/>
      <c r="FC439" s="311"/>
      <c r="FD439" s="311"/>
      <c r="FE439" s="311"/>
      <c r="FF439" s="311"/>
      <c r="FG439" s="311"/>
      <c r="FH439" s="311"/>
      <c r="FI439" s="311"/>
      <c r="FJ439" s="311"/>
      <c r="FK439" s="311"/>
      <c r="FL439" s="311"/>
      <c r="FM439" s="311"/>
      <c r="FN439" s="311"/>
      <c r="FO439" s="311"/>
      <c r="FP439" s="311"/>
      <c r="FQ439" s="311"/>
      <c r="FR439" s="311"/>
      <c r="FS439" s="311"/>
      <c r="FT439" s="311"/>
      <c r="FU439" s="311"/>
      <c r="FV439" s="311"/>
      <c r="FW439" s="311"/>
      <c r="FX439" s="311"/>
      <c r="FY439" s="311"/>
      <c r="FZ439" s="311"/>
      <c r="GA439" s="311"/>
      <c r="GB439" s="311"/>
      <c r="GC439" s="311"/>
      <c r="GD439" s="311"/>
      <c r="GE439" s="311"/>
      <c r="GF439" s="311"/>
      <c r="GG439" s="311"/>
      <c r="GH439" s="311"/>
      <c r="GI439" s="311"/>
      <c r="GJ439" s="311"/>
      <c r="GK439" s="311"/>
      <c r="GL439" s="311"/>
      <c r="GM439" s="311"/>
      <c r="GN439" s="311"/>
      <c r="GO439" s="311"/>
      <c r="GP439" s="311"/>
      <c r="GQ439" s="311"/>
      <c r="GR439" s="311"/>
      <c r="GS439" s="311"/>
      <c r="GT439" s="311"/>
      <c r="GU439" s="311"/>
      <c r="GV439" s="311"/>
      <c r="GW439" s="311"/>
      <c r="GX439" s="311"/>
      <c r="GY439" s="311"/>
      <c r="GZ439" s="311"/>
      <c r="HA439" s="311"/>
      <c r="HB439" s="311"/>
      <c r="HC439" s="311"/>
      <c r="HD439" s="311"/>
      <c r="HE439" s="311"/>
      <c r="HF439" s="311"/>
      <c r="HG439" s="311"/>
      <c r="HH439" s="311"/>
      <c r="HI439" s="311"/>
      <c r="HJ439" s="311"/>
      <c r="HK439" s="311"/>
      <c r="HL439" s="311"/>
      <c r="HM439" s="311"/>
      <c r="HN439" s="311"/>
      <c r="HO439" s="311"/>
      <c r="HP439" s="311"/>
      <c r="HQ439" s="311"/>
      <c r="HR439" s="311"/>
      <c r="HS439" s="311"/>
      <c r="HT439" s="311"/>
      <c r="HU439" s="311"/>
      <c r="HV439" s="311"/>
      <c r="HW439" s="311"/>
      <c r="HX439" s="311"/>
      <c r="HY439" s="311"/>
      <c r="HZ439" s="311"/>
      <c r="IA439" s="311"/>
      <c r="IB439" s="311"/>
      <c r="IC439" s="311"/>
      <c r="ID439" s="311"/>
      <c r="IE439" s="311"/>
      <c r="IF439" s="311"/>
      <c r="IG439" s="311"/>
      <c r="IH439" s="311"/>
      <c r="II439" s="311"/>
      <c r="IJ439" s="311"/>
      <c r="IK439" s="311"/>
      <c r="IL439" s="311"/>
      <c r="IM439" s="311"/>
      <c r="IN439" s="311"/>
    </row>
    <row r="440" spans="1:248" ht="66" customHeight="1">
      <c r="A440" s="677" t="s">
        <v>1036</v>
      </c>
      <c r="B440" s="635" t="s">
        <v>847</v>
      </c>
      <c r="C440" s="556" t="s">
        <v>555</v>
      </c>
      <c r="D440" s="556" t="s">
        <v>47</v>
      </c>
      <c r="E440" s="634">
        <v>70000</v>
      </c>
      <c r="F440" s="633">
        <v>70</v>
      </c>
      <c r="G440" s="540"/>
      <c r="H440" s="540">
        <v>1600</v>
      </c>
      <c r="I440" s="540">
        <v>3200</v>
      </c>
      <c r="J440" s="531">
        <f t="shared" si="20"/>
        <v>4900</v>
      </c>
      <c r="K440" s="547" t="s">
        <v>240</v>
      </c>
      <c r="L440" s="580" t="s">
        <v>242</v>
      </c>
      <c r="M440" s="582"/>
      <c r="N440" s="589"/>
      <c r="O440" s="582"/>
      <c r="P440" s="582"/>
      <c r="Q440" s="311"/>
      <c r="R440" s="311"/>
      <c r="S440" s="311"/>
      <c r="T440" s="311"/>
      <c r="U440" s="311"/>
      <c r="V440" s="311"/>
      <c r="W440" s="311"/>
      <c r="X440" s="311"/>
      <c r="Y440" s="311"/>
      <c r="Z440" s="311"/>
      <c r="AA440" s="311"/>
      <c r="AB440" s="311"/>
      <c r="AC440" s="311"/>
      <c r="AD440" s="311"/>
      <c r="AE440" s="311"/>
      <c r="AF440" s="311"/>
      <c r="AG440" s="311"/>
      <c r="AH440" s="311"/>
      <c r="AI440" s="311"/>
      <c r="AJ440" s="311"/>
      <c r="AK440" s="311"/>
      <c r="AL440" s="311"/>
      <c r="AM440" s="311"/>
      <c r="AN440" s="311"/>
      <c r="AO440" s="311"/>
      <c r="AP440" s="311"/>
      <c r="AQ440" s="311"/>
      <c r="AR440" s="311"/>
      <c r="AS440" s="311"/>
      <c r="AT440" s="311"/>
      <c r="AU440" s="311"/>
      <c r="AV440" s="311"/>
      <c r="AW440" s="311"/>
      <c r="AX440" s="311"/>
      <c r="AY440" s="311"/>
      <c r="AZ440" s="311"/>
      <c r="BA440" s="311"/>
      <c r="BB440" s="311"/>
      <c r="BC440" s="311"/>
      <c r="BD440" s="311"/>
      <c r="BE440" s="311"/>
      <c r="BF440" s="311"/>
      <c r="BG440" s="311"/>
      <c r="BH440" s="311"/>
      <c r="BI440" s="311"/>
      <c r="BJ440" s="311"/>
      <c r="BK440" s="311"/>
      <c r="BL440" s="311"/>
      <c r="BM440" s="311"/>
      <c r="BN440" s="311"/>
      <c r="BO440" s="311"/>
      <c r="BP440" s="311"/>
      <c r="BQ440" s="311"/>
      <c r="BR440" s="311"/>
      <c r="BS440" s="311"/>
      <c r="BT440" s="311"/>
      <c r="BU440" s="311"/>
      <c r="BV440" s="311"/>
      <c r="BW440" s="311"/>
      <c r="BX440" s="311"/>
      <c r="BY440" s="311"/>
      <c r="BZ440" s="311"/>
      <c r="CA440" s="311"/>
      <c r="CB440" s="311"/>
      <c r="CC440" s="311"/>
      <c r="CD440" s="311"/>
      <c r="CE440" s="311"/>
      <c r="CF440" s="311"/>
      <c r="CG440" s="311"/>
      <c r="CH440" s="311"/>
      <c r="CI440" s="311"/>
      <c r="CJ440" s="311"/>
      <c r="CK440" s="311"/>
      <c r="CL440" s="311"/>
      <c r="CM440" s="311"/>
      <c r="CN440" s="311"/>
      <c r="CO440" s="311"/>
      <c r="CP440" s="311"/>
      <c r="CQ440" s="311"/>
      <c r="CR440" s="311"/>
      <c r="CS440" s="311"/>
      <c r="CT440" s="311"/>
      <c r="CU440" s="311"/>
      <c r="CV440" s="311"/>
      <c r="CW440" s="311"/>
      <c r="CX440" s="311"/>
      <c r="CY440" s="311"/>
      <c r="CZ440" s="311"/>
      <c r="DA440" s="311"/>
      <c r="DB440" s="311"/>
      <c r="DC440" s="311"/>
      <c r="DD440" s="311"/>
      <c r="DE440" s="311"/>
      <c r="DF440" s="311"/>
      <c r="DG440" s="311"/>
      <c r="DH440" s="311"/>
      <c r="DI440" s="311"/>
      <c r="DJ440" s="311"/>
      <c r="DK440" s="311"/>
      <c r="DL440" s="311"/>
      <c r="DM440" s="311"/>
      <c r="DN440" s="311"/>
      <c r="DO440" s="311"/>
      <c r="DP440" s="311"/>
      <c r="DQ440" s="311"/>
      <c r="DR440" s="311"/>
      <c r="DS440" s="311"/>
      <c r="DT440" s="311"/>
      <c r="DU440" s="311"/>
      <c r="DV440" s="311"/>
      <c r="DW440" s="311"/>
      <c r="DX440" s="311"/>
      <c r="DY440" s="311"/>
      <c r="DZ440" s="311"/>
      <c r="EA440" s="311"/>
      <c r="EB440" s="311"/>
      <c r="EC440" s="311"/>
      <c r="ED440" s="311"/>
      <c r="EE440" s="311"/>
      <c r="EF440" s="311"/>
      <c r="EG440" s="311"/>
      <c r="EH440" s="311"/>
      <c r="EI440" s="311"/>
      <c r="EJ440" s="311"/>
      <c r="EK440" s="311"/>
      <c r="EL440" s="311"/>
      <c r="EM440" s="311"/>
      <c r="EN440" s="311"/>
      <c r="EO440" s="311"/>
      <c r="EP440" s="311"/>
      <c r="EQ440" s="311"/>
      <c r="ER440" s="311"/>
      <c r="ES440" s="311"/>
      <c r="ET440" s="311"/>
      <c r="EU440" s="311"/>
      <c r="EV440" s="311"/>
      <c r="EW440" s="311"/>
      <c r="EX440" s="311"/>
      <c r="EY440" s="311"/>
      <c r="EZ440" s="311"/>
      <c r="FA440" s="311"/>
      <c r="FB440" s="311"/>
      <c r="FC440" s="311"/>
      <c r="FD440" s="311"/>
      <c r="FE440" s="311"/>
      <c r="FF440" s="311"/>
      <c r="FG440" s="311"/>
      <c r="FH440" s="311"/>
      <c r="FI440" s="311"/>
      <c r="FJ440" s="311"/>
      <c r="FK440" s="311"/>
      <c r="FL440" s="311"/>
      <c r="FM440" s="311"/>
      <c r="FN440" s="311"/>
      <c r="FO440" s="311"/>
      <c r="FP440" s="311"/>
      <c r="FQ440" s="311"/>
      <c r="FR440" s="311"/>
      <c r="FS440" s="311"/>
      <c r="FT440" s="311"/>
      <c r="FU440" s="311"/>
      <c r="FV440" s="311"/>
      <c r="FW440" s="311"/>
      <c r="FX440" s="311"/>
      <c r="FY440" s="311"/>
      <c r="FZ440" s="311"/>
      <c r="GA440" s="311"/>
      <c r="GB440" s="311"/>
      <c r="GC440" s="311"/>
      <c r="GD440" s="311"/>
      <c r="GE440" s="311"/>
      <c r="GF440" s="311"/>
      <c r="GG440" s="311"/>
      <c r="GH440" s="311"/>
      <c r="GI440" s="311"/>
      <c r="GJ440" s="311"/>
      <c r="GK440" s="311"/>
      <c r="GL440" s="311"/>
      <c r="GM440" s="311"/>
      <c r="GN440" s="311"/>
      <c r="GO440" s="311"/>
      <c r="GP440" s="311"/>
      <c r="GQ440" s="311"/>
      <c r="GR440" s="311"/>
      <c r="GS440" s="311"/>
      <c r="GT440" s="311"/>
      <c r="GU440" s="311"/>
      <c r="GV440" s="311"/>
      <c r="GW440" s="311"/>
      <c r="GX440" s="311"/>
      <c r="GY440" s="311"/>
      <c r="GZ440" s="311"/>
      <c r="HA440" s="311"/>
      <c r="HB440" s="311"/>
      <c r="HC440" s="311"/>
      <c r="HD440" s="311"/>
      <c r="HE440" s="311"/>
      <c r="HF440" s="311"/>
      <c r="HG440" s="311"/>
      <c r="HH440" s="311"/>
      <c r="HI440" s="311"/>
      <c r="HJ440" s="311"/>
      <c r="HK440" s="311"/>
      <c r="HL440" s="311"/>
      <c r="HM440" s="311"/>
      <c r="HN440" s="311"/>
      <c r="HO440" s="311"/>
      <c r="HP440" s="311"/>
      <c r="HQ440" s="311"/>
      <c r="HR440" s="311"/>
      <c r="HS440" s="311"/>
      <c r="HT440" s="311"/>
      <c r="HU440" s="311"/>
      <c r="HV440" s="311"/>
      <c r="HW440" s="311"/>
      <c r="HX440" s="311"/>
      <c r="HY440" s="311"/>
      <c r="HZ440" s="311"/>
      <c r="IA440" s="311"/>
      <c r="IB440" s="311"/>
      <c r="IC440" s="311"/>
      <c r="ID440" s="311"/>
      <c r="IE440" s="311"/>
      <c r="IF440" s="311"/>
      <c r="IG440" s="311"/>
      <c r="IH440" s="311"/>
      <c r="II440" s="311"/>
      <c r="IJ440" s="311"/>
      <c r="IK440" s="311"/>
      <c r="IL440" s="311"/>
      <c r="IM440" s="311"/>
      <c r="IN440" s="311"/>
    </row>
    <row r="441" spans="1:248" s="311" customFormat="1" ht="65.25" customHeight="1">
      <c r="A441" s="677" t="s">
        <v>1522</v>
      </c>
      <c r="B441" s="699" t="s">
        <v>752</v>
      </c>
      <c r="C441" s="563" t="s">
        <v>555</v>
      </c>
      <c r="D441" s="563" t="s">
        <v>47</v>
      </c>
      <c r="E441" s="633">
        <v>180000</v>
      </c>
      <c r="F441" s="633">
        <v>4</v>
      </c>
      <c r="G441" s="540">
        <v>0</v>
      </c>
      <c r="H441" s="540">
        <v>360</v>
      </c>
      <c r="I441" s="540">
        <v>720</v>
      </c>
      <c r="J441" s="531">
        <f t="shared" si="20"/>
        <v>720</v>
      </c>
      <c r="K441" s="584" t="s">
        <v>240</v>
      </c>
      <c r="L441" s="580" t="s">
        <v>644</v>
      </c>
      <c r="M441" s="582"/>
      <c r="N441" s="589"/>
      <c r="O441" s="582"/>
      <c r="P441" s="582"/>
    </row>
    <row r="442" spans="1:248" s="311" customFormat="1" ht="67.5" customHeight="1">
      <c r="A442" s="612" t="s">
        <v>1037</v>
      </c>
      <c r="B442" s="635" t="s">
        <v>629</v>
      </c>
      <c r="C442" s="556" t="s">
        <v>555</v>
      </c>
      <c r="D442" s="556" t="s">
        <v>47</v>
      </c>
      <c r="E442" s="634">
        <v>2100000</v>
      </c>
      <c r="F442" s="633">
        <v>2</v>
      </c>
      <c r="G442" s="540"/>
      <c r="H442" s="540">
        <v>5600</v>
      </c>
      <c r="I442" s="540">
        <v>5600</v>
      </c>
      <c r="J442" s="531">
        <f t="shared" si="20"/>
        <v>4200</v>
      </c>
      <c r="K442" s="547" t="s">
        <v>240</v>
      </c>
      <c r="L442" s="580" t="s">
        <v>242</v>
      </c>
      <c r="M442" s="582"/>
      <c r="N442" s="589"/>
      <c r="O442" s="582"/>
      <c r="P442" s="582"/>
    </row>
    <row r="443" spans="1:248" ht="29.25" customHeight="1">
      <c r="A443" s="677" t="s">
        <v>1426</v>
      </c>
      <c r="B443" s="565" t="s">
        <v>753</v>
      </c>
      <c r="C443" s="563" t="s">
        <v>555</v>
      </c>
      <c r="D443" s="563" t="s">
        <v>47</v>
      </c>
      <c r="E443" s="633">
        <v>84000</v>
      </c>
      <c r="F443" s="633">
        <v>52</v>
      </c>
      <c r="G443" s="540">
        <v>0</v>
      </c>
      <c r="H443" s="540">
        <v>2100</v>
      </c>
      <c r="I443" s="540">
        <v>4368</v>
      </c>
      <c r="J443" s="531">
        <f t="shared" si="20"/>
        <v>4368</v>
      </c>
      <c r="K443" s="584" t="s">
        <v>240</v>
      </c>
      <c r="L443" s="580" t="s">
        <v>644</v>
      </c>
      <c r="M443" s="582"/>
      <c r="N443" s="589"/>
      <c r="O443" s="582"/>
      <c r="P443" s="582"/>
      <c r="Q443" s="311"/>
      <c r="R443" s="311"/>
      <c r="S443" s="311"/>
      <c r="T443" s="311"/>
      <c r="U443" s="311"/>
      <c r="V443" s="311"/>
      <c r="W443" s="311"/>
      <c r="X443" s="311"/>
      <c r="Y443" s="311"/>
      <c r="Z443" s="311"/>
      <c r="AA443" s="311"/>
      <c r="AB443" s="311"/>
      <c r="AC443" s="311"/>
      <c r="AD443" s="311"/>
      <c r="AE443" s="311"/>
      <c r="AF443" s="311"/>
      <c r="AG443" s="311"/>
      <c r="AH443" s="311"/>
      <c r="AI443" s="311"/>
      <c r="AJ443" s="311"/>
      <c r="AK443" s="311"/>
      <c r="AL443" s="311"/>
      <c r="AM443" s="311"/>
      <c r="AN443" s="311"/>
      <c r="AO443" s="311"/>
      <c r="AP443" s="311"/>
      <c r="AQ443" s="311"/>
      <c r="AR443" s="311"/>
      <c r="AS443" s="311"/>
      <c r="AT443" s="311"/>
      <c r="AU443" s="311"/>
      <c r="AV443" s="311"/>
      <c r="AW443" s="311"/>
      <c r="AX443" s="311"/>
      <c r="AY443" s="311"/>
      <c r="AZ443" s="311"/>
      <c r="BA443" s="311"/>
      <c r="BB443" s="311"/>
      <c r="BC443" s="311"/>
      <c r="BD443" s="311"/>
      <c r="BE443" s="311"/>
      <c r="BF443" s="311"/>
      <c r="BG443" s="311"/>
      <c r="BH443" s="311"/>
      <c r="BI443" s="311"/>
      <c r="BJ443" s="311"/>
      <c r="BK443" s="311"/>
      <c r="BL443" s="311"/>
      <c r="BM443" s="311"/>
      <c r="BN443" s="311"/>
      <c r="BO443" s="311"/>
      <c r="BP443" s="311"/>
      <c r="BQ443" s="311"/>
      <c r="BR443" s="311"/>
      <c r="BS443" s="311"/>
      <c r="BT443" s="311"/>
      <c r="BU443" s="311"/>
      <c r="BV443" s="311"/>
      <c r="BW443" s="311"/>
      <c r="BX443" s="311"/>
      <c r="BY443" s="311"/>
      <c r="BZ443" s="311"/>
      <c r="CA443" s="311"/>
      <c r="CB443" s="311"/>
      <c r="CC443" s="311"/>
      <c r="CD443" s="311"/>
      <c r="CE443" s="311"/>
      <c r="CF443" s="311"/>
      <c r="CG443" s="311"/>
      <c r="CH443" s="311"/>
      <c r="CI443" s="311"/>
      <c r="CJ443" s="311"/>
      <c r="CK443" s="311"/>
      <c r="CL443" s="311"/>
      <c r="CM443" s="311"/>
      <c r="CN443" s="311"/>
      <c r="CO443" s="311"/>
      <c r="CP443" s="311"/>
      <c r="CQ443" s="311"/>
      <c r="CR443" s="311"/>
      <c r="CS443" s="311"/>
      <c r="CT443" s="311"/>
      <c r="CU443" s="311"/>
      <c r="CV443" s="311"/>
      <c r="CW443" s="311"/>
      <c r="CX443" s="311"/>
      <c r="CY443" s="311"/>
      <c r="CZ443" s="311"/>
      <c r="DA443" s="311"/>
      <c r="DB443" s="311"/>
      <c r="DC443" s="311"/>
      <c r="DD443" s="311"/>
      <c r="DE443" s="311"/>
      <c r="DF443" s="311"/>
      <c r="DG443" s="311"/>
      <c r="DH443" s="311"/>
      <c r="DI443" s="311"/>
      <c r="DJ443" s="311"/>
      <c r="DK443" s="311"/>
      <c r="DL443" s="311"/>
      <c r="DM443" s="311"/>
      <c r="DN443" s="311"/>
      <c r="DO443" s="311"/>
      <c r="DP443" s="311"/>
      <c r="DQ443" s="311"/>
      <c r="DR443" s="311"/>
      <c r="DS443" s="311"/>
      <c r="DT443" s="311"/>
      <c r="DU443" s="311"/>
      <c r="DV443" s="311"/>
      <c r="DW443" s="311"/>
      <c r="DX443" s="311"/>
      <c r="DY443" s="311"/>
      <c r="DZ443" s="311"/>
      <c r="EA443" s="311"/>
      <c r="EB443" s="311"/>
      <c r="EC443" s="311"/>
      <c r="ED443" s="311"/>
      <c r="EE443" s="311"/>
      <c r="EF443" s="311"/>
      <c r="EG443" s="311"/>
      <c r="EH443" s="311"/>
      <c r="EI443" s="311"/>
      <c r="EJ443" s="311"/>
      <c r="EK443" s="311"/>
      <c r="EL443" s="311"/>
      <c r="EM443" s="311"/>
      <c r="EN443" s="311"/>
      <c r="EO443" s="311"/>
      <c r="EP443" s="311"/>
      <c r="EQ443" s="311"/>
      <c r="ER443" s="311"/>
      <c r="ES443" s="311"/>
      <c r="ET443" s="311"/>
      <c r="EU443" s="311"/>
      <c r="EV443" s="311"/>
      <c r="EW443" s="311"/>
      <c r="EX443" s="311"/>
      <c r="EY443" s="311"/>
      <c r="EZ443" s="311"/>
      <c r="FA443" s="311"/>
      <c r="FB443" s="311"/>
      <c r="FC443" s="311"/>
      <c r="FD443" s="311"/>
      <c r="FE443" s="311"/>
      <c r="FF443" s="311"/>
      <c r="FG443" s="311"/>
      <c r="FH443" s="311"/>
      <c r="FI443" s="311"/>
      <c r="FJ443" s="311"/>
      <c r="FK443" s="311"/>
      <c r="FL443" s="311"/>
      <c r="FM443" s="311"/>
      <c r="FN443" s="311"/>
      <c r="FO443" s="311"/>
      <c r="FP443" s="311"/>
      <c r="FQ443" s="311"/>
      <c r="FR443" s="311"/>
      <c r="FS443" s="311"/>
      <c r="FT443" s="311"/>
      <c r="FU443" s="311"/>
      <c r="FV443" s="311"/>
      <c r="FW443" s="311"/>
      <c r="FX443" s="311"/>
      <c r="FY443" s="311"/>
      <c r="FZ443" s="311"/>
      <c r="GA443" s="311"/>
      <c r="GB443" s="311"/>
      <c r="GC443" s="311"/>
      <c r="GD443" s="311"/>
      <c r="GE443" s="311"/>
      <c r="GF443" s="311"/>
      <c r="GG443" s="311"/>
      <c r="GH443" s="311"/>
      <c r="GI443" s="311"/>
      <c r="GJ443" s="311"/>
      <c r="GK443" s="311"/>
      <c r="GL443" s="311"/>
      <c r="GM443" s="311"/>
      <c r="GN443" s="311"/>
      <c r="GO443" s="311"/>
      <c r="GP443" s="311"/>
      <c r="GQ443" s="311"/>
      <c r="GR443" s="311"/>
      <c r="GS443" s="311"/>
      <c r="GT443" s="311"/>
      <c r="GU443" s="311"/>
      <c r="GV443" s="311"/>
      <c r="GW443" s="311"/>
      <c r="GX443" s="311"/>
      <c r="GY443" s="311"/>
      <c r="GZ443" s="311"/>
      <c r="HA443" s="311"/>
      <c r="HB443" s="311"/>
      <c r="HC443" s="311"/>
      <c r="HD443" s="311"/>
      <c r="HE443" s="311"/>
      <c r="HF443" s="311"/>
      <c r="HG443" s="311"/>
      <c r="HH443" s="311"/>
      <c r="HI443" s="311"/>
      <c r="HJ443" s="311"/>
      <c r="HK443" s="311"/>
      <c r="HL443" s="311"/>
      <c r="HM443" s="311"/>
      <c r="HN443" s="311"/>
      <c r="HO443" s="311"/>
      <c r="HP443" s="311"/>
      <c r="HQ443" s="311"/>
      <c r="HR443" s="311"/>
      <c r="HS443" s="311"/>
      <c r="HT443" s="311"/>
      <c r="HU443" s="311"/>
      <c r="HV443" s="311"/>
      <c r="HW443" s="311"/>
      <c r="HX443" s="311"/>
      <c r="HY443" s="311"/>
      <c r="HZ443" s="311"/>
      <c r="IA443" s="311"/>
      <c r="IB443" s="311"/>
      <c r="IC443" s="311"/>
      <c r="ID443" s="311"/>
      <c r="IE443" s="311"/>
      <c r="IF443" s="311"/>
      <c r="IG443" s="311"/>
      <c r="IH443" s="311"/>
      <c r="II443" s="311"/>
      <c r="IJ443" s="311"/>
      <c r="IK443" s="311"/>
      <c r="IL443" s="311"/>
      <c r="IM443" s="311"/>
      <c r="IN443" s="311"/>
    </row>
    <row r="444" spans="1:248" ht="29.25" customHeight="1">
      <c r="A444" s="677" t="s">
        <v>1427</v>
      </c>
      <c r="B444" s="565" t="s">
        <v>753</v>
      </c>
      <c r="C444" s="563" t="s">
        <v>555</v>
      </c>
      <c r="D444" s="563" t="s">
        <v>47</v>
      </c>
      <c r="E444" s="633">
        <v>84000</v>
      </c>
      <c r="F444" s="633">
        <v>13</v>
      </c>
      <c r="G444" s="540">
        <v>0</v>
      </c>
      <c r="H444" s="540">
        <v>504</v>
      </c>
      <c r="I444" s="540">
        <v>1092</v>
      </c>
      <c r="J444" s="531">
        <f t="shared" si="20"/>
        <v>1092</v>
      </c>
      <c r="K444" s="584" t="s">
        <v>240</v>
      </c>
      <c r="L444" s="580" t="s">
        <v>644</v>
      </c>
      <c r="M444" s="582"/>
      <c r="N444" s="589"/>
      <c r="O444" s="582"/>
      <c r="P444" s="582"/>
      <c r="Q444" s="311"/>
      <c r="R444" s="311"/>
      <c r="S444" s="311"/>
      <c r="T444" s="311"/>
      <c r="U444" s="311"/>
      <c r="V444" s="311"/>
      <c r="W444" s="311"/>
      <c r="X444" s="311"/>
      <c r="Y444" s="311"/>
      <c r="Z444" s="311"/>
      <c r="AA444" s="311"/>
      <c r="AB444" s="311"/>
      <c r="AC444" s="311"/>
      <c r="AD444" s="311"/>
      <c r="AE444" s="311"/>
      <c r="AF444" s="311"/>
      <c r="AG444" s="311"/>
      <c r="AH444" s="311"/>
      <c r="AI444" s="311"/>
      <c r="AJ444" s="311"/>
      <c r="AK444" s="311"/>
      <c r="AL444" s="311"/>
      <c r="AM444" s="311"/>
      <c r="AN444" s="311"/>
      <c r="AO444" s="311"/>
      <c r="AP444" s="311"/>
      <c r="AQ444" s="311"/>
      <c r="AR444" s="311"/>
      <c r="AS444" s="311"/>
      <c r="AT444" s="311"/>
      <c r="AU444" s="311"/>
      <c r="AV444" s="311"/>
      <c r="AW444" s="311"/>
      <c r="AX444" s="311"/>
      <c r="AY444" s="311"/>
      <c r="AZ444" s="311"/>
      <c r="BA444" s="311"/>
      <c r="BB444" s="311"/>
      <c r="BC444" s="311"/>
      <c r="BD444" s="311"/>
      <c r="BE444" s="311"/>
      <c r="BF444" s="311"/>
      <c r="BG444" s="311"/>
      <c r="BH444" s="311"/>
      <c r="BI444" s="311"/>
      <c r="BJ444" s="311"/>
      <c r="BK444" s="311"/>
      <c r="BL444" s="311"/>
      <c r="BM444" s="311"/>
      <c r="BN444" s="311"/>
      <c r="BO444" s="311"/>
      <c r="BP444" s="311"/>
      <c r="BQ444" s="311"/>
      <c r="BR444" s="311"/>
      <c r="BS444" s="311"/>
      <c r="BT444" s="311"/>
      <c r="BU444" s="311"/>
      <c r="BV444" s="311"/>
      <c r="BW444" s="311"/>
      <c r="BX444" s="311"/>
      <c r="BY444" s="311"/>
      <c r="BZ444" s="311"/>
      <c r="CA444" s="311"/>
      <c r="CB444" s="311"/>
      <c r="CC444" s="311"/>
      <c r="CD444" s="311"/>
      <c r="CE444" s="311"/>
      <c r="CF444" s="311"/>
      <c r="CG444" s="311"/>
      <c r="CH444" s="311"/>
      <c r="CI444" s="311"/>
      <c r="CJ444" s="311"/>
      <c r="CK444" s="311"/>
      <c r="CL444" s="311"/>
      <c r="CM444" s="311"/>
      <c r="CN444" s="311"/>
      <c r="CO444" s="311"/>
      <c r="CP444" s="311"/>
      <c r="CQ444" s="311"/>
      <c r="CR444" s="311"/>
      <c r="CS444" s="311"/>
      <c r="CT444" s="311"/>
      <c r="CU444" s="311"/>
      <c r="CV444" s="311"/>
      <c r="CW444" s="311"/>
      <c r="CX444" s="311"/>
      <c r="CY444" s="311"/>
      <c r="CZ444" s="311"/>
      <c r="DA444" s="311"/>
      <c r="DB444" s="311"/>
      <c r="DC444" s="311"/>
      <c r="DD444" s="311"/>
      <c r="DE444" s="311"/>
      <c r="DF444" s="311"/>
      <c r="DG444" s="311"/>
      <c r="DH444" s="311"/>
      <c r="DI444" s="311"/>
      <c r="DJ444" s="311"/>
      <c r="DK444" s="311"/>
      <c r="DL444" s="311"/>
      <c r="DM444" s="311"/>
      <c r="DN444" s="311"/>
      <c r="DO444" s="311"/>
      <c r="DP444" s="311"/>
      <c r="DQ444" s="311"/>
      <c r="DR444" s="311"/>
      <c r="DS444" s="311"/>
      <c r="DT444" s="311"/>
      <c r="DU444" s="311"/>
      <c r="DV444" s="311"/>
      <c r="DW444" s="311"/>
      <c r="DX444" s="311"/>
      <c r="DY444" s="311"/>
      <c r="DZ444" s="311"/>
      <c r="EA444" s="311"/>
      <c r="EB444" s="311"/>
      <c r="EC444" s="311"/>
      <c r="ED444" s="311"/>
      <c r="EE444" s="311"/>
      <c r="EF444" s="311"/>
      <c r="EG444" s="311"/>
      <c r="EH444" s="311"/>
      <c r="EI444" s="311"/>
      <c r="EJ444" s="311"/>
      <c r="EK444" s="311"/>
      <c r="EL444" s="311"/>
      <c r="EM444" s="311"/>
      <c r="EN444" s="311"/>
      <c r="EO444" s="311"/>
      <c r="EP444" s="311"/>
      <c r="EQ444" s="311"/>
      <c r="ER444" s="311"/>
      <c r="ES444" s="311"/>
      <c r="ET444" s="311"/>
      <c r="EU444" s="311"/>
      <c r="EV444" s="311"/>
      <c r="EW444" s="311"/>
      <c r="EX444" s="311"/>
      <c r="EY444" s="311"/>
      <c r="EZ444" s="311"/>
      <c r="FA444" s="311"/>
      <c r="FB444" s="311"/>
      <c r="FC444" s="311"/>
      <c r="FD444" s="311"/>
      <c r="FE444" s="311"/>
      <c r="FF444" s="311"/>
      <c r="FG444" s="311"/>
      <c r="FH444" s="311"/>
      <c r="FI444" s="311"/>
      <c r="FJ444" s="311"/>
      <c r="FK444" s="311"/>
      <c r="FL444" s="311"/>
      <c r="FM444" s="311"/>
      <c r="FN444" s="311"/>
      <c r="FO444" s="311"/>
      <c r="FP444" s="311"/>
      <c r="FQ444" s="311"/>
      <c r="FR444" s="311"/>
      <c r="FS444" s="311"/>
      <c r="FT444" s="311"/>
      <c r="FU444" s="311"/>
      <c r="FV444" s="311"/>
      <c r="FW444" s="311"/>
      <c r="FX444" s="311"/>
      <c r="FY444" s="311"/>
      <c r="FZ444" s="311"/>
      <c r="GA444" s="311"/>
      <c r="GB444" s="311"/>
      <c r="GC444" s="311"/>
      <c r="GD444" s="311"/>
      <c r="GE444" s="311"/>
      <c r="GF444" s="311"/>
      <c r="GG444" s="311"/>
      <c r="GH444" s="311"/>
      <c r="GI444" s="311"/>
      <c r="GJ444" s="311"/>
      <c r="GK444" s="311"/>
      <c r="GL444" s="311"/>
      <c r="GM444" s="311"/>
      <c r="GN444" s="311"/>
      <c r="GO444" s="311"/>
      <c r="GP444" s="311"/>
      <c r="GQ444" s="311"/>
      <c r="GR444" s="311"/>
      <c r="GS444" s="311"/>
      <c r="GT444" s="311"/>
      <c r="GU444" s="311"/>
      <c r="GV444" s="311"/>
      <c r="GW444" s="311"/>
      <c r="GX444" s="311"/>
      <c r="GY444" s="311"/>
      <c r="GZ444" s="311"/>
      <c r="HA444" s="311"/>
      <c r="HB444" s="311"/>
      <c r="HC444" s="311"/>
      <c r="HD444" s="311"/>
      <c r="HE444" s="311"/>
      <c r="HF444" s="311"/>
      <c r="HG444" s="311"/>
      <c r="HH444" s="311"/>
      <c r="HI444" s="311"/>
      <c r="HJ444" s="311"/>
      <c r="HK444" s="311"/>
      <c r="HL444" s="311"/>
      <c r="HM444" s="311"/>
      <c r="HN444" s="311"/>
      <c r="HO444" s="311"/>
      <c r="HP444" s="311"/>
      <c r="HQ444" s="311"/>
      <c r="HR444" s="311"/>
      <c r="HS444" s="311"/>
      <c r="HT444" s="311"/>
      <c r="HU444" s="311"/>
      <c r="HV444" s="311"/>
      <c r="HW444" s="311"/>
      <c r="HX444" s="311"/>
      <c r="HY444" s="311"/>
      <c r="HZ444" s="311"/>
      <c r="IA444" s="311"/>
      <c r="IB444" s="311"/>
      <c r="IC444" s="311"/>
      <c r="ID444" s="311"/>
      <c r="IE444" s="311"/>
      <c r="IF444" s="311"/>
      <c r="IG444" s="311"/>
      <c r="IH444" s="311"/>
      <c r="II444" s="311"/>
      <c r="IJ444" s="311"/>
      <c r="IK444" s="311"/>
      <c r="IL444" s="311"/>
      <c r="IM444" s="311"/>
      <c r="IN444" s="311"/>
    </row>
    <row r="445" spans="1:248" ht="76.5" customHeight="1">
      <c r="A445" s="613" t="s">
        <v>1038</v>
      </c>
      <c r="B445" s="565" t="s">
        <v>676</v>
      </c>
      <c r="C445" s="563" t="s">
        <v>555</v>
      </c>
      <c r="D445" s="613" t="s">
        <v>47</v>
      </c>
      <c r="E445" s="633">
        <v>40000</v>
      </c>
      <c r="F445" s="633">
        <v>3</v>
      </c>
      <c r="G445" s="540">
        <v>0</v>
      </c>
      <c r="H445" s="540">
        <v>40</v>
      </c>
      <c r="I445" s="540">
        <v>80</v>
      </c>
      <c r="J445" s="531">
        <f t="shared" si="20"/>
        <v>120</v>
      </c>
      <c r="K445" s="584" t="s">
        <v>240</v>
      </c>
      <c r="L445" s="580" t="s">
        <v>644</v>
      </c>
      <c r="M445" s="582"/>
      <c r="N445" s="589"/>
      <c r="O445" s="582"/>
      <c r="P445" s="582"/>
      <c r="Q445" s="311"/>
      <c r="R445" s="311"/>
      <c r="S445" s="311"/>
      <c r="T445" s="311"/>
      <c r="U445" s="311"/>
      <c r="V445" s="311"/>
      <c r="W445" s="311"/>
      <c r="X445" s="311"/>
      <c r="Y445" s="311"/>
      <c r="Z445" s="311"/>
      <c r="AA445" s="311"/>
      <c r="AB445" s="311"/>
      <c r="AC445" s="311"/>
      <c r="AD445" s="311"/>
      <c r="AE445" s="311"/>
      <c r="AF445" s="311"/>
      <c r="AG445" s="311"/>
      <c r="AH445" s="311"/>
      <c r="AI445" s="311"/>
      <c r="AJ445" s="311"/>
      <c r="AK445" s="311"/>
      <c r="AL445" s="311"/>
      <c r="AM445" s="311"/>
      <c r="AN445" s="311"/>
      <c r="AO445" s="311"/>
      <c r="AP445" s="311"/>
      <c r="AQ445" s="311"/>
      <c r="AR445" s="311"/>
      <c r="AS445" s="311"/>
      <c r="AT445" s="311"/>
      <c r="AU445" s="311"/>
      <c r="AV445" s="311"/>
      <c r="AW445" s="311"/>
      <c r="AX445" s="311"/>
      <c r="AY445" s="311"/>
      <c r="AZ445" s="311"/>
      <c r="BA445" s="311"/>
      <c r="BB445" s="311"/>
      <c r="BC445" s="311"/>
      <c r="BD445" s="311"/>
      <c r="BE445" s="311"/>
      <c r="BF445" s="311"/>
      <c r="BG445" s="311"/>
      <c r="BH445" s="311"/>
      <c r="BI445" s="311"/>
      <c r="BJ445" s="311"/>
      <c r="BK445" s="311"/>
      <c r="BL445" s="311"/>
      <c r="BM445" s="311"/>
      <c r="BN445" s="311"/>
      <c r="BO445" s="311"/>
      <c r="BP445" s="311"/>
      <c r="BQ445" s="311"/>
      <c r="BR445" s="311"/>
      <c r="BS445" s="311"/>
      <c r="BT445" s="311"/>
      <c r="BU445" s="311"/>
      <c r="BV445" s="311"/>
      <c r="BW445" s="311"/>
      <c r="BX445" s="311"/>
      <c r="BY445" s="311"/>
      <c r="BZ445" s="311"/>
      <c r="CA445" s="311"/>
      <c r="CB445" s="311"/>
      <c r="CC445" s="311"/>
      <c r="CD445" s="311"/>
      <c r="CE445" s="311"/>
      <c r="CF445" s="311"/>
      <c r="CG445" s="311"/>
      <c r="CH445" s="311"/>
      <c r="CI445" s="311"/>
      <c r="CJ445" s="311"/>
      <c r="CK445" s="311"/>
      <c r="CL445" s="311"/>
      <c r="CM445" s="311"/>
      <c r="CN445" s="311"/>
      <c r="CO445" s="311"/>
      <c r="CP445" s="311"/>
      <c r="CQ445" s="311"/>
      <c r="CR445" s="311"/>
      <c r="CS445" s="311"/>
      <c r="CT445" s="311"/>
      <c r="CU445" s="311"/>
      <c r="CV445" s="311"/>
      <c r="CW445" s="311"/>
      <c r="CX445" s="311"/>
      <c r="CY445" s="311"/>
      <c r="CZ445" s="311"/>
      <c r="DA445" s="311"/>
      <c r="DB445" s="311"/>
      <c r="DC445" s="311"/>
      <c r="DD445" s="311"/>
      <c r="DE445" s="311"/>
      <c r="DF445" s="311"/>
      <c r="DG445" s="311"/>
      <c r="DH445" s="311"/>
      <c r="DI445" s="311"/>
      <c r="DJ445" s="311"/>
      <c r="DK445" s="311"/>
      <c r="DL445" s="311"/>
      <c r="DM445" s="311"/>
      <c r="DN445" s="311"/>
      <c r="DO445" s="311"/>
      <c r="DP445" s="311"/>
      <c r="DQ445" s="311"/>
      <c r="DR445" s="311"/>
      <c r="DS445" s="311"/>
      <c r="DT445" s="311"/>
      <c r="DU445" s="311"/>
      <c r="DV445" s="311"/>
      <c r="DW445" s="311"/>
      <c r="DX445" s="311"/>
      <c r="DY445" s="311"/>
      <c r="DZ445" s="311"/>
      <c r="EA445" s="311"/>
      <c r="EB445" s="311"/>
      <c r="EC445" s="311"/>
      <c r="ED445" s="311"/>
      <c r="EE445" s="311"/>
      <c r="EF445" s="311"/>
      <c r="EG445" s="311"/>
      <c r="EH445" s="311"/>
      <c r="EI445" s="311"/>
      <c r="EJ445" s="311"/>
      <c r="EK445" s="311"/>
      <c r="EL445" s="311"/>
      <c r="EM445" s="311"/>
      <c r="EN445" s="311"/>
      <c r="EO445" s="311"/>
      <c r="EP445" s="311"/>
      <c r="EQ445" s="311"/>
      <c r="ER445" s="311"/>
      <c r="ES445" s="311"/>
      <c r="ET445" s="311"/>
      <c r="EU445" s="311"/>
      <c r="EV445" s="311"/>
      <c r="EW445" s="311"/>
      <c r="EX445" s="311"/>
      <c r="EY445" s="311"/>
      <c r="EZ445" s="311"/>
      <c r="FA445" s="311"/>
      <c r="FB445" s="311"/>
      <c r="FC445" s="311"/>
      <c r="FD445" s="311"/>
      <c r="FE445" s="311"/>
      <c r="FF445" s="311"/>
      <c r="FG445" s="311"/>
      <c r="FH445" s="311"/>
      <c r="FI445" s="311"/>
      <c r="FJ445" s="311"/>
      <c r="FK445" s="311"/>
      <c r="FL445" s="311"/>
      <c r="FM445" s="311"/>
      <c r="FN445" s="311"/>
      <c r="FO445" s="311"/>
      <c r="FP445" s="311"/>
      <c r="FQ445" s="311"/>
      <c r="FR445" s="311"/>
      <c r="FS445" s="311"/>
      <c r="FT445" s="311"/>
      <c r="FU445" s="311"/>
      <c r="FV445" s="311"/>
      <c r="FW445" s="311"/>
      <c r="FX445" s="311"/>
      <c r="FY445" s="311"/>
      <c r="FZ445" s="311"/>
      <c r="GA445" s="311"/>
      <c r="GB445" s="311"/>
      <c r="GC445" s="311"/>
      <c r="GD445" s="311"/>
      <c r="GE445" s="311"/>
      <c r="GF445" s="311"/>
      <c r="GG445" s="311"/>
      <c r="GH445" s="311"/>
      <c r="GI445" s="311"/>
      <c r="GJ445" s="311"/>
      <c r="GK445" s="311"/>
      <c r="GL445" s="311"/>
      <c r="GM445" s="311"/>
      <c r="GN445" s="311"/>
      <c r="GO445" s="311"/>
      <c r="GP445" s="311"/>
      <c r="GQ445" s="311"/>
      <c r="GR445" s="311"/>
      <c r="GS445" s="311"/>
      <c r="GT445" s="311"/>
      <c r="GU445" s="311"/>
      <c r="GV445" s="311"/>
      <c r="GW445" s="311"/>
      <c r="GX445" s="311"/>
      <c r="GY445" s="311"/>
      <c r="GZ445" s="311"/>
      <c r="HA445" s="311"/>
      <c r="HB445" s="311"/>
      <c r="HC445" s="311"/>
      <c r="HD445" s="311"/>
      <c r="HE445" s="311"/>
      <c r="HF445" s="311"/>
      <c r="HG445" s="311"/>
      <c r="HH445" s="311"/>
      <c r="HI445" s="311"/>
      <c r="HJ445" s="311"/>
      <c r="HK445" s="311"/>
      <c r="HL445" s="311"/>
      <c r="HM445" s="311"/>
      <c r="HN445" s="311"/>
      <c r="HO445" s="311"/>
      <c r="HP445" s="311"/>
      <c r="HQ445" s="311"/>
      <c r="HR445" s="311"/>
      <c r="HS445" s="311"/>
      <c r="HT445" s="311"/>
      <c r="HU445" s="311"/>
      <c r="HV445" s="311"/>
      <c r="HW445" s="311"/>
      <c r="HX445" s="311"/>
      <c r="HY445" s="311"/>
      <c r="HZ445" s="311"/>
      <c r="IA445" s="311"/>
      <c r="IB445" s="311"/>
      <c r="IC445" s="311"/>
      <c r="ID445" s="311"/>
      <c r="IE445" s="311"/>
      <c r="IF445" s="311"/>
      <c r="IG445" s="311"/>
      <c r="IH445" s="311"/>
      <c r="II445" s="311"/>
      <c r="IJ445" s="311"/>
      <c r="IK445" s="311"/>
      <c r="IL445" s="311"/>
      <c r="IM445" s="311"/>
      <c r="IN445" s="311"/>
    </row>
    <row r="446" spans="1:248" ht="76.5" customHeight="1">
      <c r="A446" s="613" t="s">
        <v>1039</v>
      </c>
      <c r="B446" s="565" t="s">
        <v>676</v>
      </c>
      <c r="C446" s="563" t="s">
        <v>555</v>
      </c>
      <c r="D446" s="613" t="s">
        <v>47</v>
      </c>
      <c r="E446" s="633">
        <v>2200000</v>
      </c>
      <c r="F446" s="633">
        <v>1</v>
      </c>
      <c r="G446" s="540">
        <v>0</v>
      </c>
      <c r="H446" s="540">
        <v>0</v>
      </c>
      <c r="I446" s="540">
        <v>0</v>
      </c>
      <c r="J446" s="531">
        <f t="shared" si="20"/>
        <v>2200</v>
      </c>
      <c r="K446" s="584" t="s">
        <v>240</v>
      </c>
      <c r="L446" s="580" t="s">
        <v>644</v>
      </c>
      <c r="M446" s="582"/>
      <c r="N446" s="589"/>
      <c r="O446" s="582"/>
      <c r="P446" s="582"/>
      <c r="Q446" s="311"/>
      <c r="R446" s="311"/>
      <c r="S446" s="311"/>
      <c r="T446" s="311"/>
      <c r="U446" s="311"/>
      <c r="V446" s="311"/>
      <c r="W446" s="311"/>
      <c r="X446" s="311"/>
      <c r="Y446" s="311"/>
      <c r="Z446" s="311"/>
      <c r="AA446" s="311"/>
      <c r="AB446" s="311"/>
      <c r="AC446" s="311"/>
      <c r="AD446" s="311"/>
      <c r="AE446" s="311"/>
      <c r="AF446" s="311"/>
      <c r="AG446" s="311"/>
      <c r="AH446" s="311"/>
      <c r="AI446" s="311"/>
      <c r="AJ446" s="311"/>
      <c r="AK446" s="311"/>
      <c r="AL446" s="311"/>
      <c r="AM446" s="311"/>
      <c r="AN446" s="311"/>
      <c r="AO446" s="311"/>
      <c r="AP446" s="311"/>
      <c r="AQ446" s="311"/>
      <c r="AR446" s="311"/>
      <c r="AS446" s="311"/>
      <c r="AT446" s="311"/>
      <c r="AU446" s="311"/>
      <c r="AV446" s="311"/>
      <c r="AW446" s="311"/>
      <c r="AX446" s="311"/>
      <c r="AY446" s="311"/>
      <c r="AZ446" s="311"/>
      <c r="BA446" s="311"/>
      <c r="BB446" s="311"/>
      <c r="BC446" s="311"/>
      <c r="BD446" s="311"/>
      <c r="BE446" s="311"/>
      <c r="BF446" s="311"/>
      <c r="BG446" s="311"/>
      <c r="BH446" s="311"/>
      <c r="BI446" s="311"/>
      <c r="BJ446" s="311"/>
      <c r="BK446" s="311"/>
      <c r="BL446" s="311"/>
      <c r="BM446" s="311"/>
      <c r="BN446" s="311"/>
      <c r="BO446" s="311"/>
      <c r="BP446" s="311"/>
      <c r="BQ446" s="311"/>
      <c r="BR446" s="311"/>
      <c r="BS446" s="311"/>
      <c r="BT446" s="311"/>
      <c r="BU446" s="311"/>
      <c r="BV446" s="311"/>
      <c r="BW446" s="311"/>
      <c r="BX446" s="311"/>
      <c r="BY446" s="311"/>
      <c r="BZ446" s="311"/>
      <c r="CA446" s="311"/>
      <c r="CB446" s="311"/>
      <c r="CC446" s="311"/>
      <c r="CD446" s="311"/>
      <c r="CE446" s="311"/>
      <c r="CF446" s="311"/>
      <c r="CG446" s="311"/>
      <c r="CH446" s="311"/>
      <c r="CI446" s="311"/>
      <c r="CJ446" s="311"/>
      <c r="CK446" s="311"/>
      <c r="CL446" s="311"/>
      <c r="CM446" s="311"/>
      <c r="CN446" s="311"/>
      <c r="CO446" s="311"/>
      <c r="CP446" s="311"/>
      <c r="CQ446" s="311"/>
      <c r="CR446" s="311"/>
      <c r="CS446" s="311"/>
      <c r="CT446" s="311"/>
      <c r="CU446" s="311"/>
      <c r="CV446" s="311"/>
      <c r="CW446" s="311"/>
      <c r="CX446" s="311"/>
      <c r="CY446" s="311"/>
      <c r="CZ446" s="311"/>
      <c r="DA446" s="311"/>
      <c r="DB446" s="311"/>
      <c r="DC446" s="311"/>
      <c r="DD446" s="311"/>
      <c r="DE446" s="311"/>
      <c r="DF446" s="311"/>
      <c r="DG446" s="311"/>
      <c r="DH446" s="311"/>
      <c r="DI446" s="311"/>
      <c r="DJ446" s="311"/>
      <c r="DK446" s="311"/>
      <c r="DL446" s="311"/>
      <c r="DM446" s="311"/>
      <c r="DN446" s="311"/>
      <c r="DO446" s="311"/>
      <c r="DP446" s="311"/>
      <c r="DQ446" s="311"/>
      <c r="DR446" s="311"/>
      <c r="DS446" s="311"/>
      <c r="DT446" s="311"/>
      <c r="DU446" s="311"/>
      <c r="DV446" s="311"/>
      <c r="DW446" s="311"/>
      <c r="DX446" s="311"/>
      <c r="DY446" s="311"/>
      <c r="DZ446" s="311"/>
      <c r="EA446" s="311"/>
      <c r="EB446" s="311"/>
      <c r="EC446" s="311"/>
      <c r="ED446" s="311"/>
      <c r="EE446" s="311"/>
      <c r="EF446" s="311"/>
      <c r="EG446" s="311"/>
      <c r="EH446" s="311"/>
      <c r="EI446" s="311"/>
      <c r="EJ446" s="311"/>
      <c r="EK446" s="311"/>
      <c r="EL446" s="311"/>
      <c r="EM446" s="311"/>
      <c r="EN446" s="311"/>
      <c r="EO446" s="311"/>
      <c r="EP446" s="311"/>
      <c r="EQ446" s="311"/>
      <c r="ER446" s="311"/>
      <c r="ES446" s="311"/>
      <c r="ET446" s="311"/>
      <c r="EU446" s="311"/>
      <c r="EV446" s="311"/>
      <c r="EW446" s="311"/>
      <c r="EX446" s="311"/>
      <c r="EY446" s="311"/>
      <c r="EZ446" s="311"/>
      <c r="FA446" s="311"/>
      <c r="FB446" s="311"/>
      <c r="FC446" s="311"/>
      <c r="FD446" s="311"/>
      <c r="FE446" s="311"/>
      <c r="FF446" s="311"/>
      <c r="FG446" s="311"/>
      <c r="FH446" s="311"/>
      <c r="FI446" s="311"/>
      <c r="FJ446" s="311"/>
      <c r="FK446" s="311"/>
      <c r="FL446" s="311"/>
      <c r="FM446" s="311"/>
      <c r="FN446" s="311"/>
      <c r="FO446" s="311"/>
      <c r="FP446" s="311"/>
      <c r="FQ446" s="311"/>
      <c r="FR446" s="311"/>
      <c r="FS446" s="311"/>
      <c r="FT446" s="311"/>
      <c r="FU446" s="311"/>
      <c r="FV446" s="311"/>
      <c r="FW446" s="311"/>
      <c r="FX446" s="311"/>
      <c r="FY446" s="311"/>
      <c r="FZ446" s="311"/>
      <c r="GA446" s="311"/>
      <c r="GB446" s="311"/>
      <c r="GC446" s="311"/>
      <c r="GD446" s="311"/>
      <c r="GE446" s="311"/>
      <c r="GF446" s="311"/>
      <c r="GG446" s="311"/>
      <c r="GH446" s="311"/>
      <c r="GI446" s="311"/>
      <c r="GJ446" s="311"/>
      <c r="GK446" s="311"/>
      <c r="GL446" s="311"/>
      <c r="GM446" s="311"/>
      <c r="GN446" s="311"/>
      <c r="GO446" s="311"/>
      <c r="GP446" s="311"/>
      <c r="GQ446" s="311"/>
      <c r="GR446" s="311"/>
      <c r="GS446" s="311"/>
      <c r="GT446" s="311"/>
      <c r="GU446" s="311"/>
      <c r="GV446" s="311"/>
      <c r="GW446" s="311"/>
      <c r="GX446" s="311"/>
      <c r="GY446" s="311"/>
      <c r="GZ446" s="311"/>
      <c r="HA446" s="311"/>
      <c r="HB446" s="311"/>
      <c r="HC446" s="311"/>
      <c r="HD446" s="311"/>
      <c r="HE446" s="311"/>
      <c r="HF446" s="311"/>
      <c r="HG446" s="311"/>
      <c r="HH446" s="311"/>
      <c r="HI446" s="311"/>
      <c r="HJ446" s="311"/>
      <c r="HK446" s="311"/>
      <c r="HL446" s="311"/>
      <c r="HM446" s="311"/>
      <c r="HN446" s="311"/>
      <c r="HO446" s="311"/>
      <c r="HP446" s="311"/>
      <c r="HQ446" s="311"/>
      <c r="HR446" s="311"/>
      <c r="HS446" s="311"/>
      <c r="HT446" s="311"/>
      <c r="HU446" s="311"/>
      <c r="HV446" s="311"/>
      <c r="HW446" s="311"/>
      <c r="HX446" s="311"/>
      <c r="HY446" s="311"/>
      <c r="HZ446" s="311"/>
      <c r="IA446" s="311"/>
      <c r="IB446" s="311"/>
      <c r="IC446" s="311"/>
      <c r="ID446" s="311"/>
      <c r="IE446" s="311"/>
      <c r="IF446" s="311"/>
      <c r="IG446" s="311"/>
      <c r="IH446" s="311"/>
      <c r="II446" s="311"/>
      <c r="IJ446" s="311"/>
      <c r="IK446" s="311"/>
      <c r="IL446" s="311"/>
      <c r="IM446" s="311"/>
      <c r="IN446" s="311"/>
    </row>
    <row r="447" spans="1:248" ht="127.5" customHeight="1">
      <c r="A447" s="613" t="s">
        <v>1040</v>
      </c>
      <c r="B447" s="565" t="s">
        <v>677</v>
      </c>
      <c r="C447" s="563" t="s">
        <v>555</v>
      </c>
      <c r="D447" s="613" t="s">
        <v>47</v>
      </c>
      <c r="E447" s="633">
        <v>35000</v>
      </c>
      <c r="F447" s="633">
        <v>3</v>
      </c>
      <c r="G447" s="540">
        <v>0</v>
      </c>
      <c r="H447" s="540">
        <v>35</v>
      </c>
      <c r="I447" s="540">
        <v>75</v>
      </c>
      <c r="J447" s="531">
        <f t="shared" si="20"/>
        <v>105</v>
      </c>
      <c r="K447" s="584" t="s">
        <v>240</v>
      </c>
      <c r="L447" s="580" t="s">
        <v>644</v>
      </c>
      <c r="M447" s="582"/>
      <c r="N447" s="589"/>
      <c r="O447" s="582"/>
      <c r="P447" s="582"/>
      <c r="Q447" s="311"/>
      <c r="R447" s="311"/>
      <c r="S447" s="311"/>
      <c r="T447" s="311"/>
      <c r="U447" s="311"/>
      <c r="V447" s="311"/>
      <c r="W447" s="311"/>
      <c r="X447" s="311"/>
      <c r="Y447" s="311"/>
      <c r="Z447" s="311"/>
      <c r="AA447" s="311"/>
      <c r="AB447" s="311"/>
      <c r="AC447" s="311"/>
      <c r="AD447" s="311"/>
      <c r="AE447" s="311"/>
      <c r="AF447" s="311"/>
      <c r="AG447" s="311"/>
      <c r="AH447" s="311"/>
      <c r="AI447" s="311"/>
      <c r="AJ447" s="311"/>
      <c r="AK447" s="311"/>
      <c r="AL447" s="311"/>
      <c r="AM447" s="311"/>
      <c r="AN447" s="311"/>
      <c r="AO447" s="311"/>
      <c r="AP447" s="311"/>
      <c r="AQ447" s="311"/>
      <c r="AR447" s="311"/>
      <c r="AS447" s="311"/>
      <c r="AT447" s="311"/>
      <c r="AU447" s="311"/>
      <c r="AV447" s="311"/>
      <c r="AW447" s="311"/>
      <c r="AX447" s="311"/>
      <c r="AY447" s="311"/>
      <c r="AZ447" s="311"/>
      <c r="BA447" s="311"/>
      <c r="BB447" s="311"/>
      <c r="BC447" s="311"/>
      <c r="BD447" s="311"/>
      <c r="BE447" s="311"/>
      <c r="BF447" s="311"/>
      <c r="BG447" s="311"/>
      <c r="BH447" s="311"/>
      <c r="BI447" s="311"/>
      <c r="BJ447" s="311"/>
      <c r="BK447" s="311"/>
      <c r="BL447" s="311"/>
      <c r="BM447" s="311"/>
      <c r="BN447" s="311"/>
      <c r="BO447" s="311"/>
      <c r="BP447" s="311"/>
      <c r="BQ447" s="311"/>
      <c r="BR447" s="311"/>
      <c r="BS447" s="311"/>
      <c r="BT447" s="311"/>
      <c r="BU447" s="311"/>
      <c r="BV447" s="311"/>
      <c r="BW447" s="311"/>
      <c r="BX447" s="311"/>
      <c r="BY447" s="311"/>
      <c r="BZ447" s="311"/>
      <c r="CA447" s="311"/>
      <c r="CB447" s="311"/>
      <c r="CC447" s="311"/>
      <c r="CD447" s="311"/>
      <c r="CE447" s="311"/>
      <c r="CF447" s="311"/>
      <c r="CG447" s="311"/>
      <c r="CH447" s="311"/>
      <c r="CI447" s="311"/>
      <c r="CJ447" s="311"/>
      <c r="CK447" s="311"/>
      <c r="CL447" s="311"/>
      <c r="CM447" s="311"/>
      <c r="CN447" s="311"/>
      <c r="CO447" s="311"/>
      <c r="CP447" s="311"/>
      <c r="CQ447" s="311"/>
      <c r="CR447" s="311"/>
      <c r="CS447" s="311"/>
      <c r="CT447" s="311"/>
      <c r="CU447" s="311"/>
      <c r="CV447" s="311"/>
      <c r="CW447" s="311"/>
      <c r="CX447" s="311"/>
      <c r="CY447" s="311"/>
      <c r="CZ447" s="311"/>
      <c r="DA447" s="311"/>
      <c r="DB447" s="311"/>
      <c r="DC447" s="311"/>
      <c r="DD447" s="311"/>
      <c r="DE447" s="311"/>
      <c r="DF447" s="311"/>
      <c r="DG447" s="311"/>
      <c r="DH447" s="311"/>
      <c r="DI447" s="311"/>
      <c r="DJ447" s="311"/>
      <c r="DK447" s="311"/>
      <c r="DL447" s="311"/>
      <c r="DM447" s="311"/>
      <c r="DN447" s="311"/>
      <c r="DO447" s="311"/>
      <c r="DP447" s="311"/>
      <c r="DQ447" s="311"/>
      <c r="DR447" s="311"/>
      <c r="DS447" s="311"/>
      <c r="DT447" s="311"/>
      <c r="DU447" s="311"/>
      <c r="DV447" s="311"/>
      <c r="DW447" s="311"/>
      <c r="DX447" s="311"/>
      <c r="DY447" s="311"/>
      <c r="DZ447" s="311"/>
      <c r="EA447" s="311"/>
      <c r="EB447" s="311"/>
      <c r="EC447" s="311"/>
      <c r="ED447" s="311"/>
      <c r="EE447" s="311"/>
      <c r="EF447" s="311"/>
      <c r="EG447" s="311"/>
      <c r="EH447" s="311"/>
      <c r="EI447" s="311"/>
      <c r="EJ447" s="311"/>
      <c r="EK447" s="311"/>
      <c r="EL447" s="311"/>
      <c r="EM447" s="311"/>
      <c r="EN447" s="311"/>
      <c r="EO447" s="311"/>
      <c r="EP447" s="311"/>
      <c r="EQ447" s="311"/>
      <c r="ER447" s="311"/>
      <c r="ES447" s="311"/>
      <c r="ET447" s="311"/>
      <c r="EU447" s="311"/>
      <c r="EV447" s="311"/>
      <c r="EW447" s="311"/>
      <c r="EX447" s="311"/>
      <c r="EY447" s="311"/>
      <c r="EZ447" s="311"/>
      <c r="FA447" s="311"/>
      <c r="FB447" s="311"/>
      <c r="FC447" s="311"/>
      <c r="FD447" s="311"/>
      <c r="FE447" s="311"/>
      <c r="FF447" s="311"/>
      <c r="FG447" s="311"/>
      <c r="FH447" s="311"/>
      <c r="FI447" s="311"/>
      <c r="FJ447" s="311"/>
      <c r="FK447" s="311"/>
      <c r="FL447" s="311"/>
      <c r="FM447" s="311"/>
      <c r="FN447" s="311"/>
      <c r="FO447" s="311"/>
      <c r="FP447" s="311"/>
      <c r="FQ447" s="311"/>
      <c r="FR447" s="311"/>
      <c r="FS447" s="311"/>
      <c r="FT447" s="311"/>
      <c r="FU447" s="311"/>
      <c r="FV447" s="311"/>
      <c r="FW447" s="311"/>
      <c r="FX447" s="311"/>
      <c r="FY447" s="311"/>
      <c r="FZ447" s="311"/>
      <c r="GA447" s="311"/>
      <c r="GB447" s="311"/>
      <c r="GC447" s="311"/>
      <c r="GD447" s="311"/>
      <c r="GE447" s="311"/>
      <c r="GF447" s="311"/>
      <c r="GG447" s="311"/>
      <c r="GH447" s="311"/>
      <c r="GI447" s="311"/>
      <c r="GJ447" s="311"/>
      <c r="GK447" s="311"/>
      <c r="GL447" s="311"/>
      <c r="GM447" s="311"/>
      <c r="GN447" s="311"/>
      <c r="GO447" s="311"/>
      <c r="GP447" s="311"/>
      <c r="GQ447" s="311"/>
      <c r="GR447" s="311"/>
      <c r="GS447" s="311"/>
      <c r="GT447" s="311"/>
      <c r="GU447" s="311"/>
      <c r="GV447" s="311"/>
      <c r="GW447" s="311"/>
      <c r="GX447" s="311"/>
      <c r="GY447" s="311"/>
      <c r="GZ447" s="311"/>
      <c r="HA447" s="311"/>
      <c r="HB447" s="311"/>
      <c r="HC447" s="311"/>
      <c r="HD447" s="311"/>
      <c r="HE447" s="311"/>
      <c r="HF447" s="311"/>
      <c r="HG447" s="311"/>
      <c r="HH447" s="311"/>
      <c r="HI447" s="311"/>
      <c r="HJ447" s="311"/>
      <c r="HK447" s="311"/>
      <c r="HL447" s="311"/>
      <c r="HM447" s="311"/>
      <c r="HN447" s="311"/>
      <c r="HO447" s="311"/>
      <c r="HP447" s="311"/>
      <c r="HQ447" s="311"/>
      <c r="HR447" s="311"/>
      <c r="HS447" s="311"/>
      <c r="HT447" s="311"/>
      <c r="HU447" s="311"/>
      <c r="HV447" s="311"/>
      <c r="HW447" s="311"/>
      <c r="HX447" s="311"/>
      <c r="HY447" s="311"/>
      <c r="HZ447" s="311"/>
      <c r="IA447" s="311"/>
      <c r="IB447" s="311"/>
      <c r="IC447" s="311"/>
      <c r="ID447" s="311"/>
      <c r="IE447" s="311"/>
      <c r="IF447" s="311"/>
      <c r="IG447" s="311"/>
      <c r="IH447" s="311"/>
      <c r="II447" s="311"/>
      <c r="IJ447" s="311"/>
      <c r="IK447" s="311"/>
      <c r="IL447" s="311"/>
      <c r="IM447" s="311"/>
      <c r="IN447" s="311"/>
    </row>
    <row r="448" spans="1:248" ht="47.25" customHeight="1">
      <c r="A448" s="677" t="s">
        <v>1041</v>
      </c>
      <c r="B448" s="565" t="s">
        <v>674</v>
      </c>
      <c r="C448" s="563" t="s">
        <v>555</v>
      </c>
      <c r="D448" s="613" t="s">
        <v>47</v>
      </c>
      <c r="E448" s="633">
        <v>60000</v>
      </c>
      <c r="F448" s="633">
        <v>2</v>
      </c>
      <c r="G448" s="540">
        <v>0</v>
      </c>
      <c r="H448" s="540">
        <v>0</v>
      </c>
      <c r="I448" s="540">
        <v>60</v>
      </c>
      <c r="J448" s="531">
        <f t="shared" si="20"/>
        <v>120</v>
      </c>
      <c r="K448" s="584" t="s">
        <v>240</v>
      </c>
      <c r="L448" s="580" t="s">
        <v>644</v>
      </c>
      <c r="M448" s="582"/>
      <c r="N448" s="589"/>
      <c r="O448" s="582"/>
      <c r="P448" s="582"/>
      <c r="Q448" s="311"/>
      <c r="R448" s="311"/>
      <c r="S448" s="311"/>
      <c r="T448" s="311"/>
      <c r="U448" s="311"/>
      <c r="V448" s="311"/>
      <c r="W448" s="311"/>
      <c r="X448" s="311"/>
      <c r="Y448" s="311"/>
      <c r="Z448" s="311"/>
      <c r="AA448" s="311"/>
      <c r="AB448" s="311"/>
      <c r="AC448" s="311"/>
      <c r="AD448" s="311"/>
      <c r="AE448" s="311"/>
      <c r="AF448" s="311"/>
      <c r="AG448" s="311"/>
      <c r="AH448" s="311"/>
      <c r="AI448" s="311"/>
      <c r="AJ448" s="311"/>
      <c r="AK448" s="311"/>
      <c r="AL448" s="311"/>
      <c r="AM448" s="311"/>
      <c r="AN448" s="311"/>
      <c r="AO448" s="311"/>
      <c r="AP448" s="311"/>
      <c r="AQ448" s="311"/>
      <c r="AR448" s="311"/>
      <c r="AS448" s="311"/>
      <c r="AT448" s="311"/>
      <c r="AU448" s="311"/>
      <c r="AV448" s="311"/>
      <c r="AW448" s="311"/>
      <c r="AX448" s="311"/>
      <c r="AY448" s="311"/>
      <c r="AZ448" s="311"/>
      <c r="BA448" s="311"/>
      <c r="BB448" s="311"/>
      <c r="BC448" s="311"/>
      <c r="BD448" s="311"/>
      <c r="BE448" s="311"/>
      <c r="BF448" s="311"/>
      <c r="BG448" s="311"/>
      <c r="BH448" s="311"/>
      <c r="BI448" s="311"/>
      <c r="BJ448" s="311"/>
      <c r="BK448" s="311"/>
      <c r="BL448" s="311"/>
      <c r="BM448" s="311"/>
      <c r="BN448" s="311"/>
      <c r="BO448" s="311"/>
      <c r="BP448" s="311"/>
      <c r="BQ448" s="311"/>
      <c r="BR448" s="311"/>
      <c r="BS448" s="311"/>
      <c r="BT448" s="311"/>
      <c r="BU448" s="311"/>
      <c r="BV448" s="311"/>
      <c r="BW448" s="311"/>
      <c r="BX448" s="311"/>
      <c r="BY448" s="311"/>
      <c r="BZ448" s="311"/>
      <c r="CA448" s="311"/>
      <c r="CB448" s="311"/>
      <c r="CC448" s="311"/>
      <c r="CD448" s="311"/>
      <c r="CE448" s="311"/>
      <c r="CF448" s="311"/>
      <c r="CG448" s="311"/>
      <c r="CH448" s="311"/>
      <c r="CI448" s="311"/>
      <c r="CJ448" s="311"/>
      <c r="CK448" s="311"/>
      <c r="CL448" s="311"/>
      <c r="CM448" s="311"/>
      <c r="CN448" s="311"/>
      <c r="CO448" s="311"/>
      <c r="CP448" s="311"/>
      <c r="CQ448" s="311"/>
      <c r="CR448" s="311"/>
      <c r="CS448" s="311"/>
      <c r="CT448" s="311"/>
      <c r="CU448" s="311"/>
      <c r="CV448" s="311"/>
      <c r="CW448" s="311"/>
      <c r="CX448" s="311"/>
      <c r="CY448" s="311"/>
      <c r="CZ448" s="311"/>
      <c r="DA448" s="311"/>
      <c r="DB448" s="311"/>
      <c r="DC448" s="311"/>
      <c r="DD448" s="311"/>
      <c r="DE448" s="311"/>
      <c r="DF448" s="311"/>
      <c r="DG448" s="311"/>
      <c r="DH448" s="311"/>
      <c r="DI448" s="311"/>
      <c r="DJ448" s="311"/>
      <c r="DK448" s="311"/>
      <c r="DL448" s="311"/>
      <c r="DM448" s="311"/>
      <c r="DN448" s="311"/>
      <c r="DO448" s="311"/>
      <c r="DP448" s="311"/>
      <c r="DQ448" s="311"/>
      <c r="DR448" s="311"/>
      <c r="DS448" s="311"/>
      <c r="DT448" s="311"/>
      <c r="DU448" s="311"/>
      <c r="DV448" s="311"/>
      <c r="DW448" s="311"/>
      <c r="DX448" s="311"/>
      <c r="DY448" s="311"/>
      <c r="DZ448" s="311"/>
      <c r="EA448" s="311"/>
      <c r="EB448" s="311"/>
      <c r="EC448" s="311"/>
      <c r="ED448" s="311"/>
      <c r="EE448" s="311"/>
      <c r="EF448" s="311"/>
      <c r="EG448" s="311"/>
      <c r="EH448" s="311"/>
      <c r="EI448" s="311"/>
      <c r="EJ448" s="311"/>
      <c r="EK448" s="311"/>
      <c r="EL448" s="311"/>
      <c r="EM448" s="311"/>
      <c r="EN448" s="311"/>
      <c r="EO448" s="311"/>
      <c r="EP448" s="311"/>
      <c r="EQ448" s="311"/>
      <c r="ER448" s="311"/>
      <c r="ES448" s="311"/>
      <c r="ET448" s="311"/>
      <c r="EU448" s="311"/>
      <c r="EV448" s="311"/>
      <c r="EW448" s="311"/>
      <c r="EX448" s="311"/>
      <c r="EY448" s="311"/>
      <c r="EZ448" s="311"/>
      <c r="FA448" s="311"/>
      <c r="FB448" s="311"/>
      <c r="FC448" s="311"/>
      <c r="FD448" s="311"/>
      <c r="FE448" s="311"/>
      <c r="FF448" s="311"/>
      <c r="FG448" s="311"/>
      <c r="FH448" s="311"/>
      <c r="FI448" s="311"/>
      <c r="FJ448" s="311"/>
      <c r="FK448" s="311"/>
      <c r="FL448" s="311"/>
      <c r="FM448" s="311"/>
      <c r="FN448" s="311"/>
      <c r="FO448" s="311"/>
      <c r="FP448" s="311"/>
      <c r="FQ448" s="311"/>
      <c r="FR448" s="311"/>
      <c r="FS448" s="311"/>
      <c r="FT448" s="311"/>
      <c r="FU448" s="311"/>
      <c r="FV448" s="311"/>
      <c r="FW448" s="311"/>
      <c r="FX448" s="311"/>
      <c r="FY448" s="311"/>
      <c r="FZ448" s="311"/>
      <c r="GA448" s="311"/>
      <c r="GB448" s="311"/>
      <c r="GC448" s="311"/>
      <c r="GD448" s="311"/>
      <c r="GE448" s="311"/>
      <c r="GF448" s="311"/>
      <c r="GG448" s="311"/>
      <c r="GH448" s="311"/>
      <c r="GI448" s="311"/>
      <c r="GJ448" s="311"/>
      <c r="GK448" s="311"/>
      <c r="GL448" s="311"/>
      <c r="GM448" s="311"/>
      <c r="GN448" s="311"/>
      <c r="GO448" s="311"/>
      <c r="GP448" s="311"/>
      <c r="GQ448" s="311"/>
      <c r="GR448" s="311"/>
      <c r="GS448" s="311"/>
      <c r="GT448" s="311"/>
      <c r="GU448" s="311"/>
      <c r="GV448" s="311"/>
      <c r="GW448" s="311"/>
      <c r="GX448" s="311"/>
      <c r="GY448" s="311"/>
      <c r="GZ448" s="311"/>
      <c r="HA448" s="311"/>
      <c r="HB448" s="311"/>
      <c r="HC448" s="311"/>
      <c r="HD448" s="311"/>
      <c r="HE448" s="311"/>
      <c r="HF448" s="311"/>
      <c r="HG448" s="311"/>
      <c r="HH448" s="311"/>
      <c r="HI448" s="311"/>
      <c r="HJ448" s="311"/>
      <c r="HK448" s="311"/>
      <c r="HL448" s="311"/>
      <c r="HM448" s="311"/>
      <c r="HN448" s="311"/>
      <c r="HO448" s="311"/>
      <c r="HP448" s="311"/>
      <c r="HQ448" s="311"/>
      <c r="HR448" s="311"/>
      <c r="HS448" s="311"/>
      <c r="HT448" s="311"/>
      <c r="HU448" s="311"/>
      <c r="HV448" s="311"/>
      <c r="HW448" s="311"/>
      <c r="HX448" s="311"/>
      <c r="HY448" s="311"/>
      <c r="HZ448" s="311"/>
      <c r="IA448" s="311"/>
      <c r="IB448" s="311"/>
      <c r="IC448" s="311"/>
      <c r="ID448" s="311"/>
      <c r="IE448" s="311"/>
      <c r="IF448" s="311"/>
      <c r="IG448" s="311"/>
      <c r="IH448" s="311"/>
      <c r="II448" s="311"/>
      <c r="IJ448" s="311"/>
      <c r="IK448" s="311"/>
      <c r="IL448" s="311"/>
      <c r="IM448" s="311"/>
      <c r="IN448" s="311"/>
    </row>
    <row r="449" spans="1:253" ht="50.25" customHeight="1">
      <c r="A449" s="677" t="s">
        <v>1042</v>
      </c>
      <c r="B449" s="565" t="s">
        <v>674</v>
      </c>
      <c r="C449" s="563" t="s">
        <v>555</v>
      </c>
      <c r="D449" s="613" t="s">
        <v>47</v>
      </c>
      <c r="E449" s="633">
        <v>41400</v>
      </c>
      <c r="F449" s="633">
        <v>1</v>
      </c>
      <c r="G449" s="540">
        <v>0</v>
      </c>
      <c r="H449" s="540">
        <v>0</v>
      </c>
      <c r="I449" s="540">
        <v>41.4</v>
      </c>
      <c r="J449" s="531">
        <f t="shared" si="20"/>
        <v>41.4</v>
      </c>
      <c r="K449" s="584" t="s">
        <v>240</v>
      </c>
      <c r="L449" s="580" t="s">
        <v>644</v>
      </c>
      <c r="M449" s="582"/>
      <c r="N449" s="589"/>
      <c r="O449" s="582"/>
      <c r="P449" s="582"/>
      <c r="Q449" s="311"/>
      <c r="R449" s="311"/>
      <c r="S449" s="311"/>
      <c r="T449" s="311"/>
      <c r="U449" s="311"/>
      <c r="V449" s="311"/>
      <c r="W449" s="311"/>
      <c r="X449" s="311"/>
      <c r="Y449" s="311"/>
      <c r="Z449" s="311"/>
      <c r="AA449" s="311"/>
      <c r="AB449" s="311"/>
      <c r="AC449" s="311"/>
      <c r="AD449" s="311"/>
      <c r="AE449" s="311"/>
      <c r="AF449" s="311"/>
      <c r="AG449" s="311"/>
      <c r="AH449" s="311"/>
      <c r="AI449" s="311"/>
      <c r="AJ449" s="311"/>
      <c r="AK449" s="311"/>
      <c r="AL449" s="311"/>
      <c r="AM449" s="311"/>
      <c r="AN449" s="311"/>
      <c r="AO449" s="311"/>
      <c r="AP449" s="311"/>
      <c r="AQ449" s="311"/>
      <c r="AR449" s="311"/>
      <c r="AS449" s="311"/>
      <c r="AT449" s="311"/>
      <c r="AU449" s="311"/>
      <c r="AV449" s="311"/>
      <c r="AW449" s="311"/>
      <c r="AX449" s="311"/>
      <c r="AY449" s="311"/>
      <c r="AZ449" s="311"/>
      <c r="BA449" s="311"/>
      <c r="BB449" s="311"/>
      <c r="BC449" s="311"/>
      <c r="BD449" s="311"/>
      <c r="BE449" s="311"/>
      <c r="BF449" s="311"/>
      <c r="BG449" s="311"/>
      <c r="BH449" s="311"/>
      <c r="BI449" s="311"/>
      <c r="BJ449" s="311"/>
      <c r="BK449" s="311"/>
      <c r="BL449" s="311"/>
      <c r="BM449" s="311"/>
      <c r="BN449" s="311"/>
      <c r="BO449" s="311"/>
      <c r="BP449" s="311"/>
      <c r="BQ449" s="311"/>
      <c r="BR449" s="311"/>
      <c r="BS449" s="311"/>
      <c r="BT449" s="311"/>
      <c r="BU449" s="311"/>
      <c r="BV449" s="311"/>
      <c r="BW449" s="311"/>
      <c r="BX449" s="311"/>
      <c r="BY449" s="311"/>
      <c r="BZ449" s="311"/>
      <c r="CA449" s="311"/>
      <c r="CB449" s="311"/>
      <c r="CC449" s="311"/>
      <c r="CD449" s="311"/>
      <c r="CE449" s="311"/>
      <c r="CF449" s="311"/>
      <c r="CG449" s="311"/>
      <c r="CH449" s="311"/>
      <c r="CI449" s="311"/>
      <c r="CJ449" s="311"/>
      <c r="CK449" s="311"/>
      <c r="CL449" s="311"/>
      <c r="CM449" s="311"/>
      <c r="CN449" s="311"/>
      <c r="CO449" s="311"/>
      <c r="CP449" s="311"/>
      <c r="CQ449" s="311"/>
      <c r="CR449" s="311"/>
      <c r="CS449" s="311"/>
      <c r="CT449" s="311"/>
      <c r="CU449" s="311"/>
      <c r="CV449" s="311"/>
      <c r="CW449" s="311"/>
      <c r="CX449" s="311"/>
      <c r="CY449" s="311"/>
      <c r="CZ449" s="311"/>
      <c r="DA449" s="311"/>
      <c r="DB449" s="311"/>
      <c r="DC449" s="311"/>
      <c r="DD449" s="311"/>
      <c r="DE449" s="311"/>
      <c r="DF449" s="311"/>
      <c r="DG449" s="311"/>
      <c r="DH449" s="311"/>
      <c r="DI449" s="311"/>
      <c r="DJ449" s="311"/>
      <c r="DK449" s="311"/>
      <c r="DL449" s="311"/>
      <c r="DM449" s="311"/>
      <c r="DN449" s="311"/>
      <c r="DO449" s="311"/>
      <c r="DP449" s="311"/>
      <c r="DQ449" s="311"/>
      <c r="DR449" s="311"/>
      <c r="DS449" s="311"/>
      <c r="DT449" s="311"/>
      <c r="DU449" s="311"/>
      <c r="DV449" s="311"/>
      <c r="DW449" s="311"/>
      <c r="DX449" s="311"/>
      <c r="DY449" s="311"/>
      <c r="DZ449" s="311"/>
      <c r="EA449" s="311"/>
      <c r="EB449" s="311"/>
      <c r="EC449" s="311"/>
      <c r="ED449" s="311"/>
      <c r="EE449" s="311"/>
      <c r="EF449" s="311"/>
      <c r="EG449" s="311"/>
      <c r="EH449" s="311"/>
      <c r="EI449" s="311"/>
      <c r="EJ449" s="311"/>
      <c r="EK449" s="311"/>
      <c r="EL449" s="311"/>
      <c r="EM449" s="311"/>
      <c r="EN449" s="311"/>
      <c r="EO449" s="311"/>
      <c r="EP449" s="311"/>
      <c r="EQ449" s="311"/>
      <c r="ER449" s="311"/>
      <c r="ES449" s="311"/>
      <c r="ET449" s="311"/>
      <c r="EU449" s="311"/>
      <c r="EV449" s="311"/>
      <c r="EW449" s="311"/>
      <c r="EX449" s="311"/>
      <c r="EY449" s="311"/>
      <c r="EZ449" s="311"/>
      <c r="FA449" s="311"/>
      <c r="FB449" s="311"/>
      <c r="FC449" s="311"/>
      <c r="FD449" s="311"/>
      <c r="FE449" s="311"/>
      <c r="FF449" s="311"/>
      <c r="FG449" s="311"/>
      <c r="FH449" s="311"/>
      <c r="FI449" s="311"/>
      <c r="FJ449" s="311"/>
      <c r="FK449" s="311"/>
      <c r="FL449" s="311"/>
      <c r="FM449" s="311"/>
      <c r="FN449" s="311"/>
      <c r="FO449" s="311"/>
      <c r="FP449" s="311"/>
      <c r="FQ449" s="311"/>
      <c r="FR449" s="311"/>
      <c r="FS449" s="311"/>
      <c r="FT449" s="311"/>
      <c r="FU449" s="311"/>
      <c r="FV449" s="311"/>
      <c r="FW449" s="311"/>
      <c r="FX449" s="311"/>
      <c r="FY449" s="311"/>
      <c r="FZ449" s="311"/>
      <c r="GA449" s="311"/>
      <c r="GB449" s="311"/>
      <c r="GC449" s="311"/>
      <c r="GD449" s="311"/>
      <c r="GE449" s="311"/>
      <c r="GF449" s="311"/>
      <c r="GG449" s="311"/>
      <c r="GH449" s="311"/>
      <c r="GI449" s="311"/>
      <c r="GJ449" s="311"/>
      <c r="GK449" s="311"/>
      <c r="GL449" s="311"/>
      <c r="GM449" s="311"/>
      <c r="GN449" s="311"/>
      <c r="GO449" s="311"/>
      <c r="GP449" s="311"/>
      <c r="GQ449" s="311"/>
      <c r="GR449" s="311"/>
      <c r="GS449" s="311"/>
      <c r="GT449" s="311"/>
      <c r="GU449" s="311"/>
      <c r="GV449" s="311"/>
      <c r="GW449" s="311"/>
      <c r="GX449" s="311"/>
      <c r="GY449" s="311"/>
      <c r="GZ449" s="311"/>
      <c r="HA449" s="311"/>
      <c r="HB449" s="311"/>
      <c r="HC449" s="311"/>
      <c r="HD449" s="311"/>
      <c r="HE449" s="311"/>
      <c r="HF449" s="311"/>
      <c r="HG449" s="311"/>
      <c r="HH449" s="311"/>
      <c r="HI449" s="311"/>
      <c r="HJ449" s="311"/>
      <c r="HK449" s="311"/>
      <c r="HL449" s="311"/>
      <c r="HM449" s="311"/>
      <c r="HN449" s="311"/>
      <c r="HO449" s="311"/>
      <c r="HP449" s="311"/>
      <c r="HQ449" s="311"/>
      <c r="HR449" s="311"/>
      <c r="HS449" s="311"/>
      <c r="HT449" s="311"/>
      <c r="HU449" s="311"/>
      <c r="HV449" s="311"/>
      <c r="HW449" s="311"/>
      <c r="HX449" s="311"/>
      <c r="HY449" s="311"/>
      <c r="HZ449" s="311"/>
      <c r="IA449" s="311"/>
      <c r="IB449" s="311"/>
      <c r="IC449" s="311"/>
      <c r="ID449" s="311"/>
      <c r="IE449" s="311"/>
      <c r="IF449" s="311"/>
      <c r="IG449" s="311"/>
      <c r="IH449" s="311"/>
      <c r="II449" s="311"/>
      <c r="IJ449" s="311"/>
      <c r="IK449" s="311"/>
      <c r="IL449" s="311"/>
      <c r="IM449" s="311"/>
      <c r="IN449" s="311"/>
    </row>
    <row r="450" spans="1:253" ht="40.5" customHeight="1">
      <c r="A450" s="677" t="s">
        <v>1428</v>
      </c>
      <c r="B450" s="565" t="s">
        <v>594</v>
      </c>
      <c r="C450" s="563" t="s">
        <v>555</v>
      </c>
      <c r="D450" s="563" t="s">
        <v>47</v>
      </c>
      <c r="E450" s="633">
        <v>5400</v>
      </c>
      <c r="F450" s="633">
        <v>14</v>
      </c>
      <c r="G450" s="540">
        <v>0</v>
      </c>
      <c r="H450" s="540">
        <v>37.799999999999997</v>
      </c>
      <c r="I450" s="540">
        <v>756</v>
      </c>
      <c r="J450" s="531">
        <f t="shared" si="20"/>
        <v>75.599999999999994</v>
      </c>
      <c r="K450" s="584" t="s">
        <v>240</v>
      </c>
      <c r="L450" s="580" t="s">
        <v>644</v>
      </c>
      <c r="M450" s="582"/>
      <c r="N450" s="589"/>
      <c r="O450" s="582"/>
      <c r="P450" s="582"/>
      <c r="Q450" s="311"/>
      <c r="R450" s="311"/>
      <c r="S450" s="311"/>
      <c r="T450" s="311"/>
      <c r="U450" s="311"/>
      <c r="V450" s="311"/>
      <c r="W450" s="311"/>
      <c r="X450" s="311"/>
      <c r="Y450" s="311"/>
      <c r="Z450" s="311"/>
      <c r="AA450" s="311"/>
      <c r="AB450" s="311"/>
      <c r="AC450" s="311"/>
      <c r="AD450" s="311"/>
      <c r="AE450" s="311"/>
      <c r="AF450" s="311"/>
      <c r="AG450" s="311"/>
      <c r="AH450" s="311"/>
      <c r="AI450" s="311"/>
      <c r="AJ450" s="311"/>
      <c r="AK450" s="311"/>
      <c r="AL450" s="311"/>
      <c r="AM450" s="311"/>
      <c r="AN450" s="311"/>
      <c r="AO450" s="311"/>
      <c r="AP450" s="311"/>
      <c r="AQ450" s="311"/>
      <c r="AR450" s="311"/>
      <c r="AS450" s="311"/>
      <c r="AT450" s="311"/>
      <c r="AU450" s="311"/>
      <c r="AV450" s="311"/>
      <c r="AW450" s="311"/>
      <c r="AX450" s="311"/>
      <c r="AY450" s="311"/>
      <c r="AZ450" s="311"/>
      <c r="BA450" s="311"/>
      <c r="BB450" s="311"/>
      <c r="BC450" s="311"/>
      <c r="BD450" s="311"/>
      <c r="BE450" s="311"/>
      <c r="BF450" s="311"/>
      <c r="BG450" s="311"/>
      <c r="BH450" s="311"/>
      <c r="BI450" s="311"/>
      <c r="BJ450" s="311"/>
      <c r="BK450" s="311"/>
      <c r="BL450" s="311"/>
      <c r="BM450" s="311"/>
      <c r="BN450" s="311"/>
      <c r="BO450" s="311"/>
      <c r="BP450" s="311"/>
      <c r="BQ450" s="311"/>
      <c r="BR450" s="311"/>
      <c r="BS450" s="311"/>
      <c r="BT450" s="311"/>
      <c r="BU450" s="311"/>
      <c r="BV450" s="311"/>
      <c r="BW450" s="311"/>
      <c r="BX450" s="311"/>
      <c r="BY450" s="311"/>
      <c r="BZ450" s="311"/>
      <c r="CA450" s="311"/>
      <c r="CB450" s="311"/>
      <c r="CC450" s="311"/>
      <c r="CD450" s="311"/>
      <c r="CE450" s="311"/>
      <c r="CF450" s="311"/>
      <c r="CG450" s="311"/>
      <c r="CH450" s="311"/>
      <c r="CI450" s="311"/>
      <c r="CJ450" s="311"/>
      <c r="CK450" s="311"/>
      <c r="CL450" s="311"/>
      <c r="CM450" s="311"/>
      <c r="CN450" s="311"/>
      <c r="CO450" s="311"/>
      <c r="CP450" s="311"/>
      <c r="CQ450" s="311"/>
      <c r="CR450" s="311"/>
      <c r="CS450" s="311"/>
      <c r="CT450" s="311"/>
      <c r="CU450" s="311"/>
      <c r="CV450" s="311"/>
      <c r="CW450" s="311"/>
      <c r="CX450" s="311"/>
      <c r="CY450" s="311"/>
      <c r="CZ450" s="311"/>
      <c r="DA450" s="311"/>
      <c r="DB450" s="311"/>
      <c r="DC450" s="311"/>
      <c r="DD450" s="311"/>
      <c r="DE450" s="311"/>
      <c r="DF450" s="311"/>
      <c r="DG450" s="311"/>
      <c r="DH450" s="311"/>
      <c r="DI450" s="311"/>
      <c r="DJ450" s="311"/>
      <c r="DK450" s="311"/>
      <c r="DL450" s="311"/>
      <c r="DM450" s="311"/>
      <c r="DN450" s="311"/>
      <c r="DO450" s="311"/>
      <c r="DP450" s="311"/>
      <c r="DQ450" s="311"/>
      <c r="DR450" s="311"/>
      <c r="DS450" s="311"/>
      <c r="DT450" s="311"/>
      <c r="DU450" s="311"/>
      <c r="DV450" s="311"/>
      <c r="DW450" s="311"/>
      <c r="DX450" s="311"/>
      <c r="DY450" s="311"/>
      <c r="DZ450" s="311"/>
      <c r="EA450" s="311"/>
      <c r="EB450" s="311"/>
      <c r="EC450" s="311"/>
      <c r="ED450" s="311"/>
      <c r="EE450" s="311"/>
      <c r="EF450" s="311"/>
      <c r="EG450" s="311"/>
      <c r="EH450" s="311"/>
      <c r="EI450" s="311"/>
      <c r="EJ450" s="311"/>
      <c r="EK450" s="311"/>
      <c r="EL450" s="311"/>
      <c r="EM450" s="311"/>
      <c r="EN450" s="311"/>
      <c r="EO450" s="311"/>
      <c r="EP450" s="311"/>
      <c r="EQ450" s="311"/>
      <c r="ER450" s="311"/>
      <c r="ES450" s="311"/>
      <c r="ET450" s="311"/>
      <c r="EU450" s="311"/>
      <c r="EV450" s="311"/>
      <c r="EW450" s="311"/>
      <c r="EX450" s="311"/>
      <c r="EY450" s="311"/>
      <c r="EZ450" s="311"/>
      <c r="FA450" s="311"/>
      <c r="FB450" s="311"/>
      <c r="FC450" s="311"/>
      <c r="FD450" s="311"/>
      <c r="FE450" s="311"/>
      <c r="FF450" s="311"/>
      <c r="FG450" s="311"/>
      <c r="FH450" s="311"/>
      <c r="FI450" s="311"/>
      <c r="FJ450" s="311"/>
      <c r="FK450" s="311"/>
      <c r="FL450" s="311"/>
      <c r="FM450" s="311"/>
      <c r="FN450" s="311"/>
      <c r="FO450" s="311"/>
      <c r="FP450" s="311"/>
      <c r="FQ450" s="311"/>
      <c r="FR450" s="311"/>
      <c r="FS450" s="311"/>
      <c r="FT450" s="311"/>
      <c r="FU450" s="311"/>
      <c r="FV450" s="311"/>
      <c r="FW450" s="311"/>
      <c r="FX450" s="311"/>
      <c r="FY450" s="311"/>
      <c r="FZ450" s="311"/>
      <c r="GA450" s="311"/>
      <c r="GB450" s="311"/>
      <c r="GC450" s="311"/>
      <c r="GD450" s="311"/>
      <c r="GE450" s="311"/>
      <c r="GF450" s="311"/>
      <c r="GG450" s="311"/>
      <c r="GH450" s="311"/>
      <c r="GI450" s="311"/>
      <c r="GJ450" s="311"/>
      <c r="GK450" s="311"/>
      <c r="GL450" s="311"/>
      <c r="GM450" s="311"/>
      <c r="GN450" s="311"/>
      <c r="GO450" s="311"/>
      <c r="GP450" s="311"/>
      <c r="GQ450" s="311"/>
      <c r="GR450" s="311"/>
      <c r="GS450" s="311"/>
      <c r="GT450" s="311"/>
      <c r="GU450" s="311"/>
      <c r="GV450" s="311"/>
      <c r="GW450" s="311"/>
      <c r="GX450" s="311"/>
      <c r="GY450" s="311"/>
      <c r="GZ450" s="311"/>
      <c r="HA450" s="311"/>
      <c r="HB450" s="311"/>
      <c r="HC450" s="311"/>
      <c r="HD450" s="311"/>
      <c r="HE450" s="311"/>
      <c r="HF450" s="311"/>
      <c r="HG450" s="311"/>
      <c r="HH450" s="311"/>
      <c r="HI450" s="311"/>
      <c r="HJ450" s="311"/>
      <c r="HK450" s="311"/>
      <c r="HL450" s="311"/>
      <c r="HM450" s="311"/>
      <c r="HN450" s="311"/>
      <c r="HO450" s="311"/>
      <c r="HP450" s="311"/>
      <c r="HQ450" s="311"/>
      <c r="HR450" s="311"/>
      <c r="HS450" s="311"/>
      <c r="HT450" s="311"/>
      <c r="HU450" s="311"/>
      <c r="HV450" s="311"/>
      <c r="HW450" s="311"/>
      <c r="HX450" s="311"/>
      <c r="HY450" s="311"/>
      <c r="HZ450" s="311"/>
      <c r="IA450" s="311"/>
      <c r="IB450" s="311"/>
      <c r="IC450" s="311"/>
      <c r="ID450" s="311"/>
      <c r="IE450" s="311"/>
      <c r="IF450" s="311"/>
      <c r="IG450" s="311"/>
      <c r="IH450" s="311"/>
      <c r="II450" s="311"/>
      <c r="IJ450" s="311"/>
      <c r="IK450" s="311"/>
      <c r="IL450" s="311"/>
      <c r="IM450" s="311"/>
      <c r="IN450" s="311"/>
    </row>
    <row r="451" spans="1:253" ht="39" customHeight="1">
      <c r="A451" s="556" t="s">
        <v>1212</v>
      </c>
      <c r="B451" s="565" t="s">
        <v>1213</v>
      </c>
      <c r="C451" s="556" t="s">
        <v>555</v>
      </c>
      <c r="D451" s="556" t="s">
        <v>47</v>
      </c>
      <c r="E451" s="634">
        <v>65000</v>
      </c>
      <c r="F451" s="633">
        <v>2</v>
      </c>
      <c r="G451" s="540"/>
      <c r="H451" s="540">
        <v>40</v>
      </c>
      <c r="I451" s="540">
        <v>80</v>
      </c>
      <c r="J451" s="531">
        <f t="shared" si="20"/>
        <v>130</v>
      </c>
      <c r="K451" s="592" t="s">
        <v>240</v>
      </c>
      <c r="L451" s="593" t="s">
        <v>242</v>
      </c>
      <c r="M451" s="582"/>
      <c r="N451" s="598"/>
      <c r="Q451" s="518"/>
      <c r="R451" s="518"/>
      <c r="S451" s="518"/>
      <c r="T451" s="518"/>
      <c r="U451" s="518"/>
      <c r="V451" s="518"/>
      <c r="W451" s="518"/>
      <c r="X451" s="518"/>
      <c r="Y451" s="518"/>
      <c r="Z451" s="518"/>
      <c r="AA451" s="518"/>
      <c r="AB451" s="518"/>
      <c r="AC451" s="518"/>
      <c r="AD451" s="518"/>
      <c r="AE451" s="518"/>
      <c r="AF451" s="518"/>
      <c r="AG451" s="518"/>
      <c r="AH451" s="518"/>
      <c r="AI451" s="518"/>
      <c r="AJ451" s="518"/>
      <c r="AK451" s="518"/>
      <c r="AL451" s="518"/>
      <c r="AM451" s="518"/>
      <c r="AN451" s="518"/>
      <c r="AO451" s="518"/>
      <c r="AP451" s="518"/>
      <c r="AQ451" s="518"/>
      <c r="AR451" s="518"/>
      <c r="AS451" s="518"/>
      <c r="AT451" s="518"/>
      <c r="AU451" s="518"/>
      <c r="AV451" s="518"/>
      <c r="AW451" s="518"/>
      <c r="AX451" s="518"/>
      <c r="AY451" s="518"/>
      <c r="AZ451" s="518"/>
      <c r="BA451" s="518"/>
      <c r="BB451" s="518"/>
      <c r="BC451" s="518"/>
      <c r="BD451" s="518"/>
      <c r="BE451" s="518"/>
      <c r="BF451" s="518"/>
      <c r="BG451" s="518"/>
      <c r="BH451" s="518"/>
      <c r="BI451" s="518"/>
      <c r="BJ451" s="518"/>
      <c r="BK451" s="518"/>
      <c r="BL451" s="518"/>
      <c r="BM451" s="518"/>
      <c r="BN451" s="518"/>
      <c r="BO451" s="518"/>
      <c r="BP451" s="518"/>
      <c r="BQ451" s="518"/>
      <c r="BR451" s="518"/>
      <c r="BS451" s="518"/>
      <c r="BT451" s="518"/>
      <c r="BU451" s="518"/>
      <c r="BV451" s="518"/>
      <c r="BW451" s="518"/>
      <c r="BX451" s="518"/>
      <c r="BY451" s="518"/>
      <c r="BZ451" s="518"/>
      <c r="CA451" s="518"/>
      <c r="CB451" s="518"/>
      <c r="CC451" s="518"/>
      <c r="CD451" s="518"/>
      <c r="CE451" s="518"/>
      <c r="CF451" s="518"/>
      <c r="CG451" s="518"/>
      <c r="CH451" s="518"/>
      <c r="CI451" s="518"/>
      <c r="CJ451" s="518"/>
      <c r="CK451" s="518"/>
      <c r="CL451" s="518"/>
      <c r="CM451" s="518"/>
      <c r="CN451" s="518"/>
      <c r="CO451" s="518"/>
      <c r="CP451" s="518"/>
      <c r="CQ451" s="518"/>
      <c r="CR451" s="518"/>
      <c r="CS451" s="518"/>
      <c r="CT451" s="518"/>
      <c r="CU451" s="518"/>
      <c r="CV451" s="518"/>
      <c r="CW451" s="518"/>
      <c r="CX451" s="518"/>
      <c r="CY451" s="518"/>
      <c r="CZ451" s="518"/>
      <c r="DA451" s="518"/>
      <c r="DB451" s="518"/>
      <c r="DC451" s="518"/>
      <c r="DD451" s="518"/>
      <c r="DE451" s="518"/>
      <c r="DF451" s="518"/>
      <c r="DG451" s="518"/>
      <c r="DH451" s="518"/>
      <c r="DI451" s="518"/>
      <c r="DJ451" s="518"/>
      <c r="DK451" s="518"/>
      <c r="DL451" s="518"/>
      <c r="DM451" s="518"/>
      <c r="DN451" s="518"/>
      <c r="DO451" s="518"/>
      <c r="DP451" s="518"/>
      <c r="DQ451" s="518"/>
      <c r="DR451" s="518"/>
      <c r="DS451" s="518"/>
      <c r="DT451" s="518"/>
      <c r="DU451" s="518"/>
      <c r="DV451" s="518"/>
      <c r="DW451" s="518"/>
      <c r="DX451" s="518"/>
      <c r="DY451" s="518"/>
      <c r="DZ451" s="518"/>
      <c r="EA451" s="518"/>
      <c r="EB451" s="518"/>
      <c r="EC451" s="518"/>
      <c r="ED451" s="518"/>
      <c r="EE451" s="518"/>
      <c r="EF451" s="518"/>
      <c r="EG451" s="518"/>
      <c r="EH451" s="518"/>
      <c r="EI451" s="518"/>
      <c r="EJ451" s="518"/>
      <c r="EK451" s="518"/>
      <c r="EL451" s="518"/>
      <c r="EM451" s="518"/>
      <c r="EN451" s="518"/>
      <c r="EO451" s="518"/>
      <c r="EP451" s="518"/>
      <c r="EQ451" s="518"/>
      <c r="ER451" s="518"/>
      <c r="ES451" s="518"/>
      <c r="ET451" s="518"/>
      <c r="EU451" s="518"/>
      <c r="EV451" s="518"/>
      <c r="EW451" s="518"/>
      <c r="EX451" s="518"/>
      <c r="EY451" s="518"/>
      <c r="EZ451" s="518"/>
      <c r="FA451" s="518"/>
      <c r="FB451" s="518"/>
      <c r="FC451" s="518"/>
      <c r="FD451" s="518"/>
      <c r="FE451" s="518"/>
      <c r="FF451" s="518"/>
      <c r="FG451" s="518"/>
      <c r="FH451" s="518"/>
      <c r="FI451" s="518"/>
      <c r="FJ451" s="518"/>
      <c r="FK451" s="518"/>
      <c r="FL451" s="518"/>
      <c r="FM451" s="518"/>
      <c r="FN451" s="518"/>
      <c r="FO451" s="518"/>
      <c r="FP451" s="518"/>
      <c r="FQ451" s="518"/>
      <c r="FR451" s="518"/>
      <c r="FS451" s="518"/>
      <c r="FT451" s="518"/>
      <c r="FU451" s="518"/>
      <c r="FV451" s="518"/>
      <c r="FW451" s="518"/>
      <c r="FX451" s="518"/>
      <c r="FY451" s="518"/>
      <c r="FZ451" s="518"/>
      <c r="GA451" s="518"/>
      <c r="GB451" s="518"/>
      <c r="GC451" s="518"/>
      <c r="GD451" s="518"/>
      <c r="GE451" s="518"/>
      <c r="GF451" s="518"/>
      <c r="GG451" s="518"/>
      <c r="GH451" s="518"/>
      <c r="GI451" s="518"/>
      <c r="GJ451" s="518"/>
      <c r="GK451" s="518"/>
      <c r="GL451" s="518"/>
      <c r="GM451" s="518"/>
      <c r="GN451" s="518"/>
      <c r="GO451" s="518"/>
      <c r="GP451" s="518"/>
      <c r="GQ451" s="518"/>
      <c r="GR451" s="518"/>
      <c r="GS451" s="518"/>
      <c r="GT451" s="518"/>
      <c r="GU451" s="518"/>
      <c r="GV451" s="518"/>
      <c r="GW451" s="518"/>
      <c r="GX451" s="518"/>
      <c r="GY451" s="518"/>
      <c r="GZ451" s="518"/>
      <c r="HA451" s="518"/>
      <c r="HB451" s="518"/>
      <c r="HC451" s="518"/>
      <c r="HD451" s="518"/>
      <c r="HE451" s="518"/>
      <c r="HF451" s="518"/>
      <c r="HG451" s="518"/>
      <c r="HH451" s="518"/>
      <c r="HI451" s="518"/>
      <c r="HJ451" s="518"/>
      <c r="HK451" s="518"/>
      <c r="HL451" s="518"/>
      <c r="HM451" s="518"/>
      <c r="HN451" s="518"/>
      <c r="HO451" s="518"/>
      <c r="HP451" s="518"/>
      <c r="HQ451" s="518"/>
      <c r="HR451" s="518"/>
      <c r="HS451" s="518"/>
      <c r="HT451" s="518"/>
      <c r="HU451" s="518"/>
      <c r="HV451" s="518"/>
      <c r="HW451" s="518"/>
      <c r="HX451" s="518"/>
      <c r="HY451" s="518"/>
      <c r="HZ451" s="518"/>
      <c r="IA451" s="518"/>
      <c r="IB451" s="518"/>
      <c r="IC451" s="518"/>
      <c r="ID451" s="518"/>
      <c r="IE451" s="518"/>
      <c r="IF451" s="518"/>
      <c r="IG451" s="518"/>
      <c r="IH451" s="518"/>
      <c r="II451" s="518"/>
      <c r="IJ451" s="518"/>
      <c r="IK451" s="518"/>
      <c r="IL451" s="518"/>
      <c r="IM451" s="518"/>
      <c r="IN451" s="518"/>
      <c r="IO451" s="311"/>
      <c r="IP451" s="311"/>
      <c r="IQ451" s="311"/>
      <c r="IR451" s="311"/>
      <c r="IS451" s="311"/>
    </row>
    <row r="452" spans="1:253" s="663" customFormat="1" ht="39" customHeight="1">
      <c r="A452" s="556" t="s">
        <v>1214</v>
      </c>
      <c r="B452" s="565" t="s">
        <v>1215</v>
      </c>
      <c r="C452" s="556" t="s">
        <v>555</v>
      </c>
      <c r="D452" s="556" t="s">
        <v>47</v>
      </c>
      <c r="E452" s="634">
        <v>128000</v>
      </c>
      <c r="F452" s="633">
        <v>2</v>
      </c>
      <c r="G452" s="540"/>
      <c r="H452" s="540">
        <v>85</v>
      </c>
      <c r="I452" s="540">
        <v>170</v>
      </c>
      <c r="J452" s="531">
        <f t="shared" si="20"/>
        <v>256</v>
      </c>
      <c r="K452" s="592" t="s">
        <v>240</v>
      </c>
      <c r="L452" s="593" t="s">
        <v>242</v>
      </c>
      <c r="M452" s="582"/>
      <c r="N452" s="598"/>
      <c r="O452" s="60"/>
      <c r="P452" s="60"/>
      <c r="Q452" s="518"/>
      <c r="R452" s="518"/>
      <c r="S452" s="518"/>
      <c r="T452" s="518"/>
      <c r="U452" s="518"/>
      <c r="V452" s="518"/>
      <c r="W452" s="518"/>
      <c r="X452" s="518"/>
      <c r="Y452" s="518"/>
      <c r="Z452" s="518"/>
      <c r="AA452" s="518"/>
      <c r="AB452" s="518"/>
      <c r="AC452" s="518"/>
      <c r="AD452" s="518"/>
      <c r="AE452" s="518"/>
      <c r="AF452" s="518"/>
      <c r="AG452" s="518"/>
      <c r="AH452" s="518"/>
      <c r="AI452" s="518"/>
      <c r="AJ452" s="518"/>
      <c r="AK452" s="518"/>
      <c r="AL452" s="518"/>
      <c r="AM452" s="518"/>
      <c r="AN452" s="518"/>
      <c r="AO452" s="518"/>
      <c r="AP452" s="518"/>
      <c r="AQ452" s="518"/>
      <c r="AR452" s="518"/>
      <c r="AS452" s="518"/>
      <c r="AT452" s="518"/>
      <c r="AU452" s="518"/>
      <c r="AV452" s="518"/>
      <c r="AW452" s="518"/>
      <c r="AX452" s="518"/>
      <c r="AY452" s="518"/>
      <c r="AZ452" s="518"/>
      <c r="BA452" s="518"/>
      <c r="BB452" s="518"/>
      <c r="BC452" s="518"/>
      <c r="BD452" s="518"/>
      <c r="BE452" s="518"/>
      <c r="BF452" s="518"/>
      <c r="BG452" s="518"/>
      <c r="BH452" s="518"/>
      <c r="BI452" s="518"/>
      <c r="BJ452" s="518"/>
      <c r="BK452" s="518"/>
      <c r="BL452" s="518"/>
      <c r="BM452" s="518"/>
      <c r="BN452" s="518"/>
      <c r="BO452" s="518"/>
      <c r="BP452" s="518"/>
      <c r="BQ452" s="518"/>
      <c r="BR452" s="518"/>
      <c r="BS452" s="518"/>
      <c r="BT452" s="518"/>
      <c r="BU452" s="518"/>
      <c r="BV452" s="518"/>
      <c r="BW452" s="518"/>
      <c r="BX452" s="518"/>
      <c r="BY452" s="518"/>
      <c r="BZ452" s="518"/>
      <c r="CA452" s="518"/>
      <c r="CB452" s="518"/>
      <c r="CC452" s="518"/>
      <c r="CD452" s="518"/>
      <c r="CE452" s="518"/>
      <c r="CF452" s="518"/>
      <c r="CG452" s="518"/>
      <c r="CH452" s="518"/>
      <c r="CI452" s="518"/>
      <c r="CJ452" s="518"/>
      <c r="CK452" s="518"/>
      <c r="CL452" s="518"/>
      <c r="CM452" s="518"/>
      <c r="CN452" s="518"/>
      <c r="CO452" s="518"/>
      <c r="CP452" s="518"/>
      <c r="CQ452" s="518"/>
      <c r="CR452" s="518"/>
      <c r="CS452" s="518"/>
      <c r="CT452" s="518"/>
      <c r="CU452" s="518"/>
      <c r="CV452" s="518"/>
      <c r="CW452" s="518"/>
      <c r="CX452" s="518"/>
      <c r="CY452" s="518"/>
      <c r="CZ452" s="518"/>
      <c r="DA452" s="518"/>
      <c r="DB452" s="518"/>
      <c r="DC452" s="518"/>
      <c r="DD452" s="518"/>
      <c r="DE452" s="518"/>
      <c r="DF452" s="518"/>
      <c r="DG452" s="518"/>
      <c r="DH452" s="518"/>
      <c r="DI452" s="518"/>
      <c r="DJ452" s="518"/>
      <c r="DK452" s="518"/>
      <c r="DL452" s="518"/>
      <c r="DM452" s="518"/>
      <c r="DN452" s="518"/>
      <c r="DO452" s="518"/>
      <c r="DP452" s="518"/>
      <c r="DQ452" s="518"/>
      <c r="DR452" s="518"/>
      <c r="DS452" s="518"/>
      <c r="DT452" s="518"/>
      <c r="DU452" s="518"/>
      <c r="DV452" s="518"/>
      <c r="DW452" s="518"/>
      <c r="DX452" s="518"/>
      <c r="DY452" s="518"/>
      <c r="DZ452" s="518"/>
      <c r="EA452" s="518"/>
      <c r="EB452" s="518"/>
      <c r="EC452" s="518"/>
      <c r="ED452" s="518"/>
      <c r="EE452" s="518"/>
      <c r="EF452" s="518"/>
      <c r="EG452" s="518"/>
      <c r="EH452" s="518"/>
      <c r="EI452" s="518"/>
      <c r="EJ452" s="518"/>
      <c r="EK452" s="518"/>
      <c r="EL452" s="518"/>
      <c r="EM452" s="518"/>
      <c r="EN452" s="518"/>
      <c r="EO452" s="518"/>
      <c r="EP452" s="518"/>
      <c r="EQ452" s="518"/>
      <c r="ER452" s="518"/>
      <c r="ES452" s="518"/>
      <c r="ET452" s="518"/>
      <c r="EU452" s="518"/>
      <c r="EV452" s="518"/>
      <c r="EW452" s="518"/>
      <c r="EX452" s="518"/>
      <c r="EY452" s="518"/>
      <c r="EZ452" s="518"/>
      <c r="FA452" s="518"/>
      <c r="FB452" s="518"/>
      <c r="FC452" s="518"/>
      <c r="FD452" s="518"/>
      <c r="FE452" s="518"/>
      <c r="FF452" s="518"/>
      <c r="FG452" s="518"/>
      <c r="FH452" s="518"/>
      <c r="FI452" s="518"/>
      <c r="FJ452" s="518"/>
      <c r="FK452" s="518"/>
      <c r="FL452" s="518"/>
      <c r="FM452" s="518"/>
      <c r="FN452" s="518"/>
      <c r="FO452" s="518"/>
      <c r="FP452" s="518"/>
      <c r="FQ452" s="518"/>
      <c r="FR452" s="518"/>
      <c r="FS452" s="518"/>
      <c r="FT452" s="518"/>
      <c r="FU452" s="518"/>
      <c r="FV452" s="518"/>
      <c r="FW452" s="518"/>
      <c r="FX452" s="518"/>
      <c r="FY452" s="518"/>
      <c r="FZ452" s="518"/>
      <c r="GA452" s="518"/>
      <c r="GB452" s="518"/>
      <c r="GC452" s="518"/>
      <c r="GD452" s="518"/>
      <c r="GE452" s="518"/>
      <c r="GF452" s="518"/>
      <c r="GG452" s="518"/>
      <c r="GH452" s="518"/>
      <c r="GI452" s="518"/>
      <c r="GJ452" s="518"/>
      <c r="GK452" s="518"/>
      <c r="GL452" s="518"/>
      <c r="GM452" s="518"/>
      <c r="GN452" s="518"/>
      <c r="GO452" s="518"/>
      <c r="GP452" s="518"/>
      <c r="GQ452" s="518"/>
      <c r="GR452" s="518"/>
      <c r="GS452" s="518"/>
      <c r="GT452" s="518"/>
      <c r="GU452" s="518"/>
      <c r="GV452" s="518"/>
      <c r="GW452" s="518"/>
      <c r="GX452" s="518"/>
      <c r="GY452" s="518"/>
      <c r="GZ452" s="518"/>
      <c r="HA452" s="518"/>
      <c r="HB452" s="518"/>
      <c r="HC452" s="518"/>
      <c r="HD452" s="518"/>
      <c r="HE452" s="518"/>
      <c r="HF452" s="518"/>
      <c r="HG452" s="518"/>
      <c r="HH452" s="518"/>
      <c r="HI452" s="518"/>
      <c r="HJ452" s="518"/>
      <c r="HK452" s="518"/>
      <c r="HL452" s="518"/>
      <c r="HM452" s="518"/>
      <c r="HN452" s="518"/>
      <c r="HO452" s="518"/>
      <c r="HP452" s="518"/>
      <c r="HQ452" s="518"/>
      <c r="HR452" s="518"/>
      <c r="HS452" s="518"/>
      <c r="HT452" s="518"/>
      <c r="HU452" s="518"/>
      <c r="HV452" s="518"/>
      <c r="HW452" s="518"/>
      <c r="HX452" s="518"/>
      <c r="HY452" s="518"/>
      <c r="HZ452" s="518"/>
      <c r="IA452" s="518"/>
      <c r="IB452" s="518"/>
      <c r="IC452" s="518"/>
      <c r="ID452" s="518"/>
      <c r="IE452" s="518"/>
      <c r="IF452" s="518"/>
      <c r="IG452" s="518"/>
      <c r="IH452" s="518"/>
      <c r="II452" s="518"/>
      <c r="IJ452" s="518"/>
      <c r="IK452" s="518"/>
      <c r="IL452" s="518"/>
      <c r="IM452" s="518"/>
      <c r="IN452" s="518"/>
      <c r="IO452" s="599"/>
      <c r="IP452" s="599"/>
      <c r="IQ452" s="599"/>
      <c r="IR452" s="599"/>
      <c r="IS452" s="599"/>
    </row>
    <row r="453" spans="1:253">
      <c r="A453" s="612" t="s">
        <v>1043</v>
      </c>
      <c r="B453" s="565" t="s">
        <v>755</v>
      </c>
      <c r="C453" s="556" t="s">
        <v>555</v>
      </c>
      <c r="D453" s="556" t="s">
        <v>47</v>
      </c>
      <c r="E453" s="634">
        <v>10000</v>
      </c>
      <c r="F453" s="633">
        <v>50</v>
      </c>
      <c r="G453" s="540"/>
      <c r="H453" s="540">
        <v>160</v>
      </c>
      <c r="I453" s="540">
        <v>320</v>
      </c>
      <c r="J453" s="531">
        <f t="shared" si="20"/>
        <v>500</v>
      </c>
      <c r="K453" s="592" t="s">
        <v>240</v>
      </c>
      <c r="L453" s="593" t="s">
        <v>242</v>
      </c>
      <c r="M453" s="582"/>
      <c r="N453" s="598"/>
    </row>
    <row r="454" spans="1:253">
      <c r="A454" s="677" t="s">
        <v>1429</v>
      </c>
      <c r="B454" s="565" t="s">
        <v>685</v>
      </c>
      <c r="C454" s="563" t="s">
        <v>555</v>
      </c>
      <c r="D454" s="556" t="s">
        <v>47</v>
      </c>
      <c r="E454" s="633">
        <v>95000</v>
      </c>
      <c r="F454" s="633">
        <v>10</v>
      </c>
      <c r="G454" s="540">
        <v>0</v>
      </c>
      <c r="H454" s="540">
        <v>285</v>
      </c>
      <c r="I454" s="540">
        <v>570</v>
      </c>
      <c r="J454" s="531">
        <f t="shared" si="20"/>
        <v>950</v>
      </c>
      <c r="K454" s="664" t="s">
        <v>240</v>
      </c>
      <c r="L454" s="660" t="s">
        <v>644</v>
      </c>
      <c r="M454" s="582"/>
      <c r="N454" s="662"/>
      <c r="O454" s="661"/>
      <c r="P454" s="661"/>
      <c r="Q454" s="663"/>
      <c r="R454" s="663"/>
      <c r="S454" s="663"/>
      <c r="T454" s="663"/>
      <c r="U454" s="663"/>
      <c r="V454" s="663"/>
      <c r="W454" s="663"/>
      <c r="X454" s="663"/>
      <c r="Y454" s="663"/>
      <c r="Z454" s="663"/>
      <c r="AA454" s="663"/>
      <c r="AB454" s="663"/>
      <c r="AC454" s="663"/>
      <c r="AD454" s="663"/>
      <c r="AE454" s="663"/>
      <c r="AF454" s="663"/>
      <c r="AG454" s="663"/>
      <c r="AH454" s="663"/>
      <c r="AI454" s="663"/>
      <c r="AJ454" s="663"/>
      <c r="AK454" s="663"/>
      <c r="AL454" s="663"/>
      <c r="AM454" s="663"/>
      <c r="AN454" s="663"/>
      <c r="AO454" s="663"/>
      <c r="AP454" s="663"/>
      <c r="AQ454" s="663"/>
      <c r="AR454" s="663"/>
      <c r="AS454" s="663"/>
      <c r="AT454" s="663"/>
      <c r="AU454" s="663"/>
      <c r="AV454" s="663"/>
      <c r="AW454" s="663"/>
      <c r="AX454" s="663"/>
      <c r="AY454" s="663"/>
      <c r="AZ454" s="663"/>
      <c r="BA454" s="663"/>
      <c r="BB454" s="663"/>
      <c r="BC454" s="663"/>
      <c r="BD454" s="663"/>
      <c r="BE454" s="663"/>
      <c r="BF454" s="663"/>
      <c r="BG454" s="663"/>
      <c r="BH454" s="663"/>
      <c r="BI454" s="663"/>
      <c r="BJ454" s="663"/>
      <c r="BK454" s="663"/>
      <c r="BL454" s="663"/>
      <c r="BM454" s="663"/>
      <c r="BN454" s="663"/>
      <c r="BO454" s="663"/>
      <c r="BP454" s="663"/>
      <c r="BQ454" s="663"/>
      <c r="BR454" s="663"/>
      <c r="BS454" s="663"/>
      <c r="BT454" s="663"/>
      <c r="BU454" s="663"/>
      <c r="BV454" s="663"/>
      <c r="BW454" s="663"/>
      <c r="BX454" s="663"/>
      <c r="BY454" s="663"/>
      <c r="BZ454" s="663"/>
      <c r="CA454" s="663"/>
      <c r="CB454" s="663"/>
      <c r="CC454" s="663"/>
      <c r="CD454" s="663"/>
      <c r="CE454" s="663"/>
      <c r="CF454" s="663"/>
      <c r="CG454" s="663"/>
      <c r="CH454" s="663"/>
      <c r="CI454" s="663"/>
      <c r="CJ454" s="663"/>
      <c r="CK454" s="663"/>
      <c r="CL454" s="663"/>
      <c r="CM454" s="663"/>
      <c r="CN454" s="663"/>
      <c r="CO454" s="663"/>
      <c r="CP454" s="663"/>
      <c r="CQ454" s="663"/>
      <c r="CR454" s="663"/>
      <c r="CS454" s="663"/>
      <c r="CT454" s="663"/>
      <c r="CU454" s="663"/>
      <c r="CV454" s="663"/>
      <c r="CW454" s="663"/>
      <c r="CX454" s="663"/>
      <c r="CY454" s="663"/>
      <c r="CZ454" s="663"/>
      <c r="DA454" s="663"/>
      <c r="DB454" s="663"/>
      <c r="DC454" s="663"/>
      <c r="DD454" s="663"/>
      <c r="DE454" s="663"/>
      <c r="DF454" s="663"/>
      <c r="DG454" s="663"/>
      <c r="DH454" s="663"/>
      <c r="DI454" s="663"/>
      <c r="DJ454" s="663"/>
      <c r="DK454" s="663"/>
      <c r="DL454" s="663"/>
      <c r="DM454" s="663"/>
      <c r="DN454" s="663"/>
      <c r="DO454" s="663"/>
      <c r="DP454" s="663"/>
      <c r="DQ454" s="663"/>
      <c r="DR454" s="663"/>
      <c r="DS454" s="663"/>
      <c r="DT454" s="663"/>
      <c r="DU454" s="663"/>
      <c r="DV454" s="663"/>
      <c r="DW454" s="663"/>
      <c r="DX454" s="663"/>
      <c r="DY454" s="663"/>
      <c r="DZ454" s="663"/>
      <c r="EA454" s="663"/>
      <c r="EB454" s="663"/>
      <c r="EC454" s="663"/>
      <c r="ED454" s="663"/>
      <c r="EE454" s="663"/>
      <c r="EF454" s="663"/>
      <c r="EG454" s="663"/>
      <c r="EH454" s="663"/>
      <c r="EI454" s="663"/>
      <c r="EJ454" s="663"/>
      <c r="EK454" s="663"/>
      <c r="EL454" s="663"/>
      <c r="EM454" s="663"/>
      <c r="EN454" s="663"/>
      <c r="EO454" s="663"/>
      <c r="EP454" s="663"/>
      <c r="EQ454" s="663"/>
      <c r="ER454" s="663"/>
      <c r="ES454" s="663"/>
      <c r="ET454" s="663"/>
      <c r="EU454" s="663"/>
      <c r="EV454" s="663"/>
      <c r="EW454" s="663"/>
      <c r="EX454" s="663"/>
      <c r="EY454" s="663"/>
      <c r="EZ454" s="663"/>
      <c r="FA454" s="663"/>
      <c r="FB454" s="663"/>
      <c r="FC454" s="663"/>
      <c r="FD454" s="663"/>
      <c r="FE454" s="663"/>
      <c r="FF454" s="663"/>
      <c r="FG454" s="663"/>
      <c r="FH454" s="663"/>
      <c r="FI454" s="663"/>
      <c r="FJ454" s="663"/>
      <c r="FK454" s="663"/>
      <c r="FL454" s="663"/>
      <c r="FM454" s="663"/>
      <c r="FN454" s="663"/>
      <c r="FO454" s="663"/>
      <c r="FP454" s="663"/>
      <c r="FQ454" s="663"/>
      <c r="FR454" s="663"/>
      <c r="FS454" s="663"/>
      <c r="FT454" s="663"/>
      <c r="FU454" s="663"/>
      <c r="FV454" s="663"/>
      <c r="FW454" s="663"/>
      <c r="FX454" s="663"/>
      <c r="FY454" s="663"/>
      <c r="FZ454" s="663"/>
      <c r="GA454" s="663"/>
      <c r="GB454" s="663"/>
      <c r="GC454" s="663"/>
      <c r="GD454" s="663"/>
      <c r="GE454" s="663"/>
      <c r="GF454" s="663"/>
      <c r="GG454" s="663"/>
      <c r="GH454" s="663"/>
      <c r="GI454" s="663"/>
      <c r="GJ454" s="663"/>
      <c r="GK454" s="663"/>
      <c r="GL454" s="663"/>
      <c r="GM454" s="663"/>
      <c r="GN454" s="663"/>
      <c r="GO454" s="663"/>
      <c r="GP454" s="663"/>
      <c r="GQ454" s="663"/>
      <c r="GR454" s="663"/>
      <c r="GS454" s="663"/>
      <c r="GT454" s="663"/>
      <c r="GU454" s="663"/>
      <c r="GV454" s="663"/>
      <c r="GW454" s="663"/>
      <c r="GX454" s="663"/>
      <c r="GY454" s="663"/>
      <c r="GZ454" s="663"/>
      <c r="HA454" s="663"/>
      <c r="HB454" s="663"/>
      <c r="HC454" s="663"/>
      <c r="HD454" s="663"/>
      <c r="HE454" s="663"/>
      <c r="HF454" s="663"/>
      <c r="HG454" s="663"/>
      <c r="HH454" s="663"/>
      <c r="HI454" s="663"/>
      <c r="HJ454" s="663"/>
      <c r="HK454" s="663"/>
      <c r="HL454" s="663"/>
      <c r="HM454" s="663"/>
      <c r="HN454" s="663"/>
      <c r="HO454" s="663"/>
      <c r="HP454" s="663"/>
      <c r="HQ454" s="663"/>
      <c r="HR454" s="663"/>
      <c r="HS454" s="663"/>
      <c r="HT454" s="663"/>
      <c r="HU454" s="663"/>
      <c r="HV454" s="663"/>
      <c r="HW454" s="663"/>
      <c r="HX454" s="663"/>
      <c r="HY454" s="663"/>
      <c r="HZ454" s="663"/>
      <c r="IA454" s="663"/>
      <c r="IB454" s="663"/>
      <c r="IC454" s="663"/>
      <c r="ID454" s="663"/>
      <c r="IE454" s="663"/>
      <c r="IF454" s="663"/>
      <c r="IG454" s="663"/>
      <c r="IH454" s="663"/>
      <c r="II454" s="663"/>
      <c r="IJ454" s="663"/>
      <c r="IK454" s="663"/>
      <c r="IL454" s="663"/>
      <c r="IM454" s="663"/>
      <c r="IN454" s="663"/>
      <c r="IO454" s="663"/>
      <c r="IP454" s="663"/>
      <c r="IQ454" s="663"/>
      <c r="IR454" s="663"/>
      <c r="IS454" s="663"/>
    </row>
    <row r="455" spans="1:253" ht="69.75" customHeight="1">
      <c r="A455" s="677" t="s">
        <v>1430</v>
      </c>
      <c r="B455" s="565" t="s">
        <v>255</v>
      </c>
      <c r="C455" s="563" t="s">
        <v>555</v>
      </c>
      <c r="D455" s="563" t="s">
        <v>47</v>
      </c>
      <c r="E455" s="633">
        <v>3000</v>
      </c>
      <c r="F455" s="633">
        <v>28</v>
      </c>
      <c r="G455" s="540">
        <v>0</v>
      </c>
      <c r="H455" s="540">
        <v>42</v>
      </c>
      <c r="I455" s="540">
        <v>84</v>
      </c>
      <c r="J455" s="531">
        <f t="shared" ref="J455:J486" si="21">+E455*F455/1000</f>
        <v>84</v>
      </c>
      <c r="K455" s="584" t="s">
        <v>240</v>
      </c>
      <c r="L455" s="580" t="s">
        <v>644</v>
      </c>
      <c r="M455" s="582"/>
      <c r="N455" s="589"/>
      <c r="O455" s="582"/>
      <c r="P455" s="582"/>
      <c r="Q455" s="311"/>
      <c r="R455" s="311"/>
      <c r="S455" s="311"/>
      <c r="T455" s="311"/>
      <c r="U455" s="311"/>
      <c r="V455" s="311"/>
      <c r="W455" s="311"/>
      <c r="X455" s="311"/>
      <c r="Y455" s="311"/>
      <c r="Z455" s="311"/>
      <c r="AA455" s="311"/>
      <c r="AB455" s="311"/>
      <c r="AC455" s="311"/>
      <c r="AD455" s="311"/>
      <c r="AE455" s="311"/>
      <c r="AF455" s="311"/>
      <c r="AG455" s="311"/>
      <c r="AH455" s="311"/>
      <c r="AI455" s="311"/>
      <c r="AJ455" s="311"/>
      <c r="AK455" s="311"/>
      <c r="AL455" s="311"/>
      <c r="AM455" s="311"/>
      <c r="AN455" s="311"/>
      <c r="AO455" s="311"/>
      <c r="AP455" s="311"/>
      <c r="AQ455" s="311"/>
      <c r="AR455" s="311"/>
      <c r="AS455" s="311"/>
      <c r="AT455" s="311"/>
      <c r="AU455" s="311"/>
      <c r="AV455" s="311"/>
      <c r="AW455" s="311"/>
      <c r="AX455" s="311"/>
      <c r="AY455" s="311"/>
      <c r="AZ455" s="311"/>
      <c r="BA455" s="311"/>
      <c r="BB455" s="311"/>
      <c r="BC455" s="311"/>
      <c r="BD455" s="311"/>
      <c r="BE455" s="311"/>
      <c r="BF455" s="311"/>
      <c r="BG455" s="311"/>
      <c r="BH455" s="311"/>
      <c r="BI455" s="311"/>
      <c r="BJ455" s="311"/>
      <c r="BK455" s="311"/>
      <c r="BL455" s="311"/>
      <c r="BM455" s="311"/>
      <c r="BN455" s="311"/>
      <c r="BO455" s="311"/>
      <c r="BP455" s="311"/>
      <c r="BQ455" s="311"/>
      <c r="BR455" s="311"/>
      <c r="BS455" s="311"/>
      <c r="BT455" s="311"/>
      <c r="BU455" s="311"/>
      <c r="BV455" s="311"/>
      <c r="BW455" s="311"/>
      <c r="BX455" s="311"/>
      <c r="BY455" s="311"/>
      <c r="BZ455" s="311"/>
      <c r="CA455" s="311"/>
      <c r="CB455" s="311"/>
      <c r="CC455" s="311"/>
      <c r="CD455" s="311"/>
      <c r="CE455" s="311"/>
      <c r="CF455" s="311"/>
      <c r="CG455" s="311"/>
      <c r="CH455" s="311"/>
      <c r="CI455" s="311"/>
      <c r="CJ455" s="311"/>
      <c r="CK455" s="311"/>
      <c r="CL455" s="311"/>
      <c r="CM455" s="311"/>
      <c r="CN455" s="311"/>
      <c r="CO455" s="311"/>
      <c r="CP455" s="311"/>
      <c r="CQ455" s="311"/>
      <c r="CR455" s="311"/>
      <c r="CS455" s="311"/>
      <c r="CT455" s="311"/>
      <c r="CU455" s="311"/>
      <c r="CV455" s="311"/>
      <c r="CW455" s="311"/>
      <c r="CX455" s="311"/>
      <c r="CY455" s="311"/>
      <c r="CZ455" s="311"/>
      <c r="DA455" s="311"/>
      <c r="DB455" s="311"/>
      <c r="DC455" s="311"/>
      <c r="DD455" s="311"/>
      <c r="DE455" s="311"/>
      <c r="DF455" s="311"/>
      <c r="DG455" s="311"/>
      <c r="DH455" s="311"/>
      <c r="DI455" s="311"/>
      <c r="DJ455" s="311"/>
      <c r="DK455" s="311"/>
      <c r="DL455" s="311"/>
      <c r="DM455" s="311"/>
      <c r="DN455" s="311"/>
      <c r="DO455" s="311"/>
      <c r="DP455" s="311"/>
      <c r="DQ455" s="311"/>
      <c r="DR455" s="311"/>
      <c r="DS455" s="311"/>
      <c r="DT455" s="311"/>
      <c r="DU455" s="311"/>
      <c r="DV455" s="311"/>
      <c r="DW455" s="311"/>
      <c r="DX455" s="311"/>
      <c r="DY455" s="311"/>
      <c r="DZ455" s="311"/>
      <c r="EA455" s="311"/>
      <c r="EB455" s="311"/>
      <c r="EC455" s="311"/>
      <c r="ED455" s="311"/>
      <c r="EE455" s="311"/>
      <c r="EF455" s="311"/>
      <c r="EG455" s="311"/>
      <c r="EH455" s="311"/>
      <c r="EI455" s="311"/>
      <c r="EJ455" s="311"/>
      <c r="EK455" s="311"/>
      <c r="EL455" s="311"/>
      <c r="EM455" s="311"/>
      <c r="EN455" s="311"/>
      <c r="EO455" s="311"/>
      <c r="EP455" s="311"/>
      <c r="EQ455" s="311"/>
      <c r="ER455" s="311"/>
      <c r="ES455" s="311"/>
      <c r="ET455" s="311"/>
      <c r="EU455" s="311"/>
      <c r="EV455" s="311"/>
      <c r="EW455" s="311"/>
      <c r="EX455" s="311"/>
      <c r="EY455" s="311"/>
      <c r="EZ455" s="311"/>
      <c r="FA455" s="311"/>
      <c r="FB455" s="311"/>
      <c r="FC455" s="311"/>
      <c r="FD455" s="311"/>
      <c r="FE455" s="311"/>
      <c r="FF455" s="311"/>
      <c r="FG455" s="311"/>
      <c r="FH455" s="311"/>
      <c r="FI455" s="311"/>
      <c r="FJ455" s="311"/>
      <c r="FK455" s="311"/>
      <c r="FL455" s="311"/>
      <c r="FM455" s="311"/>
      <c r="FN455" s="311"/>
      <c r="FO455" s="311"/>
      <c r="FP455" s="311"/>
      <c r="FQ455" s="311"/>
      <c r="FR455" s="311"/>
      <c r="FS455" s="311"/>
      <c r="FT455" s="311"/>
      <c r="FU455" s="311"/>
      <c r="FV455" s="311"/>
      <c r="FW455" s="311"/>
      <c r="FX455" s="311"/>
      <c r="FY455" s="311"/>
      <c r="FZ455" s="311"/>
      <c r="GA455" s="311"/>
      <c r="GB455" s="311"/>
      <c r="GC455" s="311"/>
      <c r="GD455" s="311"/>
      <c r="GE455" s="311"/>
      <c r="GF455" s="311"/>
      <c r="GG455" s="311"/>
      <c r="GH455" s="311"/>
      <c r="GI455" s="311"/>
      <c r="GJ455" s="311"/>
      <c r="GK455" s="311"/>
      <c r="GL455" s="311"/>
      <c r="GM455" s="311"/>
      <c r="GN455" s="311"/>
      <c r="GO455" s="311"/>
      <c r="GP455" s="311"/>
      <c r="GQ455" s="311"/>
      <c r="GR455" s="311"/>
      <c r="GS455" s="311"/>
      <c r="GT455" s="311"/>
      <c r="GU455" s="311"/>
      <c r="GV455" s="311"/>
      <c r="GW455" s="311"/>
      <c r="GX455" s="311"/>
      <c r="GY455" s="311"/>
      <c r="GZ455" s="311"/>
      <c r="HA455" s="311"/>
      <c r="HB455" s="311"/>
      <c r="HC455" s="311"/>
      <c r="HD455" s="311"/>
      <c r="HE455" s="311"/>
      <c r="HF455" s="311"/>
      <c r="HG455" s="311"/>
      <c r="HH455" s="311"/>
      <c r="HI455" s="311"/>
      <c r="HJ455" s="311"/>
      <c r="HK455" s="311"/>
      <c r="HL455" s="311"/>
      <c r="HM455" s="311"/>
      <c r="HN455" s="311"/>
      <c r="HO455" s="311"/>
      <c r="HP455" s="311"/>
      <c r="HQ455" s="311"/>
      <c r="HR455" s="311"/>
      <c r="HS455" s="311"/>
      <c r="HT455" s="311"/>
      <c r="HU455" s="311"/>
      <c r="HV455" s="311"/>
      <c r="HW455" s="311"/>
      <c r="HX455" s="311"/>
      <c r="HY455" s="311"/>
      <c r="HZ455" s="311"/>
      <c r="IA455" s="311"/>
      <c r="IB455" s="311"/>
      <c r="IC455" s="311"/>
      <c r="ID455" s="311"/>
      <c r="IE455" s="311"/>
      <c r="IF455" s="311"/>
      <c r="IG455" s="311"/>
      <c r="IH455" s="311"/>
      <c r="II455" s="311"/>
      <c r="IJ455" s="311"/>
      <c r="IK455" s="311"/>
      <c r="IL455" s="311"/>
      <c r="IM455" s="311"/>
      <c r="IN455" s="311"/>
    </row>
    <row r="456" spans="1:253" s="311" customFormat="1" ht="52.5" customHeight="1">
      <c r="A456" s="612" t="s">
        <v>1044</v>
      </c>
      <c r="B456" s="635" t="s">
        <v>756</v>
      </c>
      <c r="C456" s="556" t="s">
        <v>555</v>
      </c>
      <c r="D456" s="556" t="s">
        <v>47</v>
      </c>
      <c r="E456" s="634">
        <v>104400</v>
      </c>
      <c r="F456" s="633">
        <v>15</v>
      </c>
      <c r="G456" s="540"/>
      <c r="H456" s="540">
        <v>0</v>
      </c>
      <c r="I456" s="540">
        <v>0</v>
      </c>
      <c r="J456" s="531">
        <f t="shared" si="21"/>
        <v>1566</v>
      </c>
      <c r="K456" s="584" t="s">
        <v>240</v>
      </c>
      <c r="L456" s="580" t="s">
        <v>242</v>
      </c>
      <c r="M456" s="582"/>
      <c r="N456" s="589"/>
      <c r="O456" s="582"/>
      <c r="P456" s="582"/>
      <c r="IO456" s="599"/>
      <c r="IP456" s="599"/>
      <c r="IQ456" s="599"/>
      <c r="IR456" s="599"/>
      <c r="IS456" s="599"/>
    </row>
    <row r="457" spans="1:253" s="311" customFormat="1" ht="63" customHeight="1">
      <c r="A457" s="703" t="s">
        <v>1431</v>
      </c>
      <c r="B457" s="565" t="s">
        <v>757</v>
      </c>
      <c r="C457" s="563" t="s">
        <v>555</v>
      </c>
      <c r="D457" s="563" t="s">
        <v>47</v>
      </c>
      <c r="E457" s="633">
        <v>3500</v>
      </c>
      <c r="F457" s="633">
        <v>26</v>
      </c>
      <c r="G457" s="540">
        <v>0</v>
      </c>
      <c r="H457" s="540">
        <v>35</v>
      </c>
      <c r="I457" s="540">
        <v>91</v>
      </c>
      <c r="J457" s="531">
        <f t="shared" si="21"/>
        <v>91</v>
      </c>
      <c r="K457" s="584" t="s">
        <v>240</v>
      </c>
      <c r="L457" s="580" t="s">
        <v>644</v>
      </c>
      <c r="M457" s="582"/>
      <c r="N457" s="589"/>
      <c r="O457" s="582"/>
      <c r="P457" s="582"/>
      <c r="IO457" s="599"/>
      <c r="IP457" s="599"/>
      <c r="IQ457" s="599"/>
      <c r="IR457" s="599"/>
      <c r="IS457" s="599"/>
    </row>
    <row r="458" spans="1:253" s="311" customFormat="1" ht="63" customHeight="1">
      <c r="A458" s="703" t="s">
        <v>1432</v>
      </c>
      <c r="B458" s="699" t="s">
        <v>758</v>
      </c>
      <c r="C458" s="563" t="s">
        <v>555</v>
      </c>
      <c r="D458" s="563" t="s">
        <v>47</v>
      </c>
      <c r="E458" s="633">
        <v>50000</v>
      </c>
      <c r="F458" s="633">
        <v>6</v>
      </c>
      <c r="G458" s="540">
        <v>0</v>
      </c>
      <c r="H458" s="540">
        <v>150</v>
      </c>
      <c r="I458" s="540">
        <v>300</v>
      </c>
      <c r="J458" s="531">
        <f t="shared" si="21"/>
        <v>300</v>
      </c>
      <c r="K458" s="584" t="s">
        <v>240</v>
      </c>
      <c r="L458" s="580" t="s">
        <v>644</v>
      </c>
      <c r="M458" s="582"/>
      <c r="N458" s="589"/>
      <c r="O458" s="582"/>
      <c r="P458" s="582"/>
    </row>
    <row r="459" spans="1:253" s="311" customFormat="1" ht="77.25" customHeight="1">
      <c r="A459" s="612" t="s">
        <v>1045</v>
      </c>
      <c r="B459" s="635" t="s">
        <v>759</v>
      </c>
      <c r="C459" s="556" t="s">
        <v>555</v>
      </c>
      <c r="D459" s="556" t="s">
        <v>47</v>
      </c>
      <c r="E459" s="634">
        <v>75000</v>
      </c>
      <c r="F459" s="633">
        <v>100</v>
      </c>
      <c r="G459" s="540"/>
      <c r="H459" s="540">
        <v>2500</v>
      </c>
      <c r="I459" s="540">
        <v>5000</v>
      </c>
      <c r="J459" s="531">
        <f t="shared" si="21"/>
        <v>7500</v>
      </c>
      <c r="K459" s="584" t="s">
        <v>240</v>
      </c>
      <c r="L459" s="580" t="s">
        <v>242</v>
      </c>
      <c r="M459" s="582"/>
      <c r="N459" s="589"/>
      <c r="O459" s="582"/>
      <c r="P459" s="582"/>
    </row>
    <row r="460" spans="1:253" s="311" customFormat="1" ht="77.25" customHeight="1">
      <c r="A460" s="612" t="s">
        <v>1046</v>
      </c>
      <c r="B460" s="635" t="s">
        <v>312</v>
      </c>
      <c r="C460" s="556" t="s">
        <v>555</v>
      </c>
      <c r="D460" s="556" t="s">
        <v>47</v>
      </c>
      <c r="E460" s="634">
        <v>500000</v>
      </c>
      <c r="F460" s="633">
        <v>10</v>
      </c>
      <c r="G460" s="540"/>
      <c r="H460" s="540">
        <v>1600</v>
      </c>
      <c r="I460" s="540">
        <v>3300</v>
      </c>
      <c r="J460" s="531">
        <f t="shared" si="21"/>
        <v>5000</v>
      </c>
      <c r="K460" s="547" t="s">
        <v>240</v>
      </c>
      <c r="L460" s="580" t="s">
        <v>242</v>
      </c>
      <c r="M460" s="582"/>
      <c r="N460" s="589"/>
      <c r="O460" s="582"/>
      <c r="P460" s="582"/>
    </row>
    <row r="461" spans="1:253" s="311" customFormat="1" ht="51" customHeight="1">
      <c r="A461" s="612" t="s">
        <v>879</v>
      </c>
      <c r="B461" s="565" t="s">
        <v>878</v>
      </c>
      <c r="C461" s="563" t="s">
        <v>555</v>
      </c>
      <c r="D461" s="563" t="s">
        <v>47</v>
      </c>
      <c r="E461" s="633">
        <v>144000</v>
      </c>
      <c r="F461" s="633">
        <v>50</v>
      </c>
      <c r="G461" s="540">
        <v>0</v>
      </c>
      <c r="H461" s="540">
        <v>3600</v>
      </c>
      <c r="I461" s="540">
        <v>7200</v>
      </c>
      <c r="J461" s="531">
        <f t="shared" si="21"/>
        <v>7200</v>
      </c>
      <c r="K461" s="584" t="s">
        <v>240</v>
      </c>
      <c r="L461" s="580" t="s">
        <v>644</v>
      </c>
      <c r="M461" s="582"/>
      <c r="N461" s="589"/>
      <c r="O461" s="582"/>
      <c r="P461" s="582"/>
    </row>
    <row r="462" spans="1:253" s="311" customFormat="1" ht="51" customHeight="1">
      <c r="A462" s="612" t="s">
        <v>880</v>
      </c>
      <c r="B462" s="565" t="s">
        <v>878</v>
      </c>
      <c r="C462" s="563" t="s">
        <v>555</v>
      </c>
      <c r="D462" s="563" t="s">
        <v>47</v>
      </c>
      <c r="E462" s="633">
        <v>144000</v>
      </c>
      <c r="F462" s="633">
        <v>34</v>
      </c>
      <c r="G462" s="540">
        <v>0</v>
      </c>
      <c r="H462" s="540">
        <v>2448</v>
      </c>
      <c r="I462" s="540">
        <v>4896</v>
      </c>
      <c r="J462" s="531">
        <f t="shared" si="21"/>
        <v>4896</v>
      </c>
      <c r="K462" s="584" t="s">
        <v>240</v>
      </c>
      <c r="L462" s="580" t="s">
        <v>644</v>
      </c>
      <c r="M462" s="582"/>
      <c r="N462" s="589"/>
      <c r="O462" s="582"/>
      <c r="P462" s="582"/>
    </row>
    <row r="463" spans="1:253" s="311" customFormat="1" ht="51" customHeight="1">
      <c r="A463" s="677" t="s">
        <v>1047</v>
      </c>
      <c r="B463" s="565" t="s">
        <v>678</v>
      </c>
      <c r="C463" s="563" t="s">
        <v>555</v>
      </c>
      <c r="D463" s="613" t="s">
        <v>47</v>
      </c>
      <c r="E463" s="633">
        <v>55000</v>
      </c>
      <c r="F463" s="633">
        <v>5</v>
      </c>
      <c r="G463" s="540">
        <v>0</v>
      </c>
      <c r="H463" s="540">
        <v>55</v>
      </c>
      <c r="I463" s="540">
        <v>165</v>
      </c>
      <c r="J463" s="531">
        <f t="shared" si="21"/>
        <v>275</v>
      </c>
      <c r="K463" s="584" t="s">
        <v>240</v>
      </c>
      <c r="L463" s="580" t="s">
        <v>644</v>
      </c>
      <c r="M463" s="582"/>
      <c r="N463" s="589"/>
      <c r="O463" s="582"/>
      <c r="P463" s="582"/>
    </row>
    <row r="464" spans="1:253" s="311" customFormat="1" ht="51" customHeight="1">
      <c r="A464" s="612" t="s">
        <v>1048</v>
      </c>
      <c r="B464" s="565" t="s">
        <v>678</v>
      </c>
      <c r="C464" s="563" t="s">
        <v>555</v>
      </c>
      <c r="D464" s="613" t="s">
        <v>47</v>
      </c>
      <c r="E464" s="633">
        <v>700000</v>
      </c>
      <c r="F464" s="633">
        <v>2</v>
      </c>
      <c r="G464" s="540">
        <v>0</v>
      </c>
      <c r="H464" s="540">
        <v>0</v>
      </c>
      <c r="I464" s="540">
        <v>700</v>
      </c>
      <c r="J464" s="531">
        <f t="shared" si="21"/>
        <v>1400</v>
      </c>
      <c r="K464" s="584" t="s">
        <v>240</v>
      </c>
      <c r="L464" s="580" t="s">
        <v>644</v>
      </c>
      <c r="M464" s="582"/>
      <c r="N464" s="589"/>
      <c r="O464" s="582"/>
      <c r="P464" s="582"/>
    </row>
    <row r="465" spans="1:253" s="663" customFormat="1" ht="51" customHeight="1">
      <c r="A465" s="677" t="s">
        <v>1049</v>
      </c>
      <c r="B465" s="565" t="s">
        <v>678</v>
      </c>
      <c r="C465" s="563" t="s">
        <v>555</v>
      </c>
      <c r="D465" s="563" t="s">
        <v>47</v>
      </c>
      <c r="E465" s="633">
        <v>21000</v>
      </c>
      <c r="F465" s="633">
        <v>21</v>
      </c>
      <c r="G465" s="540">
        <v>0</v>
      </c>
      <c r="H465" s="540">
        <v>210</v>
      </c>
      <c r="I465" s="540">
        <v>441</v>
      </c>
      <c r="J465" s="531">
        <f t="shared" si="21"/>
        <v>441</v>
      </c>
      <c r="K465" s="584" t="s">
        <v>240</v>
      </c>
      <c r="L465" s="580" t="s">
        <v>644</v>
      </c>
      <c r="M465" s="582"/>
      <c r="N465" s="589"/>
      <c r="O465" s="582"/>
      <c r="P465" s="582"/>
      <c r="Q465" s="311"/>
      <c r="R465" s="311"/>
      <c r="S465" s="311"/>
      <c r="T465" s="311"/>
      <c r="U465" s="311"/>
      <c r="V465" s="311"/>
      <c r="W465" s="311"/>
      <c r="X465" s="311"/>
      <c r="Y465" s="311"/>
      <c r="Z465" s="311"/>
      <c r="AA465" s="311"/>
      <c r="AB465" s="311"/>
      <c r="AC465" s="311"/>
      <c r="AD465" s="311"/>
      <c r="AE465" s="311"/>
      <c r="AF465" s="311"/>
      <c r="AG465" s="311"/>
      <c r="AH465" s="311"/>
      <c r="AI465" s="311"/>
      <c r="AJ465" s="311"/>
      <c r="AK465" s="311"/>
      <c r="AL465" s="311"/>
      <c r="AM465" s="311"/>
      <c r="AN465" s="311"/>
      <c r="AO465" s="311"/>
      <c r="AP465" s="311"/>
      <c r="AQ465" s="311"/>
      <c r="AR465" s="311"/>
      <c r="AS465" s="311"/>
      <c r="AT465" s="311"/>
      <c r="AU465" s="311"/>
      <c r="AV465" s="311"/>
      <c r="AW465" s="311"/>
      <c r="AX465" s="311"/>
      <c r="AY465" s="311"/>
      <c r="AZ465" s="311"/>
      <c r="BA465" s="311"/>
      <c r="BB465" s="311"/>
      <c r="BC465" s="311"/>
      <c r="BD465" s="311"/>
      <c r="BE465" s="311"/>
      <c r="BF465" s="311"/>
      <c r="BG465" s="311"/>
      <c r="BH465" s="311"/>
      <c r="BI465" s="311"/>
      <c r="BJ465" s="311"/>
      <c r="BK465" s="311"/>
      <c r="BL465" s="311"/>
      <c r="BM465" s="311"/>
      <c r="BN465" s="311"/>
      <c r="BO465" s="311"/>
      <c r="BP465" s="311"/>
      <c r="BQ465" s="311"/>
      <c r="BR465" s="311"/>
      <c r="BS465" s="311"/>
      <c r="BT465" s="311"/>
      <c r="BU465" s="311"/>
      <c r="BV465" s="311"/>
      <c r="BW465" s="311"/>
      <c r="BX465" s="311"/>
      <c r="BY465" s="311"/>
      <c r="BZ465" s="311"/>
      <c r="CA465" s="311"/>
      <c r="CB465" s="311"/>
      <c r="CC465" s="311"/>
      <c r="CD465" s="311"/>
      <c r="CE465" s="311"/>
      <c r="CF465" s="311"/>
      <c r="CG465" s="311"/>
      <c r="CH465" s="311"/>
      <c r="CI465" s="311"/>
      <c r="CJ465" s="311"/>
      <c r="CK465" s="311"/>
      <c r="CL465" s="311"/>
      <c r="CM465" s="311"/>
      <c r="CN465" s="311"/>
      <c r="CO465" s="311"/>
      <c r="CP465" s="311"/>
      <c r="CQ465" s="311"/>
      <c r="CR465" s="311"/>
      <c r="CS465" s="311"/>
      <c r="CT465" s="311"/>
      <c r="CU465" s="311"/>
      <c r="CV465" s="311"/>
      <c r="CW465" s="311"/>
      <c r="CX465" s="311"/>
      <c r="CY465" s="311"/>
      <c r="CZ465" s="311"/>
      <c r="DA465" s="311"/>
      <c r="DB465" s="311"/>
      <c r="DC465" s="311"/>
      <c r="DD465" s="311"/>
      <c r="DE465" s="311"/>
      <c r="DF465" s="311"/>
      <c r="DG465" s="311"/>
      <c r="DH465" s="311"/>
      <c r="DI465" s="311"/>
      <c r="DJ465" s="311"/>
      <c r="DK465" s="311"/>
      <c r="DL465" s="311"/>
      <c r="DM465" s="311"/>
      <c r="DN465" s="311"/>
      <c r="DO465" s="311"/>
      <c r="DP465" s="311"/>
      <c r="DQ465" s="311"/>
      <c r="DR465" s="311"/>
      <c r="DS465" s="311"/>
      <c r="DT465" s="311"/>
      <c r="DU465" s="311"/>
      <c r="DV465" s="311"/>
      <c r="DW465" s="311"/>
      <c r="DX465" s="311"/>
      <c r="DY465" s="311"/>
      <c r="DZ465" s="311"/>
      <c r="EA465" s="311"/>
      <c r="EB465" s="311"/>
      <c r="EC465" s="311"/>
      <c r="ED465" s="311"/>
      <c r="EE465" s="311"/>
      <c r="EF465" s="311"/>
      <c r="EG465" s="311"/>
      <c r="EH465" s="311"/>
      <c r="EI465" s="311"/>
      <c r="EJ465" s="311"/>
      <c r="EK465" s="311"/>
      <c r="EL465" s="311"/>
      <c r="EM465" s="311"/>
      <c r="EN465" s="311"/>
      <c r="EO465" s="311"/>
      <c r="EP465" s="311"/>
      <c r="EQ465" s="311"/>
      <c r="ER465" s="311"/>
      <c r="ES465" s="311"/>
      <c r="ET465" s="311"/>
      <c r="EU465" s="311"/>
      <c r="EV465" s="311"/>
      <c r="EW465" s="311"/>
      <c r="EX465" s="311"/>
      <c r="EY465" s="311"/>
      <c r="EZ465" s="311"/>
      <c r="FA465" s="311"/>
      <c r="FB465" s="311"/>
      <c r="FC465" s="311"/>
      <c r="FD465" s="311"/>
      <c r="FE465" s="311"/>
      <c r="FF465" s="311"/>
      <c r="FG465" s="311"/>
      <c r="FH465" s="311"/>
      <c r="FI465" s="311"/>
      <c r="FJ465" s="311"/>
      <c r="FK465" s="311"/>
      <c r="FL465" s="311"/>
      <c r="FM465" s="311"/>
      <c r="FN465" s="311"/>
      <c r="FO465" s="311"/>
      <c r="FP465" s="311"/>
      <c r="FQ465" s="311"/>
      <c r="FR465" s="311"/>
      <c r="FS465" s="311"/>
      <c r="FT465" s="311"/>
      <c r="FU465" s="311"/>
      <c r="FV465" s="311"/>
      <c r="FW465" s="311"/>
      <c r="FX465" s="311"/>
      <c r="FY465" s="311"/>
      <c r="FZ465" s="311"/>
      <c r="GA465" s="311"/>
      <c r="GB465" s="311"/>
      <c r="GC465" s="311"/>
      <c r="GD465" s="311"/>
      <c r="GE465" s="311"/>
      <c r="GF465" s="311"/>
      <c r="GG465" s="311"/>
      <c r="GH465" s="311"/>
      <c r="GI465" s="311"/>
      <c r="GJ465" s="311"/>
      <c r="GK465" s="311"/>
      <c r="GL465" s="311"/>
      <c r="GM465" s="311"/>
      <c r="GN465" s="311"/>
      <c r="GO465" s="311"/>
      <c r="GP465" s="311"/>
      <c r="GQ465" s="311"/>
      <c r="GR465" s="311"/>
      <c r="GS465" s="311"/>
      <c r="GT465" s="311"/>
      <c r="GU465" s="311"/>
      <c r="GV465" s="311"/>
      <c r="GW465" s="311"/>
      <c r="GX465" s="311"/>
      <c r="GY465" s="311"/>
      <c r="GZ465" s="311"/>
      <c r="HA465" s="311"/>
      <c r="HB465" s="311"/>
      <c r="HC465" s="311"/>
      <c r="HD465" s="311"/>
      <c r="HE465" s="311"/>
      <c r="HF465" s="311"/>
      <c r="HG465" s="311"/>
      <c r="HH465" s="311"/>
      <c r="HI465" s="311"/>
      <c r="HJ465" s="311"/>
      <c r="HK465" s="311"/>
      <c r="HL465" s="311"/>
      <c r="HM465" s="311"/>
      <c r="HN465" s="311"/>
      <c r="HO465" s="311"/>
      <c r="HP465" s="311"/>
      <c r="HQ465" s="311"/>
      <c r="HR465" s="311"/>
      <c r="HS465" s="311"/>
      <c r="HT465" s="311"/>
      <c r="HU465" s="311"/>
      <c r="HV465" s="311"/>
      <c r="HW465" s="311"/>
      <c r="HX465" s="311"/>
      <c r="HY465" s="311"/>
      <c r="HZ465" s="311"/>
      <c r="IA465" s="311"/>
      <c r="IB465" s="311"/>
      <c r="IC465" s="311"/>
      <c r="ID465" s="311"/>
      <c r="IE465" s="311"/>
      <c r="IF465" s="311"/>
      <c r="IG465" s="311"/>
      <c r="IH465" s="311"/>
      <c r="II465" s="311"/>
      <c r="IJ465" s="311"/>
      <c r="IK465" s="311"/>
      <c r="IL465" s="311"/>
      <c r="IM465" s="311"/>
      <c r="IN465" s="311"/>
      <c r="IO465" s="311"/>
      <c r="IP465" s="311"/>
      <c r="IQ465" s="311"/>
      <c r="IR465" s="311"/>
      <c r="IS465" s="311"/>
    </row>
    <row r="466" spans="1:253" s="311" customFormat="1" ht="42.75" customHeight="1">
      <c r="A466" s="677" t="s">
        <v>1433</v>
      </c>
      <c r="B466" s="635" t="s">
        <v>678</v>
      </c>
      <c r="C466" s="556" t="s">
        <v>555</v>
      </c>
      <c r="D466" s="556" t="s">
        <v>47</v>
      </c>
      <c r="E466" s="634">
        <v>50000</v>
      </c>
      <c r="F466" s="633">
        <v>100</v>
      </c>
      <c r="G466" s="540"/>
      <c r="H466" s="540">
        <v>1600</v>
      </c>
      <c r="I466" s="540">
        <v>3300</v>
      </c>
      <c r="J466" s="531">
        <f t="shared" si="21"/>
        <v>5000</v>
      </c>
      <c r="K466" s="584" t="s">
        <v>240</v>
      </c>
      <c r="L466" s="580" t="s">
        <v>242</v>
      </c>
      <c r="M466" s="582"/>
      <c r="N466" s="589"/>
      <c r="O466" s="582"/>
      <c r="P466" s="582"/>
    </row>
    <row r="467" spans="1:253" s="311" customFormat="1" ht="36.75" customHeight="1">
      <c r="A467" s="556" t="s">
        <v>1227</v>
      </c>
      <c r="B467" s="565" t="s">
        <v>1229</v>
      </c>
      <c r="C467" s="556" t="s">
        <v>555</v>
      </c>
      <c r="D467" s="556" t="s">
        <v>47</v>
      </c>
      <c r="E467" s="634">
        <v>400000</v>
      </c>
      <c r="F467" s="633">
        <v>1</v>
      </c>
      <c r="G467" s="540"/>
      <c r="H467" s="540"/>
      <c r="I467" s="540"/>
      <c r="J467" s="531">
        <f t="shared" si="21"/>
        <v>400</v>
      </c>
      <c r="K467" s="592" t="s">
        <v>240</v>
      </c>
      <c r="L467" s="593" t="s">
        <v>242</v>
      </c>
      <c r="M467" s="582"/>
      <c r="N467" s="598"/>
      <c r="O467" s="60"/>
      <c r="P467" s="60"/>
      <c r="Q467" s="518"/>
      <c r="R467" s="518"/>
      <c r="S467" s="518"/>
      <c r="T467" s="518"/>
      <c r="U467" s="518"/>
      <c r="V467" s="518"/>
      <c r="W467" s="518"/>
      <c r="X467" s="518"/>
      <c r="Y467" s="518"/>
      <c r="Z467" s="518"/>
      <c r="AA467" s="518"/>
      <c r="AB467" s="518"/>
      <c r="AC467" s="518"/>
      <c r="AD467" s="518"/>
      <c r="AE467" s="518"/>
      <c r="AF467" s="518"/>
      <c r="AG467" s="518"/>
      <c r="AH467" s="518"/>
      <c r="AI467" s="518"/>
      <c r="AJ467" s="518"/>
      <c r="AK467" s="518"/>
      <c r="AL467" s="518"/>
      <c r="AM467" s="518"/>
      <c r="AN467" s="518"/>
      <c r="AO467" s="518"/>
      <c r="AP467" s="518"/>
      <c r="AQ467" s="518"/>
      <c r="AR467" s="518"/>
      <c r="AS467" s="518"/>
      <c r="AT467" s="518"/>
      <c r="AU467" s="518"/>
      <c r="AV467" s="518"/>
      <c r="AW467" s="518"/>
      <c r="AX467" s="518"/>
      <c r="AY467" s="518"/>
      <c r="AZ467" s="518"/>
      <c r="BA467" s="518"/>
      <c r="BB467" s="518"/>
      <c r="BC467" s="518"/>
      <c r="BD467" s="518"/>
      <c r="BE467" s="518"/>
      <c r="BF467" s="518"/>
      <c r="BG467" s="518"/>
      <c r="BH467" s="518"/>
      <c r="BI467" s="518"/>
      <c r="BJ467" s="518"/>
      <c r="BK467" s="518"/>
      <c r="BL467" s="518"/>
      <c r="BM467" s="518"/>
      <c r="BN467" s="518"/>
      <c r="BO467" s="518"/>
      <c r="BP467" s="518"/>
      <c r="BQ467" s="518"/>
      <c r="BR467" s="518"/>
      <c r="BS467" s="518"/>
      <c r="BT467" s="518"/>
      <c r="BU467" s="518"/>
      <c r="BV467" s="518"/>
      <c r="BW467" s="518"/>
      <c r="BX467" s="518"/>
      <c r="BY467" s="518"/>
      <c r="BZ467" s="518"/>
      <c r="CA467" s="518"/>
      <c r="CB467" s="518"/>
      <c r="CC467" s="518"/>
      <c r="CD467" s="518"/>
      <c r="CE467" s="518"/>
      <c r="CF467" s="518"/>
      <c r="CG467" s="518"/>
      <c r="CH467" s="518"/>
      <c r="CI467" s="518"/>
      <c r="CJ467" s="518"/>
      <c r="CK467" s="518"/>
      <c r="CL467" s="518"/>
      <c r="CM467" s="518"/>
      <c r="CN467" s="518"/>
      <c r="CO467" s="518"/>
      <c r="CP467" s="518"/>
      <c r="CQ467" s="518"/>
      <c r="CR467" s="518"/>
      <c r="CS467" s="518"/>
      <c r="CT467" s="518"/>
      <c r="CU467" s="518"/>
      <c r="CV467" s="518"/>
      <c r="CW467" s="518"/>
      <c r="CX467" s="518"/>
      <c r="CY467" s="518"/>
      <c r="CZ467" s="518"/>
      <c r="DA467" s="518"/>
      <c r="DB467" s="518"/>
      <c r="DC467" s="518"/>
      <c r="DD467" s="518"/>
      <c r="DE467" s="518"/>
      <c r="DF467" s="518"/>
      <c r="DG467" s="518"/>
      <c r="DH467" s="518"/>
      <c r="DI467" s="518"/>
      <c r="DJ467" s="518"/>
      <c r="DK467" s="518"/>
      <c r="DL467" s="518"/>
      <c r="DM467" s="518"/>
      <c r="DN467" s="518"/>
      <c r="DO467" s="518"/>
      <c r="DP467" s="518"/>
      <c r="DQ467" s="518"/>
      <c r="DR467" s="518"/>
      <c r="DS467" s="518"/>
      <c r="DT467" s="518"/>
      <c r="DU467" s="518"/>
      <c r="DV467" s="518"/>
      <c r="DW467" s="518"/>
      <c r="DX467" s="518"/>
      <c r="DY467" s="518"/>
      <c r="DZ467" s="518"/>
      <c r="EA467" s="518"/>
      <c r="EB467" s="518"/>
      <c r="EC467" s="518"/>
      <c r="ED467" s="518"/>
      <c r="EE467" s="518"/>
      <c r="EF467" s="518"/>
      <c r="EG467" s="518"/>
      <c r="EH467" s="518"/>
      <c r="EI467" s="518"/>
      <c r="EJ467" s="518"/>
      <c r="EK467" s="518"/>
      <c r="EL467" s="518"/>
      <c r="EM467" s="518"/>
      <c r="EN467" s="518"/>
      <c r="EO467" s="518"/>
      <c r="EP467" s="518"/>
      <c r="EQ467" s="518"/>
      <c r="ER467" s="518"/>
      <c r="ES467" s="518"/>
      <c r="ET467" s="518"/>
      <c r="EU467" s="518"/>
      <c r="EV467" s="518"/>
      <c r="EW467" s="518"/>
      <c r="EX467" s="518"/>
      <c r="EY467" s="518"/>
      <c r="EZ467" s="518"/>
      <c r="FA467" s="518"/>
      <c r="FB467" s="518"/>
      <c r="FC467" s="518"/>
      <c r="FD467" s="518"/>
      <c r="FE467" s="518"/>
      <c r="FF467" s="518"/>
      <c r="FG467" s="518"/>
      <c r="FH467" s="518"/>
      <c r="FI467" s="518"/>
      <c r="FJ467" s="518"/>
      <c r="FK467" s="518"/>
      <c r="FL467" s="518"/>
      <c r="FM467" s="518"/>
      <c r="FN467" s="518"/>
      <c r="FO467" s="518"/>
      <c r="FP467" s="518"/>
      <c r="FQ467" s="518"/>
      <c r="FR467" s="518"/>
      <c r="FS467" s="518"/>
      <c r="FT467" s="518"/>
      <c r="FU467" s="518"/>
      <c r="FV467" s="518"/>
      <c r="FW467" s="518"/>
      <c r="FX467" s="518"/>
      <c r="FY467" s="518"/>
      <c r="FZ467" s="518"/>
      <c r="GA467" s="518"/>
      <c r="GB467" s="518"/>
      <c r="GC467" s="518"/>
      <c r="GD467" s="518"/>
      <c r="GE467" s="518"/>
      <c r="GF467" s="518"/>
      <c r="GG467" s="518"/>
      <c r="GH467" s="518"/>
      <c r="GI467" s="518"/>
      <c r="GJ467" s="518"/>
      <c r="GK467" s="518"/>
      <c r="GL467" s="518"/>
      <c r="GM467" s="518"/>
      <c r="GN467" s="518"/>
      <c r="GO467" s="518"/>
      <c r="GP467" s="518"/>
      <c r="GQ467" s="518"/>
      <c r="GR467" s="518"/>
      <c r="GS467" s="518"/>
      <c r="GT467" s="518"/>
      <c r="GU467" s="518"/>
      <c r="GV467" s="518"/>
      <c r="GW467" s="518"/>
      <c r="GX467" s="518"/>
      <c r="GY467" s="518"/>
      <c r="GZ467" s="518"/>
      <c r="HA467" s="518"/>
      <c r="HB467" s="518"/>
      <c r="HC467" s="518"/>
      <c r="HD467" s="518"/>
      <c r="HE467" s="518"/>
      <c r="HF467" s="518"/>
      <c r="HG467" s="518"/>
      <c r="HH467" s="518"/>
      <c r="HI467" s="518"/>
      <c r="HJ467" s="518"/>
      <c r="HK467" s="518"/>
      <c r="HL467" s="518"/>
      <c r="HM467" s="518"/>
      <c r="HN467" s="518"/>
      <c r="HO467" s="518"/>
      <c r="HP467" s="518"/>
      <c r="HQ467" s="518"/>
      <c r="HR467" s="518"/>
      <c r="HS467" s="518"/>
      <c r="HT467" s="518"/>
      <c r="HU467" s="518"/>
      <c r="HV467" s="518"/>
      <c r="HW467" s="518"/>
      <c r="HX467" s="518"/>
      <c r="HY467" s="518"/>
      <c r="HZ467" s="518"/>
      <c r="IA467" s="518"/>
      <c r="IB467" s="518"/>
      <c r="IC467" s="518"/>
      <c r="ID467" s="518"/>
      <c r="IE467" s="518"/>
      <c r="IF467" s="518"/>
      <c r="IG467" s="518"/>
      <c r="IH467" s="518"/>
      <c r="II467" s="518"/>
      <c r="IJ467" s="518"/>
      <c r="IK467" s="518"/>
      <c r="IL467" s="518"/>
      <c r="IM467" s="518"/>
      <c r="IN467" s="518"/>
      <c r="IO467" s="599"/>
      <c r="IP467" s="599"/>
      <c r="IQ467" s="599"/>
      <c r="IR467" s="599"/>
      <c r="IS467" s="599"/>
    </row>
    <row r="468" spans="1:253" s="663" customFormat="1" ht="53.25" customHeight="1">
      <c r="A468" s="677" t="s">
        <v>1434</v>
      </c>
      <c r="B468" s="565" t="s">
        <v>682</v>
      </c>
      <c r="C468" s="563" t="s">
        <v>555</v>
      </c>
      <c r="D468" s="613" t="s">
        <v>47</v>
      </c>
      <c r="E468" s="633">
        <v>293000</v>
      </c>
      <c r="F468" s="633">
        <v>1</v>
      </c>
      <c r="G468" s="540">
        <v>0</v>
      </c>
      <c r="H468" s="540">
        <v>0</v>
      </c>
      <c r="I468" s="540">
        <v>0</v>
      </c>
      <c r="J468" s="531">
        <f t="shared" si="21"/>
        <v>293</v>
      </c>
      <c r="K468" s="664" t="s">
        <v>240</v>
      </c>
      <c r="L468" s="660" t="s">
        <v>644</v>
      </c>
      <c r="M468" s="582"/>
      <c r="N468" s="662"/>
      <c r="O468" s="661"/>
      <c r="P468" s="661"/>
    </row>
    <row r="469" spans="1:253" s="663" customFormat="1" ht="39" customHeight="1">
      <c r="A469" s="677" t="s">
        <v>1050</v>
      </c>
      <c r="B469" s="565" t="s">
        <v>679</v>
      </c>
      <c r="C469" s="563" t="s">
        <v>555</v>
      </c>
      <c r="D469" s="613" t="s">
        <v>47</v>
      </c>
      <c r="E469" s="633">
        <v>300000</v>
      </c>
      <c r="F469" s="633">
        <v>5</v>
      </c>
      <c r="G469" s="540">
        <v>0</v>
      </c>
      <c r="H469" s="540">
        <v>300</v>
      </c>
      <c r="I469" s="540">
        <v>900</v>
      </c>
      <c r="J469" s="531">
        <f t="shared" si="21"/>
        <v>1500</v>
      </c>
      <c r="K469" s="584" t="s">
        <v>240</v>
      </c>
      <c r="L469" s="580" t="s">
        <v>644</v>
      </c>
      <c r="M469" s="582"/>
      <c r="N469" s="589"/>
      <c r="O469" s="582"/>
      <c r="P469" s="582"/>
      <c r="Q469" s="311"/>
      <c r="R469" s="311"/>
      <c r="S469" s="311"/>
      <c r="T469" s="311"/>
      <c r="U469" s="311"/>
      <c r="V469" s="311"/>
      <c r="W469" s="311"/>
      <c r="X469" s="311"/>
      <c r="Y469" s="311"/>
      <c r="Z469" s="311"/>
      <c r="AA469" s="311"/>
      <c r="AB469" s="311"/>
      <c r="AC469" s="311"/>
      <c r="AD469" s="311"/>
      <c r="AE469" s="311"/>
      <c r="AF469" s="311"/>
      <c r="AG469" s="311"/>
      <c r="AH469" s="311"/>
      <c r="AI469" s="311"/>
      <c r="AJ469" s="311"/>
      <c r="AK469" s="311"/>
      <c r="AL469" s="311"/>
      <c r="AM469" s="311"/>
      <c r="AN469" s="311"/>
      <c r="AO469" s="311"/>
      <c r="AP469" s="311"/>
      <c r="AQ469" s="311"/>
      <c r="AR469" s="311"/>
      <c r="AS469" s="311"/>
      <c r="AT469" s="311"/>
      <c r="AU469" s="311"/>
      <c r="AV469" s="311"/>
      <c r="AW469" s="311"/>
      <c r="AX469" s="311"/>
      <c r="AY469" s="311"/>
      <c r="AZ469" s="311"/>
      <c r="BA469" s="311"/>
      <c r="BB469" s="311"/>
      <c r="BC469" s="311"/>
      <c r="BD469" s="311"/>
      <c r="BE469" s="311"/>
      <c r="BF469" s="311"/>
      <c r="BG469" s="311"/>
      <c r="BH469" s="311"/>
      <c r="BI469" s="311"/>
      <c r="BJ469" s="311"/>
      <c r="BK469" s="311"/>
      <c r="BL469" s="311"/>
      <c r="BM469" s="311"/>
      <c r="BN469" s="311"/>
      <c r="BO469" s="311"/>
      <c r="BP469" s="311"/>
      <c r="BQ469" s="311"/>
      <c r="BR469" s="311"/>
      <c r="BS469" s="311"/>
      <c r="BT469" s="311"/>
      <c r="BU469" s="311"/>
      <c r="BV469" s="311"/>
      <c r="BW469" s="311"/>
      <c r="BX469" s="311"/>
      <c r="BY469" s="311"/>
      <c r="BZ469" s="311"/>
      <c r="CA469" s="311"/>
      <c r="CB469" s="311"/>
      <c r="CC469" s="311"/>
      <c r="CD469" s="311"/>
      <c r="CE469" s="311"/>
      <c r="CF469" s="311"/>
      <c r="CG469" s="311"/>
      <c r="CH469" s="311"/>
      <c r="CI469" s="311"/>
      <c r="CJ469" s="311"/>
      <c r="CK469" s="311"/>
      <c r="CL469" s="311"/>
      <c r="CM469" s="311"/>
      <c r="CN469" s="311"/>
      <c r="CO469" s="311"/>
      <c r="CP469" s="311"/>
      <c r="CQ469" s="311"/>
      <c r="CR469" s="311"/>
      <c r="CS469" s="311"/>
      <c r="CT469" s="311"/>
      <c r="CU469" s="311"/>
      <c r="CV469" s="311"/>
      <c r="CW469" s="311"/>
      <c r="CX469" s="311"/>
      <c r="CY469" s="311"/>
      <c r="CZ469" s="311"/>
      <c r="DA469" s="311"/>
      <c r="DB469" s="311"/>
      <c r="DC469" s="311"/>
      <c r="DD469" s="311"/>
      <c r="DE469" s="311"/>
      <c r="DF469" s="311"/>
      <c r="DG469" s="311"/>
      <c r="DH469" s="311"/>
      <c r="DI469" s="311"/>
      <c r="DJ469" s="311"/>
      <c r="DK469" s="311"/>
      <c r="DL469" s="311"/>
      <c r="DM469" s="311"/>
      <c r="DN469" s="311"/>
      <c r="DO469" s="311"/>
      <c r="DP469" s="311"/>
      <c r="DQ469" s="311"/>
      <c r="DR469" s="311"/>
      <c r="DS469" s="311"/>
      <c r="DT469" s="311"/>
      <c r="DU469" s="311"/>
      <c r="DV469" s="311"/>
      <c r="DW469" s="311"/>
      <c r="DX469" s="311"/>
      <c r="DY469" s="311"/>
      <c r="DZ469" s="311"/>
      <c r="EA469" s="311"/>
      <c r="EB469" s="311"/>
      <c r="EC469" s="311"/>
      <c r="ED469" s="311"/>
      <c r="EE469" s="311"/>
      <c r="EF469" s="311"/>
      <c r="EG469" s="311"/>
      <c r="EH469" s="311"/>
      <c r="EI469" s="311"/>
      <c r="EJ469" s="311"/>
      <c r="EK469" s="311"/>
      <c r="EL469" s="311"/>
      <c r="EM469" s="311"/>
      <c r="EN469" s="311"/>
      <c r="EO469" s="311"/>
      <c r="EP469" s="311"/>
      <c r="EQ469" s="311"/>
      <c r="ER469" s="311"/>
      <c r="ES469" s="311"/>
      <c r="ET469" s="311"/>
      <c r="EU469" s="311"/>
      <c r="EV469" s="311"/>
      <c r="EW469" s="311"/>
      <c r="EX469" s="311"/>
      <c r="EY469" s="311"/>
      <c r="EZ469" s="311"/>
      <c r="FA469" s="311"/>
      <c r="FB469" s="311"/>
      <c r="FC469" s="311"/>
      <c r="FD469" s="311"/>
      <c r="FE469" s="311"/>
      <c r="FF469" s="311"/>
      <c r="FG469" s="311"/>
      <c r="FH469" s="311"/>
      <c r="FI469" s="311"/>
      <c r="FJ469" s="311"/>
      <c r="FK469" s="311"/>
      <c r="FL469" s="311"/>
      <c r="FM469" s="311"/>
      <c r="FN469" s="311"/>
      <c r="FO469" s="311"/>
      <c r="FP469" s="311"/>
      <c r="FQ469" s="311"/>
      <c r="FR469" s="311"/>
      <c r="FS469" s="311"/>
      <c r="FT469" s="311"/>
      <c r="FU469" s="311"/>
      <c r="FV469" s="311"/>
      <c r="FW469" s="311"/>
      <c r="FX469" s="311"/>
      <c r="FY469" s="311"/>
      <c r="FZ469" s="311"/>
      <c r="GA469" s="311"/>
      <c r="GB469" s="311"/>
      <c r="GC469" s="311"/>
      <c r="GD469" s="311"/>
      <c r="GE469" s="311"/>
      <c r="GF469" s="311"/>
      <c r="GG469" s="311"/>
      <c r="GH469" s="311"/>
      <c r="GI469" s="311"/>
      <c r="GJ469" s="311"/>
      <c r="GK469" s="311"/>
      <c r="GL469" s="311"/>
      <c r="GM469" s="311"/>
      <c r="GN469" s="311"/>
      <c r="GO469" s="311"/>
      <c r="GP469" s="311"/>
      <c r="GQ469" s="311"/>
      <c r="GR469" s="311"/>
      <c r="GS469" s="311"/>
      <c r="GT469" s="311"/>
      <c r="GU469" s="311"/>
      <c r="GV469" s="311"/>
      <c r="GW469" s="311"/>
      <c r="GX469" s="311"/>
      <c r="GY469" s="311"/>
      <c r="GZ469" s="311"/>
      <c r="HA469" s="311"/>
      <c r="HB469" s="311"/>
      <c r="HC469" s="311"/>
      <c r="HD469" s="311"/>
      <c r="HE469" s="311"/>
      <c r="HF469" s="311"/>
      <c r="HG469" s="311"/>
      <c r="HH469" s="311"/>
      <c r="HI469" s="311"/>
      <c r="HJ469" s="311"/>
      <c r="HK469" s="311"/>
      <c r="HL469" s="311"/>
      <c r="HM469" s="311"/>
      <c r="HN469" s="311"/>
      <c r="HO469" s="311"/>
      <c r="HP469" s="311"/>
      <c r="HQ469" s="311"/>
      <c r="HR469" s="311"/>
      <c r="HS469" s="311"/>
      <c r="HT469" s="311"/>
      <c r="HU469" s="311"/>
      <c r="HV469" s="311"/>
      <c r="HW469" s="311"/>
      <c r="HX469" s="311"/>
      <c r="HY469" s="311"/>
      <c r="HZ469" s="311"/>
      <c r="IA469" s="311"/>
      <c r="IB469" s="311"/>
      <c r="IC469" s="311"/>
      <c r="ID469" s="311"/>
      <c r="IE469" s="311"/>
      <c r="IF469" s="311"/>
      <c r="IG469" s="311"/>
      <c r="IH469" s="311"/>
      <c r="II469" s="311"/>
      <c r="IJ469" s="311"/>
      <c r="IK469" s="311"/>
      <c r="IL469" s="311"/>
      <c r="IM469" s="311"/>
      <c r="IN469" s="311"/>
      <c r="IO469" s="311"/>
      <c r="IP469" s="311"/>
      <c r="IQ469" s="311"/>
      <c r="IR469" s="311"/>
      <c r="IS469" s="311"/>
    </row>
    <row r="470" spans="1:253" s="311" customFormat="1" ht="39" customHeight="1">
      <c r="A470" s="677" t="s">
        <v>1051</v>
      </c>
      <c r="B470" s="565" t="s">
        <v>679</v>
      </c>
      <c r="C470" s="563" t="s">
        <v>555</v>
      </c>
      <c r="D470" s="563" t="s">
        <v>47</v>
      </c>
      <c r="E470" s="633">
        <v>115000</v>
      </c>
      <c r="F470" s="633">
        <v>15</v>
      </c>
      <c r="G470" s="540">
        <v>0</v>
      </c>
      <c r="H470" s="540">
        <v>805</v>
      </c>
      <c r="I470" s="540">
        <v>1725</v>
      </c>
      <c r="J470" s="531">
        <f t="shared" si="21"/>
        <v>1725</v>
      </c>
      <c r="K470" s="584" t="s">
        <v>240</v>
      </c>
      <c r="L470" s="580" t="s">
        <v>644</v>
      </c>
      <c r="M470" s="582"/>
      <c r="N470" s="589"/>
      <c r="O470" s="582"/>
      <c r="P470" s="582"/>
    </row>
    <row r="471" spans="1:253" s="311" customFormat="1" ht="45.75" customHeight="1">
      <c r="A471" s="612" t="s">
        <v>1052</v>
      </c>
      <c r="B471" s="635" t="s">
        <v>761</v>
      </c>
      <c r="C471" s="556" t="s">
        <v>555</v>
      </c>
      <c r="D471" s="613" t="s">
        <v>47</v>
      </c>
      <c r="E471" s="634">
        <v>891800</v>
      </c>
      <c r="F471" s="633">
        <v>1</v>
      </c>
      <c r="G471" s="540"/>
      <c r="H471" s="540">
        <v>891.8</v>
      </c>
      <c r="I471" s="540">
        <v>891.8</v>
      </c>
      <c r="J471" s="531">
        <f t="shared" si="21"/>
        <v>891.8</v>
      </c>
      <c r="K471" s="665" t="s">
        <v>240</v>
      </c>
      <c r="L471" s="660" t="s">
        <v>242</v>
      </c>
      <c r="M471" s="582"/>
      <c r="N471" s="662"/>
      <c r="O471" s="661"/>
      <c r="P471" s="661"/>
      <c r="Q471" s="663"/>
      <c r="R471" s="663"/>
      <c r="S471" s="663"/>
      <c r="T471" s="663"/>
      <c r="U471" s="663"/>
      <c r="V471" s="663"/>
      <c r="W471" s="663"/>
      <c r="X471" s="663"/>
      <c r="Y471" s="663"/>
      <c r="Z471" s="663"/>
      <c r="AA471" s="663"/>
      <c r="AB471" s="663"/>
      <c r="AC471" s="663"/>
      <c r="AD471" s="663"/>
      <c r="AE471" s="663"/>
      <c r="AF471" s="663"/>
      <c r="AG471" s="663"/>
      <c r="AH471" s="663"/>
      <c r="AI471" s="663"/>
      <c r="AJ471" s="663"/>
      <c r="AK471" s="663"/>
      <c r="AL471" s="663"/>
      <c r="AM471" s="663"/>
      <c r="AN471" s="663"/>
      <c r="AO471" s="663"/>
      <c r="AP471" s="663"/>
      <c r="AQ471" s="663"/>
      <c r="AR471" s="663"/>
      <c r="AS471" s="663"/>
      <c r="AT471" s="663"/>
      <c r="AU471" s="663"/>
      <c r="AV471" s="663"/>
      <c r="AW471" s="663"/>
      <c r="AX471" s="663"/>
      <c r="AY471" s="663"/>
      <c r="AZ471" s="663"/>
      <c r="BA471" s="663"/>
      <c r="BB471" s="663"/>
      <c r="BC471" s="663"/>
      <c r="BD471" s="663"/>
      <c r="BE471" s="663"/>
      <c r="BF471" s="663"/>
      <c r="BG471" s="663"/>
      <c r="BH471" s="663"/>
      <c r="BI471" s="663"/>
      <c r="BJ471" s="663"/>
      <c r="BK471" s="663"/>
      <c r="BL471" s="663"/>
      <c r="BM471" s="663"/>
      <c r="BN471" s="663"/>
      <c r="BO471" s="663"/>
      <c r="BP471" s="663"/>
      <c r="BQ471" s="663"/>
      <c r="BR471" s="663"/>
      <c r="BS471" s="663"/>
      <c r="BT471" s="663"/>
      <c r="BU471" s="663"/>
      <c r="BV471" s="663"/>
      <c r="BW471" s="663"/>
      <c r="BX471" s="663"/>
      <c r="BY471" s="663"/>
      <c r="BZ471" s="663"/>
      <c r="CA471" s="663"/>
      <c r="CB471" s="663"/>
      <c r="CC471" s="663"/>
      <c r="CD471" s="663"/>
      <c r="CE471" s="663"/>
      <c r="CF471" s="663"/>
      <c r="CG471" s="663"/>
      <c r="CH471" s="663"/>
      <c r="CI471" s="663"/>
      <c r="CJ471" s="663"/>
      <c r="CK471" s="663"/>
      <c r="CL471" s="663"/>
      <c r="CM471" s="663"/>
      <c r="CN471" s="663"/>
      <c r="CO471" s="663"/>
      <c r="CP471" s="663"/>
      <c r="CQ471" s="663"/>
      <c r="CR471" s="663"/>
      <c r="CS471" s="663"/>
      <c r="CT471" s="663"/>
      <c r="CU471" s="663"/>
      <c r="CV471" s="663"/>
      <c r="CW471" s="663"/>
      <c r="CX471" s="663"/>
      <c r="CY471" s="663"/>
      <c r="CZ471" s="663"/>
      <c r="DA471" s="663"/>
      <c r="DB471" s="663"/>
      <c r="DC471" s="663"/>
      <c r="DD471" s="663"/>
      <c r="DE471" s="663"/>
      <c r="DF471" s="663"/>
      <c r="DG471" s="663"/>
      <c r="DH471" s="663"/>
      <c r="DI471" s="663"/>
      <c r="DJ471" s="663"/>
      <c r="DK471" s="663"/>
      <c r="DL471" s="663"/>
      <c r="DM471" s="663"/>
      <c r="DN471" s="663"/>
      <c r="DO471" s="663"/>
      <c r="DP471" s="663"/>
      <c r="DQ471" s="663"/>
      <c r="DR471" s="663"/>
      <c r="DS471" s="663"/>
      <c r="DT471" s="663"/>
      <c r="DU471" s="663"/>
      <c r="DV471" s="663"/>
      <c r="DW471" s="663"/>
      <c r="DX471" s="663"/>
      <c r="DY471" s="663"/>
      <c r="DZ471" s="663"/>
      <c r="EA471" s="663"/>
      <c r="EB471" s="663"/>
      <c r="EC471" s="663"/>
      <c r="ED471" s="663"/>
      <c r="EE471" s="663"/>
      <c r="EF471" s="663"/>
      <c r="EG471" s="663"/>
      <c r="EH471" s="663"/>
      <c r="EI471" s="663"/>
      <c r="EJ471" s="663"/>
      <c r="EK471" s="663"/>
      <c r="EL471" s="663"/>
      <c r="EM471" s="663"/>
      <c r="EN471" s="663"/>
      <c r="EO471" s="663"/>
      <c r="EP471" s="663"/>
      <c r="EQ471" s="663"/>
      <c r="ER471" s="663"/>
      <c r="ES471" s="663"/>
      <c r="ET471" s="663"/>
      <c r="EU471" s="663"/>
      <c r="EV471" s="663"/>
      <c r="EW471" s="663"/>
      <c r="EX471" s="663"/>
      <c r="EY471" s="663"/>
      <c r="EZ471" s="663"/>
      <c r="FA471" s="663"/>
      <c r="FB471" s="663"/>
      <c r="FC471" s="663"/>
      <c r="FD471" s="663"/>
      <c r="FE471" s="663"/>
      <c r="FF471" s="663"/>
      <c r="FG471" s="663"/>
      <c r="FH471" s="663"/>
      <c r="FI471" s="663"/>
      <c r="FJ471" s="663"/>
      <c r="FK471" s="663"/>
      <c r="FL471" s="663"/>
      <c r="FM471" s="663"/>
      <c r="FN471" s="663"/>
      <c r="FO471" s="663"/>
      <c r="FP471" s="663"/>
      <c r="FQ471" s="663"/>
      <c r="FR471" s="663"/>
      <c r="FS471" s="663"/>
      <c r="FT471" s="663"/>
      <c r="FU471" s="663"/>
      <c r="FV471" s="663"/>
      <c r="FW471" s="663"/>
      <c r="FX471" s="663"/>
      <c r="FY471" s="663"/>
      <c r="FZ471" s="663"/>
      <c r="GA471" s="663"/>
      <c r="GB471" s="663"/>
      <c r="GC471" s="663"/>
      <c r="GD471" s="663"/>
      <c r="GE471" s="663"/>
      <c r="GF471" s="663"/>
      <c r="GG471" s="663"/>
      <c r="GH471" s="663"/>
      <c r="GI471" s="663"/>
      <c r="GJ471" s="663"/>
      <c r="GK471" s="663"/>
      <c r="GL471" s="663"/>
      <c r="GM471" s="663"/>
      <c r="GN471" s="663"/>
      <c r="GO471" s="663"/>
      <c r="GP471" s="663"/>
      <c r="GQ471" s="663"/>
      <c r="GR471" s="663"/>
      <c r="GS471" s="663"/>
      <c r="GT471" s="663"/>
      <c r="GU471" s="663"/>
      <c r="GV471" s="663"/>
      <c r="GW471" s="663"/>
      <c r="GX471" s="663"/>
      <c r="GY471" s="663"/>
      <c r="GZ471" s="663"/>
      <c r="HA471" s="663"/>
      <c r="HB471" s="663"/>
      <c r="HC471" s="663"/>
      <c r="HD471" s="663"/>
      <c r="HE471" s="663"/>
      <c r="HF471" s="663"/>
      <c r="HG471" s="663"/>
      <c r="HH471" s="663"/>
      <c r="HI471" s="663"/>
      <c r="HJ471" s="663"/>
      <c r="HK471" s="663"/>
      <c r="HL471" s="663"/>
      <c r="HM471" s="663"/>
      <c r="HN471" s="663"/>
      <c r="HO471" s="663"/>
      <c r="HP471" s="663"/>
      <c r="HQ471" s="663"/>
      <c r="HR471" s="663"/>
      <c r="HS471" s="663"/>
      <c r="HT471" s="663"/>
      <c r="HU471" s="663"/>
      <c r="HV471" s="663"/>
      <c r="HW471" s="663"/>
      <c r="HX471" s="663"/>
      <c r="HY471" s="663"/>
      <c r="HZ471" s="663"/>
      <c r="IA471" s="663"/>
      <c r="IB471" s="663"/>
      <c r="IC471" s="663"/>
      <c r="ID471" s="663"/>
      <c r="IE471" s="663"/>
      <c r="IF471" s="663"/>
      <c r="IG471" s="663"/>
      <c r="IH471" s="663"/>
      <c r="II471" s="663"/>
      <c r="IJ471" s="663"/>
      <c r="IK471" s="663"/>
      <c r="IL471" s="663"/>
      <c r="IM471" s="663"/>
      <c r="IN471" s="663"/>
      <c r="IO471" s="663"/>
      <c r="IP471" s="663"/>
      <c r="IQ471" s="663"/>
      <c r="IR471" s="663"/>
      <c r="IS471" s="663"/>
    </row>
    <row r="472" spans="1:253" s="663" customFormat="1" ht="47.25" customHeight="1">
      <c r="A472" s="677" t="s">
        <v>1435</v>
      </c>
      <c r="B472" s="565" t="s">
        <v>683</v>
      </c>
      <c r="C472" s="563" t="s">
        <v>555</v>
      </c>
      <c r="D472" s="613" t="s">
        <v>47</v>
      </c>
      <c r="E472" s="633">
        <v>36000</v>
      </c>
      <c r="F472" s="633">
        <v>5</v>
      </c>
      <c r="G472" s="540">
        <v>0</v>
      </c>
      <c r="H472" s="540">
        <v>72</v>
      </c>
      <c r="I472" s="540">
        <v>144</v>
      </c>
      <c r="J472" s="531">
        <f t="shared" si="21"/>
        <v>180</v>
      </c>
      <c r="K472" s="664" t="s">
        <v>240</v>
      </c>
      <c r="L472" s="660" t="s">
        <v>644</v>
      </c>
      <c r="M472" s="582"/>
      <c r="N472" s="662"/>
      <c r="O472" s="661"/>
      <c r="P472" s="661"/>
    </row>
    <row r="473" spans="1:253" s="663" customFormat="1" ht="48.75" customHeight="1">
      <c r="A473" s="613" t="s">
        <v>1053</v>
      </c>
      <c r="B473" s="565" t="s">
        <v>762</v>
      </c>
      <c r="C473" s="563" t="s">
        <v>555</v>
      </c>
      <c r="D473" s="563" t="s">
        <v>47</v>
      </c>
      <c r="E473" s="633">
        <v>124000</v>
      </c>
      <c r="F473" s="633">
        <v>5</v>
      </c>
      <c r="G473" s="540">
        <v>0</v>
      </c>
      <c r="H473" s="540">
        <v>248</v>
      </c>
      <c r="I473" s="540">
        <v>620</v>
      </c>
      <c r="J473" s="531">
        <f t="shared" si="21"/>
        <v>620</v>
      </c>
      <c r="K473" s="584" t="s">
        <v>240</v>
      </c>
      <c r="L473" s="580" t="s">
        <v>644</v>
      </c>
      <c r="M473" s="582"/>
      <c r="N473" s="589"/>
      <c r="O473" s="582"/>
      <c r="P473" s="582"/>
      <c r="Q473" s="311"/>
      <c r="R473" s="311"/>
      <c r="S473" s="311"/>
      <c r="T473" s="311"/>
      <c r="U473" s="311"/>
      <c r="V473" s="311"/>
      <c r="W473" s="311"/>
      <c r="X473" s="311"/>
      <c r="Y473" s="311"/>
      <c r="Z473" s="311"/>
      <c r="AA473" s="311"/>
      <c r="AB473" s="311"/>
      <c r="AC473" s="311"/>
      <c r="AD473" s="311"/>
      <c r="AE473" s="311"/>
      <c r="AF473" s="311"/>
      <c r="AG473" s="311"/>
      <c r="AH473" s="311"/>
      <c r="AI473" s="311"/>
      <c r="AJ473" s="311"/>
      <c r="AK473" s="311"/>
      <c r="AL473" s="311"/>
      <c r="AM473" s="311"/>
      <c r="AN473" s="311"/>
      <c r="AO473" s="311"/>
      <c r="AP473" s="311"/>
      <c r="AQ473" s="311"/>
      <c r="AR473" s="311"/>
      <c r="AS473" s="311"/>
      <c r="AT473" s="311"/>
      <c r="AU473" s="311"/>
      <c r="AV473" s="311"/>
      <c r="AW473" s="311"/>
      <c r="AX473" s="311"/>
      <c r="AY473" s="311"/>
      <c r="AZ473" s="311"/>
      <c r="BA473" s="311"/>
      <c r="BB473" s="311"/>
      <c r="BC473" s="311"/>
      <c r="BD473" s="311"/>
      <c r="BE473" s="311"/>
      <c r="BF473" s="311"/>
      <c r="BG473" s="311"/>
      <c r="BH473" s="311"/>
      <c r="BI473" s="311"/>
      <c r="BJ473" s="311"/>
      <c r="BK473" s="311"/>
      <c r="BL473" s="311"/>
      <c r="BM473" s="311"/>
      <c r="BN473" s="311"/>
      <c r="BO473" s="311"/>
      <c r="BP473" s="311"/>
      <c r="BQ473" s="311"/>
      <c r="BR473" s="311"/>
      <c r="BS473" s="311"/>
      <c r="BT473" s="311"/>
      <c r="BU473" s="311"/>
      <c r="BV473" s="311"/>
      <c r="BW473" s="311"/>
      <c r="BX473" s="311"/>
      <c r="BY473" s="311"/>
      <c r="BZ473" s="311"/>
      <c r="CA473" s="311"/>
      <c r="CB473" s="311"/>
      <c r="CC473" s="311"/>
      <c r="CD473" s="311"/>
      <c r="CE473" s="311"/>
      <c r="CF473" s="311"/>
      <c r="CG473" s="311"/>
      <c r="CH473" s="311"/>
      <c r="CI473" s="311"/>
      <c r="CJ473" s="311"/>
      <c r="CK473" s="311"/>
      <c r="CL473" s="311"/>
      <c r="CM473" s="311"/>
      <c r="CN473" s="311"/>
      <c r="CO473" s="311"/>
      <c r="CP473" s="311"/>
      <c r="CQ473" s="311"/>
      <c r="CR473" s="311"/>
      <c r="CS473" s="311"/>
      <c r="CT473" s="311"/>
      <c r="CU473" s="311"/>
      <c r="CV473" s="311"/>
      <c r="CW473" s="311"/>
      <c r="CX473" s="311"/>
      <c r="CY473" s="311"/>
      <c r="CZ473" s="311"/>
      <c r="DA473" s="311"/>
      <c r="DB473" s="311"/>
      <c r="DC473" s="311"/>
      <c r="DD473" s="311"/>
      <c r="DE473" s="311"/>
      <c r="DF473" s="311"/>
      <c r="DG473" s="311"/>
      <c r="DH473" s="311"/>
      <c r="DI473" s="311"/>
      <c r="DJ473" s="311"/>
      <c r="DK473" s="311"/>
      <c r="DL473" s="311"/>
      <c r="DM473" s="311"/>
      <c r="DN473" s="311"/>
      <c r="DO473" s="311"/>
      <c r="DP473" s="311"/>
      <c r="DQ473" s="311"/>
      <c r="DR473" s="311"/>
      <c r="DS473" s="311"/>
      <c r="DT473" s="311"/>
      <c r="DU473" s="311"/>
      <c r="DV473" s="311"/>
      <c r="DW473" s="311"/>
      <c r="DX473" s="311"/>
      <c r="DY473" s="311"/>
      <c r="DZ473" s="311"/>
      <c r="EA473" s="311"/>
      <c r="EB473" s="311"/>
      <c r="EC473" s="311"/>
      <c r="ED473" s="311"/>
      <c r="EE473" s="311"/>
      <c r="EF473" s="311"/>
      <c r="EG473" s="311"/>
      <c r="EH473" s="311"/>
      <c r="EI473" s="311"/>
      <c r="EJ473" s="311"/>
      <c r="EK473" s="311"/>
      <c r="EL473" s="311"/>
      <c r="EM473" s="311"/>
      <c r="EN473" s="311"/>
      <c r="EO473" s="311"/>
      <c r="EP473" s="311"/>
      <c r="EQ473" s="311"/>
      <c r="ER473" s="311"/>
      <c r="ES473" s="311"/>
      <c r="ET473" s="311"/>
      <c r="EU473" s="311"/>
      <c r="EV473" s="311"/>
      <c r="EW473" s="311"/>
      <c r="EX473" s="311"/>
      <c r="EY473" s="311"/>
      <c r="EZ473" s="311"/>
      <c r="FA473" s="311"/>
      <c r="FB473" s="311"/>
      <c r="FC473" s="311"/>
      <c r="FD473" s="311"/>
      <c r="FE473" s="311"/>
      <c r="FF473" s="311"/>
      <c r="FG473" s="311"/>
      <c r="FH473" s="311"/>
      <c r="FI473" s="311"/>
      <c r="FJ473" s="311"/>
      <c r="FK473" s="311"/>
      <c r="FL473" s="311"/>
      <c r="FM473" s="311"/>
      <c r="FN473" s="311"/>
      <c r="FO473" s="311"/>
      <c r="FP473" s="311"/>
      <c r="FQ473" s="311"/>
      <c r="FR473" s="311"/>
      <c r="FS473" s="311"/>
      <c r="FT473" s="311"/>
      <c r="FU473" s="311"/>
      <c r="FV473" s="311"/>
      <c r="FW473" s="311"/>
      <c r="FX473" s="311"/>
      <c r="FY473" s="311"/>
      <c r="FZ473" s="311"/>
      <c r="GA473" s="311"/>
      <c r="GB473" s="311"/>
      <c r="GC473" s="311"/>
      <c r="GD473" s="311"/>
      <c r="GE473" s="311"/>
      <c r="GF473" s="311"/>
      <c r="GG473" s="311"/>
      <c r="GH473" s="311"/>
      <c r="GI473" s="311"/>
      <c r="GJ473" s="311"/>
      <c r="GK473" s="311"/>
      <c r="GL473" s="311"/>
      <c r="GM473" s="311"/>
      <c r="GN473" s="311"/>
      <c r="GO473" s="311"/>
      <c r="GP473" s="311"/>
      <c r="GQ473" s="311"/>
      <c r="GR473" s="311"/>
      <c r="GS473" s="311"/>
      <c r="GT473" s="311"/>
      <c r="GU473" s="311"/>
      <c r="GV473" s="311"/>
      <c r="GW473" s="311"/>
      <c r="GX473" s="311"/>
      <c r="GY473" s="311"/>
      <c r="GZ473" s="311"/>
      <c r="HA473" s="311"/>
      <c r="HB473" s="311"/>
      <c r="HC473" s="311"/>
      <c r="HD473" s="311"/>
      <c r="HE473" s="311"/>
      <c r="HF473" s="311"/>
      <c r="HG473" s="311"/>
      <c r="HH473" s="311"/>
      <c r="HI473" s="311"/>
      <c r="HJ473" s="311"/>
      <c r="HK473" s="311"/>
      <c r="HL473" s="311"/>
      <c r="HM473" s="311"/>
      <c r="HN473" s="311"/>
      <c r="HO473" s="311"/>
      <c r="HP473" s="311"/>
      <c r="HQ473" s="311"/>
      <c r="HR473" s="311"/>
      <c r="HS473" s="311"/>
      <c r="HT473" s="311"/>
      <c r="HU473" s="311"/>
      <c r="HV473" s="311"/>
      <c r="HW473" s="311"/>
      <c r="HX473" s="311"/>
      <c r="HY473" s="311"/>
      <c r="HZ473" s="311"/>
      <c r="IA473" s="311"/>
      <c r="IB473" s="311"/>
      <c r="IC473" s="311"/>
      <c r="ID473" s="311"/>
      <c r="IE473" s="311"/>
      <c r="IF473" s="311"/>
      <c r="IG473" s="311"/>
      <c r="IH473" s="311"/>
      <c r="II473" s="311"/>
      <c r="IJ473" s="311"/>
      <c r="IK473" s="311"/>
      <c r="IL473" s="311"/>
      <c r="IM473" s="311"/>
      <c r="IN473" s="311"/>
      <c r="IO473" s="311"/>
      <c r="IP473" s="311"/>
      <c r="IQ473" s="311"/>
      <c r="IR473" s="311"/>
      <c r="IS473" s="311"/>
    </row>
    <row r="474" spans="1:253" s="311" customFormat="1" ht="38.25" customHeight="1">
      <c r="A474" s="612" t="s">
        <v>1054</v>
      </c>
      <c r="B474" s="635" t="s">
        <v>619</v>
      </c>
      <c r="C474" s="556" t="s">
        <v>555</v>
      </c>
      <c r="D474" s="556" t="s">
        <v>47</v>
      </c>
      <c r="E474" s="634">
        <v>140000</v>
      </c>
      <c r="F474" s="633">
        <v>58</v>
      </c>
      <c r="G474" s="540"/>
      <c r="H474" s="540">
        <v>6020</v>
      </c>
      <c r="I474" s="540">
        <v>6020</v>
      </c>
      <c r="J474" s="531">
        <f t="shared" si="21"/>
        <v>8120</v>
      </c>
      <c r="K474" s="584" t="s">
        <v>240</v>
      </c>
      <c r="L474" s="580" t="s">
        <v>242</v>
      </c>
      <c r="M474" s="582"/>
      <c r="N474" s="589"/>
      <c r="O474" s="582"/>
      <c r="P474" s="582"/>
    </row>
    <row r="475" spans="1:253" s="663" customFormat="1" ht="38.25" customHeight="1">
      <c r="A475" s="677" t="s">
        <v>1436</v>
      </c>
      <c r="B475" s="565" t="s">
        <v>619</v>
      </c>
      <c r="C475" s="563" t="s">
        <v>555</v>
      </c>
      <c r="D475" s="556" t="s">
        <v>47</v>
      </c>
      <c r="E475" s="633">
        <v>170000</v>
      </c>
      <c r="F475" s="633">
        <v>5</v>
      </c>
      <c r="G475" s="540">
        <v>0</v>
      </c>
      <c r="H475" s="540">
        <v>340</v>
      </c>
      <c r="I475" s="540">
        <v>680</v>
      </c>
      <c r="J475" s="531">
        <f t="shared" si="21"/>
        <v>850</v>
      </c>
      <c r="K475" s="664" t="s">
        <v>240</v>
      </c>
      <c r="L475" s="660" t="s">
        <v>644</v>
      </c>
      <c r="M475" s="582"/>
      <c r="N475" s="662"/>
      <c r="O475" s="661"/>
      <c r="P475" s="661"/>
    </row>
    <row r="476" spans="1:253" s="311" customFormat="1" ht="38.25" customHeight="1">
      <c r="A476" s="677" t="s">
        <v>1437</v>
      </c>
      <c r="B476" s="565" t="s">
        <v>619</v>
      </c>
      <c r="C476" s="563" t="s">
        <v>555</v>
      </c>
      <c r="D476" s="556" t="s">
        <v>47</v>
      </c>
      <c r="E476" s="633">
        <v>220000</v>
      </c>
      <c r="F476" s="633">
        <v>3</v>
      </c>
      <c r="G476" s="540">
        <v>0</v>
      </c>
      <c r="H476" s="540">
        <v>220</v>
      </c>
      <c r="I476" s="540">
        <v>440</v>
      </c>
      <c r="J476" s="531">
        <f t="shared" si="21"/>
        <v>660</v>
      </c>
      <c r="K476" s="664" t="s">
        <v>240</v>
      </c>
      <c r="L476" s="660" t="s">
        <v>644</v>
      </c>
      <c r="M476" s="582"/>
      <c r="N476" s="662"/>
      <c r="O476" s="661"/>
      <c r="P476" s="661"/>
      <c r="Q476" s="663"/>
      <c r="R476" s="663"/>
      <c r="S476" s="663"/>
      <c r="T476" s="663"/>
      <c r="U476" s="663"/>
      <c r="V476" s="663"/>
      <c r="W476" s="663"/>
      <c r="X476" s="663"/>
      <c r="Y476" s="663"/>
      <c r="Z476" s="663"/>
      <c r="AA476" s="663"/>
      <c r="AB476" s="663"/>
      <c r="AC476" s="663"/>
      <c r="AD476" s="663"/>
      <c r="AE476" s="663"/>
      <c r="AF476" s="663"/>
      <c r="AG476" s="663"/>
      <c r="AH476" s="663"/>
      <c r="AI476" s="663"/>
      <c r="AJ476" s="663"/>
      <c r="AK476" s="663"/>
      <c r="AL476" s="663"/>
      <c r="AM476" s="663"/>
      <c r="AN476" s="663"/>
      <c r="AO476" s="663"/>
      <c r="AP476" s="663"/>
      <c r="AQ476" s="663"/>
      <c r="AR476" s="663"/>
      <c r="AS476" s="663"/>
      <c r="AT476" s="663"/>
      <c r="AU476" s="663"/>
      <c r="AV476" s="663"/>
      <c r="AW476" s="663"/>
      <c r="AX476" s="663"/>
      <c r="AY476" s="663"/>
      <c r="AZ476" s="663"/>
      <c r="BA476" s="663"/>
      <c r="BB476" s="663"/>
      <c r="BC476" s="663"/>
      <c r="BD476" s="663"/>
      <c r="BE476" s="663"/>
      <c r="BF476" s="663"/>
      <c r="BG476" s="663"/>
      <c r="BH476" s="663"/>
      <c r="BI476" s="663"/>
      <c r="BJ476" s="663"/>
      <c r="BK476" s="663"/>
      <c r="BL476" s="663"/>
      <c r="BM476" s="663"/>
      <c r="BN476" s="663"/>
      <c r="BO476" s="663"/>
      <c r="BP476" s="663"/>
      <c r="BQ476" s="663"/>
      <c r="BR476" s="663"/>
      <c r="BS476" s="663"/>
      <c r="BT476" s="663"/>
      <c r="BU476" s="663"/>
      <c r="BV476" s="663"/>
      <c r="BW476" s="663"/>
      <c r="BX476" s="663"/>
      <c r="BY476" s="663"/>
      <c r="BZ476" s="663"/>
      <c r="CA476" s="663"/>
      <c r="CB476" s="663"/>
      <c r="CC476" s="663"/>
      <c r="CD476" s="663"/>
      <c r="CE476" s="663"/>
      <c r="CF476" s="663"/>
      <c r="CG476" s="663"/>
      <c r="CH476" s="663"/>
      <c r="CI476" s="663"/>
      <c r="CJ476" s="663"/>
      <c r="CK476" s="663"/>
      <c r="CL476" s="663"/>
      <c r="CM476" s="663"/>
      <c r="CN476" s="663"/>
      <c r="CO476" s="663"/>
      <c r="CP476" s="663"/>
      <c r="CQ476" s="663"/>
      <c r="CR476" s="663"/>
      <c r="CS476" s="663"/>
      <c r="CT476" s="663"/>
      <c r="CU476" s="663"/>
      <c r="CV476" s="663"/>
      <c r="CW476" s="663"/>
      <c r="CX476" s="663"/>
      <c r="CY476" s="663"/>
      <c r="CZ476" s="663"/>
      <c r="DA476" s="663"/>
      <c r="DB476" s="663"/>
      <c r="DC476" s="663"/>
      <c r="DD476" s="663"/>
      <c r="DE476" s="663"/>
      <c r="DF476" s="663"/>
      <c r="DG476" s="663"/>
      <c r="DH476" s="663"/>
      <c r="DI476" s="663"/>
      <c r="DJ476" s="663"/>
      <c r="DK476" s="663"/>
      <c r="DL476" s="663"/>
      <c r="DM476" s="663"/>
      <c r="DN476" s="663"/>
      <c r="DO476" s="663"/>
      <c r="DP476" s="663"/>
      <c r="DQ476" s="663"/>
      <c r="DR476" s="663"/>
      <c r="DS476" s="663"/>
      <c r="DT476" s="663"/>
      <c r="DU476" s="663"/>
      <c r="DV476" s="663"/>
      <c r="DW476" s="663"/>
      <c r="DX476" s="663"/>
      <c r="DY476" s="663"/>
      <c r="DZ476" s="663"/>
      <c r="EA476" s="663"/>
      <c r="EB476" s="663"/>
      <c r="EC476" s="663"/>
      <c r="ED476" s="663"/>
      <c r="EE476" s="663"/>
      <c r="EF476" s="663"/>
      <c r="EG476" s="663"/>
      <c r="EH476" s="663"/>
      <c r="EI476" s="663"/>
      <c r="EJ476" s="663"/>
      <c r="EK476" s="663"/>
      <c r="EL476" s="663"/>
      <c r="EM476" s="663"/>
      <c r="EN476" s="663"/>
      <c r="EO476" s="663"/>
      <c r="EP476" s="663"/>
      <c r="EQ476" s="663"/>
      <c r="ER476" s="663"/>
      <c r="ES476" s="663"/>
      <c r="ET476" s="663"/>
      <c r="EU476" s="663"/>
      <c r="EV476" s="663"/>
      <c r="EW476" s="663"/>
      <c r="EX476" s="663"/>
      <c r="EY476" s="663"/>
      <c r="EZ476" s="663"/>
      <c r="FA476" s="663"/>
      <c r="FB476" s="663"/>
      <c r="FC476" s="663"/>
      <c r="FD476" s="663"/>
      <c r="FE476" s="663"/>
      <c r="FF476" s="663"/>
      <c r="FG476" s="663"/>
      <c r="FH476" s="663"/>
      <c r="FI476" s="663"/>
      <c r="FJ476" s="663"/>
      <c r="FK476" s="663"/>
      <c r="FL476" s="663"/>
      <c r="FM476" s="663"/>
      <c r="FN476" s="663"/>
      <c r="FO476" s="663"/>
      <c r="FP476" s="663"/>
      <c r="FQ476" s="663"/>
      <c r="FR476" s="663"/>
      <c r="FS476" s="663"/>
      <c r="FT476" s="663"/>
      <c r="FU476" s="663"/>
      <c r="FV476" s="663"/>
      <c r="FW476" s="663"/>
      <c r="FX476" s="663"/>
      <c r="FY476" s="663"/>
      <c r="FZ476" s="663"/>
      <c r="GA476" s="663"/>
      <c r="GB476" s="663"/>
      <c r="GC476" s="663"/>
      <c r="GD476" s="663"/>
      <c r="GE476" s="663"/>
      <c r="GF476" s="663"/>
      <c r="GG476" s="663"/>
      <c r="GH476" s="663"/>
      <c r="GI476" s="663"/>
      <c r="GJ476" s="663"/>
      <c r="GK476" s="663"/>
      <c r="GL476" s="663"/>
      <c r="GM476" s="663"/>
      <c r="GN476" s="663"/>
      <c r="GO476" s="663"/>
      <c r="GP476" s="663"/>
      <c r="GQ476" s="663"/>
      <c r="GR476" s="663"/>
      <c r="GS476" s="663"/>
      <c r="GT476" s="663"/>
      <c r="GU476" s="663"/>
      <c r="GV476" s="663"/>
      <c r="GW476" s="663"/>
      <c r="GX476" s="663"/>
      <c r="GY476" s="663"/>
      <c r="GZ476" s="663"/>
      <c r="HA476" s="663"/>
      <c r="HB476" s="663"/>
      <c r="HC476" s="663"/>
      <c r="HD476" s="663"/>
      <c r="HE476" s="663"/>
      <c r="HF476" s="663"/>
      <c r="HG476" s="663"/>
      <c r="HH476" s="663"/>
      <c r="HI476" s="663"/>
      <c r="HJ476" s="663"/>
      <c r="HK476" s="663"/>
      <c r="HL476" s="663"/>
      <c r="HM476" s="663"/>
      <c r="HN476" s="663"/>
      <c r="HO476" s="663"/>
      <c r="HP476" s="663"/>
      <c r="HQ476" s="663"/>
      <c r="HR476" s="663"/>
      <c r="HS476" s="663"/>
      <c r="HT476" s="663"/>
      <c r="HU476" s="663"/>
      <c r="HV476" s="663"/>
      <c r="HW476" s="663"/>
      <c r="HX476" s="663"/>
      <c r="HY476" s="663"/>
      <c r="HZ476" s="663"/>
      <c r="IA476" s="663"/>
      <c r="IB476" s="663"/>
      <c r="IC476" s="663"/>
      <c r="ID476" s="663"/>
      <c r="IE476" s="663"/>
      <c r="IF476" s="663"/>
      <c r="IG476" s="663"/>
      <c r="IH476" s="663"/>
      <c r="II476" s="663"/>
      <c r="IJ476" s="663"/>
      <c r="IK476" s="663"/>
      <c r="IL476" s="663"/>
      <c r="IM476" s="663"/>
      <c r="IN476" s="663"/>
      <c r="IO476" s="663"/>
      <c r="IP476" s="663"/>
      <c r="IQ476" s="663"/>
      <c r="IR476" s="663"/>
      <c r="IS476" s="663"/>
    </row>
    <row r="477" spans="1:253" s="311" customFormat="1" ht="38.25" customHeight="1">
      <c r="A477" s="612" t="s">
        <v>1055</v>
      </c>
      <c r="B477" s="635" t="s">
        <v>620</v>
      </c>
      <c r="C477" s="556" t="s">
        <v>555</v>
      </c>
      <c r="D477" s="556" t="s">
        <v>47</v>
      </c>
      <c r="E477" s="634">
        <v>400000</v>
      </c>
      <c r="F477" s="633">
        <v>75</v>
      </c>
      <c r="G477" s="540"/>
      <c r="H477" s="540">
        <v>30000</v>
      </c>
      <c r="I477" s="540">
        <v>30000</v>
      </c>
      <c r="J477" s="531">
        <f t="shared" si="21"/>
        <v>30000</v>
      </c>
      <c r="K477" s="547" t="s">
        <v>240</v>
      </c>
      <c r="L477" s="580" t="s">
        <v>242</v>
      </c>
      <c r="M477" s="582"/>
      <c r="N477" s="589"/>
      <c r="O477" s="582"/>
      <c r="P477" s="582"/>
    </row>
    <row r="478" spans="1:253" s="311" customFormat="1" ht="38.25" customHeight="1">
      <c r="A478" s="677" t="s">
        <v>1438</v>
      </c>
      <c r="B478" s="565" t="s">
        <v>684</v>
      </c>
      <c r="C478" s="563" t="s">
        <v>555</v>
      </c>
      <c r="D478" s="556" t="s">
        <v>47</v>
      </c>
      <c r="E478" s="633">
        <v>25000</v>
      </c>
      <c r="F478" s="633">
        <v>10</v>
      </c>
      <c r="G478" s="540">
        <v>0</v>
      </c>
      <c r="H478" s="540">
        <v>75</v>
      </c>
      <c r="I478" s="540">
        <v>150</v>
      </c>
      <c r="J478" s="531">
        <f t="shared" si="21"/>
        <v>250</v>
      </c>
      <c r="K478" s="664" t="s">
        <v>240</v>
      </c>
      <c r="L478" s="660" t="s">
        <v>644</v>
      </c>
      <c r="M478" s="582"/>
      <c r="N478" s="662"/>
      <c r="O478" s="661"/>
      <c r="P478" s="661"/>
      <c r="Q478" s="663"/>
      <c r="R478" s="663"/>
      <c r="S478" s="663"/>
      <c r="T478" s="663"/>
      <c r="U478" s="663"/>
      <c r="V478" s="663"/>
      <c r="W478" s="663"/>
      <c r="X478" s="663"/>
      <c r="Y478" s="663"/>
      <c r="Z478" s="663"/>
      <c r="AA478" s="663"/>
      <c r="AB478" s="663"/>
      <c r="AC478" s="663"/>
      <c r="AD478" s="663"/>
      <c r="AE478" s="663"/>
      <c r="AF478" s="663"/>
      <c r="AG478" s="663"/>
      <c r="AH478" s="663"/>
      <c r="AI478" s="663"/>
      <c r="AJ478" s="663"/>
      <c r="AK478" s="663"/>
      <c r="AL478" s="663"/>
      <c r="AM478" s="663"/>
      <c r="AN478" s="663"/>
      <c r="AO478" s="663"/>
      <c r="AP478" s="663"/>
      <c r="AQ478" s="663"/>
      <c r="AR478" s="663"/>
      <c r="AS478" s="663"/>
      <c r="AT478" s="663"/>
      <c r="AU478" s="663"/>
      <c r="AV478" s="663"/>
      <c r="AW478" s="663"/>
      <c r="AX478" s="663"/>
      <c r="AY478" s="663"/>
      <c r="AZ478" s="663"/>
      <c r="BA478" s="663"/>
      <c r="BB478" s="663"/>
      <c r="BC478" s="663"/>
      <c r="BD478" s="663"/>
      <c r="BE478" s="663"/>
      <c r="BF478" s="663"/>
      <c r="BG478" s="663"/>
      <c r="BH478" s="663"/>
      <c r="BI478" s="663"/>
      <c r="BJ478" s="663"/>
      <c r="BK478" s="663"/>
      <c r="BL478" s="663"/>
      <c r="BM478" s="663"/>
      <c r="BN478" s="663"/>
      <c r="BO478" s="663"/>
      <c r="BP478" s="663"/>
      <c r="BQ478" s="663"/>
      <c r="BR478" s="663"/>
      <c r="BS478" s="663"/>
      <c r="BT478" s="663"/>
      <c r="BU478" s="663"/>
      <c r="BV478" s="663"/>
      <c r="BW478" s="663"/>
      <c r="BX478" s="663"/>
      <c r="BY478" s="663"/>
      <c r="BZ478" s="663"/>
      <c r="CA478" s="663"/>
      <c r="CB478" s="663"/>
      <c r="CC478" s="663"/>
      <c r="CD478" s="663"/>
      <c r="CE478" s="663"/>
      <c r="CF478" s="663"/>
      <c r="CG478" s="663"/>
      <c r="CH478" s="663"/>
      <c r="CI478" s="663"/>
      <c r="CJ478" s="663"/>
      <c r="CK478" s="663"/>
      <c r="CL478" s="663"/>
      <c r="CM478" s="663"/>
      <c r="CN478" s="663"/>
      <c r="CO478" s="663"/>
      <c r="CP478" s="663"/>
      <c r="CQ478" s="663"/>
      <c r="CR478" s="663"/>
      <c r="CS478" s="663"/>
      <c r="CT478" s="663"/>
      <c r="CU478" s="663"/>
      <c r="CV478" s="663"/>
      <c r="CW478" s="663"/>
      <c r="CX478" s="663"/>
      <c r="CY478" s="663"/>
      <c r="CZ478" s="663"/>
      <c r="DA478" s="663"/>
      <c r="DB478" s="663"/>
      <c r="DC478" s="663"/>
      <c r="DD478" s="663"/>
      <c r="DE478" s="663"/>
      <c r="DF478" s="663"/>
      <c r="DG478" s="663"/>
      <c r="DH478" s="663"/>
      <c r="DI478" s="663"/>
      <c r="DJ478" s="663"/>
      <c r="DK478" s="663"/>
      <c r="DL478" s="663"/>
      <c r="DM478" s="663"/>
      <c r="DN478" s="663"/>
      <c r="DO478" s="663"/>
      <c r="DP478" s="663"/>
      <c r="DQ478" s="663"/>
      <c r="DR478" s="663"/>
      <c r="DS478" s="663"/>
      <c r="DT478" s="663"/>
      <c r="DU478" s="663"/>
      <c r="DV478" s="663"/>
      <c r="DW478" s="663"/>
      <c r="DX478" s="663"/>
      <c r="DY478" s="663"/>
      <c r="DZ478" s="663"/>
      <c r="EA478" s="663"/>
      <c r="EB478" s="663"/>
      <c r="EC478" s="663"/>
      <c r="ED478" s="663"/>
      <c r="EE478" s="663"/>
      <c r="EF478" s="663"/>
      <c r="EG478" s="663"/>
      <c r="EH478" s="663"/>
      <c r="EI478" s="663"/>
      <c r="EJ478" s="663"/>
      <c r="EK478" s="663"/>
      <c r="EL478" s="663"/>
      <c r="EM478" s="663"/>
      <c r="EN478" s="663"/>
      <c r="EO478" s="663"/>
      <c r="EP478" s="663"/>
      <c r="EQ478" s="663"/>
      <c r="ER478" s="663"/>
      <c r="ES478" s="663"/>
      <c r="ET478" s="663"/>
      <c r="EU478" s="663"/>
      <c r="EV478" s="663"/>
      <c r="EW478" s="663"/>
      <c r="EX478" s="663"/>
      <c r="EY478" s="663"/>
      <c r="EZ478" s="663"/>
      <c r="FA478" s="663"/>
      <c r="FB478" s="663"/>
      <c r="FC478" s="663"/>
      <c r="FD478" s="663"/>
      <c r="FE478" s="663"/>
      <c r="FF478" s="663"/>
      <c r="FG478" s="663"/>
      <c r="FH478" s="663"/>
      <c r="FI478" s="663"/>
      <c r="FJ478" s="663"/>
      <c r="FK478" s="663"/>
      <c r="FL478" s="663"/>
      <c r="FM478" s="663"/>
      <c r="FN478" s="663"/>
      <c r="FO478" s="663"/>
      <c r="FP478" s="663"/>
      <c r="FQ478" s="663"/>
      <c r="FR478" s="663"/>
      <c r="FS478" s="663"/>
      <c r="FT478" s="663"/>
      <c r="FU478" s="663"/>
      <c r="FV478" s="663"/>
      <c r="FW478" s="663"/>
      <c r="FX478" s="663"/>
      <c r="FY478" s="663"/>
      <c r="FZ478" s="663"/>
      <c r="GA478" s="663"/>
      <c r="GB478" s="663"/>
      <c r="GC478" s="663"/>
      <c r="GD478" s="663"/>
      <c r="GE478" s="663"/>
      <c r="GF478" s="663"/>
      <c r="GG478" s="663"/>
      <c r="GH478" s="663"/>
      <c r="GI478" s="663"/>
      <c r="GJ478" s="663"/>
      <c r="GK478" s="663"/>
      <c r="GL478" s="663"/>
      <c r="GM478" s="663"/>
      <c r="GN478" s="663"/>
      <c r="GO478" s="663"/>
      <c r="GP478" s="663"/>
      <c r="GQ478" s="663"/>
      <c r="GR478" s="663"/>
      <c r="GS478" s="663"/>
      <c r="GT478" s="663"/>
      <c r="GU478" s="663"/>
      <c r="GV478" s="663"/>
      <c r="GW478" s="663"/>
      <c r="GX478" s="663"/>
      <c r="GY478" s="663"/>
      <c r="GZ478" s="663"/>
      <c r="HA478" s="663"/>
      <c r="HB478" s="663"/>
      <c r="HC478" s="663"/>
      <c r="HD478" s="663"/>
      <c r="HE478" s="663"/>
      <c r="HF478" s="663"/>
      <c r="HG478" s="663"/>
      <c r="HH478" s="663"/>
      <c r="HI478" s="663"/>
      <c r="HJ478" s="663"/>
      <c r="HK478" s="663"/>
      <c r="HL478" s="663"/>
      <c r="HM478" s="663"/>
      <c r="HN478" s="663"/>
      <c r="HO478" s="663"/>
      <c r="HP478" s="663"/>
      <c r="HQ478" s="663"/>
      <c r="HR478" s="663"/>
      <c r="HS478" s="663"/>
      <c r="HT478" s="663"/>
      <c r="HU478" s="663"/>
      <c r="HV478" s="663"/>
      <c r="HW478" s="663"/>
      <c r="HX478" s="663"/>
      <c r="HY478" s="663"/>
      <c r="HZ478" s="663"/>
      <c r="IA478" s="663"/>
      <c r="IB478" s="663"/>
      <c r="IC478" s="663"/>
      <c r="ID478" s="663"/>
      <c r="IE478" s="663"/>
      <c r="IF478" s="663"/>
      <c r="IG478" s="663"/>
      <c r="IH478" s="663"/>
      <c r="II478" s="663"/>
      <c r="IJ478" s="663"/>
      <c r="IK478" s="663"/>
      <c r="IL478" s="663"/>
      <c r="IM478" s="663"/>
      <c r="IN478" s="663"/>
      <c r="IO478" s="663"/>
      <c r="IP478" s="663"/>
      <c r="IQ478" s="663"/>
      <c r="IR478" s="663"/>
      <c r="IS478" s="663"/>
    </row>
    <row r="479" spans="1:253" s="311" customFormat="1" ht="47.25" customHeight="1">
      <c r="A479" s="613" t="s">
        <v>1056</v>
      </c>
      <c r="B479" s="565" t="s">
        <v>675</v>
      </c>
      <c r="C479" s="563" t="s">
        <v>555</v>
      </c>
      <c r="D479" s="563" t="s">
        <v>47</v>
      </c>
      <c r="E479" s="633">
        <v>85000</v>
      </c>
      <c r="F479" s="633">
        <v>10</v>
      </c>
      <c r="G479" s="540">
        <v>0</v>
      </c>
      <c r="H479" s="540">
        <v>425</v>
      </c>
      <c r="I479" s="540">
        <v>850</v>
      </c>
      <c r="J479" s="531">
        <f t="shared" si="21"/>
        <v>850</v>
      </c>
      <c r="K479" s="584" t="s">
        <v>240</v>
      </c>
      <c r="L479" s="580" t="s">
        <v>644</v>
      </c>
      <c r="M479" s="582"/>
      <c r="N479" s="589"/>
      <c r="O479" s="582"/>
      <c r="P479" s="582"/>
    </row>
    <row r="480" spans="1:253" s="311" customFormat="1" ht="47.25" customHeight="1">
      <c r="A480" s="613" t="s">
        <v>1057</v>
      </c>
      <c r="B480" s="565" t="s">
        <v>675</v>
      </c>
      <c r="C480" s="563" t="s">
        <v>555</v>
      </c>
      <c r="D480" s="613" t="s">
        <v>47</v>
      </c>
      <c r="E480" s="633">
        <v>33600</v>
      </c>
      <c r="F480" s="633">
        <v>60</v>
      </c>
      <c r="G480" s="540">
        <v>0</v>
      </c>
      <c r="H480" s="540">
        <v>672</v>
      </c>
      <c r="I480" s="540">
        <v>1008</v>
      </c>
      <c r="J480" s="531">
        <f t="shared" si="21"/>
        <v>2016</v>
      </c>
      <c r="K480" s="584" t="s">
        <v>240</v>
      </c>
      <c r="L480" s="580" t="s">
        <v>644</v>
      </c>
      <c r="M480" s="582"/>
      <c r="N480" s="589"/>
      <c r="O480" s="582"/>
      <c r="P480" s="582"/>
    </row>
    <row r="481" spans="1:253" s="311" customFormat="1" ht="47.25" customHeight="1">
      <c r="A481" s="613" t="s">
        <v>1058</v>
      </c>
      <c r="B481" s="565" t="s">
        <v>675</v>
      </c>
      <c r="C481" s="563" t="s">
        <v>555</v>
      </c>
      <c r="D481" s="613" t="s">
        <v>47</v>
      </c>
      <c r="E481" s="633">
        <v>48000</v>
      </c>
      <c r="F481" s="633">
        <v>100</v>
      </c>
      <c r="G481" s="540">
        <v>0</v>
      </c>
      <c r="H481" s="540">
        <v>1440</v>
      </c>
      <c r="I481" s="540">
        <v>2400</v>
      </c>
      <c r="J481" s="531">
        <f t="shared" si="21"/>
        <v>4800</v>
      </c>
      <c r="K481" s="584" t="s">
        <v>240</v>
      </c>
      <c r="L481" s="580" t="s">
        <v>644</v>
      </c>
      <c r="M481" s="582"/>
      <c r="N481" s="589"/>
      <c r="O481" s="582"/>
      <c r="P481" s="582"/>
    </row>
    <row r="482" spans="1:253" s="311" customFormat="1" ht="47.25" customHeight="1">
      <c r="A482" s="612" t="s">
        <v>1059</v>
      </c>
      <c r="B482" s="635" t="s">
        <v>638</v>
      </c>
      <c r="C482" s="556" t="s">
        <v>555</v>
      </c>
      <c r="D482" s="556" t="s">
        <v>47</v>
      </c>
      <c r="E482" s="634">
        <v>150000</v>
      </c>
      <c r="F482" s="633">
        <v>4</v>
      </c>
      <c r="G482" s="540"/>
      <c r="H482" s="540"/>
      <c r="I482" s="540">
        <v>400</v>
      </c>
      <c r="J482" s="531">
        <f t="shared" si="21"/>
        <v>600</v>
      </c>
      <c r="K482" s="592" t="s">
        <v>240</v>
      </c>
      <c r="L482" s="593" t="s">
        <v>242</v>
      </c>
      <c r="M482" s="582"/>
      <c r="N482" s="598"/>
      <c r="O482" s="60"/>
      <c r="P482" s="60"/>
      <c r="Q482" s="599"/>
      <c r="R482" s="599"/>
      <c r="S482" s="599"/>
      <c r="T482" s="599"/>
      <c r="U482" s="599"/>
      <c r="V482" s="599"/>
      <c r="W482" s="599"/>
      <c r="X482" s="599"/>
      <c r="Y482" s="599"/>
      <c r="Z482" s="599"/>
      <c r="AA482" s="599"/>
      <c r="AB482" s="599"/>
      <c r="AC482" s="599"/>
      <c r="AD482" s="599"/>
      <c r="AE482" s="599"/>
      <c r="AF482" s="599"/>
      <c r="AG482" s="599"/>
      <c r="AH482" s="599"/>
      <c r="AI482" s="599"/>
      <c r="AJ482" s="599"/>
      <c r="AK482" s="599"/>
      <c r="AL482" s="599"/>
      <c r="AM482" s="599"/>
      <c r="AN482" s="599"/>
      <c r="AO482" s="599"/>
      <c r="AP482" s="599"/>
      <c r="AQ482" s="599"/>
      <c r="AR482" s="599"/>
      <c r="AS482" s="599"/>
      <c r="AT482" s="599"/>
      <c r="AU482" s="599"/>
      <c r="AV482" s="599"/>
      <c r="AW482" s="599"/>
      <c r="AX482" s="599"/>
      <c r="AY482" s="599"/>
      <c r="AZ482" s="599"/>
      <c r="BA482" s="599"/>
      <c r="BB482" s="599"/>
      <c r="BC482" s="599"/>
      <c r="BD482" s="599"/>
      <c r="BE482" s="599"/>
      <c r="BF482" s="599"/>
      <c r="BG482" s="599"/>
      <c r="BH482" s="599"/>
      <c r="BI482" s="599"/>
      <c r="BJ482" s="599"/>
      <c r="BK482" s="599"/>
      <c r="BL482" s="599"/>
      <c r="BM482" s="599"/>
      <c r="BN482" s="599"/>
      <c r="BO482" s="599"/>
      <c r="BP482" s="599"/>
      <c r="BQ482" s="599"/>
      <c r="BR482" s="599"/>
      <c r="BS482" s="599"/>
      <c r="BT482" s="599"/>
      <c r="BU482" s="599"/>
      <c r="BV482" s="599"/>
      <c r="BW482" s="599"/>
      <c r="BX482" s="599"/>
      <c r="BY482" s="599"/>
      <c r="BZ482" s="599"/>
      <c r="CA482" s="599"/>
      <c r="CB482" s="599"/>
      <c r="CC482" s="599"/>
      <c r="CD482" s="599"/>
      <c r="CE482" s="599"/>
      <c r="CF482" s="599"/>
      <c r="CG482" s="599"/>
      <c r="CH482" s="599"/>
      <c r="CI482" s="599"/>
      <c r="CJ482" s="599"/>
      <c r="CK482" s="599"/>
      <c r="CL482" s="599"/>
      <c r="CM482" s="599"/>
      <c r="CN482" s="599"/>
      <c r="CO482" s="599"/>
      <c r="CP482" s="599"/>
      <c r="CQ482" s="599"/>
      <c r="CR482" s="599"/>
      <c r="CS482" s="599"/>
      <c r="CT482" s="599"/>
      <c r="CU482" s="599"/>
      <c r="CV482" s="599"/>
      <c r="CW482" s="599"/>
      <c r="CX482" s="599"/>
      <c r="CY482" s="599"/>
      <c r="CZ482" s="599"/>
      <c r="DA482" s="599"/>
      <c r="DB482" s="599"/>
      <c r="DC482" s="599"/>
      <c r="DD482" s="599"/>
      <c r="DE482" s="599"/>
      <c r="DF482" s="599"/>
      <c r="DG482" s="599"/>
      <c r="DH482" s="599"/>
      <c r="DI482" s="599"/>
      <c r="DJ482" s="599"/>
      <c r="DK482" s="599"/>
      <c r="DL482" s="599"/>
      <c r="DM482" s="599"/>
      <c r="DN482" s="599"/>
      <c r="DO482" s="599"/>
      <c r="DP482" s="599"/>
      <c r="DQ482" s="599"/>
      <c r="DR482" s="599"/>
      <c r="DS482" s="599"/>
      <c r="DT482" s="599"/>
      <c r="DU482" s="599"/>
      <c r="DV482" s="599"/>
      <c r="DW482" s="599"/>
      <c r="DX482" s="599"/>
      <c r="DY482" s="599"/>
      <c r="DZ482" s="599"/>
      <c r="EA482" s="599"/>
      <c r="EB482" s="599"/>
      <c r="EC482" s="599"/>
      <c r="ED482" s="599"/>
      <c r="EE482" s="599"/>
      <c r="EF482" s="599"/>
      <c r="EG482" s="599"/>
      <c r="EH482" s="599"/>
      <c r="EI482" s="599"/>
      <c r="EJ482" s="599"/>
      <c r="EK482" s="599"/>
      <c r="EL482" s="599"/>
      <c r="EM482" s="599"/>
      <c r="EN482" s="599"/>
      <c r="EO482" s="599"/>
      <c r="EP482" s="599"/>
      <c r="EQ482" s="599"/>
      <c r="ER482" s="599"/>
      <c r="ES482" s="599"/>
      <c r="ET482" s="599"/>
      <c r="EU482" s="599"/>
      <c r="EV482" s="599"/>
      <c r="EW482" s="599"/>
      <c r="EX482" s="599"/>
      <c r="EY482" s="599"/>
      <c r="EZ482" s="599"/>
      <c r="FA482" s="599"/>
      <c r="FB482" s="599"/>
      <c r="FC482" s="599"/>
      <c r="FD482" s="599"/>
      <c r="FE482" s="599"/>
      <c r="FF482" s="599"/>
      <c r="FG482" s="599"/>
      <c r="FH482" s="599"/>
      <c r="FI482" s="599"/>
      <c r="FJ482" s="599"/>
      <c r="FK482" s="599"/>
      <c r="FL482" s="599"/>
      <c r="FM482" s="599"/>
      <c r="FN482" s="599"/>
      <c r="FO482" s="599"/>
      <c r="FP482" s="599"/>
      <c r="FQ482" s="599"/>
      <c r="FR482" s="599"/>
      <c r="FS482" s="599"/>
      <c r="FT482" s="599"/>
      <c r="FU482" s="599"/>
      <c r="FV482" s="599"/>
      <c r="FW482" s="599"/>
      <c r="FX482" s="599"/>
      <c r="FY482" s="599"/>
      <c r="FZ482" s="599"/>
      <c r="GA482" s="599"/>
      <c r="GB482" s="599"/>
      <c r="GC482" s="599"/>
      <c r="GD482" s="599"/>
      <c r="GE482" s="599"/>
      <c r="GF482" s="599"/>
      <c r="GG482" s="599"/>
      <c r="GH482" s="599"/>
      <c r="GI482" s="599"/>
      <c r="GJ482" s="599"/>
      <c r="GK482" s="599"/>
      <c r="GL482" s="599"/>
      <c r="GM482" s="599"/>
      <c r="GN482" s="599"/>
      <c r="GO482" s="599"/>
      <c r="GP482" s="599"/>
      <c r="GQ482" s="599"/>
      <c r="GR482" s="599"/>
      <c r="GS482" s="599"/>
      <c r="GT482" s="599"/>
      <c r="GU482" s="599"/>
      <c r="GV482" s="599"/>
      <c r="GW482" s="599"/>
      <c r="GX482" s="599"/>
      <c r="GY482" s="599"/>
      <c r="GZ482" s="599"/>
      <c r="HA482" s="599"/>
      <c r="HB482" s="599"/>
      <c r="HC482" s="599"/>
      <c r="HD482" s="599"/>
      <c r="HE482" s="599"/>
      <c r="HF482" s="599"/>
      <c r="HG482" s="599"/>
      <c r="HH482" s="599"/>
      <c r="HI482" s="599"/>
      <c r="HJ482" s="599"/>
      <c r="HK482" s="599"/>
      <c r="HL482" s="599"/>
      <c r="HM482" s="599"/>
      <c r="HN482" s="599"/>
      <c r="HO482" s="599"/>
      <c r="HP482" s="599"/>
      <c r="HQ482" s="599"/>
      <c r="HR482" s="599"/>
      <c r="HS482" s="599"/>
      <c r="HT482" s="599"/>
      <c r="HU482" s="599"/>
      <c r="HV482" s="599"/>
      <c r="HW482" s="599"/>
      <c r="HX482" s="599"/>
      <c r="HY482" s="599"/>
      <c r="HZ482" s="599"/>
      <c r="IA482" s="599"/>
      <c r="IB482" s="599"/>
      <c r="IC482" s="599"/>
      <c r="ID482" s="599"/>
      <c r="IE482" s="599"/>
      <c r="IF482" s="599"/>
      <c r="IG482" s="599"/>
      <c r="IH482" s="599"/>
      <c r="II482" s="599"/>
      <c r="IJ482" s="599"/>
      <c r="IK482" s="599"/>
      <c r="IL482" s="599"/>
      <c r="IM482" s="599"/>
      <c r="IN482" s="599"/>
    </row>
    <row r="483" spans="1:253" s="311" customFormat="1" ht="47.25" customHeight="1">
      <c r="A483" s="612" t="s">
        <v>1060</v>
      </c>
      <c r="B483" s="635" t="s">
        <v>638</v>
      </c>
      <c r="C483" s="556" t="s">
        <v>555</v>
      </c>
      <c r="D483" s="556" t="s">
        <v>47</v>
      </c>
      <c r="E483" s="634">
        <v>16000</v>
      </c>
      <c r="F483" s="633">
        <v>5</v>
      </c>
      <c r="G483" s="540"/>
      <c r="H483" s="540"/>
      <c r="I483" s="540">
        <v>50</v>
      </c>
      <c r="J483" s="531">
        <f t="shared" si="21"/>
        <v>80</v>
      </c>
      <c r="K483" s="592" t="s">
        <v>240</v>
      </c>
      <c r="L483" s="593" t="s">
        <v>242</v>
      </c>
      <c r="M483" s="582"/>
      <c r="N483" s="598"/>
      <c r="O483" s="60"/>
      <c r="P483" s="60"/>
      <c r="Q483" s="599"/>
      <c r="R483" s="599"/>
      <c r="S483" s="599"/>
      <c r="T483" s="599"/>
      <c r="U483" s="599"/>
      <c r="V483" s="599"/>
      <c r="W483" s="599"/>
      <c r="X483" s="599"/>
      <c r="Y483" s="599"/>
      <c r="Z483" s="599"/>
      <c r="AA483" s="599"/>
      <c r="AB483" s="599"/>
      <c r="AC483" s="599"/>
      <c r="AD483" s="599"/>
      <c r="AE483" s="599"/>
      <c r="AF483" s="599"/>
      <c r="AG483" s="599"/>
      <c r="AH483" s="599"/>
      <c r="AI483" s="599"/>
      <c r="AJ483" s="599"/>
      <c r="AK483" s="599"/>
      <c r="AL483" s="599"/>
      <c r="AM483" s="599"/>
      <c r="AN483" s="599"/>
      <c r="AO483" s="599"/>
      <c r="AP483" s="599"/>
      <c r="AQ483" s="599"/>
      <c r="AR483" s="599"/>
      <c r="AS483" s="599"/>
      <c r="AT483" s="599"/>
      <c r="AU483" s="599"/>
      <c r="AV483" s="599"/>
      <c r="AW483" s="599"/>
      <c r="AX483" s="599"/>
      <c r="AY483" s="599"/>
      <c r="AZ483" s="599"/>
      <c r="BA483" s="599"/>
      <c r="BB483" s="599"/>
      <c r="BC483" s="599"/>
      <c r="BD483" s="599"/>
      <c r="BE483" s="599"/>
      <c r="BF483" s="599"/>
      <c r="BG483" s="599"/>
      <c r="BH483" s="599"/>
      <c r="BI483" s="599"/>
      <c r="BJ483" s="599"/>
      <c r="BK483" s="599"/>
      <c r="BL483" s="599"/>
      <c r="BM483" s="599"/>
      <c r="BN483" s="599"/>
      <c r="BO483" s="599"/>
      <c r="BP483" s="599"/>
      <c r="BQ483" s="599"/>
      <c r="BR483" s="599"/>
      <c r="BS483" s="599"/>
      <c r="BT483" s="599"/>
      <c r="BU483" s="599"/>
      <c r="BV483" s="599"/>
      <c r="BW483" s="599"/>
      <c r="BX483" s="599"/>
      <c r="BY483" s="599"/>
      <c r="BZ483" s="599"/>
      <c r="CA483" s="599"/>
      <c r="CB483" s="599"/>
      <c r="CC483" s="599"/>
      <c r="CD483" s="599"/>
      <c r="CE483" s="599"/>
      <c r="CF483" s="599"/>
      <c r="CG483" s="599"/>
      <c r="CH483" s="599"/>
      <c r="CI483" s="599"/>
      <c r="CJ483" s="599"/>
      <c r="CK483" s="599"/>
      <c r="CL483" s="599"/>
      <c r="CM483" s="599"/>
      <c r="CN483" s="599"/>
      <c r="CO483" s="599"/>
      <c r="CP483" s="599"/>
      <c r="CQ483" s="599"/>
      <c r="CR483" s="599"/>
      <c r="CS483" s="599"/>
      <c r="CT483" s="599"/>
      <c r="CU483" s="599"/>
      <c r="CV483" s="599"/>
      <c r="CW483" s="599"/>
      <c r="CX483" s="599"/>
      <c r="CY483" s="599"/>
      <c r="CZ483" s="599"/>
      <c r="DA483" s="599"/>
      <c r="DB483" s="599"/>
      <c r="DC483" s="599"/>
      <c r="DD483" s="599"/>
      <c r="DE483" s="599"/>
      <c r="DF483" s="599"/>
      <c r="DG483" s="599"/>
      <c r="DH483" s="599"/>
      <c r="DI483" s="599"/>
      <c r="DJ483" s="599"/>
      <c r="DK483" s="599"/>
      <c r="DL483" s="599"/>
      <c r="DM483" s="599"/>
      <c r="DN483" s="599"/>
      <c r="DO483" s="599"/>
      <c r="DP483" s="599"/>
      <c r="DQ483" s="599"/>
      <c r="DR483" s="599"/>
      <c r="DS483" s="599"/>
      <c r="DT483" s="599"/>
      <c r="DU483" s="599"/>
      <c r="DV483" s="599"/>
      <c r="DW483" s="599"/>
      <c r="DX483" s="599"/>
      <c r="DY483" s="599"/>
      <c r="DZ483" s="599"/>
      <c r="EA483" s="599"/>
      <c r="EB483" s="599"/>
      <c r="EC483" s="599"/>
      <c r="ED483" s="599"/>
      <c r="EE483" s="599"/>
      <c r="EF483" s="599"/>
      <c r="EG483" s="599"/>
      <c r="EH483" s="599"/>
      <c r="EI483" s="599"/>
      <c r="EJ483" s="599"/>
      <c r="EK483" s="599"/>
      <c r="EL483" s="599"/>
      <c r="EM483" s="599"/>
      <c r="EN483" s="599"/>
      <c r="EO483" s="599"/>
      <c r="EP483" s="599"/>
      <c r="EQ483" s="599"/>
      <c r="ER483" s="599"/>
      <c r="ES483" s="599"/>
      <c r="ET483" s="599"/>
      <c r="EU483" s="599"/>
      <c r="EV483" s="599"/>
      <c r="EW483" s="599"/>
      <c r="EX483" s="599"/>
      <c r="EY483" s="599"/>
      <c r="EZ483" s="599"/>
      <c r="FA483" s="599"/>
      <c r="FB483" s="599"/>
      <c r="FC483" s="599"/>
      <c r="FD483" s="599"/>
      <c r="FE483" s="599"/>
      <c r="FF483" s="599"/>
      <c r="FG483" s="599"/>
      <c r="FH483" s="599"/>
      <c r="FI483" s="599"/>
      <c r="FJ483" s="599"/>
      <c r="FK483" s="599"/>
      <c r="FL483" s="599"/>
      <c r="FM483" s="599"/>
      <c r="FN483" s="599"/>
      <c r="FO483" s="599"/>
      <c r="FP483" s="599"/>
      <c r="FQ483" s="599"/>
      <c r="FR483" s="599"/>
      <c r="FS483" s="599"/>
      <c r="FT483" s="599"/>
      <c r="FU483" s="599"/>
      <c r="FV483" s="599"/>
      <c r="FW483" s="599"/>
      <c r="FX483" s="599"/>
      <c r="FY483" s="599"/>
      <c r="FZ483" s="599"/>
      <c r="GA483" s="599"/>
      <c r="GB483" s="599"/>
      <c r="GC483" s="599"/>
      <c r="GD483" s="599"/>
      <c r="GE483" s="599"/>
      <c r="GF483" s="599"/>
      <c r="GG483" s="599"/>
      <c r="GH483" s="599"/>
      <c r="GI483" s="599"/>
      <c r="GJ483" s="599"/>
      <c r="GK483" s="599"/>
      <c r="GL483" s="599"/>
      <c r="GM483" s="599"/>
      <c r="GN483" s="599"/>
      <c r="GO483" s="599"/>
      <c r="GP483" s="599"/>
      <c r="GQ483" s="599"/>
      <c r="GR483" s="599"/>
      <c r="GS483" s="599"/>
      <c r="GT483" s="599"/>
      <c r="GU483" s="599"/>
      <c r="GV483" s="599"/>
      <c r="GW483" s="599"/>
      <c r="GX483" s="599"/>
      <c r="GY483" s="599"/>
      <c r="GZ483" s="599"/>
      <c r="HA483" s="599"/>
      <c r="HB483" s="599"/>
      <c r="HC483" s="599"/>
      <c r="HD483" s="599"/>
      <c r="HE483" s="599"/>
      <c r="HF483" s="599"/>
      <c r="HG483" s="599"/>
      <c r="HH483" s="599"/>
      <c r="HI483" s="599"/>
      <c r="HJ483" s="599"/>
      <c r="HK483" s="599"/>
      <c r="HL483" s="599"/>
      <c r="HM483" s="599"/>
      <c r="HN483" s="599"/>
      <c r="HO483" s="599"/>
      <c r="HP483" s="599"/>
      <c r="HQ483" s="599"/>
      <c r="HR483" s="599"/>
      <c r="HS483" s="599"/>
      <c r="HT483" s="599"/>
      <c r="HU483" s="599"/>
      <c r="HV483" s="599"/>
      <c r="HW483" s="599"/>
      <c r="HX483" s="599"/>
      <c r="HY483" s="599"/>
      <c r="HZ483" s="599"/>
      <c r="IA483" s="599"/>
      <c r="IB483" s="599"/>
      <c r="IC483" s="599"/>
      <c r="ID483" s="599"/>
      <c r="IE483" s="599"/>
      <c r="IF483" s="599"/>
      <c r="IG483" s="599"/>
      <c r="IH483" s="599"/>
      <c r="II483" s="599"/>
      <c r="IJ483" s="599"/>
      <c r="IK483" s="599"/>
      <c r="IL483" s="599"/>
      <c r="IM483" s="599"/>
      <c r="IN483" s="599"/>
    </row>
    <row r="484" spans="1:253" s="311" customFormat="1" ht="47.25" customHeight="1">
      <c r="A484" s="612" t="s">
        <v>1061</v>
      </c>
      <c r="B484" s="635" t="s">
        <v>638</v>
      </c>
      <c r="C484" s="556" t="s">
        <v>555</v>
      </c>
      <c r="D484" s="556" t="s">
        <v>47</v>
      </c>
      <c r="E484" s="634">
        <v>47500</v>
      </c>
      <c r="F484" s="633">
        <v>5</v>
      </c>
      <c r="G484" s="540"/>
      <c r="H484" s="540"/>
      <c r="I484" s="540">
        <v>118</v>
      </c>
      <c r="J484" s="531">
        <f t="shared" si="21"/>
        <v>237.5</v>
      </c>
      <c r="K484" s="592" t="s">
        <v>240</v>
      </c>
      <c r="L484" s="593" t="s">
        <v>242</v>
      </c>
      <c r="M484" s="582"/>
      <c r="N484" s="598"/>
      <c r="O484" s="60"/>
      <c r="P484" s="60"/>
      <c r="Q484" s="599"/>
      <c r="R484" s="599"/>
      <c r="S484" s="599"/>
      <c r="T484" s="599"/>
      <c r="U484" s="599"/>
      <c r="V484" s="599"/>
      <c r="W484" s="599"/>
      <c r="X484" s="599"/>
      <c r="Y484" s="599"/>
      <c r="Z484" s="599"/>
      <c r="AA484" s="599"/>
      <c r="AB484" s="599"/>
      <c r="AC484" s="599"/>
      <c r="AD484" s="599"/>
      <c r="AE484" s="599"/>
      <c r="AF484" s="599"/>
      <c r="AG484" s="599"/>
      <c r="AH484" s="599"/>
      <c r="AI484" s="599"/>
      <c r="AJ484" s="599"/>
      <c r="AK484" s="599"/>
      <c r="AL484" s="599"/>
      <c r="AM484" s="599"/>
      <c r="AN484" s="599"/>
      <c r="AO484" s="599"/>
      <c r="AP484" s="599"/>
      <c r="AQ484" s="599"/>
      <c r="AR484" s="599"/>
      <c r="AS484" s="599"/>
      <c r="AT484" s="599"/>
      <c r="AU484" s="599"/>
      <c r="AV484" s="599"/>
      <c r="AW484" s="599"/>
      <c r="AX484" s="599"/>
      <c r="AY484" s="599"/>
      <c r="AZ484" s="599"/>
      <c r="BA484" s="599"/>
      <c r="BB484" s="599"/>
      <c r="BC484" s="599"/>
      <c r="BD484" s="599"/>
      <c r="BE484" s="599"/>
      <c r="BF484" s="599"/>
      <c r="BG484" s="599"/>
      <c r="BH484" s="599"/>
      <c r="BI484" s="599"/>
      <c r="BJ484" s="599"/>
      <c r="BK484" s="599"/>
      <c r="BL484" s="599"/>
      <c r="BM484" s="599"/>
      <c r="BN484" s="599"/>
      <c r="BO484" s="599"/>
      <c r="BP484" s="599"/>
      <c r="BQ484" s="599"/>
      <c r="BR484" s="599"/>
      <c r="BS484" s="599"/>
      <c r="BT484" s="599"/>
      <c r="BU484" s="599"/>
      <c r="BV484" s="599"/>
      <c r="BW484" s="599"/>
      <c r="BX484" s="599"/>
      <c r="BY484" s="599"/>
      <c r="BZ484" s="599"/>
      <c r="CA484" s="599"/>
      <c r="CB484" s="599"/>
      <c r="CC484" s="599"/>
      <c r="CD484" s="599"/>
      <c r="CE484" s="599"/>
      <c r="CF484" s="599"/>
      <c r="CG484" s="599"/>
      <c r="CH484" s="599"/>
      <c r="CI484" s="599"/>
      <c r="CJ484" s="599"/>
      <c r="CK484" s="599"/>
      <c r="CL484" s="599"/>
      <c r="CM484" s="599"/>
      <c r="CN484" s="599"/>
      <c r="CO484" s="599"/>
      <c r="CP484" s="599"/>
      <c r="CQ484" s="599"/>
      <c r="CR484" s="599"/>
      <c r="CS484" s="599"/>
      <c r="CT484" s="599"/>
      <c r="CU484" s="599"/>
      <c r="CV484" s="599"/>
      <c r="CW484" s="599"/>
      <c r="CX484" s="599"/>
      <c r="CY484" s="599"/>
      <c r="CZ484" s="599"/>
      <c r="DA484" s="599"/>
      <c r="DB484" s="599"/>
      <c r="DC484" s="599"/>
      <c r="DD484" s="599"/>
      <c r="DE484" s="599"/>
      <c r="DF484" s="599"/>
      <c r="DG484" s="599"/>
      <c r="DH484" s="599"/>
      <c r="DI484" s="599"/>
      <c r="DJ484" s="599"/>
      <c r="DK484" s="599"/>
      <c r="DL484" s="599"/>
      <c r="DM484" s="599"/>
      <c r="DN484" s="599"/>
      <c r="DO484" s="599"/>
      <c r="DP484" s="599"/>
      <c r="DQ484" s="599"/>
      <c r="DR484" s="599"/>
      <c r="DS484" s="599"/>
      <c r="DT484" s="599"/>
      <c r="DU484" s="599"/>
      <c r="DV484" s="599"/>
      <c r="DW484" s="599"/>
      <c r="DX484" s="599"/>
      <c r="DY484" s="599"/>
      <c r="DZ484" s="599"/>
      <c r="EA484" s="599"/>
      <c r="EB484" s="599"/>
      <c r="EC484" s="599"/>
      <c r="ED484" s="599"/>
      <c r="EE484" s="599"/>
      <c r="EF484" s="599"/>
      <c r="EG484" s="599"/>
      <c r="EH484" s="599"/>
      <c r="EI484" s="599"/>
      <c r="EJ484" s="599"/>
      <c r="EK484" s="599"/>
      <c r="EL484" s="599"/>
      <c r="EM484" s="599"/>
      <c r="EN484" s="599"/>
      <c r="EO484" s="599"/>
      <c r="EP484" s="599"/>
      <c r="EQ484" s="599"/>
      <c r="ER484" s="599"/>
      <c r="ES484" s="599"/>
      <c r="ET484" s="599"/>
      <c r="EU484" s="599"/>
      <c r="EV484" s="599"/>
      <c r="EW484" s="599"/>
      <c r="EX484" s="599"/>
      <c r="EY484" s="599"/>
      <c r="EZ484" s="599"/>
      <c r="FA484" s="599"/>
      <c r="FB484" s="599"/>
      <c r="FC484" s="599"/>
      <c r="FD484" s="599"/>
      <c r="FE484" s="599"/>
      <c r="FF484" s="599"/>
      <c r="FG484" s="599"/>
      <c r="FH484" s="599"/>
      <c r="FI484" s="599"/>
      <c r="FJ484" s="599"/>
      <c r="FK484" s="599"/>
      <c r="FL484" s="599"/>
      <c r="FM484" s="599"/>
      <c r="FN484" s="599"/>
      <c r="FO484" s="599"/>
      <c r="FP484" s="599"/>
      <c r="FQ484" s="599"/>
      <c r="FR484" s="599"/>
      <c r="FS484" s="599"/>
      <c r="FT484" s="599"/>
      <c r="FU484" s="599"/>
      <c r="FV484" s="599"/>
      <c r="FW484" s="599"/>
      <c r="FX484" s="599"/>
      <c r="FY484" s="599"/>
      <c r="FZ484" s="599"/>
      <c r="GA484" s="599"/>
      <c r="GB484" s="599"/>
      <c r="GC484" s="599"/>
      <c r="GD484" s="599"/>
      <c r="GE484" s="599"/>
      <c r="GF484" s="599"/>
      <c r="GG484" s="599"/>
      <c r="GH484" s="599"/>
      <c r="GI484" s="599"/>
      <c r="GJ484" s="599"/>
      <c r="GK484" s="599"/>
      <c r="GL484" s="599"/>
      <c r="GM484" s="599"/>
      <c r="GN484" s="599"/>
      <c r="GO484" s="599"/>
      <c r="GP484" s="599"/>
      <c r="GQ484" s="599"/>
      <c r="GR484" s="599"/>
      <c r="GS484" s="599"/>
      <c r="GT484" s="599"/>
      <c r="GU484" s="599"/>
      <c r="GV484" s="599"/>
      <c r="GW484" s="599"/>
      <c r="GX484" s="599"/>
      <c r="GY484" s="599"/>
      <c r="GZ484" s="599"/>
      <c r="HA484" s="599"/>
      <c r="HB484" s="599"/>
      <c r="HC484" s="599"/>
      <c r="HD484" s="599"/>
      <c r="HE484" s="599"/>
      <c r="HF484" s="599"/>
      <c r="HG484" s="599"/>
      <c r="HH484" s="599"/>
      <c r="HI484" s="599"/>
      <c r="HJ484" s="599"/>
      <c r="HK484" s="599"/>
      <c r="HL484" s="599"/>
      <c r="HM484" s="599"/>
      <c r="HN484" s="599"/>
      <c r="HO484" s="599"/>
      <c r="HP484" s="599"/>
      <c r="HQ484" s="599"/>
      <c r="HR484" s="599"/>
      <c r="HS484" s="599"/>
      <c r="HT484" s="599"/>
      <c r="HU484" s="599"/>
      <c r="HV484" s="599"/>
      <c r="HW484" s="599"/>
      <c r="HX484" s="599"/>
      <c r="HY484" s="599"/>
      <c r="HZ484" s="599"/>
      <c r="IA484" s="599"/>
      <c r="IB484" s="599"/>
      <c r="IC484" s="599"/>
      <c r="ID484" s="599"/>
      <c r="IE484" s="599"/>
      <c r="IF484" s="599"/>
      <c r="IG484" s="599"/>
      <c r="IH484" s="599"/>
      <c r="II484" s="599"/>
      <c r="IJ484" s="599"/>
      <c r="IK484" s="599"/>
      <c r="IL484" s="599"/>
      <c r="IM484" s="599"/>
      <c r="IN484" s="599"/>
    </row>
    <row r="485" spans="1:253" s="311" customFormat="1" ht="47.25" customHeight="1">
      <c r="A485" s="677" t="s">
        <v>1062</v>
      </c>
      <c r="B485" s="565" t="s">
        <v>638</v>
      </c>
      <c r="C485" s="563" t="s">
        <v>555</v>
      </c>
      <c r="D485" s="613" t="s">
        <v>47</v>
      </c>
      <c r="E485" s="633">
        <v>15000</v>
      </c>
      <c r="F485" s="633">
        <v>6</v>
      </c>
      <c r="G485" s="540">
        <v>0</v>
      </c>
      <c r="H485" s="540">
        <v>30</v>
      </c>
      <c r="I485" s="540">
        <v>60</v>
      </c>
      <c r="J485" s="531">
        <f t="shared" si="21"/>
        <v>90</v>
      </c>
      <c r="K485" s="584" t="s">
        <v>240</v>
      </c>
      <c r="L485" s="580" t="s">
        <v>644</v>
      </c>
      <c r="M485" s="582"/>
      <c r="N485" s="589"/>
      <c r="O485" s="582"/>
      <c r="P485" s="582"/>
    </row>
    <row r="486" spans="1:253" s="311" customFormat="1" ht="47.25" customHeight="1">
      <c r="A486" s="677" t="s">
        <v>1063</v>
      </c>
      <c r="B486" s="565" t="s">
        <v>638</v>
      </c>
      <c r="C486" s="563" t="s">
        <v>555</v>
      </c>
      <c r="D486" s="613" t="s">
        <v>47</v>
      </c>
      <c r="E486" s="633">
        <v>350000</v>
      </c>
      <c r="F486" s="633">
        <v>2</v>
      </c>
      <c r="G486" s="540">
        <v>0</v>
      </c>
      <c r="H486" s="540">
        <v>0</v>
      </c>
      <c r="I486" s="540">
        <v>350</v>
      </c>
      <c r="J486" s="531">
        <f t="shared" si="21"/>
        <v>700</v>
      </c>
      <c r="K486" s="584" t="s">
        <v>240</v>
      </c>
      <c r="L486" s="580" t="s">
        <v>644</v>
      </c>
      <c r="M486" s="582"/>
      <c r="N486" s="589"/>
      <c r="O486" s="582"/>
      <c r="P486" s="582"/>
    </row>
    <row r="487" spans="1:253" s="311" customFormat="1" ht="47.25" customHeight="1">
      <c r="A487" s="677" t="s">
        <v>1064</v>
      </c>
      <c r="B487" s="635" t="s">
        <v>638</v>
      </c>
      <c r="C487" s="556" t="s">
        <v>555</v>
      </c>
      <c r="D487" s="556" t="s">
        <v>47</v>
      </c>
      <c r="E487" s="634">
        <v>60000</v>
      </c>
      <c r="F487" s="633">
        <v>5</v>
      </c>
      <c r="G487" s="540"/>
      <c r="H487" s="540"/>
      <c r="I487" s="540">
        <v>150</v>
      </c>
      <c r="J487" s="531">
        <f t="shared" ref="J487:J518" si="22">+E487*F487/1000</f>
        <v>300</v>
      </c>
      <c r="K487" s="592" t="s">
        <v>240</v>
      </c>
      <c r="L487" s="593" t="s">
        <v>242</v>
      </c>
      <c r="M487" s="582"/>
      <c r="N487" s="598"/>
      <c r="O487" s="60"/>
      <c r="P487" s="60"/>
      <c r="Q487" s="599"/>
      <c r="R487" s="599"/>
      <c r="S487" s="599"/>
      <c r="T487" s="599"/>
      <c r="U487" s="599"/>
      <c r="V487" s="599"/>
      <c r="W487" s="599"/>
      <c r="X487" s="599"/>
      <c r="Y487" s="599"/>
      <c r="Z487" s="599"/>
      <c r="AA487" s="599"/>
      <c r="AB487" s="599"/>
      <c r="AC487" s="599"/>
      <c r="AD487" s="599"/>
      <c r="AE487" s="599"/>
      <c r="AF487" s="599"/>
      <c r="AG487" s="599"/>
      <c r="AH487" s="599"/>
      <c r="AI487" s="599"/>
      <c r="AJ487" s="599"/>
      <c r="AK487" s="599"/>
      <c r="AL487" s="599"/>
      <c r="AM487" s="599"/>
      <c r="AN487" s="599"/>
      <c r="AO487" s="599"/>
      <c r="AP487" s="599"/>
      <c r="AQ487" s="599"/>
      <c r="AR487" s="599"/>
      <c r="AS487" s="599"/>
      <c r="AT487" s="599"/>
      <c r="AU487" s="599"/>
      <c r="AV487" s="599"/>
      <c r="AW487" s="599"/>
      <c r="AX487" s="599"/>
      <c r="AY487" s="599"/>
      <c r="AZ487" s="599"/>
      <c r="BA487" s="599"/>
      <c r="BB487" s="599"/>
      <c r="BC487" s="599"/>
      <c r="BD487" s="599"/>
      <c r="BE487" s="599"/>
      <c r="BF487" s="599"/>
      <c r="BG487" s="599"/>
      <c r="BH487" s="599"/>
      <c r="BI487" s="599"/>
      <c r="BJ487" s="599"/>
      <c r="BK487" s="599"/>
      <c r="BL487" s="599"/>
      <c r="BM487" s="599"/>
      <c r="BN487" s="599"/>
      <c r="BO487" s="599"/>
      <c r="BP487" s="599"/>
      <c r="BQ487" s="599"/>
      <c r="BR487" s="599"/>
      <c r="BS487" s="599"/>
      <c r="BT487" s="599"/>
      <c r="BU487" s="599"/>
      <c r="BV487" s="599"/>
      <c r="BW487" s="599"/>
      <c r="BX487" s="599"/>
      <c r="BY487" s="599"/>
      <c r="BZ487" s="599"/>
      <c r="CA487" s="599"/>
      <c r="CB487" s="599"/>
      <c r="CC487" s="599"/>
      <c r="CD487" s="599"/>
      <c r="CE487" s="599"/>
      <c r="CF487" s="599"/>
      <c r="CG487" s="599"/>
      <c r="CH487" s="599"/>
      <c r="CI487" s="599"/>
      <c r="CJ487" s="599"/>
      <c r="CK487" s="599"/>
      <c r="CL487" s="599"/>
      <c r="CM487" s="599"/>
      <c r="CN487" s="599"/>
      <c r="CO487" s="599"/>
      <c r="CP487" s="599"/>
      <c r="CQ487" s="599"/>
      <c r="CR487" s="599"/>
      <c r="CS487" s="599"/>
      <c r="CT487" s="599"/>
      <c r="CU487" s="599"/>
      <c r="CV487" s="599"/>
      <c r="CW487" s="599"/>
      <c r="CX487" s="599"/>
      <c r="CY487" s="599"/>
      <c r="CZ487" s="599"/>
      <c r="DA487" s="599"/>
      <c r="DB487" s="599"/>
      <c r="DC487" s="599"/>
      <c r="DD487" s="599"/>
      <c r="DE487" s="599"/>
      <c r="DF487" s="599"/>
      <c r="DG487" s="599"/>
      <c r="DH487" s="599"/>
      <c r="DI487" s="599"/>
      <c r="DJ487" s="599"/>
      <c r="DK487" s="599"/>
      <c r="DL487" s="599"/>
      <c r="DM487" s="599"/>
      <c r="DN487" s="599"/>
      <c r="DO487" s="599"/>
      <c r="DP487" s="599"/>
      <c r="DQ487" s="599"/>
      <c r="DR487" s="599"/>
      <c r="DS487" s="599"/>
      <c r="DT487" s="599"/>
      <c r="DU487" s="599"/>
      <c r="DV487" s="599"/>
      <c r="DW487" s="599"/>
      <c r="DX487" s="599"/>
      <c r="DY487" s="599"/>
      <c r="DZ487" s="599"/>
      <c r="EA487" s="599"/>
      <c r="EB487" s="599"/>
      <c r="EC487" s="599"/>
      <c r="ED487" s="599"/>
      <c r="EE487" s="599"/>
      <c r="EF487" s="599"/>
      <c r="EG487" s="599"/>
      <c r="EH487" s="599"/>
      <c r="EI487" s="599"/>
      <c r="EJ487" s="599"/>
      <c r="EK487" s="599"/>
      <c r="EL487" s="599"/>
      <c r="EM487" s="599"/>
      <c r="EN487" s="599"/>
      <c r="EO487" s="599"/>
      <c r="EP487" s="599"/>
      <c r="EQ487" s="599"/>
      <c r="ER487" s="599"/>
      <c r="ES487" s="599"/>
      <c r="ET487" s="599"/>
      <c r="EU487" s="599"/>
      <c r="EV487" s="599"/>
      <c r="EW487" s="599"/>
      <c r="EX487" s="599"/>
      <c r="EY487" s="599"/>
      <c r="EZ487" s="599"/>
      <c r="FA487" s="599"/>
      <c r="FB487" s="599"/>
      <c r="FC487" s="599"/>
      <c r="FD487" s="599"/>
      <c r="FE487" s="599"/>
      <c r="FF487" s="599"/>
      <c r="FG487" s="599"/>
      <c r="FH487" s="599"/>
      <c r="FI487" s="599"/>
      <c r="FJ487" s="599"/>
      <c r="FK487" s="599"/>
      <c r="FL487" s="599"/>
      <c r="FM487" s="599"/>
      <c r="FN487" s="599"/>
      <c r="FO487" s="599"/>
      <c r="FP487" s="599"/>
      <c r="FQ487" s="599"/>
      <c r="FR487" s="599"/>
      <c r="FS487" s="599"/>
      <c r="FT487" s="599"/>
      <c r="FU487" s="599"/>
      <c r="FV487" s="599"/>
      <c r="FW487" s="599"/>
      <c r="FX487" s="599"/>
      <c r="FY487" s="599"/>
      <c r="FZ487" s="599"/>
      <c r="GA487" s="599"/>
      <c r="GB487" s="599"/>
      <c r="GC487" s="599"/>
      <c r="GD487" s="599"/>
      <c r="GE487" s="599"/>
      <c r="GF487" s="599"/>
      <c r="GG487" s="599"/>
      <c r="GH487" s="599"/>
      <c r="GI487" s="599"/>
      <c r="GJ487" s="599"/>
      <c r="GK487" s="599"/>
      <c r="GL487" s="599"/>
      <c r="GM487" s="599"/>
      <c r="GN487" s="599"/>
      <c r="GO487" s="599"/>
      <c r="GP487" s="599"/>
      <c r="GQ487" s="599"/>
      <c r="GR487" s="599"/>
      <c r="GS487" s="599"/>
      <c r="GT487" s="599"/>
      <c r="GU487" s="599"/>
      <c r="GV487" s="599"/>
      <c r="GW487" s="599"/>
      <c r="GX487" s="599"/>
      <c r="GY487" s="599"/>
      <c r="GZ487" s="599"/>
      <c r="HA487" s="599"/>
      <c r="HB487" s="599"/>
      <c r="HC487" s="599"/>
      <c r="HD487" s="599"/>
      <c r="HE487" s="599"/>
      <c r="HF487" s="599"/>
      <c r="HG487" s="599"/>
      <c r="HH487" s="599"/>
      <c r="HI487" s="599"/>
      <c r="HJ487" s="599"/>
      <c r="HK487" s="599"/>
      <c r="HL487" s="599"/>
      <c r="HM487" s="599"/>
      <c r="HN487" s="599"/>
      <c r="HO487" s="599"/>
      <c r="HP487" s="599"/>
      <c r="HQ487" s="599"/>
      <c r="HR487" s="599"/>
      <c r="HS487" s="599"/>
      <c r="HT487" s="599"/>
      <c r="HU487" s="599"/>
      <c r="HV487" s="599"/>
      <c r="HW487" s="599"/>
      <c r="HX487" s="599"/>
      <c r="HY487" s="599"/>
      <c r="HZ487" s="599"/>
      <c r="IA487" s="599"/>
      <c r="IB487" s="599"/>
      <c r="IC487" s="599"/>
      <c r="ID487" s="599"/>
      <c r="IE487" s="599"/>
      <c r="IF487" s="599"/>
      <c r="IG487" s="599"/>
      <c r="IH487" s="599"/>
      <c r="II487" s="599"/>
      <c r="IJ487" s="599"/>
      <c r="IK487" s="599"/>
      <c r="IL487" s="599"/>
      <c r="IM487" s="599"/>
      <c r="IN487" s="599"/>
    </row>
    <row r="488" spans="1:253" s="311" customFormat="1" ht="34.5">
      <c r="A488" s="613" t="s">
        <v>1065</v>
      </c>
      <c r="B488" s="565" t="s">
        <v>686</v>
      </c>
      <c r="C488" s="563" t="s">
        <v>555</v>
      </c>
      <c r="D488" s="613" t="s">
        <v>47</v>
      </c>
      <c r="E488" s="633">
        <v>5400</v>
      </c>
      <c r="F488" s="633">
        <v>5</v>
      </c>
      <c r="G488" s="540">
        <v>0</v>
      </c>
      <c r="H488" s="540">
        <v>10.8</v>
      </c>
      <c r="I488" s="540">
        <v>21.6</v>
      </c>
      <c r="J488" s="531">
        <f t="shared" si="22"/>
        <v>27</v>
      </c>
      <c r="K488" s="584" t="s">
        <v>240</v>
      </c>
      <c r="L488" s="580" t="s">
        <v>644</v>
      </c>
      <c r="M488" s="582"/>
      <c r="N488" s="589"/>
      <c r="O488" s="582"/>
      <c r="P488" s="582"/>
    </row>
    <row r="489" spans="1:253" s="311" customFormat="1" ht="34.5">
      <c r="A489" s="677" t="s">
        <v>1066</v>
      </c>
      <c r="B489" s="565" t="s">
        <v>621</v>
      </c>
      <c r="C489" s="563" t="s">
        <v>555</v>
      </c>
      <c r="D489" s="563" t="s">
        <v>47</v>
      </c>
      <c r="E489" s="633">
        <v>36800</v>
      </c>
      <c r="F489" s="633">
        <v>20</v>
      </c>
      <c r="G489" s="540">
        <v>0</v>
      </c>
      <c r="H489" s="540">
        <v>368</v>
      </c>
      <c r="I489" s="540">
        <v>736</v>
      </c>
      <c r="J489" s="531">
        <f t="shared" si="22"/>
        <v>736</v>
      </c>
      <c r="K489" s="584" t="s">
        <v>240</v>
      </c>
      <c r="L489" s="580" t="s">
        <v>644</v>
      </c>
      <c r="M489" s="582"/>
      <c r="N489" s="589"/>
      <c r="O489" s="582"/>
      <c r="P489" s="582"/>
    </row>
    <row r="490" spans="1:253" s="311" customFormat="1" ht="34.5">
      <c r="A490" s="677" t="s">
        <v>1067</v>
      </c>
      <c r="B490" s="635" t="s">
        <v>621</v>
      </c>
      <c r="C490" s="556" t="s">
        <v>555</v>
      </c>
      <c r="D490" s="556" t="s">
        <v>47</v>
      </c>
      <c r="E490" s="634">
        <v>45000</v>
      </c>
      <c r="F490" s="633">
        <v>5</v>
      </c>
      <c r="G490" s="540"/>
      <c r="H490" s="540"/>
      <c r="I490" s="540">
        <v>112.5</v>
      </c>
      <c r="J490" s="531">
        <f t="shared" si="22"/>
        <v>225</v>
      </c>
      <c r="K490" s="592" t="s">
        <v>240</v>
      </c>
      <c r="L490" s="593" t="s">
        <v>242</v>
      </c>
      <c r="M490" s="582"/>
      <c r="N490" s="598"/>
      <c r="O490" s="60"/>
      <c r="P490" s="60"/>
      <c r="Q490" s="599"/>
      <c r="R490" s="599"/>
      <c r="S490" s="599"/>
      <c r="T490" s="599"/>
      <c r="U490" s="599"/>
      <c r="V490" s="599"/>
      <c r="W490" s="599"/>
      <c r="X490" s="599"/>
      <c r="Y490" s="599"/>
      <c r="Z490" s="599"/>
      <c r="AA490" s="599"/>
      <c r="AB490" s="599"/>
      <c r="AC490" s="599"/>
      <c r="AD490" s="599"/>
      <c r="AE490" s="599"/>
      <c r="AF490" s="599"/>
      <c r="AG490" s="599"/>
      <c r="AH490" s="599"/>
      <c r="AI490" s="599"/>
      <c r="AJ490" s="599"/>
      <c r="AK490" s="599"/>
      <c r="AL490" s="599"/>
      <c r="AM490" s="599"/>
      <c r="AN490" s="599"/>
      <c r="AO490" s="599"/>
      <c r="AP490" s="599"/>
      <c r="AQ490" s="599"/>
      <c r="AR490" s="599"/>
      <c r="AS490" s="599"/>
      <c r="AT490" s="599"/>
      <c r="AU490" s="599"/>
      <c r="AV490" s="599"/>
      <c r="AW490" s="599"/>
      <c r="AX490" s="599"/>
      <c r="AY490" s="599"/>
      <c r="AZ490" s="599"/>
      <c r="BA490" s="599"/>
      <c r="BB490" s="599"/>
      <c r="BC490" s="599"/>
      <c r="BD490" s="599"/>
      <c r="BE490" s="599"/>
      <c r="BF490" s="599"/>
      <c r="BG490" s="599"/>
      <c r="BH490" s="599"/>
      <c r="BI490" s="599"/>
      <c r="BJ490" s="599"/>
      <c r="BK490" s="599"/>
      <c r="BL490" s="599"/>
      <c r="BM490" s="599"/>
      <c r="BN490" s="599"/>
      <c r="BO490" s="599"/>
      <c r="BP490" s="599"/>
      <c r="BQ490" s="599"/>
      <c r="BR490" s="599"/>
      <c r="BS490" s="599"/>
      <c r="BT490" s="599"/>
      <c r="BU490" s="599"/>
      <c r="BV490" s="599"/>
      <c r="BW490" s="599"/>
      <c r="BX490" s="599"/>
      <c r="BY490" s="599"/>
      <c r="BZ490" s="599"/>
      <c r="CA490" s="599"/>
      <c r="CB490" s="599"/>
      <c r="CC490" s="599"/>
      <c r="CD490" s="599"/>
      <c r="CE490" s="599"/>
      <c r="CF490" s="599"/>
      <c r="CG490" s="599"/>
      <c r="CH490" s="599"/>
      <c r="CI490" s="599"/>
      <c r="CJ490" s="599"/>
      <c r="CK490" s="599"/>
      <c r="CL490" s="599"/>
      <c r="CM490" s="599"/>
      <c r="CN490" s="599"/>
      <c r="CO490" s="599"/>
      <c r="CP490" s="599"/>
      <c r="CQ490" s="599"/>
      <c r="CR490" s="599"/>
      <c r="CS490" s="599"/>
      <c r="CT490" s="599"/>
      <c r="CU490" s="599"/>
      <c r="CV490" s="599"/>
      <c r="CW490" s="599"/>
      <c r="CX490" s="599"/>
      <c r="CY490" s="599"/>
      <c r="CZ490" s="599"/>
      <c r="DA490" s="599"/>
      <c r="DB490" s="599"/>
      <c r="DC490" s="599"/>
      <c r="DD490" s="599"/>
      <c r="DE490" s="599"/>
      <c r="DF490" s="599"/>
      <c r="DG490" s="599"/>
      <c r="DH490" s="599"/>
      <c r="DI490" s="599"/>
      <c r="DJ490" s="599"/>
      <c r="DK490" s="599"/>
      <c r="DL490" s="599"/>
      <c r="DM490" s="599"/>
      <c r="DN490" s="599"/>
      <c r="DO490" s="599"/>
      <c r="DP490" s="599"/>
      <c r="DQ490" s="599"/>
      <c r="DR490" s="599"/>
      <c r="DS490" s="599"/>
      <c r="DT490" s="599"/>
      <c r="DU490" s="599"/>
      <c r="DV490" s="599"/>
      <c r="DW490" s="599"/>
      <c r="DX490" s="599"/>
      <c r="DY490" s="599"/>
      <c r="DZ490" s="599"/>
      <c r="EA490" s="599"/>
      <c r="EB490" s="599"/>
      <c r="EC490" s="599"/>
      <c r="ED490" s="599"/>
      <c r="EE490" s="599"/>
      <c r="EF490" s="599"/>
      <c r="EG490" s="599"/>
      <c r="EH490" s="599"/>
      <c r="EI490" s="599"/>
      <c r="EJ490" s="599"/>
      <c r="EK490" s="599"/>
      <c r="EL490" s="599"/>
      <c r="EM490" s="599"/>
      <c r="EN490" s="599"/>
      <c r="EO490" s="599"/>
      <c r="EP490" s="599"/>
      <c r="EQ490" s="599"/>
      <c r="ER490" s="599"/>
      <c r="ES490" s="599"/>
      <c r="ET490" s="599"/>
      <c r="EU490" s="599"/>
      <c r="EV490" s="599"/>
      <c r="EW490" s="599"/>
      <c r="EX490" s="599"/>
      <c r="EY490" s="599"/>
      <c r="EZ490" s="599"/>
      <c r="FA490" s="599"/>
      <c r="FB490" s="599"/>
      <c r="FC490" s="599"/>
      <c r="FD490" s="599"/>
      <c r="FE490" s="599"/>
      <c r="FF490" s="599"/>
      <c r="FG490" s="599"/>
      <c r="FH490" s="599"/>
      <c r="FI490" s="599"/>
      <c r="FJ490" s="599"/>
      <c r="FK490" s="599"/>
      <c r="FL490" s="599"/>
      <c r="FM490" s="599"/>
      <c r="FN490" s="599"/>
      <c r="FO490" s="599"/>
      <c r="FP490" s="599"/>
      <c r="FQ490" s="599"/>
      <c r="FR490" s="599"/>
      <c r="FS490" s="599"/>
      <c r="FT490" s="599"/>
      <c r="FU490" s="599"/>
      <c r="FV490" s="599"/>
      <c r="FW490" s="599"/>
      <c r="FX490" s="599"/>
      <c r="FY490" s="599"/>
      <c r="FZ490" s="599"/>
      <c r="GA490" s="599"/>
      <c r="GB490" s="599"/>
      <c r="GC490" s="599"/>
      <c r="GD490" s="599"/>
      <c r="GE490" s="599"/>
      <c r="GF490" s="599"/>
      <c r="GG490" s="599"/>
      <c r="GH490" s="599"/>
      <c r="GI490" s="599"/>
      <c r="GJ490" s="599"/>
      <c r="GK490" s="599"/>
      <c r="GL490" s="599"/>
      <c r="GM490" s="599"/>
      <c r="GN490" s="599"/>
      <c r="GO490" s="599"/>
      <c r="GP490" s="599"/>
      <c r="GQ490" s="599"/>
      <c r="GR490" s="599"/>
      <c r="GS490" s="599"/>
      <c r="GT490" s="599"/>
      <c r="GU490" s="599"/>
      <c r="GV490" s="599"/>
      <c r="GW490" s="599"/>
      <c r="GX490" s="599"/>
      <c r="GY490" s="599"/>
      <c r="GZ490" s="599"/>
      <c r="HA490" s="599"/>
      <c r="HB490" s="599"/>
      <c r="HC490" s="599"/>
      <c r="HD490" s="599"/>
      <c r="HE490" s="599"/>
      <c r="HF490" s="599"/>
      <c r="HG490" s="599"/>
      <c r="HH490" s="599"/>
      <c r="HI490" s="599"/>
      <c r="HJ490" s="599"/>
      <c r="HK490" s="599"/>
      <c r="HL490" s="599"/>
      <c r="HM490" s="599"/>
      <c r="HN490" s="599"/>
      <c r="HO490" s="599"/>
      <c r="HP490" s="599"/>
      <c r="HQ490" s="599"/>
      <c r="HR490" s="599"/>
      <c r="HS490" s="599"/>
      <c r="HT490" s="599"/>
      <c r="HU490" s="599"/>
      <c r="HV490" s="599"/>
      <c r="HW490" s="599"/>
      <c r="HX490" s="599"/>
      <c r="HY490" s="599"/>
      <c r="HZ490" s="599"/>
      <c r="IA490" s="599"/>
      <c r="IB490" s="599"/>
      <c r="IC490" s="599"/>
      <c r="ID490" s="599"/>
      <c r="IE490" s="599"/>
      <c r="IF490" s="599"/>
      <c r="IG490" s="599"/>
      <c r="IH490" s="599"/>
      <c r="II490" s="599"/>
      <c r="IJ490" s="599"/>
      <c r="IK490" s="599"/>
      <c r="IL490" s="599"/>
      <c r="IM490" s="599"/>
      <c r="IN490" s="599"/>
    </row>
    <row r="491" spans="1:253" s="672" customFormat="1" ht="34.5">
      <c r="A491" s="677" t="s">
        <v>1068</v>
      </c>
      <c r="B491" s="635" t="s">
        <v>621</v>
      </c>
      <c r="C491" s="556" t="s">
        <v>555</v>
      </c>
      <c r="D491" s="556" t="s">
        <v>47</v>
      </c>
      <c r="E491" s="634">
        <v>15000</v>
      </c>
      <c r="F491" s="633">
        <v>15</v>
      </c>
      <c r="G491" s="540"/>
      <c r="H491" s="540"/>
      <c r="I491" s="540">
        <v>112.5</v>
      </c>
      <c r="J491" s="531">
        <f t="shared" si="22"/>
        <v>225</v>
      </c>
      <c r="K491" s="584" t="s">
        <v>240</v>
      </c>
      <c r="L491" s="580" t="s">
        <v>242</v>
      </c>
      <c r="M491" s="582"/>
      <c r="N491" s="589"/>
      <c r="O491" s="582"/>
      <c r="P491" s="582"/>
      <c r="Q491" s="311"/>
      <c r="R491" s="311"/>
      <c r="S491" s="311"/>
      <c r="T491" s="311"/>
      <c r="U491" s="311"/>
      <c r="V491" s="311"/>
      <c r="W491" s="311"/>
      <c r="X491" s="311"/>
      <c r="Y491" s="311"/>
      <c r="Z491" s="311"/>
      <c r="AA491" s="311"/>
      <c r="AB491" s="311"/>
      <c r="AC491" s="311"/>
      <c r="AD491" s="311"/>
      <c r="AE491" s="311"/>
      <c r="AF491" s="311"/>
      <c r="AG491" s="311"/>
      <c r="AH491" s="311"/>
      <c r="AI491" s="311"/>
      <c r="AJ491" s="311"/>
      <c r="AK491" s="311"/>
      <c r="AL491" s="311"/>
      <c r="AM491" s="311"/>
      <c r="AN491" s="311"/>
      <c r="AO491" s="311"/>
      <c r="AP491" s="311"/>
      <c r="AQ491" s="311"/>
      <c r="AR491" s="311"/>
      <c r="AS491" s="311"/>
      <c r="AT491" s="311"/>
      <c r="AU491" s="311"/>
      <c r="AV491" s="311"/>
      <c r="AW491" s="311"/>
      <c r="AX491" s="311"/>
      <c r="AY491" s="311"/>
      <c r="AZ491" s="311"/>
      <c r="BA491" s="311"/>
      <c r="BB491" s="311"/>
      <c r="BC491" s="311"/>
      <c r="BD491" s="311"/>
      <c r="BE491" s="311"/>
      <c r="BF491" s="311"/>
      <c r="BG491" s="311"/>
      <c r="BH491" s="311"/>
      <c r="BI491" s="311"/>
      <c r="BJ491" s="311"/>
      <c r="BK491" s="311"/>
      <c r="BL491" s="311"/>
      <c r="BM491" s="311"/>
      <c r="BN491" s="311"/>
      <c r="BO491" s="311"/>
      <c r="BP491" s="311"/>
      <c r="BQ491" s="311"/>
      <c r="BR491" s="311"/>
      <c r="BS491" s="311"/>
      <c r="BT491" s="311"/>
      <c r="BU491" s="311"/>
      <c r="BV491" s="311"/>
      <c r="BW491" s="311"/>
      <c r="BX491" s="311"/>
      <c r="BY491" s="311"/>
      <c r="BZ491" s="311"/>
      <c r="CA491" s="311"/>
      <c r="CB491" s="311"/>
      <c r="CC491" s="311"/>
      <c r="CD491" s="311"/>
      <c r="CE491" s="311"/>
      <c r="CF491" s="311"/>
      <c r="CG491" s="311"/>
      <c r="CH491" s="311"/>
      <c r="CI491" s="311"/>
      <c r="CJ491" s="311"/>
      <c r="CK491" s="311"/>
      <c r="CL491" s="311"/>
      <c r="CM491" s="311"/>
      <c r="CN491" s="311"/>
      <c r="CO491" s="311"/>
      <c r="CP491" s="311"/>
      <c r="CQ491" s="311"/>
      <c r="CR491" s="311"/>
      <c r="CS491" s="311"/>
      <c r="CT491" s="311"/>
      <c r="CU491" s="311"/>
      <c r="CV491" s="311"/>
      <c r="CW491" s="311"/>
      <c r="CX491" s="311"/>
      <c r="CY491" s="311"/>
      <c r="CZ491" s="311"/>
      <c r="DA491" s="311"/>
      <c r="DB491" s="311"/>
      <c r="DC491" s="311"/>
      <c r="DD491" s="311"/>
      <c r="DE491" s="311"/>
      <c r="DF491" s="311"/>
      <c r="DG491" s="311"/>
      <c r="DH491" s="311"/>
      <c r="DI491" s="311"/>
      <c r="DJ491" s="311"/>
      <c r="DK491" s="311"/>
      <c r="DL491" s="311"/>
      <c r="DM491" s="311"/>
      <c r="DN491" s="311"/>
      <c r="DO491" s="311"/>
      <c r="DP491" s="311"/>
      <c r="DQ491" s="311"/>
      <c r="DR491" s="311"/>
      <c r="DS491" s="311"/>
      <c r="DT491" s="311"/>
      <c r="DU491" s="311"/>
      <c r="DV491" s="311"/>
      <c r="DW491" s="311"/>
      <c r="DX491" s="311"/>
      <c r="DY491" s="311"/>
      <c r="DZ491" s="311"/>
      <c r="EA491" s="311"/>
      <c r="EB491" s="311"/>
      <c r="EC491" s="311"/>
      <c r="ED491" s="311"/>
      <c r="EE491" s="311"/>
      <c r="EF491" s="311"/>
      <c r="EG491" s="311"/>
      <c r="EH491" s="311"/>
      <c r="EI491" s="311"/>
      <c r="EJ491" s="311"/>
      <c r="EK491" s="311"/>
      <c r="EL491" s="311"/>
      <c r="EM491" s="311"/>
      <c r="EN491" s="311"/>
      <c r="EO491" s="311"/>
      <c r="EP491" s="311"/>
      <c r="EQ491" s="311"/>
      <c r="ER491" s="311"/>
      <c r="ES491" s="311"/>
      <c r="ET491" s="311"/>
      <c r="EU491" s="311"/>
      <c r="EV491" s="311"/>
      <c r="EW491" s="311"/>
      <c r="EX491" s="311"/>
      <c r="EY491" s="311"/>
      <c r="EZ491" s="311"/>
      <c r="FA491" s="311"/>
      <c r="FB491" s="311"/>
      <c r="FC491" s="311"/>
      <c r="FD491" s="311"/>
      <c r="FE491" s="311"/>
      <c r="FF491" s="311"/>
      <c r="FG491" s="311"/>
      <c r="FH491" s="311"/>
      <c r="FI491" s="311"/>
      <c r="FJ491" s="311"/>
      <c r="FK491" s="311"/>
      <c r="FL491" s="311"/>
      <c r="FM491" s="311"/>
      <c r="FN491" s="311"/>
      <c r="FO491" s="311"/>
      <c r="FP491" s="311"/>
      <c r="FQ491" s="311"/>
      <c r="FR491" s="311"/>
      <c r="FS491" s="311"/>
      <c r="FT491" s="311"/>
      <c r="FU491" s="311"/>
      <c r="FV491" s="311"/>
      <c r="FW491" s="311"/>
      <c r="FX491" s="311"/>
      <c r="FY491" s="311"/>
      <c r="FZ491" s="311"/>
      <c r="GA491" s="311"/>
      <c r="GB491" s="311"/>
      <c r="GC491" s="311"/>
      <c r="GD491" s="311"/>
      <c r="GE491" s="311"/>
      <c r="GF491" s="311"/>
      <c r="GG491" s="311"/>
      <c r="GH491" s="311"/>
      <c r="GI491" s="311"/>
      <c r="GJ491" s="311"/>
      <c r="GK491" s="311"/>
      <c r="GL491" s="311"/>
      <c r="GM491" s="311"/>
      <c r="GN491" s="311"/>
      <c r="GO491" s="311"/>
      <c r="GP491" s="311"/>
      <c r="GQ491" s="311"/>
      <c r="GR491" s="311"/>
      <c r="GS491" s="311"/>
      <c r="GT491" s="311"/>
      <c r="GU491" s="311"/>
      <c r="GV491" s="311"/>
      <c r="GW491" s="311"/>
      <c r="GX491" s="311"/>
      <c r="GY491" s="311"/>
      <c r="GZ491" s="311"/>
      <c r="HA491" s="311"/>
      <c r="HB491" s="311"/>
      <c r="HC491" s="311"/>
      <c r="HD491" s="311"/>
      <c r="HE491" s="311"/>
      <c r="HF491" s="311"/>
      <c r="HG491" s="311"/>
      <c r="HH491" s="311"/>
      <c r="HI491" s="311"/>
      <c r="HJ491" s="311"/>
      <c r="HK491" s="311"/>
      <c r="HL491" s="311"/>
      <c r="HM491" s="311"/>
      <c r="HN491" s="311"/>
      <c r="HO491" s="311"/>
      <c r="HP491" s="311"/>
      <c r="HQ491" s="311"/>
      <c r="HR491" s="311"/>
      <c r="HS491" s="311"/>
      <c r="HT491" s="311"/>
      <c r="HU491" s="311"/>
      <c r="HV491" s="311"/>
      <c r="HW491" s="311"/>
      <c r="HX491" s="311"/>
      <c r="HY491" s="311"/>
      <c r="HZ491" s="311"/>
      <c r="IA491" s="311"/>
      <c r="IB491" s="311"/>
      <c r="IC491" s="311"/>
      <c r="ID491" s="311"/>
      <c r="IE491" s="311"/>
      <c r="IF491" s="311"/>
      <c r="IG491" s="311"/>
      <c r="IH491" s="311"/>
      <c r="II491" s="311"/>
      <c r="IJ491" s="311"/>
      <c r="IK491" s="311"/>
      <c r="IL491" s="311"/>
      <c r="IM491" s="311"/>
      <c r="IN491" s="311"/>
      <c r="IO491" s="311"/>
      <c r="IP491" s="311"/>
      <c r="IQ491" s="311"/>
      <c r="IR491" s="311"/>
      <c r="IS491" s="311"/>
    </row>
    <row r="492" spans="1:253" s="311" customFormat="1" ht="48" customHeight="1">
      <c r="A492" s="677" t="s">
        <v>1439</v>
      </c>
      <c r="B492" s="699" t="s">
        <v>621</v>
      </c>
      <c r="C492" s="563" t="s">
        <v>555</v>
      </c>
      <c r="D492" s="613" t="s">
        <v>47</v>
      </c>
      <c r="E492" s="633">
        <v>128000</v>
      </c>
      <c r="F492" s="633">
        <v>4</v>
      </c>
      <c r="G492" s="540">
        <v>0</v>
      </c>
      <c r="H492" s="540">
        <v>256</v>
      </c>
      <c r="I492" s="540">
        <v>512</v>
      </c>
      <c r="J492" s="531">
        <f t="shared" si="22"/>
        <v>512</v>
      </c>
      <c r="K492" s="584" t="s">
        <v>240</v>
      </c>
      <c r="L492" s="580" t="s">
        <v>644</v>
      </c>
      <c r="M492" s="582"/>
      <c r="N492" s="589"/>
      <c r="O492" s="582"/>
      <c r="P492" s="582"/>
    </row>
    <row r="493" spans="1:253" s="311" customFormat="1" ht="69.75" customHeight="1">
      <c r="A493" s="612" t="s">
        <v>1069</v>
      </c>
      <c r="B493" s="565" t="s">
        <v>639</v>
      </c>
      <c r="C493" s="556" t="s">
        <v>555</v>
      </c>
      <c r="D493" s="556" t="s">
        <v>47</v>
      </c>
      <c r="E493" s="634">
        <v>55000</v>
      </c>
      <c r="F493" s="633">
        <v>6</v>
      </c>
      <c r="G493" s="540"/>
      <c r="H493" s="540"/>
      <c r="I493" s="540">
        <v>165</v>
      </c>
      <c r="J493" s="531">
        <f t="shared" si="22"/>
        <v>330</v>
      </c>
      <c r="K493" s="592" t="s">
        <v>240</v>
      </c>
      <c r="L493" s="593" t="s">
        <v>242</v>
      </c>
      <c r="M493" s="582"/>
      <c r="N493" s="598"/>
      <c r="O493" s="60"/>
      <c r="P493" s="60"/>
      <c r="Q493" s="599"/>
      <c r="R493" s="599"/>
      <c r="S493" s="599"/>
      <c r="T493" s="599"/>
      <c r="U493" s="599"/>
      <c r="V493" s="599"/>
      <c r="W493" s="599"/>
      <c r="X493" s="599"/>
      <c r="Y493" s="599"/>
      <c r="Z493" s="599"/>
      <c r="AA493" s="599"/>
      <c r="AB493" s="599"/>
      <c r="AC493" s="599"/>
      <c r="AD493" s="599"/>
      <c r="AE493" s="599"/>
      <c r="AF493" s="599"/>
      <c r="AG493" s="599"/>
      <c r="AH493" s="599"/>
      <c r="AI493" s="599"/>
      <c r="AJ493" s="599"/>
      <c r="AK493" s="599"/>
      <c r="AL493" s="599"/>
      <c r="AM493" s="599"/>
      <c r="AN493" s="599"/>
      <c r="AO493" s="599"/>
      <c r="AP493" s="599"/>
      <c r="AQ493" s="599"/>
      <c r="AR493" s="599"/>
      <c r="AS493" s="599"/>
      <c r="AT493" s="599"/>
      <c r="AU493" s="599"/>
      <c r="AV493" s="599"/>
      <c r="AW493" s="599"/>
      <c r="AX493" s="599"/>
      <c r="AY493" s="599"/>
      <c r="AZ493" s="599"/>
      <c r="BA493" s="599"/>
      <c r="BB493" s="599"/>
      <c r="BC493" s="599"/>
      <c r="BD493" s="599"/>
      <c r="BE493" s="599"/>
      <c r="BF493" s="599"/>
      <c r="BG493" s="599"/>
      <c r="BH493" s="599"/>
      <c r="BI493" s="599"/>
      <c r="BJ493" s="599"/>
      <c r="BK493" s="599"/>
      <c r="BL493" s="599"/>
      <c r="BM493" s="599"/>
      <c r="BN493" s="599"/>
      <c r="BO493" s="599"/>
      <c r="BP493" s="599"/>
      <c r="BQ493" s="599"/>
      <c r="BR493" s="599"/>
      <c r="BS493" s="599"/>
      <c r="BT493" s="599"/>
      <c r="BU493" s="599"/>
      <c r="BV493" s="599"/>
      <c r="BW493" s="599"/>
      <c r="BX493" s="599"/>
      <c r="BY493" s="599"/>
      <c r="BZ493" s="599"/>
      <c r="CA493" s="599"/>
      <c r="CB493" s="599"/>
      <c r="CC493" s="599"/>
      <c r="CD493" s="599"/>
      <c r="CE493" s="599"/>
      <c r="CF493" s="599"/>
      <c r="CG493" s="599"/>
      <c r="CH493" s="599"/>
      <c r="CI493" s="599"/>
      <c r="CJ493" s="599"/>
      <c r="CK493" s="599"/>
      <c r="CL493" s="599"/>
      <c r="CM493" s="599"/>
      <c r="CN493" s="599"/>
      <c r="CO493" s="599"/>
      <c r="CP493" s="599"/>
      <c r="CQ493" s="599"/>
      <c r="CR493" s="599"/>
      <c r="CS493" s="599"/>
      <c r="CT493" s="599"/>
      <c r="CU493" s="599"/>
      <c r="CV493" s="599"/>
      <c r="CW493" s="599"/>
      <c r="CX493" s="599"/>
      <c r="CY493" s="599"/>
      <c r="CZ493" s="599"/>
      <c r="DA493" s="599"/>
      <c r="DB493" s="599"/>
      <c r="DC493" s="599"/>
      <c r="DD493" s="599"/>
      <c r="DE493" s="599"/>
      <c r="DF493" s="599"/>
      <c r="DG493" s="599"/>
      <c r="DH493" s="599"/>
      <c r="DI493" s="599"/>
      <c r="DJ493" s="599"/>
      <c r="DK493" s="599"/>
      <c r="DL493" s="599"/>
      <c r="DM493" s="599"/>
      <c r="DN493" s="599"/>
      <c r="DO493" s="599"/>
      <c r="DP493" s="599"/>
      <c r="DQ493" s="599"/>
      <c r="DR493" s="599"/>
      <c r="DS493" s="599"/>
      <c r="DT493" s="599"/>
      <c r="DU493" s="599"/>
      <c r="DV493" s="599"/>
      <c r="DW493" s="599"/>
      <c r="DX493" s="599"/>
      <c r="DY493" s="599"/>
      <c r="DZ493" s="599"/>
      <c r="EA493" s="599"/>
      <c r="EB493" s="599"/>
      <c r="EC493" s="599"/>
      <c r="ED493" s="599"/>
      <c r="EE493" s="599"/>
      <c r="EF493" s="599"/>
      <c r="EG493" s="599"/>
      <c r="EH493" s="599"/>
      <c r="EI493" s="599"/>
      <c r="EJ493" s="599"/>
      <c r="EK493" s="599"/>
      <c r="EL493" s="599"/>
      <c r="EM493" s="599"/>
      <c r="EN493" s="599"/>
      <c r="EO493" s="599"/>
      <c r="EP493" s="599"/>
      <c r="EQ493" s="599"/>
      <c r="ER493" s="599"/>
      <c r="ES493" s="599"/>
      <c r="ET493" s="599"/>
      <c r="EU493" s="599"/>
      <c r="EV493" s="599"/>
      <c r="EW493" s="599"/>
      <c r="EX493" s="599"/>
      <c r="EY493" s="599"/>
      <c r="EZ493" s="599"/>
      <c r="FA493" s="599"/>
      <c r="FB493" s="599"/>
      <c r="FC493" s="599"/>
      <c r="FD493" s="599"/>
      <c r="FE493" s="599"/>
      <c r="FF493" s="599"/>
      <c r="FG493" s="599"/>
      <c r="FH493" s="599"/>
      <c r="FI493" s="599"/>
      <c r="FJ493" s="599"/>
      <c r="FK493" s="599"/>
      <c r="FL493" s="599"/>
      <c r="FM493" s="599"/>
      <c r="FN493" s="599"/>
      <c r="FO493" s="599"/>
      <c r="FP493" s="599"/>
      <c r="FQ493" s="599"/>
      <c r="FR493" s="599"/>
      <c r="FS493" s="599"/>
      <c r="FT493" s="599"/>
      <c r="FU493" s="599"/>
      <c r="FV493" s="599"/>
      <c r="FW493" s="599"/>
      <c r="FX493" s="599"/>
      <c r="FY493" s="599"/>
      <c r="FZ493" s="599"/>
      <c r="GA493" s="599"/>
      <c r="GB493" s="599"/>
      <c r="GC493" s="599"/>
      <c r="GD493" s="599"/>
      <c r="GE493" s="599"/>
      <c r="GF493" s="599"/>
      <c r="GG493" s="599"/>
      <c r="GH493" s="599"/>
      <c r="GI493" s="599"/>
      <c r="GJ493" s="599"/>
      <c r="GK493" s="599"/>
      <c r="GL493" s="599"/>
      <c r="GM493" s="599"/>
      <c r="GN493" s="599"/>
      <c r="GO493" s="599"/>
      <c r="GP493" s="599"/>
      <c r="GQ493" s="599"/>
      <c r="GR493" s="599"/>
      <c r="GS493" s="599"/>
      <c r="GT493" s="599"/>
      <c r="GU493" s="599"/>
      <c r="GV493" s="599"/>
      <c r="GW493" s="599"/>
      <c r="GX493" s="599"/>
      <c r="GY493" s="599"/>
      <c r="GZ493" s="599"/>
      <c r="HA493" s="599"/>
      <c r="HB493" s="599"/>
      <c r="HC493" s="599"/>
      <c r="HD493" s="599"/>
      <c r="HE493" s="599"/>
      <c r="HF493" s="599"/>
      <c r="HG493" s="599"/>
      <c r="HH493" s="599"/>
      <c r="HI493" s="599"/>
      <c r="HJ493" s="599"/>
      <c r="HK493" s="599"/>
      <c r="HL493" s="599"/>
      <c r="HM493" s="599"/>
      <c r="HN493" s="599"/>
      <c r="HO493" s="599"/>
      <c r="HP493" s="599"/>
      <c r="HQ493" s="599"/>
      <c r="HR493" s="599"/>
      <c r="HS493" s="599"/>
      <c r="HT493" s="599"/>
      <c r="HU493" s="599"/>
      <c r="HV493" s="599"/>
      <c r="HW493" s="599"/>
      <c r="HX493" s="599"/>
      <c r="HY493" s="599"/>
      <c r="HZ493" s="599"/>
      <c r="IA493" s="599"/>
      <c r="IB493" s="599"/>
      <c r="IC493" s="599"/>
      <c r="ID493" s="599"/>
      <c r="IE493" s="599"/>
      <c r="IF493" s="599"/>
      <c r="IG493" s="599"/>
      <c r="IH493" s="599"/>
      <c r="II493" s="599"/>
      <c r="IJ493" s="599"/>
      <c r="IK493" s="599"/>
      <c r="IL493" s="599"/>
      <c r="IM493" s="599"/>
      <c r="IN493" s="599"/>
    </row>
    <row r="494" spans="1:253" s="311" customFormat="1" ht="53.25" customHeight="1">
      <c r="A494" s="677" t="s">
        <v>1440</v>
      </c>
      <c r="B494" s="565" t="s">
        <v>1235</v>
      </c>
      <c r="C494" s="563" t="s">
        <v>555</v>
      </c>
      <c r="D494" s="556" t="s">
        <v>47</v>
      </c>
      <c r="E494" s="633">
        <v>9000</v>
      </c>
      <c r="F494" s="633">
        <v>2</v>
      </c>
      <c r="G494" s="540">
        <v>0</v>
      </c>
      <c r="H494" s="540">
        <v>0</v>
      </c>
      <c r="I494" s="540">
        <v>9</v>
      </c>
      <c r="J494" s="531">
        <f t="shared" si="22"/>
        <v>18</v>
      </c>
      <c r="K494" s="668" t="s">
        <v>240</v>
      </c>
      <c r="L494" s="669" t="s">
        <v>644</v>
      </c>
      <c r="M494" s="582"/>
      <c r="N494" s="671"/>
      <c r="O494" s="670"/>
      <c r="P494" s="670"/>
      <c r="Q494" s="672"/>
      <c r="R494" s="672"/>
      <c r="S494" s="672"/>
      <c r="T494" s="672"/>
      <c r="U494" s="672"/>
      <c r="V494" s="672"/>
      <c r="W494" s="672"/>
      <c r="X494" s="672"/>
      <c r="Y494" s="672"/>
      <c r="Z494" s="672"/>
      <c r="AA494" s="672"/>
      <c r="AB494" s="672"/>
      <c r="AC494" s="672"/>
      <c r="AD494" s="672"/>
      <c r="AE494" s="672"/>
      <c r="AF494" s="672"/>
      <c r="AG494" s="672"/>
      <c r="AH494" s="672"/>
      <c r="AI494" s="672"/>
      <c r="AJ494" s="672"/>
      <c r="AK494" s="672"/>
      <c r="AL494" s="672"/>
      <c r="AM494" s="672"/>
      <c r="AN494" s="672"/>
      <c r="AO494" s="672"/>
      <c r="AP494" s="672"/>
      <c r="AQ494" s="672"/>
      <c r="AR494" s="672"/>
      <c r="AS494" s="672"/>
      <c r="AT494" s="672"/>
      <c r="AU494" s="672"/>
      <c r="AV494" s="672"/>
      <c r="AW494" s="672"/>
      <c r="AX494" s="672"/>
      <c r="AY494" s="672"/>
      <c r="AZ494" s="672"/>
      <c r="BA494" s="672"/>
      <c r="BB494" s="672"/>
      <c r="BC494" s="672"/>
      <c r="BD494" s="672"/>
      <c r="BE494" s="672"/>
      <c r="BF494" s="672"/>
      <c r="BG494" s="672"/>
      <c r="BH494" s="672"/>
      <c r="BI494" s="672"/>
      <c r="BJ494" s="672"/>
      <c r="BK494" s="672"/>
      <c r="BL494" s="672"/>
      <c r="BM494" s="672"/>
      <c r="BN494" s="672"/>
      <c r="BO494" s="672"/>
      <c r="BP494" s="672"/>
      <c r="BQ494" s="672"/>
      <c r="BR494" s="672"/>
      <c r="BS494" s="672"/>
      <c r="BT494" s="672"/>
      <c r="BU494" s="672"/>
      <c r="BV494" s="672"/>
      <c r="BW494" s="672"/>
      <c r="BX494" s="672"/>
      <c r="BY494" s="672"/>
      <c r="BZ494" s="672"/>
      <c r="CA494" s="672"/>
      <c r="CB494" s="672"/>
      <c r="CC494" s="672"/>
      <c r="CD494" s="672"/>
      <c r="CE494" s="672"/>
      <c r="CF494" s="672"/>
      <c r="CG494" s="672"/>
      <c r="CH494" s="672"/>
      <c r="CI494" s="672"/>
      <c r="CJ494" s="672"/>
      <c r="CK494" s="672"/>
      <c r="CL494" s="672"/>
      <c r="CM494" s="672"/>
      <c r="CN494" s="672"/>
      <c r="CO494" s="672"/>
      <c r="CP494" s="672"/>
      <c r="CQ494" s="672"/>
      <c r="CR494" s="672"/>
      <c r="CS494" s="672"/>
      <c r="CT494" s="672"/>
      <c r="CU494" s="672"/>
      <c r="CV494" s="672"/>
      <c r="CW494" s="672"/>
      <c r="CX494" s="672"/>
      <c r="CY494" s="672"/>
      <c r="CZ494" s="672"/>
      <c r="DA494" s="672"/>
      <c r="DB494" s="672"/>
      <c r="DC494" s="672"/>
      <c r="DD494" s="672"/>
      <c r="DE494" s="672"/>
      <c r="DF494" s="672"/>
      <c r="DG494" s="672"/>
      <c r="DH494" s="672"/>
      <c r="DI494" s="672"/>
      <c r="DJ494" s="672"/>
      <c r="DK494" s="672"/>
      <c r="DL494" s="672"/>
      <c r="DM494" s="672"/>
      <c r="DN494" s="672"/>
      <c r="DO494" s="672"/>
      <c r="DP494" s="672"/>
      <c r="DQ494" s="672"/>
      <c r="DR494" s="672"/>
      <c r="DS494" s="672"/>
      <c r="DT494" s="672"/>
      <c r="DU494" s="672"/>
      <c r="DV494" s="672"/>
      <c r="DW494" s="672"/>
      <c r="DX494" s="672"/>
      <c r="DY494" s="672"/>
      <c r="DZ494" s="672"/>
      <c r="EA494" s="672"/>
      <c r="EB494" s="672"/>
      <c r="EC494" s="672"/>
      <c r="ED494" s="672"/>
      <c r="EE494" s="672"/>
      <c r="EF494" s="672"/>
      <c r="EG494" s="672"/>
      <c r="EH494" s="672"/>
      <c r="EI494" s="672"/>
      <c r="EJ494" s="672"/>
      <c r="EK494" s="672"/>
      <c r="EL494" s="672"/>
      <c r="EM494" s="672"/>
      <c r="EN494" s="672"/>
      <c r="EO494" s="672"/>
      <c r="EP494" s="672"/>
      <c r="EQ494" s="672"/>
      <c r="ER494" s="672"/>
      <c r="ES494" s="672"/>
      <c r="ET494" s="672"/>
      <c r="EU494" s="672"/>
      <c r="EV494" s="672"/>
      <c r="EW494" s="672"/>
      <c r="EX494" s="672"/>
      <c r="EY494" s="672"/>
      <c r="EZ494" s="672"/>
      <c r="FA494" s="672"/>
      <c r="FB494" s="672"/>
      <c r="FC494" s="672"/>
      <c r="FD494" s="672"/>
      <c r="FE494" s="672"/>
      <c r="FF494" s="672"/>
      <c r="FG494" s="672"/>
      <c r="FH494" s="672"/>
      <c r="FI494" s="672"/>
      <c r="FJ494" s="672"/>
      <c r="FK494" s="672"/>
      <c r="FL494" s="672"/>
      <c r="FM494" s="672"/>
      <c r="FN494" s="672"/>
      <c r="FO494" s="672"/>
      <c r="FP494" s="672"/>
      <c r="FQ494" s="672"/>
      <c r="FR494" s="672"/>
      <c r="FS494" s="672"/>
      <c r="FT494" s="672"/>
      <c r="FU494" s="672"/>
      <c r="FV494" s="672"/>
      <c r="FW494" s="672"/>
      <c r="FX494" s="672"/>
      <c r="FY494" s="672"/>
      <c r="FZ494" s="672"/>
      <c r="GA494" s="672"/>
      <c r="GB494" s="672"/>
      <c r="GC494" s="672"/>
      <c r="GD494" s="672"/>
      <c r="GE494" s="672"/>
      <c r="GF494" s="672"/>
      <c r="GG494" s="672"/>
      <c r="GH494" s="672"/>
      <c r="GI494" s="672"/>
      <c r="GJ494" s="672"/>
      <c r="GK494" s="672"/>
      <c r="GL494" s="672"/>
      <c r="GM494" s="672"/>
      <c r="GN494" s="672"/>
      <c r="GO494" s="672"/>
      <c r="GP494" s="672"/>
      <c r="GQ494" s="672"/>
      <c r="GR494" s="672"/>
      <c r="GS494" s="672"/>
      <c r="GT494" s="672"/>
      <c r="GU494" s="672"/>
      <c r="GV494" s="672"/>
      <c r="GW494" s="672"/>
      <c r="GX494" s="672"/>
      <c r="GY494" s="672"/>
      <c r="GZ494" s="672"/>
      <c r="HA494" s="672"/>
      <c r="HB494" s="672"/>
      <c r="HC494" s="672"/>
      <c r="HD494" s="672"/>
      <c r="HE494" s="672"/>
      <c r="HF494" s="672"/>
      <c r="HG494" s="672"/>
      <c r="HH494" s="672"/>
      <c r="HI494" s="672"/>
      <c r="HJ494" s="672"/>
      <c r="HK494" s="672"/>
      <c r="HL494" s="672"/>
      <c r="HM494" s="672"/>
      <c r="HN494" s="672"/>
      <c r="HO494" s="672"/>
      <c r="HP494" s="672"/>
      <c r="HQ494" s="672"/>
      <c r="HR494" s="672"/>
      <c r="HS494" s="672"/>
      <c r="HT494" s="672"/>
      <c r="HU494" s="672"/>
      <c r="HV494" s="672"/>
      <c r="HW494" s="672"/>
      <c r="HX494" s="672"/>
      <c r="HY494" s="672"/>
      <c r="HZ494" s="672"/>
      <c r="IA494" s="672"/>
      <c r="IB494" s="672"/>
      <c r="IC494" s="672"/>
      <c r="ID494" s="672"/>
      <c r="IE494" s="672"/>
      <c r="IF494" s="672"/>
      <c r="IG494" s="672"/>
      <c r="IH494" s="672"/>
      <c r="II494" s="672"/>
      <c r="IJ494" s="672"/>
      <c r="IK494" s="672"/>
      <c r="IL494" s="672"/>
      <c r="IM494" s="672"/>
      <c r="IN494" s="672"/>
      <c r="IO494" s="672"/>
      <c r="IP494" s="672"/>
      <c r="IQ494" s="672"/>
      <c r="IR494" s="672"/>
      <c r="IS494" s="672"/>
    </row>
    <row r="495" spans="1:253" s="311" customFormat="1" ht="27.75" customHeight="1">
      <c r="A495" s="612" t="s">
        <v>1070</v>
      </c>
      <c r="B495" s="699" t="s">
        <v>765</v>
      </c>
      <c r="C495" s="563" t="s">
        <v>555</v>
      </c>
      <c r="D495" s="613" t="s">
        <v>47</v>
      </c>
      <c r="E495" s="633">
        <v>643000</v>
      </c>
      <c r="F495" s="633">
        <v>4</v>
      </c>
      <c r="G495" s="540">
        <v>0</v>
      </c>
      <c r="H495" s="540">
        <v>1286</v>
      </c>
      <c r="I495" s="540">
        <v>2572</v>
      </c>
      <c r="J495" s="531">
        <f t="shared" si="22"/>
        <v>2572</v>
      </c>
      <c r="K495" s="584" t="s">
        <v>240</v>
      </c>
      <c r="L495" s="580" t="s">
        <v>644</v>
      </c>
      <c r="M495" s="582"/>
      <c r="N495" s="589"/>
      <c r="O495" s="582"/>
      <c r="P495" s="582"/>
    </row>
    <row r="496" spans="1:253" s="311" customFormat="1" ht="63.75" customHeight="1">
      <c r="A496" s="677" t="s">
        <v>1441</v>
      </c>
      <c r="B496" s="565" t="s">
        <v>766</v>
      </c>
      <c r="C496" s="563" t="s">
        <v>555</v>
      </c>
      <c r="D496" s="613" t="s">
        <v>47</v>
      </c>
      <c r="E496" s="633">
        <v>366000</v>
      </c>
      <c r="F496" s="633">
        <v>12</v>
      </c>
      <c r="G496" s="540">
        <v>0</v>
      </c>
      <c r="H496" s="540">
        <v>2196</v>
      </c>
      <c r="I496" s="540">
        <v>4392</v>
      </c>
      <c r="J496" s="531">
        <f t="shared" si="22"/>
        <v>4392</v>
      </c>
      <c r="K496" s="584" t="s">
        <v>240</v>
      </c>
      <c r="L496" s="580" t="s">
        <v>644</v>
      </c>
      <c r="M496" s="582"/>
      <c r="N496" s="589"/>
      <c r="O496" s="582"/>
      <c r="P496" s="582"/>
    </row>
    <row r="497" spans="1:253" s="311" customFormat="1" ht="62.25" customHeight="1">
      <c r="A497" s="677" t="s">
        <v>1442</v>
      </c>
      <c r="B497" s="565" t="s">
        <v>767</v>
      </c>
      <c r="C497" s="563" t="s">
        <v>555</v>
      </c>
      <c r="D497" s="613" t="s">
        <v>47</v>
      </c>
      <c r="E497" s="633">
        <v>341000</v>
      </c>
      <c r="F497" s="633">
        <v>9</v>
      </c>
      <c r="G497" s="540">
        <v>0</v>
      </c>
      <c r="H497" s="540">
        <v>1705</v>
      </c>
      <c r="I497" s="540">
        <v>3069</v>
      </c>
      <c r="J497" s="531">
        <f t="shared" si="22"/>
        <v>3069</v>
      </c>
      <c r="K497" s="584" t="s">
        <v>240</v>
      </c>
      <c r="L497" s="580" t="s">
        <v>644</v>
      </c>
      <c r="M497" s="582"/>
      <c r="N497" s="589"/>
      <c r="O497" s="582"/>
      <c r="P497" s="582"/>
    </row>
    <row r="498" spans="1:253" s="311" customFormat="1" ht="49.5" customHeight="1">
      <c r="A498" s="677" t="s">
        <v>1443</v>
      </c>
      <c r="B498" s="565" t="s">
        <v>768</v>
      </c>
      <c r="C498" s="563" t="s">
        <v>555</v>
      </c>
      <c r="D498" s="613" t="s">
        <v>47</v>
      </c>
      <c r="E498" s="633">
        <v>52000</v>
      </c>
      <c r="F498" s="633">
        <v>4</v>
      </c>
      <c r="G498" s="540">
        <v>0</v>
      </c>
      <c r="H498" s="540">
        <v>104</v>
      </c>
      <c r="I498" s="540">
        <v>208</v>
      </c>
      <c r="J498" s="531">
        <f t="shared" si="22"/>
        <v>208</v>
      </c>
      <c r="K498" s="584" t="s">
        <v>240</v>
      </c>
      <c r="L498" s="580" t="s">
        <v>644</v>
      </c>
      <c r="M498" s="582"/>
      <c r="N498" s="589"/>
      <c r="O498" s="582"/>
      <c r="P498" s="582"/>
    </row>
    <row r="499" spans="1:253" s="311" customFormat="1" ht="56.25" customHeight="1">
      <c r="A499" s="612" t="s">
        <v>1140</v>
      </c>
      <c r="B499" s="635" t="s">
        <v>622</v>
      </c>
      <c r="C499" s="556" t="s">
        <v>653</v>
      </c>
      <c r="D499" s="556" t="s">
        <v>121</v>
      </c>
      <c r="E499" s="634">
        <v>2820000</v>
      </c>
      <c r="F499" s="633">
        <v>70</v>
      </c>
      <c r="G499" s="540"/>
      <c r="H499" s="540">
        <v>121260</v>
      </c>
      <c r="I499" s="540">
        <v>197400</v>
      </c>
      <c r="J499" s="531">
        <f t="shared" si="22"/>
        <v>197400</v>
      </c>
      <c r="K499" s="584" t="s">
        <v>240</v>
      </c>
      <c r="L499" s="580" t="s">
        <v>242</v>
      </c>
      <c r="M499" s="582"/>
      <c r="N499" s="589"/>
      <c r="O499" s="582"/>
      <c r="P499" s="582"/>
    </row>
    <row r="500" spans="1:253" s="663" customFormat="1" ht="59.25" customHeight="1">
      <c r="A500" s="677" t="s">
        <v>1444</v>
      </c>
      <c r="B500" s="565" t="s">
        <v>772</v>
      </c>
      <c r="C500" s="563" t="s">
        <v>555</v>
      </c>
      <c r="D500" s="613" t="s">
        <v>47</v>
      </c>
      <c r="E500" s="633">
        <v>6000</v>
      </c>
      <c r="F500" s="633">
        <v>10</v>
      </c>
      <c r="G500" s="540">
        <v>0</v>
      </c>
      <c r="H500" s="540">
        <v>30</v>
      </c>
      <c r="I500" s="540">
        <v>60</v>
      </c>
      <c r="J500" s="531">
        <f t="shared" si="22"/>
        <v>60</v>
      </c>
      <c r="K500" s="584" t="s">
        <v>240</v>
      </c>
      <c r="L500" s="580" t="s">
        <v>644</v>
      </c>
      <c r="M500" s="582"/>
      <c r="N500" s="589"/>
      <c r="O500" s="582"/>
      <c r="P500" s="582"/>
      <c r="Q500" s="311"/>
      <c r="R500" s="311"/>
      <c r="S500" s="311"/>
      <c r="T500" s="311"/>
      <c r="U500" s="311"/>
      <c r="V500" s="311"/>
      <c r="W500" s="311"/>
      <c r="X500" s="311"/>
      <c r="Y500" s="311"/>
      <c r="Z500" s="311"/>
      <c r="AA500" s="311"/>
      <c r="AB500" s="311"/>
      <c r="AC500" s="311"/>
      <c r="AD500" s="311"/>
      <c r="AE500" s="311"/>
      <c r="AF500" s="311"/>
      <c r="AG500" s="311"/>
      <c r="AH500" s="311"/>
      <c r="AI500" s="311"/>
      <c r="AJ500" s="311"/>
      <c r="AK500" s="311"/>
      <c r="AL500" s="311"/>
      <c r="AM500" s="311"/>
      <c r="AN500" s="311"/>
      <c r="AO500" s="311"/>
      <c r="AP500" s="311"/>
      <c r="AQ500" s="311"/>
      <c r="AR500" s="311"/>
      <c r="AS500" s="311"/>
      <c r="AT500" s="311"/>
      <c r="AU500" s="311"/>
      <c r="AV500" s="311"/>
      <c r="AW500" s="311"/>
      <c r="AX500" s="311"/>
      <c r="AY500" s="311"/>
      <c r="AZ500" s="311"/>
      <c r="BA500" s="311"/>
      <c r="BB500" s="311"/>
      <c r="BC500" s="311"/>
      <c r="BD500" s="311"/>
      <c r="BE500" s="311"/>
      <c r="BF500" s="311"/>
      <c r="BG500" s="311"/>
      <c r="BH500" s="311"/>
      <c r="BI500" s="311"/>
      <c r="BJ500" s="311"/>
      <c r="BK500" s="311"/>
      <c r="BL500" s="311"/>
      <c r="BM500" s="311"/>
      <c r="BN500" s="311"/>
      <c r="BO500" s="311"/>
      <c r="BP500" s="311"/>
      <c r="BQ500" s="311"/>
      <c r="BR500" s="311"/>
      <c r="BS500" s="311"/>
      <c r="BT500" s="311"/>
      <c r="BU500" s="311"/>
      <c r="BV500" s="311"/>
      <c r="BW500" s="311"/>
      <c r="BX500" s="311"/>
      <c r="BY500" s="311"/>
      <c r="BZ500" s="311"/>
      <c r="CA500" s="311"/>
      <c r="CB500" s="311"/>
      <c r="CC500" s="311"/>
      <c r="CD500" s="311"/>
      <c r="CE500" s="311"/>
      <c r="CF500" s="311"/>
      <c r="CG500" s="311"/>
      <c r="CH500" s="311"/>
      <c r="CI500" s="311"/>
      <c r="CJ500" s="311"/>
      <c r="CK500" s="311"/>
      <c r="CL500" s="311"/>
      <c r="CM500" s="311"/>
      <c r="CN500" s="311"/>
      <c r="CO500" s="311"/>
      <c r="CP500" s="311"/>
      <c r="CQ500" s="311"/>
      <c r="CR500" s="311"/>
      <c r="CS500" s="311"/>
      <c r="CT500" s="311"/>
      <c r="CU500" s="311"/>
      <c r="CV500" s="311"/>
      <c r="CW500" s="311"/>
      <c r="CX500" s="311"/>
      <c r="CY500" s="311"/>
      <c r="CZ500" s="311"/>
      <c r="DA500" s="311"/>
      <c r="DB500" s="311"/>
      <c r="DC500" s="311"/>
      <c r="DD500" s="311"/>
      <c r="DE500" s="311"/>
      <c r="DF500" s="311"/>
      <c r="DG500" s="311"/>
      <c r="DH500" s="311"/>
      <c r="DI500" s="311"/>
      <c r="DJ500" s="311"/>
      <c r="DK500" s="311"/>
      <c r="DL500" s="311"/>
      <c r="DM500" s="311"/>
      <c r="DN500" s="311"/>
      <c r="DO500" s="311"/>
      <c r="DP500" s="311"/>
      <c r="DQ500" s="311"/>
      <c r="DR500" s="311"/>
      <c r="DS500" s="311"/>
      <c r="DT500" s="311"/>
      <c r="DU500" s="311"/>
      <c r="DV500" s="311"/>
      <c r="DW500" s="311"/>
      <c r="DX500" s="311"/>
      <c r="DY500" s="311"/>
      <c r="DZ500" s="311"/>
      <c r="EA500" s="311"/>
      <c r="EB500" s="311"/>
      <c r="EC500" s="311"/>
      <c r="ED500" s="311"/>
      <c r="EE500" s="311"/>
      <c r="EF500" s="311"/>
      <c r="EG500" s="311"/>
      <c r="EH500" s="311"/>
      <c r="EI500" s="311"/>
      <c r="EJ500" s="311"/>
      <c r="EK500" s="311"/>
      <c r="EL500" s="311"/>
      <c r="EM500" s="311"/>
      <c r="EN500" s="311"/>
      <c r="EO500" s="311"/>
      <c r="EP500" s="311"/>
      <c r="EQ500" s="311"/>
      <c r="ER500" s="311"/>
      <c r="ES500" s="311"/>
      <c r="ET500" s="311"/>
      <c r="EU500" s="311"/>
      <c r="EV500" s="311"/>
      <c r="EW500" s="311"/>
      <c r="EX500" s="311"/>
      <c r="EY500" s="311"/>
      <c r="EZ500" s="311"/>
      <c r="FA500" s="311"/>
      <c r="FB500" s="311"/>
      <c r="FC500" s="311"/>
      <c r="FD500" s="311"/>
      <c r="FE500" s="311"/>
      <c r="FF500" s="311"/>
      <c r="FG500" s="311"/>
      <c r="FH500" s="311"/>
      <c r="FI500" s="311"/>
      <c r="FJ500" s="311"/>
      <c r="FK500" s="311"/>
      <c r="FL500" s="311"/>
      <c r="FM500" s="311"/>
      <c r="FN500" s="311"/>
      <c r="FO500" s="311"/>
      <c r="FP500" s="311"/>
      <c r="FQ500" s="311"/>
      <c r="FR500" s="311"/>
      <c r="FS500" s="311"/>
      <c r="FT500" s="311"/>
      <c r="FU500" s="311"/>
      <c r="FV500" s="311"/>
      <c r="FW500" s="311"/>
      <c r="FX500" s="311"/>
      <c r="FY500" s="311"/>
      <c r="FZ500" s="311"/>
      <c r="GA500" s="311"/>
      <c r="GB500" s="311"/>
      <c r="GC500" s="311"/>
      <c r="GD500" s="311"/>
      <c r="GE500" s="311"/>
      <c r="GF500" s="311"/>
      <c r="GG500" s="311"/>
      <c r="GH500" s="311"/>
      <c r="GI500" s="311"/>
      <c r="GJ500" s="311"/>
      <c r="GK500" s="311"/>
      <c r="GL500" s="311"/>
      <c r="GM500" s="311"/>
      <c r="GN500" s="311"/>
      <c r="GO500" s="311"/>
      <c r="GP500" s="311"/>
      <c r="GQ500" s="311"/>
      <c r="GR500" s="311"/>
      <c r="GS500" s="311"/>
      <c r="GT500" s="311"/>
      <c r="GU500" s="311"/>
      <c r="GV500" s="311"/>
      <c r="GW500" s="311"/>
      <c r="GX500" s="311"/>
      <c r="GY500" s="311"/>
      <c r="GZ500" s="311"/>
      <c r="HA500" s="311"/>
      <c r="HB500" s="311"/>
      <c r="HC500" s="311"/>
      <c r="HD500" s="311"/>
      <c r="HE500" s="311"/>
      <c r="HF500" s="311"/>
      <c r="HG500" s="311"/>
      <c r="HH500" s="311"/>
      <c r="HI500" s="311"/>
      <c r="HJ500" s="311"/>
      <c r="HK500" s="311"/>
      <c r="HL500" s="311"/>
      <c r="HM500" s="311"/>
      <c r="HN500" s="311"/>
      <c r="HO500" s="311"/>
      <c r="HP500" s="311"/>
      <c r="HQ500" s="311"/>
      <c r="HR500" s="311"/>
      <c r="HS500" s="311"/>
      <c r="HT500" s="311"/>
      <c r="HU500" s="311"/>
      <c r="HV500" s="311"/>
      <c r="HW500" s="311"/>
      <c r="HX500" s="311"/>
      <c r="HY500" s="311"/>
      <c r="HZ500" s="311"/>
      <c r="IA500" s="311"/>
      <c r="IB500" s="311"/>
      <c r="IC500" s="311"/>
      <c r="ID500" s="311"/>
      <c r="IE500" s="311"/>
      <c r="IF500" s="311"/>
      <c r="IG500" s="311"/>
      <c r="IH500" s="311"/>
      <c r="II500" s="311"/>
      <c r="IJ500" s="311"/>
      <c r="IK500" s="311"/>
      <c r="IL500" s="311"/>
      <c r="IM500" s="311"/>
      <c r="IN500" s="311"/>
      <c r="IO500" s="311"/>
      <c r="IP500" s="311"/>
      <c r="IQ500" s="311"/>
      <c r="IR500" s="311"/>
      <c r="IS500" s="311"/>
    </row>
    <row r="501" spans="1:253" s="311" customFormat="1" ht="42.75" customHeight="1">
      <c r="A501" s="612" t="s">
        <v>1141</v>
      </c>
      <c r="B501" s="635" t="s">
        <v>623</v>
      </c>
      <c r="C501" s="563" t="s">
        <v>555</v>
      </c>
      <c r="D501" s="636" t="s">
        <v>47</v>
      </c>
      <c r="E501" s="634">
        <v>369000</v>
      </c>
      <c r="F501" s="633">
        <v>60</v>
      </c>
      <c r="G501" s="540"/>
      <c r="H501" s="540">
        <v>15867</v>
      </c>
      <c r="I501" s="540">
        <v>22140</v>
      </c>
      <c r="J501" s="531">
        <f t="shared" si="22"/>
        <v>22140</v>
      </c>
      <c r="K501" s="584" t="s">
        <v>240</v>
      </c>
      <c r="L501" s="580" t="s">
        <v>242</v>
      </c>
      <c r="M501" s="582"/>
      <c r="N501" s="589"/>
      <c r="O501" s="582"/>
      <c r="P501" s="582"/>
    </row>
    <row r="502" spans="1:253" s="311" customFormat="1" ht="34.5">
      <c r="A502" s="677" t="s">
        <v>1445</v>
      </c>
      <c r="B502" s="565" t="s">
        <v>623</v>
      </c>
      <c r="C502" s="563" t="s">
        <v>555</v>
      </c>
      <c r="D502" s="613" t="s">
        <v>47</v>
      </c>
      <c r="E502" s="633">
        <v>370000</v>
      </c>
      <c r="F502" s="633">
        <v>30</v>
      </c>
      <c r="G502" s="540">
        <v>0</v>
      </c>
      <c r="H502" s="540">
        <v>11100</v>
      </c>
      <c r="I502" s="540">
        <v>11100</v>
      </c>
      <c r="J502" s="531">
        <f t="shared" si="22"/>
        <v>11100</v>
      </c>
      <c r="K502" s="584" t="s">
        <v>240</v>
      </c>
      <c r="L502" s="580" t="s">
        <v>644</v>
      </c>
      <c r="M502" s="582"/>
      <c r="N502" s="589"/>
      <c r="O502" s="582"/>
      <c r="P502" s="582"/>
    </row>
    <row r="503" spans="1:253" s="311" customFormat="1" ht="48" customHeight="1">
      <c r="A503" s="613" t="s">
        <v>1071</v>
      </c>
      <c r="B503" s="565" t="s">
        <v>681</v>
      </c>
      <c r="C503" s="563" t="s">
        <v>555</v>
      </c>
      <c r="D503" s="613" t="s">
        <v>47</v>
      </c>
      <c r="E503" s="633">
        <v>70000</v>
      </c>
      <c r="F503" s="633">
        <v>1</v>
      </c>
      <c r="G503" s="540">
        <v>0</v>
      </c>
      <c r="H503" s="540">
        <v>0</v>
      </c>
      <c r="I503" s="540">
        <v>0</v>
      </c>
      <c r="J503" s="531">
        <f t="shared" si="22"/>
        <v>70</v>
      </c>
      <c r="K503" s="664" t="s">
        <v>240</v>
      </c>
      <c r="L503" s="660" t="s">
        <v>644</v>
      </c>
      <c r="M503" s="582"/>
      <c r="N503" s="662"/>
      <c r="O503" s="661"/>
      <c r="P503" s="661"/>
      <c r="Q503" s="663"/>
      <c r="R503" s="663"/>
      <c r="S503" s="663"/>
      <c r="T503" s="663"/>
      <c r="U503" s="663"/>
      <c r="V503" s="663"/>
      <c r="W503" s="663"/>
      <c r="X503" s="663"/>
      <c r="Y503" s="663"/>
      <c r="Z503" s="663"/>
      <c r="AA503" s="663"/>
      <c r="AB503" s="663"/>
      <c r="AC503" s="663"/>
      <c r="AD503" s="663"/>
      <c r="AE503" s="663"/>
      <c r="AF503" s="663"/>
      <c r="AG503" s="663"/>
      <c r="AH503" s="663"/>
      <c r="AI503" s="663"/>
      <c r="AJ503" s="663"/>
      <c r="AK503" s="663"/>
      <c r="AL503" s="663"/>
      <c r="AM503" s="663"/>
      <c r="AN503" s="663"/>
      <c r="AO503" s="663"/>
      <c r="AP503" s="663"/>
      <c r="AQ503" s="663"/>
      <c r="AR503" s="663"/>
      <c r="AS503" s="663"/>
      <c r="AT503" s="663"/>
      <c r="AU503" s="663"/>
      <c r="AV503" s="663"/>
      <c r="AW503" s="663"/>
      <c r="AX503" s="663"/>
      <c r="AY503" s="663"/>
      <c r="AZ503" s="663"/>
      <c r="BA503" s="663"/>
      <c r="BB503" s="663"/>
      <c r="BC503" s="663"/>
      <c r="BD503" s="663"/>
      <c r="BE503" s="663"/>
      <c r="BF503" s="663"/>
      <c r="BG503" s="663"/>
      <c r="BH503" s="663"/>
      <c r="BI503" s="663"/>
      <c r="BJ503" s="663"/>
      <c r="BK503" s="663"/>
      <c r="BL503" s="663"/>
      <c r="BM503" s="663"/>
      <c r="BN503" s="663"/>
      <c r="BO503" s="663"/>
      <c r="BP503" s="663"/>
      <c r="BQ503" s="663"/>
      <c r="BR503" s="663"/>
      <c r="BS503" s="663"/>
      <c r="BT503" s="663"/>
      <c r="BU503" s="663"/>
      <c r="BV503" s="663"/>
      <c r="BW503" s="663"/>
      <c r="BX503" s="663"/>
      <c r="BY503" s="663"/>
      <c r="BZ503" s="663"/>
      <c r="CA503" s="663"/>
      <c r="CB503" s="663"/>
      <c r="CC503" s="663"/>
      <c r="CD503" s="663"/>
      <c r="CE503" s="663"/>
      <c r="CF503" s="663"/>
      <c r="CG503" s="663"/>
      <c r="CH503" s="663"/>
      <c r="CI503" s="663"/>
      <c r="CJ503" s="663"/>
      <c r="CK503" s="663"/>
      <c r="CL503" s="663"/>
      <c r="CM503" s="663"/>
      <c r="CN503" s="663"/>
      <c r="CO503" s="663"/>
      <c r="CP503" s="663"/>
      <c r="CQ503" s="663"/>
      <c r="CR503" s="663"/>
      <c r="CS503" s="663"/>
      <c r="CT503" s="663"/>
      <c r="CU503" s="663"/>
      <c r="CV503" s="663"/>
      <c r="CW503" s="663"/>
      <c r="CX503" s="663"/>
      <c r="CY503" s="663"/>
      <c r="CZ503" s="663"/>
      <c r="DA503" s="663"/>
      <c r="DB503" s="663"/>
      <c r="DC503" s="663"/>
      <c r="DD503" s="663"/>
      <c r="DE503" s="663"/>
      <c r="DF503" s="663"/>
      <c r="DG503" s="663"/>
      <c r="DH503" s="663"/>
      <c r="DI503" s="663"/>
      <c r="DJ503" s="663"/>
      <c r="DK503" s="663"/>
      <c r="DL503" s="663"/>
      <c r="DM503" s="663"/>
      <c r="DN503" s="663"/>
      <c r="DO503" s="663"/>
      <c r="DP503" s="663"/>
      <c r="DQ503" s="663"/>
      <c r="DR503" s="663"/>
      <c r="DS503" s="663"/>
      <c r="DT503" s="663"/>
      <c r="DU503" s="663"/>
      <c r="DV503" s="663"/>
      <c r="DW503" s="663"/>
      <c r="DX503" s="663"/>
      <c r="DY503" s="663"/>
      <c r="DZ503" s="663"/>
      <c r="EA503" s="663"/>
      <c r="EB503" s="663"/>
      <c r="EC503" s="663"/>
      <c r="ED503" s="663"/>
      <c r="EE503" s="663"/>
      <c r="EF503" s="663"/>
      <c r="EG503" s="663"/>
      <c r="EH503" s="663"/>
      <c r="EI503" s="663"/>
      <c r="EJ503" s="663"/>
      <c r="EK503" s="663"/>
      <c r="EL503" s="663"/>
      <c r="EM503" s="663"/>
      <c r="EN503" s="663"/>
      <c r="EO503" s="663"/>
      <c r="EP503" s="663"/>
      <c r="EQ503" s="663"/>
      <c r="ER503" s="663"/>
      <c r="ES503" s="663"/>
      <c r="ET503" s="663"/>
      <c r="EU503" s="663"/>
      <c r="EV503" s="663"/>
      <c r="EW503" s="663"/>
      <c r="EX503" s="663"/>
      <c r="EY503" s="663"/>
      <c r="EZ503" s="663"/>
      <c r="FA503" s="663"/>
      <c r="FB503" s="663"/>
      <c r="FC503" s="663"/>
      <c r="FD503" s="663"/>
      <c r="FE503" s="663"/>
      <c r="FF503" s="663"/>
      <c r="FG503" s="663"/>
      <c r="FH503" s="663"/>
      <c r="FI503" s="663"/>
      <c r="FJ503" s="663"/>
      <c r="FK503" s="663"/>
      <c r="FL503" s="663"/>
      <c r="FM503" s="663"/>
      <c r="FN503" s="663"/>
      <c r="FO503" s="663"/>
      <c r="FP503" s="663"/>
      <c r="FQ503" s="663"/>
      <c r="FR503" s="663"/>
      <c r="FS503" s="663"/>
      <c r="FT503" s="663"/>
      <c r="FU503" s="663"/>
      <c r="FV503" s="663"/>
      <c r="FW503" s="663"/>
      <c r="FX503" s="663"/>
      <c r="FY503" s="663"/>
      <c r="FZ503" s="663"/>
      <c r="GA503" s="663"/>
      <c r="GB503" s="663"/>
      <c r="GC503" s="663"/>
      <c r="GD503" s="663"/>
      <c r="GE503" s="663"/>
      <c r="GF503" s="663"/>
      <c r="GG503" s="663"/>
      <c r="GH503" s="663"/>
      <c r="GI503" s="663"/>
      <c r="GJ503" s="663"/>
      <c r="GK503" s="663"/>
      <c r="GL503" s="663"/>
      <c r="GM503" s="663"/>
      <c r="GN503" s="663"/>
      <c r="GO503" s="663"/>
      <c r="GP503" s="663"/>
      <c r="GQ503" s="663"/>
      <c r="GR503" s="663"/>
      <c r="GS503" s="663"/>
      <c r="GT503" s="663"/>
      <c r="GU503" s="663"/>
      <c r="GV503" s="663"/>
      <c r="GW503" s="663"/>
      <c r="GX503" s="663"/>
      <c r="GY503" s="663"/>
      <c r="GZ503" s="663"/>
      <c r="HA503" s="663"/>
      <c r="HB503" s="663"/>
      <c r="HC503" s="663"/>
      <c r="HD503" s="663"/>
      <c r="HE503" s="663"/>
      <c r="HF503" s="663"/>
      <c r="HG503" s="663"/>
      <c r="HH503" s="663"/>
      <c r="HI503" s="663"/>
      <c r="HJ503" s="663"/>
      <c r="HK503" s="663"/>
      <c r="HL503" s="663"/>
      <c r="HM503" s="663"/>
      <c r="HN503" s="663"/>
      <c r="HO503" s="663"/>
      <c r="HP503" s="663"/>
      <c r="HQ503" s="663"/>
      <c r="HR503" s="663"/>
      <c r="HS503" s="663"/>
      <c r="HT503" s="663"/>
      <c r="HU503" s="663"/>
      <c r="HV503" s="663"/>
      <c r="HW503" s="663"/>
      <c r="HX503" s="663"/>
      <c r="HY503" s="663"/>
      <c r="HZ503" s="663"/>
      <c r="IA503" s="663"/>
      <c r="IB503" s="663"/>
      <c r="IC503" s="663"/>
      <c r="ID503" s="663"/>
      <c r="IE503" s="663"/>
      <c r="IF503" s="663"/>
      <c r="IG503" s="663"/>
      <c r="IH503" s="663"/>
      <c r="II503" s="663"/>
      <c r="IJ503" s="663"/>
      <c r="IK503" s="663"/>
      <c r="IL503" s="663"/>
      <c r="IM503" s="663"/>
      <c r="IN503" s="663"/>
      <c r="IO503" s="663"/>
      <c r="IP503" s="663"/>
      <c r="IQ503" s="663"/>
      <c r="IR503" s="663"/>
      <c r="IS503" s="663"/>
    </row>
    <row r="504" spans="1:253" s="311" customFormat="1">
      <c r="A504" s="613" t="s">
        <v>1072</v>
      </c>
      <c r="B504" s="565" t="s">
        <v>775</v>
      </c>
      <c r="C504" s="563" t="s">
        <v>555</v>
      </c>
      <c r="D504" s="563" t="s">
        <v>47</v>
      </c>
      <c r="E504" s="633">
        <v>11000</v>
      </c>
      <c r="F504" s="633">
        <v>30</v>
      </c>
      <c r="G504" s="540">
        <v>0</v>
      </c>
      <c r="H504" s="540">
        <v>165</v>
      </c>
      <c r="I504" s="540">
        <v>330</v>
      </c>
      <c r="J504" s="531">
        <f t="shared" si="22"/>
        <v>330</v>
      </c>
      <c r="K504" s="584" t="s">
        <v>240</v>
      </c>
      <c r="L504" s="580" t="s">
        <v>644</v>
      </c>
      <c r="M504" s="582"/>
      <c r="N504" s="589"/>
      <c r="O504" s="582"/>
      <c r="P504" s="582"/>
    </row>
    <row r="505" spans="1:253" s="311" customFormat="1" ht="34.5">
      <c r="A505" s="613" t="s">
        <v>1073</v>
      </c>
      <c r="B505" s="699" t="s">
        <v>778</v>
      </c>
      <c r="C505" s="563" t="s">
        <v>555</v>
      </c>
      <c r="D505" s="613" t="s">
        <v>47</v>
      </c>
      <c r="E505" s="633">
        <v>45000</v>
      </c>
      <c r="F505" s="633">
        <v>45</v>
      </c>
      <c r="G505" s="540">
        <v>0</v>
      </c>
      <c r="H505" s="540">
        <v>900</v>
      </c>
      <c r="I505" s="540">
        <v>2025</v>
      </c>
      <c r="J505" s="531">
        <f t="shared" si="22"/>
        <v>2025</v>
      </c>
      <c r="K505" s="584" t="s">
        <v>240</v>
      </c>
      <c r="L505" s="580" t="s">
        <v>644</v>
      </c>
      <c r="M505" s="582"/>
      <c r="N505" s="589"/>
      <c r="O505" s="582"/>
      <c r="P505" s="582"/>
    </row>
    <row r="506" spans="1:253" s="311" customFormat="1" ht="51.75" customHeight="1">
      <c r="A506" s="612" t="s">
        <v>1074</v>
      </c>
      <c r="B506" s="699" t="s">
        <v>779</v>
      </c>
      <c r="C506" s="563" t="s">
        <v>555</v>
      </c>
      <c r="D506" s="613" t="s">
        <v>47</v>
      </c>
      <c r="E506" s="633">
        <v>500000</v>
      </c>
      <c r="F506" s="633">
        <v>3</v>
      </c>
      <c r="G506" s="540">
        <v>0</v>
      </c>
      <c r="H506" s="540">
        <v>500</v>
      </c>
      <c r="I506" s="540">
        <v>1500</v>
      </c>
      <c r="J506" s="531">
        <f t="shared" si="22"/>
        <v>1500</v>
      </c>
      <c r="K506" s="584" t="s">
        <v>240</v>
      </c>
      <c r="L506" s="580" t="s">
        <v>644</v>
      </c>
      <c r="M506" s="582"/>
      <c r="N506" s="589"/>
      <c r="O506" s="582"/>
      <c r="P506" s="582"/>
    </row>
    <row r="507" spans="1:253" s="311" customFormat="1" ht="64.5" customHeight="1">
      <c r="A507" s="612" t="s">
        <v>1075</v>
      </c>
      <c r="B507" s="699" t="s">
        <v>780</v>
      </c>
      <c r="C507" s="563" t="s">
        <v>555</v>
      </c>
      <c r="D507" s="613" t="s">
        <v>47</v>
      </c>
      <c r="E507" s="633">
        <v>50000</v>
      </c>
      <c r="F507" s="633">
        <v>2</v>
      </c>
      <c r="G507" s="540">
        <v>0</v>
      </c>
      <c r="H507" s="540">
        <v>50</v>
      </c>
      <c r="I507" s="540">
        <v>100</v>
      </c>
      <c r="J507" s="531">
        <f t="shared" si="22"/>
        <v>100</v>
      </c>
      <c r="K507" s="584" t="s">
        <v>240</v>
      </c>
      <c r="L507" s="580" t="s">
        <v>644</v>
      </c>
      <c r="M507" s="582"/>
      <c r="N507" s="589"/>
      <c r="O507" s="582"/>
      <c r="P507" s="582"/>
    </row>
    <row r="508" spans="1:253" s="311" customFormat="1" ht="62.25" customHeight="1">
      <c r="A508" s="612" t="s">
        <v>1076</v>
      </c>
      <c r="B508" s="699" t="s">
        <v>780</v>
      </c>
      <c r="C508" s="563" t="s">
        <v>555</v>
      </c>
      <c r="D508" s="613" t="s">
        <v>47</v>
      </c>
      <c r="E508" s="633">
        <v>20000</v>
      </c>
      <c r="F508" s="633">
        <v>62</v>
      </c>
      <c r="G508" s="540">
        <v>0</v>
      </c>
      <c r="H508" s="540">
        <v>620</v>
      </c>
      <c r="I508" s="540">
        <v>1240</v>
      </c>
      <c r="J508" s="531">
        <f t="shared" si="22"/>
        <v>1240</v>
      </c>
      <c r="K508" s="584" t="s">
        <v>240</v>
      </c>
      <c r="L508" s="580" t="s">
        <v>644</v>
      </c>
      <c r="M508" s="582"/>
      <c r="N508" s="589"/>
      <c r="O508" s="582"/>
      <c r="P508" s="582"/>
    </row>
    <row r="509" spans="1:253" s="311" customFormat="1" ht="48.75" customHeight="1">
      <c r="A509" s="677" t="s">
        <v>1446</v>
      </c>
      <c r="B509" s="565" t="s">
        <v>624</v>
      </c>
      <c r="C509" s="556" t="s">
        <v>555</v>
      </c>
      <c r="D509" s="556" t="s">
        <v>47</v>
      </c>
      <c r="E509" s="634">
        <v>237650</v>
      </c>
      <c r="F509" s="633">
        <v>4</v>
      </c>
      <c r="G509" s="540"/>
      <c r="H509" s="540">
        <v>0</v>
      </c>
      <c r="I509" s="540">
        <v>950.6</v>
      </c>
      <c r="J509" s="531">
        <f t="shared" si="22"/>
        <v>950.6</v>
      </c>
      <c r="K509" s="547" t="s">
        <v>240</v>
      </c>
      <c r="L509" s="580" t="s">
        <v>242</v>
      </c>
      <c r="M509" s="582"/>
      <c r="N509" s="589"/>
      <c r="O509" s="582"/>
      <c r="P509" s="582"/>
    </row>
    <row r="510" spans="1:253" s="311" customFormat="1" ht="34.5">
      <c r="A510" s="613" t="s">
        <v>1077</v>
      </c>
      <c r="B510" s="699" t="s">
        <v>781</v>
      </c>
      <c r="C510" s="563" t="s">
        <v>555</v>
      </c>
      <c r="D510" s="613" t="s">
        <v>47</v>
      </c>
      <c r="E510" s="633">
        <v>1500000</v>
      </c>
      <c r="F510" s="633">
        <v>4</v>
      </c>
      <c r="G510" s="540">
        <v>0</v>
      </c>
      <c r="H510" s="540">
        <v>3000</v>
      </c>
      <c r="I510" s="540">
        <v>6000</v>
      </c>
      <c r="J510" s="531">
        <f t="shared" si="22"/>
        <v>6000</v>
      </c>
      <c r="K510" s="584" t="s">
        <v>240</v>
      </c>
      <c r="L510" s="580" t="s">
        <v>644</v>
      </c>
      <c r="M510" s="582"/>
      <c r="N510" s="589"/>
      <c r="O510" s="582"/>
      <c r="P510" s="582"/>
    </row>
    <row r="511" spans="1:253" s="311" customFormat="1">
      <c r="A511" s="613" t="s">
        <v>1078</v>
      </c>
      <c r="B511" s="699" t="s">
        <v>782</v>
      </c>
      <c r="C511" s="563" t="s">
        <v>555</v>
      </c>
      <c r="D511" s="563" t="s">
        <v>47</v>
      </c>
      <c r="E511" s="633">
        <v>350000</v>
      </c>
      <c r="F511" s="633">
        <v>1</v>
      </c>
      <c r="G511" s="540">
        <v>0</v>
      </c>
      <c r="H511" s="540">
        <v>0</v>
      </c>
      <c r="I511" s="540">
        <v>350</v>
      </c>
      <c r="J511" s="531">
        <f t="shared" si="22"/>
        <v>350</v>
      </c>
      <c r="K511" s="584" t="s">
        <v>240</v>
      </c>
      <c r="L511" s="580" t="s">
        <v>644</v>
      </c>
      <c r="M511" s="582"/>
      <c r="N511" s="589"/>
      <c r="O511" s="582"/>
      <c r="P511" s="582"/>
    </row>
    <row r="512" spans="1:253" s="311" customFormat="1" ht="29.25" customHeight="1">
      <c r="A512" s="700" t="s">
        <v>1079</v>
      </c>
      <c r="B512" s="699" t="s">
        <v>782</v>
      </c>
      <c r="C512" s="563" t="s">
        <v>555</v>
      </c>
      <c r="D512" s="563" t="s">
        <v>47</v>
      </c>
      <c r="E512" s="633">
        <v>485000</v>
      </c>
      <c r="F512" s="633">
        <v>1</v>
      </c>
      <c r="G512" s="540">
        <v>0</v>
      </c>
      <c r="H512" s="540">
        <v>0</v>
      </c>
      <c r="I512" s="540">
        <v>485</v>
      </c>
      <c r="J512" s="531">
        <f t="shared" si="22"/>
        <v>485</v>
      </c>
      <c r="K512" s="584" t="s">
        <v>240</v>
      </c>
      <c r="L512" s="580" t="s">
        <v>644</v>
      </c>
      <c r="M512" s="582"/>
      <c r="N512" s="589"/>
      <c r="O512" s="582"/>
      <c r="P512" s="582"/>
    </row>
    <row r="513" spans="1:253" s="311" customFormat="1" ht="68.25" customHeight="1">
      <c r="A513" s="613" t="s">
        <v>1080</v>
      </c>
      <c r="B513" s="699" t="s">
        <v>783</v>
      </c>
      <c r="C513" s="563" t="s">
        <v>555</v>
      </c>
      <c r="D513" s="613" t="s">
        <v>47</v>
      </c>
      <c r="E513" s="633">
        <v>120000</v>
      </c>
      <c r="F513" s="633">
        <v>62</v>
      </c>
      <c r="G513" s="540">
        <v>0</v>
      </c>
      <c r="H513" s="540">
        <v>3720</v>
      </c>
      <c r="I513" s="540">
        <v>7440</v>
      </c>
      <c r="J513" s="531">
        <f t="shared" si="22"/>
        <v>7440</v>
      </c>
      <c r="K513" s="584" t="s">
        <v>240</v>
      </c>
      <c r="L513" s="580" t="s">
        <v>644</v>
      </c>
      <c r="M513" s="582"/>
      <c r="N513" s="589"/>
      <c r="O513" s="582"/>
      <c r="P513" s="582"/>
    </row>
    <row r="514" spans="1:253" s="311" customFormat="1" ht="48.75" customHeight="1">
      <c r="A514" s="613" t="s">
        <v>1081</v>
      </c>
      <c r="B514" s="699" t="s">
        <v>784</v>
      </c>
      <c r="C514" s="563" t="s">
        <v>555</v>
      </c>
      <c r="D514" s="613" t="s">
        <v>47</v>
      </c>
      <c r="E514" s="633">
        <v>134000</v>
      </c>
      <c r="F514" s="633">
        <v>24</v>
      </c>
      <c r="G514" s="540">
        <v>0</v>
      </c>
      <c r="H514" s="540">
        <v>1608</v>
      </c>
      <c r="I514" s="540">
        <v>3216</v>
      </c>
      <c r="J514" s="531">
        <f t="shared" si="22"/>
        <v>3216</v>
      </c>
      <c r="K514" s="584" t="s">
        <v>240</v>
      </c>
      <c r="L514" s="580" t="s">
        <v>644</v>
      </c>
      <c r="M514" s="582"/>
      <c r="N514" s="589"/>
      <c r="O514" s="582"/>
      <c r="P514" s="582"/>
    </row>
    <row r="515" spans="1:253" s="311" customFormat="1" ht="31.5" customHeight="1">
      <c r="A515" s="556" t="s">
        <v>1224</v>
      </c>
      <c r="B515" s="565" t="s">
        <v>1228</v>
      </c>
      <c r="C515" s="556" t="s">
        <v>555</v>
      </c>
      <c r="D515" s="556" t="s">
        <v>47</v>
      </c>
      <c r="E515" s="634">
        <v>600000</v>
      </c>
      <c r="F515" s="633">
        <v>1</v>
      </c>
      <c r="G515" s="540"/>
      <c r="H515" s="540"/>
      <c r="I515" s="540"/>
      <c r="J515" s="531">
        <f t="shared" si="22"/>
        <v>600</v>
      </c>
      <c r="K515" s="592" t="s">
        <v>240</v>
      </c>
      <c r="L515" s="593" t="s">
        <v>242</v>
      </c>
      <c r="M515" s="582"/>
      <c r="N515" s="598"/>
      <c r="O515" s="60"/>
      <c r="P515" s="60"/>
      <c r="Q515" s="518"/>
      <c r="R515" s="518"/>
      <c r="S515" s="518"/>
      <c r="T515" s="518"/>
      <c r="U515" s="518"/>
      <c r="V515" s="518"/>
      <c r="W515" s="518"/>
      <c r="X515" s="518"/>
      <c r="Y515" s="518"/>
      <c r="Z515" s="518"/>
      <c r="AA515" s="518"/>
      <c r="AB515" s="518"/>
      <c r="AC515" s="518"/>
      <c r="AD515" s="518"/>
      <c r="AE515" s="518"/>
      <c r="AF515" s="518"/>
      <c r="AG515" s="518"/>
      <c r="AH515" s="518"/>
      <c r="AI515" s="518"/>
      <c r="AJ515" s="518"/>
      <c r="AK515" s="518"/>
      <c r="AL515" s="518"/>
      <c r="AM515" s="518"/>
      <c r="AN515" s="518"/>
      <c r="AO515" s="518"/>
      <c r="AP515" s="518"/>
      <c r="AQ515" s="518"/>
      <c r="AR515" s="518"/>
      <c r="AS515" s="518"/>
      <c r="AT515" s="518"/>
      <c r="AU515" s="518"/>
      <c r="AV515" s="518"/>
      <c r="AW515" s="518"/>
      <c r="AX515" s="518"/>
      <c r="AY515" s="518"/>
      <c r="AZ515" s="518"/>
      <c r="BA515" s="518"/>
      <c r="BB515" s="518"/>
      <c r="BC515" s="518"/>
      <c r="BD515" s="518"/>
      <c r="BE515" s="518"/>
      <c r="BF515" s="518"/>
      <c r="BG515" s="518"/>
      <c r="BH515" s="518"/>
      <c r="BI515" s="518"/>
      <c r="BJ515" s="518"/>
      <c r="BK515" s="518"/>
      <c r="BL515" s="518"/>
      <c r="BM515" s="518"/>
      <c r="BN515" s="518"/>
      <c r="BO515" s="518"/>
      <c r="BP515" s="518"/>
      <c r="BQ515" s="518"/>
      <c r="BR515" s="518"/>
      <c r="BS515" s="518"/>
      <c r="BT515" s="518"/>
      <c r="BU515" s="518"/>
      <c r="BV515" s="518"/>
      <c r="BW515" s="518"/>
      <c r="BX515" s="518"/>
      <c r="BY515" s="518"/>
      <c r="BZ515" s="518"/>
      <c r="CA515" s="518"/>
      <c r="CB515" s="518"/>
      <c r="CC515" s="518"/>
      <c r="CD515" s="518"/>
      <c r="CE515" s="518"/>
      <c r="CF515" s="518"/>
      <c r="CG515" s="518"/>
      <c r="CH515" s="518"/>
      <c r="CI515" s="518"/>
      <c r="CJ515" s="518"/>
      <c r="CK515" s="518"/>
      <c r="CL515" s="518"/>
      <c r="CM515" s="518"/>
      <c r="CN515" s="518"/>
      <c r="CO515" s="518"/>
      <c r="CP515" s="518"/>
      <c r="CQ515" s="518"/>
      <c r="CR515" s="518"/>
      <c r="CS515" s="518"/>
      <c r="CT515" s="518"/>
      <c r="CU515" s="518"/>
      <c r="CV515" s="518"/>
      <c r="CW515" s="518"/>
      <c r="CX515" s="518"/>
      <c r="CY515" s="518"/>
      <c r="CZ515" s="518"/>
      <c r="DA515" s="518"/>
      <c r="DB515" s="518"/>
      <c r="DC515" s="518"/>
      <c r="DD515" s="518"/>
      <c r="DE515" s="518"/>
      <c r="DF515" s="518"/>
      <c r="DG515" s="518"/>
      <c r="DH515" s="518"/>
      <c r="DI515" s="518"/>
      <c r="DJ515" s="518"/>
      <c r="DK515" s="518"/>
      <c r="DL515" s="518"/>
      <c r="DM515" s="518"/>
      <c r="DN515" s="518"/>
      <c r="DO515" s="518"/>
      <c r="DP515" s="518"/>
      <c r="DQ515" s="518"/>
      <c r="DR515" s="518"/>
      <c r="DS515" s="518"/>
      <c r="DT515" s="518"/>
      <c r="DU515" s="518"/>
      <c r="DV515" s="518"/>
      <c r="DW515" s="518"/>
      <c r="DX515" s="518"/>
      <c r="DY515" s="518"/>
      <c r="DZ515" s="518"/>
      <c r="EA515" s="518"/>
      <c r="EB515" s="518"/>
      <c r="EC515" s="518"/>
      <c r="ED515" s="518"/>
      <c r="EE515" s="518"/>
      <c r="EF515" s="518"/>
      <c r="EG515" s="518"/>
      <c r="EH515" s="518"/>
      <c r="EI515" s="518"/>
      <c r="EJ515" s="518"/>
      <c r="EK515" s="518"/>
      <c r="EL515" s="518"/>
      <c r="EM515" s="518"/>
      <c r="EN515" s="518"/>
      <c r="EO515" s="518"/>
      <c r="EP515" s="518"/>
      <c r="EQ515" s="518"/>
      <c r="ER515" s="518"/>
      <c r="ES515" s="518"/>
      <c r="ET515" s="518"/>
      <c r="EU515" s="518"/>
      <c r="EV515" s="518"/>
      <c r="EW515" s="518"/>
      <c r="EX515" s="518"/>
      <c r="EY515" s="518"/>
      <c r="EZ515" s="518"/>
      <c r="FA515" s="518"/>
      <c r="FB515" s="518"/>
      <c r="FC515" s="518"/>
      <c r="FD515" s="518"/>
      <c r="FE515" s="518"/>
      <c r="FF515" s="518"/>
      <c r="FG515" s="518"/>
      <c r="FH515" s="518"/>
      <c r="FI515" s="518"/>
      <c r="FJ515" s="518"/>
      <c r="FK515" s="518"/>
      <c r="FL515" s="518"/>
      <c r="FM515" s="518"/>
      <c r="FN515" s="518"/>
      <c r="FO515" s="518"/>
      <c r="FP515" s="518"/>
      <c r="FQ515" s="518"/>
      <c r="FR515" s="518"/>
      <c r="FS515" s="518"/>
      <c r="FT515" s="518"/>
      <c r="FU515" s="518"/>
      <c r="FV515" s="518"/>
      <c r="FW515" s="518"/>
      <c r="FX515" s="518"/>
      <c r="FY515" s="518"/>
      <c r="FZ515" s="518"/>
      <c r="GA515" s="518"/>
      <c r="GB515" s="518"/>
      <c r="GC515" s="518"/>
      <c r="GD515" s="518"/>
      <c r="GE515" s="518"/>
      <c r="GF515" s="518"/>
      <c r="GG515" s="518"/>
      <c r="GH515" s="518"/>
      <c r="GI515" s="518"/>
      <c r="GJ515" s="518"/>
      <c r="GK515" s="518"/>
      <c r="GL515" s="518"/>
      <c r="GM515" s="518"/>
      <c r="GN515" s="518"/>
      <c r="GO515" s="518"/>
      <c r="GP515" s="518"/>
      <c r="GQ515" s="518"/>
      <c r="GR515" s="518"/>
      <c r="GS515" s="518"/>
      <c r="GT515" s="518"/>
      <c r="GU515" s="518"/>
      <c r="GV515" s="518"/>
      <c r="GW515" s="518"/>
      <c r="GX515" s="518"/>
      <c r="GY515" s="518"/>
      <c r="GZ515" s="518"/>
      <c r="HA515" s="518"/>
      <c r="HB515" s="518"/>
      <c r="HC515" s="518"/>
      <c r="HD515" s="518"/>
      <c r="HE515" s="518"/>
      <c r="HF515" s="518"/>
      <c r="HG515" s="518"/>
      <c r="HH515" s="518"/>
      <c r="HI515" s="518"/>
      <c r="HJ515" s="518"/>
      <c r="HK515" s="518"/>
      <c r="HL515" s="518"/>
      <c r="HM515" s="518"/>
      <c r="HN515" s="518"/>
      <c r="HO515" s="518"/>
      <c r="HP515" s="518"/>
      <c r="HQ515" s="518"/>
      <c r="HR515" s="518"/>
      <c r="HS515" s="518"/>
      <c r="HT515" s="518"/>
      <c r="HU515" s="518"/>
      <c r="HV515" s="518"/>
      <c r="HW515" s="518"/>
      <c r="HX515" s="518"/>
      <c r="HY515" s="518"/>
      <c r="HZ515" s="518"/>
      <c r="IA515" s="518"/>
      <c r="IB515" s="518"/>
      <c r="IC515" s="518"/>
      <c r="ID515" s="518"/>
      <c r="IE515" s="518"/>
      <c r="IF515" s="518"/>
      <c r="IG515" s="518"/>
      <c r="IH515" s="518"/>
      <c r="II515" s="518"/>
      <c r="IJ515" s="518"/>
      <c r="IK515" s="518"/>
      <c r="IL515" s="518"/>
      <c r="IM515" s="518"/>
      <c r="IN515" s="518"/>
      <c r="IO515" s="599"/>
      <c r="IP515" s="599"/>
      <c r="IQ515" s="599"/>
      <c r="IR515" s="599"/>
      <c r="IS515" s="599"/>
    </row>
    <row r="516" spans="1:253" s="311" customFormat="1" ht="85.5" customHeight="1">
      <c r="A516" s="613" t="s">
        <v>1082</v>
      </c>
      <c r="B516" s="699" t="s">
        <v>785</v>
      </c>
      <c r="C516" s="563" t="s">
        <v>555</v>
      </c>
      <c r="D516" s="613" t="s">
        <v>47</v>
      </c>
      <c r="E516" s="633">
        <v>765000</v>
      </c>
      <c r="F516" s="633">
        <v>10</v>
      </c>
      <c r="G516" s="540">
        <v>0</v>
      </c>
      <c r="H516" s="540">
        <v>3825</v>
      </c>
      <c r="I516" s="540">
        <v>7650</v>
      </c>
      <c r="J516" s="531">
        <f t="shared" si="22"/>
        <v>7650</v>
      </c>
      <c r="K516" s="584" t="s">
        <v>240</v>
      </c>
      <c r="L516" s="580" t="s">
        <v>644</v>
      </c>
      <c r="M516" s="582"/>
      <c r="N516" s="589"/>
      <c r="O516" s="582"/>
      <c r="P516" s="582"/>
    </row>
    <row r="517" spans="1:253" s="311" customFormat="1">
      <c r="A517" s="677" t="s">
        <v>1449</v>
      </c>
      <c r="B517" s="565" t="s">
        <v>839</v>
      </c>
      <c r="C517" s="563" t="s">
        <v>555</v>
      </c>
      <c r="D517" s="613" t="s">
        <v>47</v>
      </c>
      <c r="E517" s="633">
        <v>10000</v>
      </c>
      <c r="F517" s="633">
        <v>844</v>
      </c>
      <c r="G517" s="540">
        <v>0</v>
      </c>
      <c r="H517" s="540">
        <v>4000</v>
      </c>
      <c r="I517" s="540">
        <v>8440</v>
      </c>
      <c r="J517" s="531">
        <f t="shared" si="22"/>
        <v>8440</v>
      </c>
      <c r="K517" s="584" t="s">
        <v>240</v>
      </c>
      <c r="L517" s="580" t="s">
        <v>644</v>
      </c>
      <c r="M517" s="582"/>
      <c r="N517" s="589"/>
      <c r="O517" s="582"/>
      <c r="P517" s="582"/>
    </row>
    <row r="518" spans="1:253" s="311" customFormat="1">
      <c r="A518" s="677" t="s">
        <v>1447</v>
      </c>
      <c r="B518" s="565" t="s">
        <v>839</v>
      </c>
      <c r="C518" s="563" t="s">
        <v>555</v>
      </c>
      <c r="D518" s="613" t="s">
        <v>47</v>
      </c>
      <c r="E518" s="633">
        <v>15000</v>
      </c>
      <c r="F518" s="633">
        <v>25</v>
      </c>
      <c r="G518" s="540">
        <v>0</v>
      </c>
      <c r="H518" s="540">
        <v>150</v>
      </c>
      <c r="I518" s="540">
        <v>375</v>
      </c>
      <c r="J518" s="531">
        <f t="shared" si="22"/>
        <v>375</v>
      </c>
      <c r="K518" s="584" t="s">
        <v>240</v>
      </c>
      <c r="L518" s="580" t="s">
        <v>644</v>
      </c>
      <c r="M518" s="582"/>
      <c r="N518" s="589"/>
      <c r="O518" s="582"/>
      <c r="P518" s="582"/>
    </row>
    <row r="519" spans="1:253" s="311" customFormat="1" ht="34.5">
      <c r="A519" s="677" t="s">
        <v>1450</v>
      </c>
      <c r="B519" s="635" t="s">
        <v>840</v>
      </c>
      <c r="C519" s="556" t="s">
        <v>555</v>
      </c>
      <c r="D519" s="556" t="s">
        <v>47</v>
      </c>
      <c r="E519" s="634">
        <v>10000</v>
      </c>
      <c r="F519" s="633">
        <v>50</v>
      </c>
      <c r="G519" s="540"/>
      <c r="H519" s="540"/>
      <c r="I519" s="540">
        <v>250</v>
      </c>
      <c r="J519" s="531">
        <f t="shared" ref="J519:J550" si="23">+E519*F519/1000</f>
        <v>500</v>
      </c>
      <c r="K519" s="547" t="s">
        <v>240</v>
      </c>
      <c r="L519" s="580" t="s">
        <v>242</v>
      </c>
      <c r="M519" s="582"/>
      <c r="N519" s="589"/>
      <c r="O519" s="582"/>
      <c r="P519" s="582"/>
    </row>
    <row r="520" spans="1:253" s="311" customFormat="1">
      <c r="A520" s="612" t="s">
        <v>1083</v>
      </c>
      <c r="B520" s="635" t="s">
        <v>850</v>
      </c>
      <c r="C520" s="556" t="s">
        <v>555</v>
      </c>
      <c r="D520" s="556" t="s">
        <v>47</v>
      </c>
      <c r="E520" s="634">
        <v>35000</v>
      </c>
      <c r="F520" s="633">
        <v>10</v>
      </c>
      <c r="G520" s="540"/>
      <c r="H520" s="540"/>
      <c r="I520" s="540">
        <v>175</v>
      </c>
      <c r="J520" s="531">
        <f t="shared" si="23"/>
        <v>350</v>
      </c>
      <c r="K520" s="547" t="s">
        <v>240</v>
      </c>
      <c r="L520" s="580" t="s">
        <v>242</v>
      </c>
      <c r="M520" s="582"/>
      <c r="N520" s="589"/>
      <c r="O520" s="582"/>
      <c r="P520" s="582"/>
    </row>
    <row r="521" spans="1:253" s="311" customFormat="1" ht="34.5">
      <c r="A521" s="677" t="s">
        <v>1451</v>
      </c>
      <c r="B521" s="635" t="s">
        <v>786</v>
      </c>
      <c r="C521" s="556" t="s">
        <v>555</v>
      </c>
      <c r="D521" s="556" t="s">
        <v>47</v>
      </c>
      <c r="E521" s="634">
        <v>60000</v>
      </c>
      <c r="F521" s="633">
        <v>5</v>
      </c>
      <c r="G521" s="540"/>
      <c r="H521" s="540"/>
      <c r="I521" s="540">
        <v>150</v>
      </c>
      <c r="J521" s="531">
        <f t="shared" si="23"/>
        <v>300</v>
      </c>
      <c r="K521" s="584" t="s">
        <v>240</v>
      </c>
      <c r="L521" s="580" t="s">
        <v>242</v>
      </c>
      <c r="M521" s="582"/>
      <c r="N521" s="589"/>
      <c r="O521" s="582"/>
      <c r="P521" s="582"/>
    </row>
    <row r="522" spans="1:253" s="311" customFormat="1" ht="34.5">
      <c r="A522" s="677" t="s">
        <v>1452</v>
      </c>
      <c r="B522" s="565" t="s">
        <v>885</v>
      </c>
      <c r="C522" s="563" t="s">
        <v>555</v>
      </c>
      <c r="D522" s="613" t="s">
        <v>47</v>
      </c>
      <c r="E522" s="633">
        <v>60000</v>
      </c>
      <c r="F522" s="633">
        <v>50</v>
      </c>
      <c r="G522" s="540">
        <v>0</v>
      </c>
      <c r="H522" s="540">
        <v>1500</v>
      </c>
      <c r="I522" s="540">
        <v>3000</v>
      </c>
      <c r="J522" s="531">
        <f t="shared" si="23"/>
        <v>3000</v>
      </c>
      <c r="K522" s="584" t="s">
        <v>240</v>
      </c>
      <c r="L522" s="580" t="s">
        <v>644</v>
      </c>
      <c r="M522" s="582"/>
      <c r="N522" s="589"/>
      <c r="O522" s="582"/>
      <c r="P522" s="582"/>
    </row>
    <row r="523" spans="1:253" s="311" customFormat="1">
      <c r="A523" s="677" t="s">
        <v>1453</v>
      </c>
      <c r="B523" s="565" t="s">
        <v>787</v>
      </c>
      <c r="C523" s="563" t="s">
        <v>555</v>
      </c>
      <c r="D523" s="613" t="s">
        <v>47</v>
      </c>
      <c r="E523" s="633">
        <v>66000</v>
      </c>
      <c r="F523" s="633">
        <v>10</v>
      </c>
      <c r="G523" s="540">
        <v>0</v>
      </c>
      <c r="H523" s="540">
        <v>330</v>
      </c>
      <c r="I523" s="540">
        <v>660</v>
      </c>
      <c r="J523" s="531">
        <f t="shared" si="23"/>
        <v>660</v>
      </c>
      <c r="K523" s="584" t="s">
        <v>240</v>
      </c>
      <c r="L523" s="580" t="s">
        <v>644</v>
      </c>
      <c r="M523" s="582"/>
      <c r="N523" s="589"/>
      <c r="O523" s="582"/>
      <c r="P523" s="582"/>
    </row>
    <row r="524" spans="1:253" s="311" customFormat="1">
      <c r="A524" s="677" t="s">
        <v>1454</v>
      </c>
      <c r="B524" s="565" t="s">
        <v>787</v>
      </c>
      <c r="C524" s="563" t="s">
        <v>555</v>
      </c>
      <c r="D524" s="613" t="s">
        <v>47</v>
      </c>
      <c r="E524" s="633">
        <v>130000</v>
      </c>
      <c r="F524" s="633">
        <v>1</v>
      </c>
      <c r="G524" s="540">
        <v>0</v>
      </c>
      <c r="H524" s="540">
        <v>0</v>
      </c>
      <c r="I524" s="540">
        <v>130</v>
      </c>
      <c r="J524" s="531">
        <f t="shared" si="23"/>
        <v>130</v>
      </c>
      <c r="K524" s="584" t="s">
        <v>240</v>
      </c>
      <c r="L524" s="580" t="s">
        <v>644</v>
      </c>
      <c r="M524" s="582"/>
      <c r="N524" s="589"/>
      <c r="O524" s="582"/>
      <c r="P524" s="582"/>
    </row>
    <row r="525" spans="1:253" s="311" customFormat="1">
      <c r="A525" s="612" t="s">
        <v>1084</v>
      </c>
      <c r="B525" s="635" t="s">
        <v>788</v>
      </c>
      <c r="C525" s="556" t="s">
        <v>555</v>
      </c>
      <c r="D525" s="556" t="s">
        <v>47</v>
      </c>
      <c r="E525" s="634">
        <v>35000</v>
      </c>
      <c r="F525" s="633">
        <v>20</v>
      </c>
      <c r="G525" s="540"/>
      <c r="H525" s="540">
        <v>233</v>
      </c>
      <c r="I525" s="540">
        <v>466</v>
      </c>
      <c r="J525" s="531">
        <f t="shared" si="23"/>
        <v>700</v>
      </c>
      <c r="K525" s="592" t="s">
        <v>240</v>
      </c>
      <c r="L525" s="593" t="s">
        <v>242</v>
      </c>
      <c r="M525" s="582"/>
      <c r="N525" s="598"/>
      <c r="O525" s="60"/>
      <c r="P525" s="60"/>
      <c r="Q525" s="599"/>
      <c r="R525" s="599"/>
      <c r="S525" s="599"/>
      <c r="T525" s="599"/>
      <c r="U525" s="599"/>
      <c r="V525" s="599"/>
      <c r="W525" s="599"/>
      <c r="X525" s="599"/>
      <c r="Y525" s="599"/>
      <c r="Z525" s="599"/>
      <c r="AA525" s="599"/>
      <c r="AB525" s="599"/>
      <c r="AC525" s="599"/>
      <c r="AD525" s="599"/>
      <c r="AE525" s="599"/>
      <c r="AF525" s="599"/>
      <c r="AG525" s="599"/>
      <c r="AH525" s="599"/>
      <c r="AI525" s="599"/>
      <c r="AJ525" s="599"/>
      <c r="AK525" s="599"/>
      <c r="AL525" s="599"/>
      <c r="AM525" s="599"/>
      <c r="AN525" s="599"/>
      <c r="AO525" s="599"/>
      <c r="AP525" s="599"/>
      <c r="AQ525" s="599"/>
      <c r="AR525" s="599"/>
      <c r="AS525" s="599"/>
      <c r="AT525" s="599"/>
      <c r="AU525" s="599"/>
      <c r="AV525" s="599"/>
      <c r="AW525" s="599"/>
      <c r="AX525" s="599"/>
      <c r="AY525" s="599"/>
      <c r="AZ525" s="599"/>
      <c r="BA525" s="599"/>
      <c r="BB525" s="599"/>
      <c r="BC525" s="599"/>
      <c r="BD525" s="599"/>
      <c r="BE525" s="599"/>
      <c r="BF525" s="599"/>
      <c r="BG525" s="599"/>
      <c r="BH525" s="599"/>
      <c r="BI525" s="599"/>
      <c r="BJ525" s="599"/>
      <c r="BK525" s="599"/>
      <c r="BL525" s="599"/>
      <c r="BM525" s="599"/>
      <c r="BN525" s="599"/>
      <c r="BO525" s="599"/>
      <c r="BP525" s="599"/>
      <c r="BQ525" s="599"/>
      <c r="BR525" s="599"/>
      <c r="BS525" s="599"/>
      <c r="BT525" s="599"/>
      <c r="BU525" s="599"/>
      <c r="BV525" s="599"/>
      <c r="BW525" s="599"/>
      <c r="BX525" s="599"/>
      <c r="BY525" s="599"/>
      <c r="BZ525" s="599"/>
      <c r="CA525" s="599"/>
      <c r="CB525" s="599"/>
      <c r="CC525" s="599"/>
      <c r="CD525" s="599"/>
      <c r="CE525" s="599"/>
      <c r="CF525" s="599"/>
      <c r="CG525" s="599"/>
      <c r="CH525" s="599"/>
      <c r="CI525" s="599"/>
      <c r="CJ525" s="599"/>
      <c r="CK525" s="599"/>
      <c r="CL525" s="599"/>
      <c r="CM525" s="599"/>
      <c r="CN525" s="599"/>
      <c r="CO525" s="599"/>
      <c r="CP525" s="599"/>
      <c r="CQ525" s="599"/>
      <c r="CR525" s="599"/>
      <c r="CS525" s="599"/>
      <c r="CT525" s="599"/>
      <c r="CU525" s="599"/>
      <c r="CV525" s="599"/>
      <c r="CW525" s="599"/>
      <c r="CX525" s="599"/>
      <c r="CY525" s="599"/>
      <c r="CZ525" s="599"/>
      <c r="DA525" s="599"/>
      <c r="DB525" s="599"/>
      <c r="DC525" s="599"/>
      <c r="DD525" s="599"/>
      <c r="DE525" s="599"/>
      <c r="DF525" s="599"/>
      <c r="DG525" s="599"/>
      <c r="DH525" s="599"/>
      <c r="DI525" s="599"/>
      <c r="DJ525" s="599"/>
      <c r="DK525" s="599"/>
      <c r="DL525" s="599"/>
      <c r="DM525" s="599"/>
      <c r="DN525" s="599"/>
      <c r="DO525" s="599"/>
      <c r="DP525" s="599"/>
      <c r="DQ525" s="599"/>
      <c r="DR525" s="599"/>
      <c r="DS525" s="599"/>
      <c r="DT525" s="599"/>
      <c r="DU525" s="599"/>
      <c r="DV525" s="599"/>
      <c r="DW525" s="599"/>
      <c r="DX525" s="599"/>
      <c r="DY525" s="599"/>
      <c r="DZ525" s="599"/>
      <c r="EA525" s="599"/>
      <c r="EB525" s="599"/>
      <c r="EC525" s="599"/>
      <c r="ED525" s="599"/>
      <c r="EE525" s="599"/>
      <c r="EF525" s="599"/>
      <c r="EG525" s="599"/>
      <c r="EH525" s="599"/>
      <c r="EI525" s="599"/>
      <c r="EJ525" s="599"/>
      <c r="EK525" s="599"/>
      <c r="EL525" s="599"/>
      <c r="EM525" s="599"/>
      <c r="EN525" s="599"/>
      <c r="EO525" s="599"/>
      <c r="EP525" s="599"/>
      <c r="EQ525" s="599"/>
      <c r="ER525" s="599"/>
      <c r="ES525" s="599"/>
      <c r="ET525" s="599"/>
      <c r="EU525" s="599"/>
      <c r="EV525" s="599"/>
      <c r="EW525" s="599"/>
      <c r="EX525" s="599"/>
      <c r="EY525" s="599"/>
      <c r="EZ525" s="599"/>
      <c r="FA525" s="599"/>
      <c r="FB525" s="599"/>
      <c r="FC525" s="599"/>
      <c r="FD525" s="599"/>
      <c r="FE525" s="599"/>
      <c r="FF525" s="599"/>
      <c r="FG525" s="599"/>
      <c r="FH525" s="599"/>
      <c r="FI525" s="599"/>
      <c r="FJ525" s="599"/>
      <c r="FK525" s="599"/>
      <c r="FL525" s="599"/>
      <c r="FM525" s="599"/>
      <c r="FN525" s="599"/>
      <c r="FO525" s="599"/>
      <c r="FP525" s="599"/>
      <c r="FQ525" s="599"/>
      <c r="FR525" s="599"/>
      <c r="FS525" s="599"/>
      <c r="FT525" s="599"/>
      <c r="FU525" s="599"/>
      <c r="FV525" s="599"/>
      <c r="FW525" s="599"/>
      <c r="FX525" s="599"/>
      <c r="FY525" s="599"/>
      <c r="FZ525" s="599"/>
      <c r="GA525" s="599"/>
      <c r="GB525" s="599"/>
      <c r="GC525" s="599"/>
      <c r="GD525" s="599"/>
      <c r="GE525" s="599"/>
      <c r="GF525" s="599"/>
      <c r="GG525" s="599"/>
      <c r="GH525" s="599"/>
      <c r="GI525" s="599"/>
      <c r="GJ525" s="599"/>
      <c r="GK525" s="599"/>
      <c r="GL525" s="599"/>
      <c r="GM525" s="599"/>
      <c r="GN525" s="599"/>
      <c r="GO525" s="599"/>
      <c r="GP525" s="599"/>
      <c r="GQ525" s="599"/>
      <c r="GR525" s="599"/>
      <c r="GS525" s="599"/>
      <c r="GT525" s="599"/>
      <c r="GU525" s="599"/>
      <c r="GV525" s="599"/>
      <c r="GW525" s="599"/>
      <c r="GX525" s="599"/>
      <c r="GY525" s="599"/>
      <c r="GZ525" s="599"/>
      <c r="HA525" s="599"/>
      <c r="HB525" s="599"/>
      <c r="HC525" s="599"/>
      <c r="HD525" s="599"/>
      <c r="HE525" s="599"/>
      <c r="HF525" s="599"/>
      <c r="HG525" s="599"/>
      <c r="HH525" s="599"/>
      <c r="HI525" s="599"/>
      <c r="HJ525" s="599"/>
      <c r="HK525" s="599"/>
      <c r="HL525" s="599"/>
      <c r="HM525" s="599"/>
      <c r="HN525" s="599"/>
      <c r="HO525" s="599"/>
      <c r="HP525" s="599"/>
      <c r="HQ525" s="599"/>
      <c r="HR525" s="599"/>
      <c r="HS525" s="599"/>
      <c r="HT525" s="599"/>
      <c r="HU525" s="599"/>
      <c r="HV525" s="599"/>
      <c r="HW525" s="599"/>
      <c r="HX525" s="599"/>
      <c r="HY525" s="599"/>
      <c r="HZ525" s="599"/>
      <c r="IA525" s="599"/>
      <c r="IB525" s="599"/>
      <c r="IC525" s="599"/>
      <c r="ID525" s="599"/>
      <c r="IE525" s="599"/>
      <c r="IF525" s="599"/>
      <c r="IG525" s="599"/>
      <c r="IH525" s="599"/>
      <c r="II525" s="599"/>
      <c r="IJ525" s="599"/>
      <c r="IK525" s="599"/>
      <c r="IL525" s="599"/>
      <c r="IM525" s="599"/>
      <c r="IN525" s="599"/>
    </row>
    <row r="526" spans="1:253" s="311" customFormat="1">
      <c r="A526" s="677" t="s">
        <v>1455</v>
      </c>
      <c r="B526" s="565" t="s">
        <v>892</v>
      </c>
      <c r="C526" s="563" t="s">
        <v>555</v>
      </c>
      <c r="D526" s="613" t="s">
        <v>113</v>
      </c>
      <c r="E526" s="633">
        <v>270000</v>
      </c>
      <c r="F526" s="633">
        <v>1</v>
      </c>
      <c r="G526" s="540">
        <v>0</v>
      </c>
      <c r="H526" s="540">
        <v>270</v>
      </c>
      <c r="I526" s="540">
        <v>270</v>
      </c>
      <c r="J526" s="531">
        <f t="shared" si="23"/>
        <v>270</v>
      </c>
      <c r="K526" s="584" t="s">
        <v>240</v>
      </c>
      <c r="L526" s="580" t="s">
        <v>644</v>
      </c>
      <c r="M526" s="582"/>
      <c r="N526" s="589"/>
      <c r="O526" s="582"/>
      <c r="P526" s="582"/>
    </row>
    <row r="527" spans="1:253" s="311" customFormat="1">
      <c r="A527" s="677" t="s">
        <v>1458</v>
      </c>
      <c r="B527" s="565" t="s">
        <v>851</v>
      </c>
      <c r="C527" s="563" t="s">
        <v>555</v>
      </c>
      <c r="D527" s="613" t="s">
        <v>47</v>
      </c>
      <c r="E527" s="633">
        <v>30000</v>
      </c>
      <c r="F527" s="633">
        <v>300</v>
      </c>
      <c r="G527" s="540">
        <v>0</v>
      </c>
      <c r="H527" s="540">
        <v>3000</v>
      </c>
      <c r="I527" s="540">
        <v>9000</v>
      </c>
      <c r="J527" s="531">
        <f t="shared" si="23"/>
        <v>9000</v>
      </c>
      <c r="K527" s="584" t="s">
        <v>240</v>
      </c>
      <c r="L527" s="580" t="s">
        <v>644</v>
      </c>
      <c r="M527" s="582"/>
      <c r="N527" s="589"/>
      <c r="O527" s="582"/>
      <c r="P527" s="582"/>
    </row>
    <row r="528" spans="1:253" s="311" customFormat="1">
      <c r="A528" s="677" t="s">
        <v>1459</v>
      </c>
      <c r="B528" s="565" t="s">
        <v>851</v>
      </c>
      <c r="C528" s="563" t="s">
        <v>555</v>
      </c>
      <c r="D528" s="613" t="s">
        <v>47</v>
      </c>
      <c r="E528" s="633">
        <v>45000</v>
      </c>
      <c r="F528" s="633">
        <v>7</v>
      </c>
      <c r="G528" s="540">
        <v>0</v>
      </c>
      <c r="H528" s="540">
        <v>135</v>
      </c>
      <c r="I528" s="540">
        <v>315</v>
      </c>
      <c r="J528" s="531">
        <f t="shared" si="23"/>
        <v>315</v>
      </c>
      <c r="K528" s="584" t="s">
        <v>240</v>
      </c>
      <c r="L528" s="580" t="s">
        <v>644</v>
      </c>
      <c r="M528" s="582"/>
      <c r="N528" s="589"/>
      <c r="O528" s="582"/>
      <c r="P528" s="582"/>
    </row>
    <row r="529" spans="1:253" s="311" customFormat="1">
      <c r="A529" s="677" t="s">
        <v>1457</v>
      </c>
      <c r="B529" s="565" t="s">
        <v>851</v>
      </c>
      <c r="C529" s="563" t="s">
        <v>555</v>
      </c>
      <c r="D529" s="613" t="s">
        <v>47</v>
      </c>
      <c r="E529" s="633">
        <v>35000</v>
      </c>
      <c r="F529" s="633">
        <v>188</v>
      </c>
      <c r="G529" s="540">
        <v>0</v>
      </c>
      <c r="H529" s="540">
        <v>3500</v>
      </c>
      <c r="I529" s="540">
        <v>6580</v>
      </c>
      <c r="J529" s="531">
        <f t="shared" si="23"/>
        <v>6580</v>
      </c>
      <c r="K529" s="584" t="s">
        <v>240</v>
      </c>
      <c r="L529" s="580" t="s">
        <v>644</v>
      </c>
      <c r="M529" s="582"/>
      <c r="N529" s="589"/>
      <c r="O529" s="582"/>
      <c r="P529" s="582"/>
    </row>
    <row r="530" spans="1:253" s="311" customFormat="1">
      <c r="A530" s="677" t="s">
        <v>1456</v>
      </c>
      <c r="B530" s="635" t="s">
        <v>851</v>
      </c>
      <c r="C530" s="556" t="s">
        <v>555</v>
      </c>
      <c r="D530" s="556" t="s">
        <v>47</v>
      </c>
      <c r="E530" s="634">
        <v>35000</v>
      </c>
      <c r="F530" s="633">
        <v>10</v>
      </c>
      <c r="G530" s="540"/>
      <c r="H530" s="540">
        <v>0</v>
      </c>
      <c r="I530" s="540">
        <v>350</v>
      </c>
      <c r="J530" s="531">
        <f t="shared" si="23"/>
        <v>350</v>
      </c>
      <c r="K530" s="547" t="s">
        <v>240</v>
      </c>
      <c r="L530" s="580" t="s">
        <v>242</v>
      </c>
      <c r="M530" s="582"/>
      <c r="N530" s="589"/>
      <c r="O530" s="582"/>
      <c r="P530" s="582"/>
    </row>
    <row r="531" spans="1:253" s="311" customFormat="1">
      <c r="A531" s="677" t="s">
        <v>1461</v>
      </c>
      <c r="B531" s="565" t="s">
        <v>893</v>
      </c>
      <c r="C531" s="563" t="s">
        <v>555</v>
      </c>
      <c r="D531" s="613" t="s">
        <v>47</v>
      </c>
      <c r="E531" s="633">
        <v>550000</v>
      </c>
      <c r="F531" s="633">
        <v>1</v>
      </c>
      <c r="G531" s="540">
        <v>0</v>
      </c>
      <c r="H531" s="540">
        <v>550</v>
      </c>
      <c r="I531" s="540">
        <v>550</v>
      </c>
      <c r="J531" s="531">
        <f t="shared" si="23"/>
        <v>550</v>
      </c>
      <c r="K531" s="584" t="s">
        <v>240</v>
      </c>
      <c r="L531" s="580" t="s">
        <v>644</v>
      </c>
      <c r="M531" s="582"/>
      <c r="N531" s="589"/>
      <c r="O531" s="582"/>
      <c r="P531" s="582"/>
    </row>
    <row r="532" spans="1:253" s="311" customFormat="1">
      <c r="A532" s="677" t="s">
        <v>1460</v>
      </c>
      <c r="B532" s="565" t="s">
        <v>789</v>
      </c>
      <c r="C532" s="563" t="s">
        <v>555</v>
      </c>
      <c r="D532" s="613" t="s">
        <v>47</v>
      </c>
      <c r="E532" s="633">
        <v>160000</v>
      </c>
      <c r="F532" s="633">
        <v>1</v>
      </c>
      <c r="G532" s="540">
        <v>0</v>
      </c>
      <c r="H532" s="540">
        <v>160</v>
      </c>
      <c r="I532" s="540">
        <v>160</v>
      </c>
      <c r="J532" s="531">
        <f t="shared" si="23"/>
        <v>160</v>
      </c>
      <c r="K532" s="584" t="s">
        <v>240</v>
      </c>
      <c r="L532" s="580" t="s">
        <v>644</v>
      </c>
      <c r="M532" s="582"/>
      <c r="N532" s="589"/>
      <c r="O532" s="582"/>
      <c r="P532" s="582"/>
    </row>
    <row r="533" spans="1:253" s="311" customFormat="1">
      <c r="A533" s="677" t="s">
        <v>1462</v>
      </c>
      <c r="B533" s="565" t="s">
        <v>893</v>
      </c>
      <c r="C533" s="563" t="s">
        <v>555</v>
      </c>
      <c r="D533" s="613" t="s">
        <v>47</v>
      </c>
      <c r="E533" s="633">
        <v>585000</v>
      </c>
      <c r="F533" s="633">
        <v>1</v>
      </c>
      <c r="G533" s="540">
        <v>0</v>
      </c>
      <c r="H533" s="540">
        <v>585</v>
      </c>
      <c r="I533" s="540">
        <v>585</v>
      </c>
      <c r="J533" s="531">
        <f t="shared" si="23"/>
        <v>585</v>
      </c>
      <c r="K533" s="584" t="s">
        <v>240</v>
      </c>
      <c r="L533" s="580" t="s">
        <v>644</v>
      </c>
      <c r="M533" s="582"/>
      <c r="N533" s="589"/>
      <c r="O533" s="582"/>
      <c r="P533" s="582"/>
    </row>
    <row r="534" spans="1:253" s="311" customFormat="1">
      <c r="A534" s="677" t="s">
        <v>1463</v>
      </c>
      <c r="B534" s="565" t="s">
        <v>669</v>
      </c>
      <c r="C534" s="563" t="s">
        <v>555</v>
      </c>
      <c r="D534" s="613" t="s">
        <v>47</v>
      </c>
      <c r="E534" s="633">
        <v>53000</v>
      </c>
      <c r="F534" s="633">
        <v>40</v>
      </c>
      <c r="G534" s="540">
        <v>0</v>
      </c>
      <c r="H534" s="540">
        <v>1060</v>
      </c>
      <c r="I534" s="540">
        <v>2120</v>
      </c>
      <c r="J534" s="531">
        <f t="shared" si="23"/>
        <v>2120</v>
      </c>
      <c r="K534" s="584" t="s">
        <v>240</v>
      </c>
      <c r="L534" s="580" t="s">
        <v>644</v>
      </c>
      <c r="M534" s="582"/>
      <c r="N534" s="589"/>
      <c r="O534" s="582"/>
      <c r="P534" s="582"/>
    </row>
    <row r="535" spans="1:253" s="311" customFormat="1">
      <c r="A535" s="677" t="s">
        <v>1464</v>
      </c>
      <c r="B535" s="565" t="s">
        <v>891</v>
      </c>
      <c r="C535" s="563" t="s">
        <v>555</v>
      </c>
      <c r="D535" s="613" t="s">
        <v>47</v>
      </c>
      <c r="E535" s="633">
        <v>90000</v>
      </c>
      <c r="F535" s="633">
        <v>3</v>
      </c>
      <c r="G535" s="540">
        <v>0</v>
      </c>
      <c r="H535" s="540">
        <v>90</v>
      </c>
      <c r="I535" s="540">
        <v>270</v>
      </c>
      <c r="J535" s="531">
        <f t="shared" si="23"/>
        <v>270</v>
      </c>
      <c r="K535" s="584" t="s">
        <v>240</v>
      </c>
      <c r="L535" s="580" t="s">
        <v>644</v>
      </c>
      <c r="M535" s="582"/>
      <c r="N535" s="589"/>
      <c r="O535" s="582"/>
      <c r="P535" s="582"/>
    </row>
    <row r="536" spans="1:253" s="311" customFormat="1">
      <c r="A536" s="677" t="s">
        <v>1465</v>
      </c>
      <c r="B536" s="565" t="s">
        <v>672</v>
      </c>
      <c r="C536" s="563" t="s">
        <v>555</v>
      </c>
      <c r="D536" s="613" t="s">
        <v>47</v>
      </c>
      <c r="E536" s="633">
        <v>19000</v>
      </c>
      <c r="F536" s="633">
        <v>5</v>
      </c>
      <c r="G536" s="540">
        <v>0</v>
      </c>
      <c r="H536" s="540">
        <v>38</v>
      </c>
      <c r="I536" s="540">
        <v>95</v>
      </c>
      <c r="J536" s="531">
        <f t="shared" si="23"/>
        <v>95</v>
      </c>
      <c r="K536" s="584" t="s">
        <v>240</v>
      </c>
      <c r="L536" s="580" t="s">
        <v>644</v>
      </c>
      <c r="M536" s="582"/>
      <c r="N536" s="589"/>
      <c r="O536" s="582"/>
      <c r="P536" s="582"/>
    </row>
    <row r="537" spans="1:253" s="311" customFormat="1">
      <c r="A537" s="677" t="s">
        <v>1466</v>
      </c>
      <c r="B537" s="565" t="s">
        <v>884</v>
      </c>
      <c r="C537" s="563" t="s">
        <v>555</v>
      </c>
      <c r="D537" s="613" t="s">
        <v>47</v>
      </c>
      <c r="E537" s="633">
        <v>35000</v>
      </c>
      <c r="F537" s="633">
        <v>150</v>
      </c>
      <c r="G537" s="540">
        <v>0</v>
      </c>
      <c r="H537" s="540">
        <v>2625</v>
      </c>
      <c r="I537" s="540">
        <v>5250</v>
      </c>
      <c r="J537" s="531">
        <f t="shared" si="23"/>
        <v>5250</v>
      </c>
      <c r="K537" s="584" t="s">
        <v>240</v>
      </c>
      <c r="L537" s="580" t="s">
        <v>644</v>
      </c>
      <c r="M537" s="582"/>
      <c r="N537" s="589"/>
      <c r="O537" s="582"/>
      <c r="P537" s="582"/>
    </row>
    <row r="538" spans="1:253" s="311" customFormat="1" ht="51.75" customHeight="1">
      <c r="A538" s="556" t="s">
        <v>1225</v>
      </c>
      <c r="B538" s="565" t="s">
        <v>1230</v>
      </c>
      <c r="C538" s="556" t="s">
        <v>555</v>
      </c>
      <c r="D538" s="556" t="s">
        <v>47</v>
      </c>
      <c r="E538" s="634">
        <v>93000</v>
      </c>
      <c r="F538" s="633">
        <v>1</v>
      </c>
      <c r="G538" s="540"/>
      <c r="H538" s="540">
        <v>93</v>
      </c>
      <c r="I538" s="540">
        <v>93</v>
      </c>
      <c r="J538" s="531">
        <f t="shared" si="23"/>
        <v>93</v>
      </c>
      <c r="K538" s="592" t="s">
        <v>240</v>
      </c>
      <c r="L538" s="593" t="s">
        <v>242</v>
      </c>
      <c r="M538" s="582"/>
      <c r="N538" s="598"/>
      <c r="O538" s="60"/>
      <c r="P538" s="60"/>
      <c r="Q538" s="518"/>
      <c r="R538" s="518"/>
      <c r="S538" s="518"/>
      <c r="T538" s="518"/>
      <c r="U538" s="518"/>
      <c r="V538" s="518"/>
      <c r="W538" s="518"/>
      <c r="X538" s="518"/>
      <c r="Y538" s="518"/>
      <c r="Z538" s="518"/>
      <c r="AA538" s="518"/>
      <c r="AB538" s="518"/>
      <c r="AC538" s="518"/>
      <c r="AD538" s="518"/>
      <c r="AE538" s="518"/>
      <c r="AF538" s="518"/>
      <c r="AG538" s="518"/>
      <c r="AH538" s="518"/>
      <c r="AI538" s="518"/>
      <c r="AJ538" s="518"/>
      <c r="AK538" s="518"/>
      <c r="AL538" s="518"/>
      <c r="AM538" s="518"/>
      <c r="AN538" s="518"/>
      <c r="AO538" s="518"/>
      <c r="AP538" s="518"/>
      <c r="AQ538" s="518"/>
      <c r="AR538" s="518"/>
      <c r="AS538" s="518"/>
      <c r="AT538" s="518"/>
      <c r="AU538" s="518"/>
      <c r="AV538" s="518"/>
      <c r="AW538" s="518"/>
      <c r="AX538" s="518"/>
      <c r="AY538" s="518"/>
      <c r="AZ538" s="518"/>
      <c r="BA538" s="518"/>
      <c r="BB538" s="518"/>
      <c r="BC538" s="518"/>
      <c r="BD538" s="518"/>
      <c r="BE538" s="518"/>
      <c r="BF538" s="518"/>
      <c r="BG538" s="518"/>
      <c r="BH538" s="518"/>
      <c r="BI538" s="518"/>
      <c r="BJ538" s="518"/>
      <c r="BK538" s="518"/>
      <c r="BL538" s="518"/>
      <c r="BM538" s="518"/>
      <c r="BN538" s="518"/>
      <c r="BO538" s="518"/>
      <c r="BP538" s="518"/>
      <c r="BQ538" s="518"/>
      <c r="BR538" s="518"/>
      <c r="BS538" s="518"/>
      <c r="BT538" s="518"/>
      <c r="BU538" s="518"/>
      <c r="BV538" s="518"/>
      <c r="BW538" s="518"/>
      <c r="BX538" s="518"/>
      <c r="BY538" s="518"/>
      <c r="BZ538" s="518"/>
      <c r="CA538" s="518"/>
      <c r="CB538" s="518"/>
      <c r="CC538" s="518"/>
      <c r="CD538" s="518"/>
      <c r="CE538" s="518"/>
      <c r="CF538" s="518"/>
      <c r="CG538" s="518"/>
      <c r="CH538" s="518"/>
      <c r="CI538" s="518"/>
      <c r="CJ538" s="518"/>
      <c r="CK538" s="518"/>
      <c r="CL538" s="518"/>
      <c r="CM538" s="518"/>
      <c r="CN538" s="518"/>
      <c r="CO538" s="518"/>
      <c r="CP538" s="518"/>
      <c r="CQ538" s="518"/>
      <c r="CR538" s="518"/>
      <c r="CS538" s="518"/>
      <c r="CT538" s="518"/>
      <c r="CU538" s="518"/>
      <c r="CV538" s="518"/>
      <c r="CW538" s="518"/>
      <c r="CX538" s="518"/>
      <c r="CY538" s="518"/>
      <c r="CZ538" s="518"/>
      <c r="DA538" s="518"/>
      <c r="DB538" s="518"/>
      <c r="DC538" s="518"/>
      <c r="DD538" s="518"/>
      <c r="DE538" s="518"/>
      <c r="DF538" s="518"/>
      <c r="DG538" s="518"/>
      <c r="DH538" s="518"/>
      <c r="DI538" s="518"/>
      <c r="DJ538" s="518"/>
      <c r="DK538" s="518"/>
      <c r="DL538" s="518"/>
      <c r="DM538" s="518"/>
      <c r="DN538" s="518"/>
      <c r="DO538" s="518"/>
      <c r="DP538" s="518"/>
      <c r="DQ538" s="518"/>
      <c r="DR538" s="518"/>
      <c r="DS538" s="518"/>
      <c r="DT538" s="518"/>
      <c r="DU538" s="518"/>
      <c r="DV538" s="518"/>
      <c r="DW538" s="518"/>
      <c r="DX538" s="518"/>
      <c r="DY538" s="518"/>
      <c r="DZ538" s="518"/>
      <c r="EA538" s="518"/>
      <c r="EB538" s="518"/>
      <c r="EC538" s="518"/>
      <c r="ED538" s="518"/>
      <c r="EE538" s="518"/>
      <c r="EF538" s="518"/>
      <c r="EG538" s="518"/>
      <c r="EH538" s="518"/>
      <c r="EI538" s="518"/>
      <c r="EJ538" s="518"/>
      <c r="EK538" s="518"/>
      <c r="EL538" s="518"/>
      <c r="EM538" s="518"/>
      <c r="EN538" s="518"/>
      <c r="EO538" s="518"/>
      <c r="EP538" s="518"/>
      <c r="EQ538" s="518"/>
      <c r="ER538" s="518"/>
      <c r="ES538" s="518"/>
      <c r="ET538" s="518"/>
      <c r="EU538" s="518"/>
      <c r="EV538" s="518"/>
      <c r="EW538" s="518"/>
      <c r="EX538" s="518"/>
      <c r="EY538" s="518"/>
      <c r="EZ538" s="518"/>
      <c r="FA538" s="518"/>
      <c r="FB538" s="518"/>
      <c r="FC538" s="518"/>
      <c r="FD538" s="518"/>
      <c r="FE538" s="518"/>
      <c r="FF538" s="518"/>
      <c r="FG538" s="518"/>
      <c r="FH538" s="518"/>
      <c r="FI538" s="518"/>
      <c r="FJ538" s="518"/>
      <c r="FK538" s="518"/>
      <c r="FL538" s="518"/>
      <c r="FM538" s="518"/>
      <c r="FN538" s="518"/>
      <c r="FO538" s="518"/>
      <c r="FP538" s="518"/>
      <c r="FQ538" s="518"/>
      <c r="FR538" s="518"/>
      <c r="FS538" s="518"/>
      <c r="FT538" s="518"/>
      <c r="FU538" s="518"/>
      <c r="FV538" s="518"/>
      <c r="FW538" s="518"/>
      <c r="FX538" s="518"/>
      <c r="FY538" s="518"/>
      <c r="FZ538" s="518"/>
      <c r="GA538" s="518"/>
      <c r="GB538" s="518"/>
      <c r="GC538" s="518"/>
      <c r="GD538" s="518"/>
      <c r="GE538" s="518"/>
      <c r="GF538" s="518"/>
      <c r="GG538" s="518"/>
      <c r="GH538" s="518"/>
      <c r="GI538" s="518"/>
      <c r="GJ538" s="518"/>
      <c r="GK538" s="518"/>
      <c r="GL538" s="518"/>
      <c r="GM538" s="518"/>
      <c r="GN538" s="518"/>
      <c r="GO538" s="518"/>
      <c r="GP538" s="518"/>
      <c r="GQ538" s="518"/>
      <c r="GR538" s="518"/>
      <c r="GS538" s="518"/>
      <c r="GT538" s="518"/>
      <c r="GU538" s="518"/>
      <c r="GV538" s="518"/>
      <c r="GW538" s="518"/>
      <c r="GX538" s="518"/>
      <c r="GY538" s="518"/>
      <c r="GZ538" s="518"/>
      <c r="HA538" s="518"/>
      <c r="HB538" s="518"/>
      <c r="HC538" s="518"/>
      <c r="HD538" s="518"/>
      <c r="HE538" s="518"/>
      <c r="HF538" s="518"/>
      <c r="HG538" s="518"/>
      <c r="HH538" s="518"/>
      <c r="HI538" s="518"/>
      <c r="HJ538" s="518"/>
      <c r="HK538" s="518"/>
      <c r="HL538" s="518"/>
      <c r="HM538" s="518"/>
      <c r="HN538" s="518"/>
      <c r="HO538" s="518"/>
      <c r="HP538" s="518"/>
      <c r="HQ538" s="518"/>
      <c r="HR538" s="518"/>
      <c r="HS538" s="518"/>
      <c r="HT538" s="518"/>
      <c r="HU538" s="518"/>
      <c r="HV538" s="518"/>
      <c r="HW538" s="518"/>
      <c r="HX538" s="518"/>
      <c r="HY538" s="518"/>
      <c r="HZ538" s="518"/>
      <c r="IA538" s="518"/>
      <c r="IB538" s="518"/>
      <c r="IC538" s="518"/>
      <c r="ID538" s="518"/>
      <c r="IE538" s="518"/>
      <c r="IF538" s="518"/>
      <c r="IG538" s="518"/>
      <c r="IH538" s="518"/>
      <c r="II538" s="518"/>
      <c r="IJ538" s="518"/>
      <c r="IK538" s="518"/>
      <c r="IL538" s="518"/>
      <c r="IM538" s="518"/>
      <c r="IN538" s="518"/>
      <c r="IO538" s="599"/>
      <c r="IP538" s="599"/>
      <c r="IQ538" s="599"/>
      <c r="IR538" s="599"/>
      <c r="IS538" s="599"/>
    </row>
    <row r="539" spans="1:253" s="311" customFormat="1" ht="34.5">
      <c r="A539" s="677" t="s">
        <v>1467</v>
      </c>
      <c r="B539" s="565" t="s">
        <v>852</v>
      </c>
      <c r="C539" s="563" t="s">
        <v>555</v>
      </c>
      <c r="D539" s="613" t="s">
        <v>47</v>
      </c>
      <c r="E539" s="633">
        <v>52000</v>
      </c>
      <c r="F539" s="633">
        <v>5</v>
      </c>
      <c r="G539" s="540">
        <v>0</v>
      </c>
      <c r="H539" s="540">
        <v>104</v>
      </c>
      <c r="I539" s="540">
        <v>260</v>
      </c>
      <c r="J539" s="531">
        <f t="shared" si="23"/>
        <v>260</v>
      </c>
      <c r="K539" s="584" t="s">
        <v>240</v>
      </c>
      <c r="L539" s="580" t="s">
        <v>644</v>
      </c>
      <c r="M539" s="582"/>
      <c r="N539" s="589"/>
      <c r="O539" s="582"/>
      <c r="P539" s="582"/>
    </row>
    <row r="540" spans="1:253" s="311" customFormat="1" ht="34.5">
      <c r="A540" s="677" t="s">
        <v>1468</v>
      </c>
      <c r="B540" s="565" t="s">
        <v>852</v>
      </c>
      <c r="C540" s="563" t="s">
        <v>555</v>
      </c>
      <c r="D540" s="613" t="s">
        <v>47</v>
      </c>
      <c r="E540" s="633">
        <v>190000</v>
      </c>
      <c r="F540" s="633">
        <v>1</v>
      </c>
      <c r="G540" s="540">
        <v>0</v>
      </c>
      <c r="H540" s="540">
        <v>190</v>
      </c>
      <c r="I540" s="540">
        <v>190</v>
      </c>
      <c r="J540" s="531">
        <f t="shared" si="23"/>
        <v>190</v>
      </c>
      <c r="K540" s="584" t="s">
        <v>240</v>
      </c>
      <c r="L540" s="580" t="s">
        <v>644</v>
      </c>
      <c r="M540" s="582"/>
      <c r="N540" s="589"/>
      <c r="O540" s="582"/>
      <c r="P540" s="582"/>
    </row>
    <row r="541" spans="1:253" s="311" customFormat="1">
      <c r="A541" s="677" t="s">
        <v>1469</v>
      </c>
      <c r="B541" s="565" t="s">
        <v>790</v>
      </c>
      <c r="C541" s="563" t="s">
        <v>555</v>
      </c>
      <c r="D541" s="613" t="s">
        <v>47</v>
      </c>
      <c r="E541" s="633">
        <v>33000</v>
      </c>
      <c r="F541" s="633">
        <v>230</v>
      </c>
      <c r="G541" s="540">
        <v>0</v>
      </c>
      <c r="H541" s="540">
        <v>3795</v>
      </c>
      <c r="I541" s="540">
        <v>7590</v>
      </c>
      <c r="J541" s="531">
        <f t="shared" si="23"/>
        <v>7590</v>
      </c>
      <c r="K541" s="584" t="s">
        <v>240</v>
      </c>
      <c r="L541" s="580" t="s">
        <v>644</v>
      </c>
      <c r="M541" s="582"/>
      <c r="N541" s="589"/>
      <c r="O541" s="582"/>
      <c r="P541" s="582"/>
    </row>
    <row r="542" spans="1:253" s="311" customFormat="1" ht="46.5" customHeight="1">
      <c r="A542" s="677" t="s">
        <v>1471</v>
      </c>
      <c r="B542" s="565" t="s">
        <v>791</v>
      </c>
      <c r="C542" s="563" t="s">
        <v>555</v>
      </c>
      <c r="D542" s="613" t="s">
        <v>47</v>
      </c>
      <c r="E542" s="633">
        <v>75000</v>
      </c>
      <c r="F542" s="633">
        <v>11</v>
      </c>
      <c r="G542" s="540">
        <v>0</v>
      </c>
      <c r="H542" s="540">
        <v>375</v>
      </c>
      <c r="I542" s="540">
        <v>825</v>
      </c>
      <c r="J542" s="531">
        <f t="shared" si="23"/>
        <v>825</v>
      </c>
      <c r="K542" s="584" t="s">
        <v>240</v>
      </c>
      <c r="L542" s="580" t="s">
        <v>644</v>
      </c>
      <c r="M542" s="582"/>
      <c r="N542" s="589"/>
      <c r="O542" s="582"/>
      <c r="P542" s="582"/>
    </row>
    <row r="543" spans="1:253" s="311" customFormat="1" ht="53.25" customHeight="1">
      <c r="A543" s="677" t="s">
        <v>1470</v>
      </c>
      <c r="B543" s="565" t="s">
        <v>791</v>
      </c>
      <c r="C543" s="563" t="s">
        <v>555</v>
      </c>
      <c r="D543" s="613" t="s">
        <v>47</v>
      </c>
      <c r="E543" s="633">
        <v>160000</v>
      </c>
      <c r="F543" s="633">
        <v>1</v>
      </c>
      <c r="G543" s="540">
        <v>0</v>
      </c>
      <c r="H543" s="540">
        <v>160</v>
      </c>
      <c r="I543" s="540">
        <v>160</v>
      </c>
      <c r="J543" s="531">
        <f t="shared" si="23"/>
        <v>160</v>
      </c>
      <c r="K543" s="584" t="s">
        <v>240</v>
      </c>
      <c r="L543" s="580" t="s">
        <v>644</v>
      </c>
      <c r="M543" s="582"/>
      <c r="N543" s="589"/>
      <c r="O543" s="582"/>
      <c r="P543" s="582"/>
    </row>
    <row r="544" spans="1:253" s="311" customFormat="1">
      <c r="A544" s="677" t="s">
        <v>1448</v>
      </c>
      <c r="B544" s="565" t="s">
        <v>1232</v>
      </c>
      <c r="C544" s="563" t="s">
        <v>555</v>
      </c>
      <c r="D544" s="613" t="s">
        <v>47</v>
      </c>
      <c r="E544" s="633">
        <v>9000</v>
      </c>
      <c r="F544" s="633">
        <v>154</v>
      </c>
      <c r="G544" s="540">
        <v>0</v>
      </c>
      <c r="H544" s="540">
        <v>693</v>
      </c>
      <c r="I544" s="540">
        <v>1386</v>
      </c>
      <c r="J544" s="531">
        <f t="shared" si="23"/>
        <v>1386</v>
      </c>
      <c r="K544" s="584" t="s">
        <v>240</v>
      </c>
      <c r="L544" s="580" t="s">
        <v>644</v>
      </c>
      <c r="M544" s="582"/>
      <c r="N544" s="589"/>
      <c r="O544" s="582"/>
      <c r="P544" s="582"/>
    </row>
    <row r="545" spans="1:253" s="311" customFormat="1">
      <c r="A545" s="636" t="s">
        <v>1226</v>
      </c>
      <c r="B545" s="627" t="s">
        <v>1231</v>
      </c>
      <c r="C545" s="637" t="s">
        <v>555</v>
      </c>
      <c r="D545" s="556" t="s">
        <v>47</v>
      </c>
      <c r="E545" s="634">
        <v>20000</v>
      </c>
      <c r="F545" s="633">
        <v>6</v>
      </c>
      <c r="G545" s="540"/>
      <c r="H545" s="540">
        <v>120</v>
      </c>
      <c r="I545" s="540">
        <v>120</v>
      </c>
      <c r="J545" s="531">
        <f t="shared" si="23"/>
        <v>120</v>
      </c>
      <c r="K545" s="592" t="s">
        <v>240</v>
      </c>
      <c r="L545" s="593" t="s">
        <v>242</v>
      </c>
      <c r="M545" s="582"/>
      <c r="N545" s="598"/>
      <c r="O545" s="60"/>
      <c r="P545" s="60"/>
      <c r="Q545" s="518"/>
      <c r="R545" s="518"/>
      <c r="S545" s="518"/>
      <c r="T545" s="518"/>
      <c r="U545" s="518"/>
      <c r="V545" s="518"/>
      <c r="W545" s="518"/>
      <c r="X545" s="518"/>
      <c r="Y545" s="518"/>
      <c r="Z545" s="518"/>
      <c r="AA545" s="518"/>
      <c r="AB545" s="518"/>
      <c r="AC545" s="518"/>
      <c r="AD545" s="518"/>
      <c r="AE545" s="518"/>
      <c r="AF545" s="518"/>
      <c r="AG545" s="518"/>
      <c r="AH545" s="518"/>
      <c r="AI545" s="518"/>
      <c r="AJ545" s="518"/>
      <c r="AK545" s="518"/>
      <c r="AL545" s="518"/>
      <c r="AM545" s="518"/>
      <c r="AN545" s="518"/>
      <c r="AO545" s="518"/>
      <c r="AP545" s="518"/>
      <c r="AQ545" s="518"/>
      <c r="AR545" s="518"/>
      <c r="AS545" s="518"/>
      <c r="AT545" s="518"/>
      <c r="AU545" s="518"/>
      <c r="AV545" s="518"/>
      <c r="AW545" s="518"/>
      <c r="AX545" s="518"/>
      <c r="AY545" s="518"/>
      <c r="AZ545" s="518"/>
      <c r="BA545" s="518"/>
      <c r="BB545" s="518"/>
      <c r="BC545" s="518"/>
      <c r="BD545" s="518"/>
      <c r="BE545" s="518"/>
      <c r="BF545" s="518"/>
      <c r="BG545" s="518"/>
      <c r="BH545" s="518"/>
      <c r="BI545" s="518"/>
      <c r="BJ545" s="518"/>
      <c r="BK545" s="518"/>
      <c r="BL545" s="518"/>
      <c r="BM545" s="518"/>
      <c r="BN545" s="518"/>
      <c r="BO545" s="518"/>
      <c r="BP545" s="518"/>
      <c r="BQ545" s="518"/>
      <c r="BR545" s="518"/>
      <c r="BS545" s="518"/>
      <c r="BT545" s="518"/>
      <c r="BU545" s="518"/>
      <c r="BV545" s="518"/>
      <c r="BW545" s="518"/>
      <c r="BX545" s="518"/>
      <c r="BY545" s="518"/>
      <c r="BZ545" s="518"/>
      <c r="CA545" s="518"/>
      <c r="CB545" s="518"/>
      <c r="CC545" s="518"/>
      <c r="CD545" s="518"/>
      <c r="CE545" s="518"/>
      <c r="CF545" s="518"/>
      <c r="CG545" s="518"/>
      <c r="CH545" s="518"/>
      <c r="CI545" s="518"/>
      <c r="CJ545" s="518"/>
      <c r="CK545" s="518"/>
      <c r="CL545" s="518"/>
      <c r="CM545" s="518"/>
      <c r="CN545" s="518"/>
      <c r="CO545" s="518"/>
      <c r="CP545" s="518"/>
      <c r="CQ545" s="518"/>
      <c r="CR545" s="518"/>
      <c r="CS545" s="518"/>
      <c r="CT545" s="518"/>
      <c r="CU545" s="518"/>
      <c r="CV545" s="518"/>
      <c r="CW545" s="518"/>
      <c r="CX545" s="518"/>
      <c r="CY545" s="518"/>
      <c r="CZ545" s="518"/>
      <c r="DA545" s="518"/>
      <c r="DB545" s="518"/>
      <c r="DC545" s="518"/>
      <c r="DD545" s="518"/>
      <c r="DE545" s="518"/>
      <c r="DF545" s="518"/>
      <c r="DG545" s="518"/>
      <c r="DH545" s="518"/>
      <c r="DI545" s="518"/>
      <c r="DJ545" s="518"/>
      <c r="DK545" s="518"/>
      <c r="DL545" s="518"/>
      <c r="DM545" s="518"/>
      <c r="DN545" s="518"/>
      <c r="DO545" s="518"/>
      <c r="DP545" s="518"/>
      <c r="DQ545" s="518"/>
      <c r="DR545" s="518"/>
      <c r="DS545" s="518"/>
      <c r="DT545" s="518"/>
      <c r="DU545" s="518"/>
      <c r="DV545" s="518"/>
      <c r="DW545" s="518"/>
      <c r="DX545" s="518"/>
      <c r="DY545" s="518"/>
      <c r="DZ545" s="518"/>
      <c r="EA545" s="518"/>
      <c r="EB545" s="518"/>
      <c r="EC545" s="518"/>
      <c r="ED545" s="518"/>
      <c r="EE545" s="518"/>
      <c r="EF545" s="518"/>
      <c r="EG545" s="518"/>
      <c r="EH545" s="518"/>
      <c r="EI545" s="518"/>
      <c r="EJ545" s="518"/>
      <c r="EK545" s="518"/>
      <c r="EL545" s="518"/>
      <c r="EM545" s="518"/>
      <c r="EN545" s="518"/>
      <c r="EO545" s="518"/>
      <c r="EP545" s="518"/>
      <c r="EQ545" s="518"/>
      <c r="ER545" s="518"/>
      <c r="ES545" s="518"/>
      <c r="ET545" s="518"/>
      <c r="EU545" s="518"/>
      <c r="EV545" s="518"/>
      <c r="EW545" s="518"/>
      <c r="EX545" s="518"/>
      <c r="EY545" s="518"/>
      <c r="EZ545" s="518"/>
      <c r="FA545" s="518"/>
      <c r="FB545" s="518"/>
      <c r="FC545" s="518"/>
      <c r="FD545" s="518"/>
      <c r="FE545" s="518"/>
      <c r="FF545" s="518"/>
      <c r="FG545" s="518"/>
      <c r="FH545" s="518"/>
      <c r="FI545" s="518"/>
      <c r="FJ545" s="518"/>
      <c r="FK545" s="518"/>
      <c r="FL545" s="518"/>
      <c r="FM545" s="518"/>
      <c r="FN545" s="518"/>
      <c r="FO545" s="518"/>
      <c r="FP545" s="518"/>
      <c r="FQ545" s="518"/>
      <c r="FR545" s="518"/>
      <c r="FS545" s="518"/>
      <c r="FT545" s="518"/>
      <c r="FU545" s="518"/>
      <c r="FV545" s="518"/>
      <c r="FW545" s="518"/>
      <c r="FX545" s="518"/>
      <c r="FY545" s="518"/>
      <c r="FZ545" s="518"/>
      <c r="GA545" s="518"/>
      <c r="GB545" s="518"/>
      <c r="GC545" s="518"/>
      <c r="GD545" s="518"/>
      <c r="GE545" s="518"/>
      <c r="GF545" s="518"/>
      <c r="GG545" s="518"/>
      <c r="GH545" s="518"/>
      <c r="GI545" s="518"/>
      <c r="GJ545" s="518"/>
      <c r="GK545" s="518"/>
      <c r="GL545" s="518"/>
      <c r="GM545" s="518"/>
      <c r="GN545" s="518"/>
      <c r="GO545" s="518"/>
      <c r="GP545" s="518"/>
      <c r="GQ545" s="518"/>
      <c r="GR545" s="518"/>
      <c r="GS545" s="518"/>
      <c r="GT545" s="518"/>
      <c r="GU545" s="518"/>
      <c r="GV545" s="518"/>
      <c r="GW545" s="518"/>
      <c r="GX545" s="518"/>
      <c r="GY545" s="518"/>
      <c r="GZ545" s="518"/>
      <c r="HA545" s="518"/>
      <c r="HB545" s="518"/>
      <c r="HC545" s="518"/>
      <c r="HD545" s="518"/>
      <c r="HE545" s="518"/>
      <c r="HF545" s="518"/>
      <c r="HG545" s="518"/>
      <c r="HH545" s="518"/>
      <c r="HI545" s="518"/>
      <c r="HJ545" s="518"/>
      <c r="HK545" s="518"/>
      <c r="HL545" s="518"/>
      <c r="HM545" s="518"/>
      <c r="HN545" s="518"/>
      <c r="HO545" s="518"/>
      <c r="HP545" s="518"/>
      <c r="HQ545" s="518"/>
      <c r="HR545" s="518"/>
      <c r="HS545" s="518"/>
      <c r="HT545" s="518"/>
      <c r="HU545" s="518"/>
      <c r="HV545" s="518"/>
      <c r="HW545" s="518"/>
      <c r="HX545" s="518"/>
      <c r="HY545" s="518"/>
      <c r="HZ545" s="518"/>
      <c r="IA545" s="518"/>
      <c r="IB545" s="518"/>
      <c r="IC545" s="518"/>
      <c r="ID545" s="518"/>
      <c r="IE545" s="518"/>
      <c r="IF545" s="518"/>
      <c r="IG545" s="518"/>
      <c r="IH545" s="518"/>
      <c r="II545" s="518"/>
      <c r="IJ545" s="518"/>
      <c r="IK545" s="518"/>
      <c r="IL545" s="518"/>
      <c r="IM545" s="518"/>
      <c r="IN545" s="518"/>
      <c r="IO545" s="599"/>
      <c r="IP545" s="599"/>
      <c r="IQ545" s="599"/>
      <c r="IR545" s="599"/>
      <c r="IS545" s="599"/>
    </row>
    <row r="546" spans="1:253" s="311" customFormat="1" ht="56.25" customHeight="1">
      <c r="A546" s="677" t="s">
        <v>1472</v>
      </c>
      <c r="B546" s="627" t="s">
        <v>792</v>
      </c>
      <c r="C546" s="570" t="s">
        <v>555</v>
      </c>
      <c r="D546" s="613" t="s">
        <v>47</v>
      </c>
      <c r="E546" s="633">
        <v>24000</v>
      </c>
      <c r="F546" s="633">
        <v>180</v>
      </c>
      <c r="G546" s="540">
        <v>0</v>
      </c>
      <c r="H546" s="540">
        <v>2400</v>
      </c>
      <c r="I546" s="540">
        <v>4320</v>
      </c>
      <c r="J546" s="531">
        <f t="shared" si="23"/>
        <v>4320</v>
      </c>
      <c r="K546" s="584" t="s">
        <v>240</v>
      </c>
      <c r="L546" s="580" t="s">
        <v>644</v>
      </c>
      <c r="M546" s="582"/>
      <c r="N546" s="589"/>
      <c r="O546" s="582"/>
      <c r="P546" s="582"/>
    </row>
    <row r="547" spans="1:253" s="311" customFormat="1" ht="50.25" customHeight="1">
      <c r="A547" s="677" t="s">
        <v>1473</v>
      </c>
      <c r="B547" s="627" t="s">
        <v>793</v>
      </c>
      <c r="C547" s="570" t="s">
        <v>555</v>
      </c>
      <c r="D547" s="613" t="s">
        <v>47</v>
      </c>
      <c r="E547" s="633">
        <v>10000</v>
      </c>
      <c r="F547" s="633">
        <v>150</v>
      </c>
      <c r="G547" s="540">
        <v>0</v>
      </c>
      <c r="H547" s="540">
        <v>750</v>
      </c>
      <c r="I547" s="540">
        <v>1500</v>
      </c>
      <c r="J547" s="531">
        <f t="shared" si="23"/>
        <v>1500</v>
      </c>
      <c r="K547" s="584" t="s">
        <v>240</v>
      </c>
      <c r="L547" s="580" t="s">
        <v>644</v>
      </c>
      <c r="M547" s="582"/>
      <c r="N547" s="589"/>
      <c r="O547" s="582"/>
      <c r="P547" s="582"/>
    </row>
    <row r="548" spans="1:253" s="311" customFormat="1" ht="34.5">
      <c r="A548" s="677" t="s">
        <v>1474</v>
      </c>
      <c r="B548" s="565" t="s">
        <v>853</v>
      </c>
      <c r="C548" s="563" t="s">
        <v>555</v>
      </c>
      <c r="D548" s="613" t="s">
        <v>47</v>
      </c>
      <c r="E548" s="633">
        <v>35000</v>
      </c>
      <c r="F548" s="633">
        <v>200</v>
      </c>
      <c r="G548" s="540">
        <v>0</v>
      </c>
      <c r="H548" s="540">
        <v>3500</v>
      </c>
      <c r="I548" s="540">
        <v>7000</v>
      </c>
      <c r="J548" s="531">
        <f t="shared" si="23"/>
        <v>7000</v>
      </c>
      <c r="K548" s="584" t="s">
        <v>240</v>
      </c>
      <c r="L548" s="580" t="s">
        <v>644</v>
      </c>
      <c r="M548" s="582"/>
      <c r="N548" s="589"/>
      <c r="O548" s="582"/>
      <c r="P548" s="582"/>
    </row>
    <row r="549" spans="1:253" s="311" customFormat="1" ht="34.5">
      <c r="A549" s="677" t="s">
        <v>1485</v>
      </c>
      <c r="B549" s="627" t="s">
        <v>670</v>
      </c>
      <c r="C549" s="556" t="s">
        <v>555</v>
      </c>
      <c r="D549" s="556" t="s">
        <v>47</v>
      </c>
      <c r="E549" s="634">
        <v>70000</v>
      </c>
      <c r="F549" s="633">
        <v>1</v>
      </c>
      <c r="G549" s="540"/>
      <c r="H549" s="540">
        <v>70</v>
      </c>
      <c r="I549" s="540">
        <v>70</v>
      </c>
      <c r="J549" s="531">
        <f t="shared" si="23"/>
        <v>70</v>
      </c>
      <c r="K549" s="592" t="s">
        <v>240</v>
      </c>
      <c r="L549" s="593" t="s">
        <v>242</v>
      </c>
      <c r="M549" s="582"/>
      <c r="N549" s="598"/>
      <c r="O549" s="60"/>
      <c r="P549" s="60"/>
      <c r="Q549" s="518"/>
      <c r="R549" s="518"/>
      <c r="S549" s="518"/>
      <c r="T549" s="518"/>
      <c r="U549" s="518"/>
      <c r="V549" s="518"/>
      <c r="W549" s="518"/>
      <c r="X549" s="518"/>
      <c r="Y549" s="518"/>
      <c r="Z549" s="518"/>
      <c r="AA549" s="518"/>
      <c r="AB549" s="518"/>
      <c r="AC549" s="518"/>
      <c r="AD549" s="518"/>
      <c r="AE549" s="518"/>
      <c r="AF549" s="518"/>
      <c r="AG549" s="518"/>
      <c r="AH549" s="518"/>
      <c r="AI549" s="518"/>
      <c r="AJ549" s="518"/>
      <c r="AK549" s="518"/>
      <c r="AL549" s="518"/>
      <c r="AM549" s="518"/>
      <c r="AN549" s="518"/>
      <c r="AO549" s="518"/>
      <c r="AP549" s="518"/>
      <c r="AQ549" s="518"/>
      <c r="AR549" s="518"/>
      <c r="AS549" s="518"/>
      <c r="AT549" s="518"/>
      <c r="AU549" s="518"/>
      <c r="AV549" s="518"/>
      <c r="AW549" s="518"/>
      <c r="AX549" s="518"/>
      <c r="AY549" s="518"/>
      <c r="AZ549" s="518"/>
      <c r="BA549" s="518"/>
      <c r="BB549" s="518"/>
      <c r="BC549" s="518"/>
      <c r="BD549" s="518"/>
      <c r="BE549" s="518"/>
      <c r="BF549" s="518"/>
      <c r="BG549" s="518"/>
      <c r="BH549" s="518"/>
      <c r="BI549" s="518"/>
      <c r="BJ549" s="518"/>
      <c r="BK549" s="518"/>
      <c r="BL549" s="518"/>
      <c r="BM549" s="518"/>
      <c r="BN549" s="518"/>
      <c r="BO549" s="518"/>
      <c r="BP549" s="518"/>
      <c r="BQ549" s="518"/>
      <c r="BR549" s="518"/>
      <c r="BS549" s="518"/>
      <c r="BT549" s="518"/>
      <c r="BU549" s="518"/>
      <c r="BV549" s="518"/>
      <c r="BW549" s="518"/>
      <c r="BX549" s="518"/>
      <c r="BY549" s="518"/>
      <c r="BZ549" s="518"/>
      <c r="CA549" s="518"/>
      <c r="CB549" s="518"/>
      <c r="CC549" s="518"/>
      <c r="CD549" s="518"/>
      <c r="CE549" s="518"/>
      <c r="CF549" s="518"/>
      <c r="CG549" s="518"/>
      <c r="CH549" s="518"/>
      <c r="CI549" s="518"/>
      <c r="CJ549" s="518"/>
      <c r="CK549" s="518"/>
      <c r="CL549" s="518"/>
      <c r="CM549" s="518"/>
      <c r="CN549" s="518"/>
      <c r="CO549" s="518"/>
      <c r="CP549" s="518"/>
      <c r="CQ549" s="518"/>
      <c r="CR549" s="518"/>
      <c r="CS549" s="518"/>
      <c r="CT549" s="518"/>
      <c r="CU549" s="518"/>
      <c r="CV549" s="518"/>
      <c r="CW549" s="518"/>
      <c r="CX549" s="518"/>
      <c r="CY549" s="518"/>
      <c r="CZ549" s="518"/>
      <c r="DA549" s="518"/>
      <c r="DB549" s="518"/>
      <c r="DC549" s="518"/>
      <c r="DD549" s="518"/>
      <c r="DE549" s="518"/>
      <c r="DF549" s="518"/>
      <c r="DG549" s="518"/>
      <c r="DH549" s="518"/>
      <c r="DI549" s="518"/>
      <c r="DJ549" s="518"/>
      <c r="DK549" s="518"/>
      <c r="DL549" s="518"/>
      <c r="DM549" s="518"/>
      <c r="DN549" s="518"/>
      <c r="DO549" s="518"/>
      <c r="DP549" s="518"/>
      <c r="DQ549" s="518"/>
      <c r="DR549" s="518"/>
      <c r="DS549" s="518"/>
      <c r="DT549" s="518"/>
      <c r="DU549" s="518"/>
      <c r="DV549" s="518"/>
      <c r="DW549" s="518"/>
      <c r="DX549" s="518"/>
      <c r="DY549" s="518"/>
      <c r="DZ549" s="518"/>
      <c r="EA549" s="518"/>
      <c r="EB549" s="518"/>
      <c r="EC549" s="518"/>
      <c r="ED549" s="518"/>
      <c r="EE549" s="518"/>
      <c r="EF549" s="518"/>
      <c r="EG549" s="518"/>
      <c r="EH549" s="518"/>
      <c r="EI549" s="518"/>
      <c r="EJ549" s="518"/>
      <c r="EK549" s="518"/>
      <c r="EL549" s="518"/>
      <c r="EM549" s="518"/>
      <c r="EN549" s="518"/>
      <c r="EO549" s="518"/>
      <c r="EP549" s="518"/>
      <c r="EQ549" s="518"/>
      <c r="ER549" s="518"/>
      <c r="ES549" s="518"/>
      <c r="ET549" s="518"/>
      <c r="EU549" s="518"/>
      <c r="EV549" s="518"/>
      <c r="EW549" s="518"/>
      <c r="EX549" s="518"/>
      <c r="EY549" s="518"/>
      <c r="EZ549" s="518"/>
      <c r="FA549" s="518"/>
      <c r="FB549" s="518"/>
      <c r="FC549" s="518"/>
      <c r="FD549" s="518"/>
      <c r="FE549" s="518"/>
      <c r="FF549" s="518"/>
      <c r="FG549" s="518"/>
      <c r="FH549" s="518"/>
      <c r="FI549" s="518"/>
      <c r="FJ549" s="518"/>
      <c r="FK549" s="518"/>
      <c r="FL549" s="518"/>
      <c r="FM549" s="518"/>
      <c r="FN549" s="518"/>
      <c r="FO549" s="518"/>
      <c r="FP549" s="518"/>
      <c r="FQ549" s="518"/>
      <c r="FR549" s="518"/>
      <c r="FS549" s="518"/>
      <c r="FT549" s="518"/>
      <c r="FU549" s="518"/>
      <c r="FV549" s="518"/>
      <c r="FW549" s="518"/>
      <c r="FX549" s="518"/>
      <c r="FY549" s="518"/>
      <c r="FZ549" s="518"/>
      <c r="GA549" s="518"/>
      <c r="GB549" s="518"/>
      <c r="GC549" s="518"/>
      <c r="GD549" s="518"/>
      <c r="GE549" s="518"/>
      <c r="GF549" s="518"/>
      <c r="GG549" s="518"/>
      <c r="GH549" s="518"/>
      <c r="GI549" s="518"/>
      <c r="GJ549" s="518"/>
      <c r="GK549" s="518"/>
      <c r="GL549" s="518"/>
      <c r="GM549" s="518"/>
      <c r="GN549" s="518"/>
      <c r="GO549" s="518"/>
      <c r="GP549" s="518"/>
      <c r="GQ549" s="518"/>
      <c r="GR549" s="518"/>
      <c r="GS549" s="518"/>
      <c r="GT549" s="518"/>
      <c r="GU549" s="518"/>
      <c r="GV549" s="518"/>
      <c r="GW549" s="518"/>
      <c r="GX549" s="518"/>
      <c r="GY549" s="518"/>
      <c r="GZ549" s="518"/>
      <c r="HA549" s="518"/>
      <c r="HB549" s="518"/>
      <c r="HC549" s="518"/>
      <c r="HD549" s="518"/>
      <c r="HE549" s="518"/>
      <c r="HF549" s="518"/>
      <c r="HG549" s="518"/>
      <c r="HH549" s="518"/>
      <c r="HI549" s="518"/>
      <c r="HJ549" s="518"/>
      <c r="HK549" s="518"/>
      <c r="HL549" s="518"/>
      <c r="HM549" s="518"/>
      <c r="HN549" s="518"/>
      <c r="HO549" s="518"/>
      <c r="HP549" s="518"/>
      <c r="HQ549" s="518"/>
      <c r="HR549" s="518"/>
      <c r="HS549" s="518"/>
      <c r="HT549" s="518"/>
      <c r="HU549" s="518"/>
      <c r="HV549" s="518"/>
      <c r="HW549" s="518"/>
      <c r="HX549" s="518"/>
      <c r="HY549" s="518"/>
      <c r="HZ549" s="518"/>
      <c r="IA549" s="518"/>
      <c r="IB549" s="518"/>
      <c r="IC549" s="518"/>
      <c r="ID549" s="518"/>
      <c r="IE549" s="518"/>
      <c r="IF549" s="518"/>
      <c r="IG549" s="518"/>
      <c r="IH549" s="518"/>
      <c r="II549" s="518"/>
      <c r="IJ549" s="518"/>
      <c r="IK549" s="518"/>
      <c r="IL549" s="518"/>
      <c r="IM549" s="518"/>
      <c r="IN549" s="518"/>
      <c r="IO549" s="599"/>
      <c r="IP549" s="599"/>
      <c r="IQ549" s="599"/>
      <c r="IR549" s="599"/>
      <c r="IS549" s="599"/>
    </row>
    <row r="550" spans="1:253" s="311" customFormat="1" ht="34.5">
      <c r="A550" s="702" t="s">
        <v>1476</v>
      </c>
      <c r="B550" s="565" t="s">
        <v>670</v>
      </c>
      <c r="C550" s="563" t="s">
        <v>555</v>
      </c>
      <c r="D550" s="613" t="s">
        <v>47</v>
      </c>
      <c r="E550" s="633">
        <v>550000</v>
      </c>
      <c r="F550" s="633">
        <v>1</v>
      </c>
      <c r="G550" s="540">
        <v>0</v>
      </c>
      <c r="H550" s="540">
        <v>550</v>
      </c>
      <c r="I550" s="540">
        <v>550</v>
      </c>
      <c r="J550" s="531">
        <f t="shared" si="23"/>
        <v>550</v>
      </c>
      <c r="K550" s="584" t="s">
        <v>240</v>
      </c>
      <c r="L550" s="580" t="s">
        <v>644</v>
      </c>
      <c r="M550" s="582"/>
      <c r="N550" s="589"/>
      <c r="O550" s="582"/>
      <c r="P550" s="582"/>
    </row>
    <row r="551" spans="1:253" s="311" customFormat="1" ht="34.5">
      <c r="A551" s="702" t="s">
        <v>1475</v>
      </c>
      <c r="B551" s="565" t="s">
        <v>670</v>
      </c>
      <c r="C551" s="563" t="s">
        <v>555</v>
      </c>
      <c r="D551" s="613" t="s">
        <v>47</v>
      </c>
      <c r="E551" s="633">
        <v>16000</v>
      </c>
      <c r="F551" s="633">
        <v>5</v>
      </c>
      <c r="G551" s="540">
        <v>0</v>
      </c>
      <c r="H551" s="540">
        <v>32</v>
      </c>
      <c r="I551" s="540">
        <v>80</v>
      </c>
      <c r="J551" s="531">
        <f t="shared" ref="J551:J569" si="24">+E551*F551/1000</f>
        <v>80</v>
      </c>
      <c r="K551" s="584" t="s">
        <v>240</v>
      </c>
      <c r="L551" s="580" t="s">
        <v>644</v>
      </c>
      <c r="M551" s="582"/>
      <c r="N551" s="589"/>
      <c r="O551" s="582"/>
      <c r="P551" s="582"/>
    </row>
    <row r="552" spans="1:253" s="311" customFormat="1" ht="51" customHeight="1">
      <c r="A552" s="677" t="s">
        <v>1509</v>
      </c>
      <c r="B552" s="565" t="s">
        <v>877</v>
      </c>
      <c r="C552" s="556" t="s">
        <v>555</v>
      </c>
      <c r="D552" s="556" t="s">
        <v>671</v>
      </c>
      <c r="E552" s="634">
        <v>4300</v>
      </c>
      <c r="F552" s="633">
        <v>320</v>
      </c>
      <c r="G552" s="540">
        <v>0</v>
      </c>
      <c r="H552" s="540">
        <v>688</v>
      </c>
      <c r="I552" s="540">
        <v>1376</v>
      </c>
      <c r="J552" s="531">
        <f t="shared" si="24"/>
        <v>1376</v>
      </c>
      <c r="K552" s="584" t="s">
        <v>240</v>
      </c>
      <c r="L552" s="580" t="s">
        <v>644</v>
      </c>
      <c r="M552" s="582"/>
      <c r="N552" s="589"/>
      <c r="O552" s="582"/>
      <c r="P552" s="582"/>
    </row>
    <row r="553" spans="1:253" s="311" customFormat="1" ht="51.75" customHeight="1">
      <c r="A553" s="612" t="s">
        <v>882</v>
      </c>
      <c r="B553" s="565" t="s">
        <v>881</v>
      </c>
      <c r="C553" s="563" t="s">
        <v>555</v>
      </c>
      <c r="D553" s="563" t="s">
        <v>47</v>
      </c>
      <c r="E553" s="633">
        <v>85000</v>
      </c>
      <c r="F553" s="633">
        <v>20</v>
      </c>
      <c r="G553" s="540">
        <v>0</v>
      </c>
      <c r="H553" s="540">
        <v>850</v>
      </c>
      <c r="I553" s="540">
        <v>1700</v>
      </c>
      <c r="J553" s="531">
        <f t="shared" si="24"/>
        <v>1700</v>
      </c>
      <c r="K553" s="584" t="s">
        <v>240</v>
      </c>
      <c r="L553" s="580" t="s">
        <v>644</v>
      </c>
      <c r="M553" s="582"/>
      <c r="N553" s="589"/>
      <c r="O553" s="582"/>
      <c r="P553" s="582"/>
    </row>
    <row r="554" spans="1:253" s="311" customFormat="1" ht="34.5">
      <c r="A554" s="612" t="s">
        <v>883</v>
      </c>
      <c r="B554" s="627" t="s">
        <v>881</v>
      </c>
      <c r="C554" s="570" t="s">
        <v>555</v>
      </c>
      <c r="D554" s="563" t="s">
        <v>47</v>
      </c>
      <c r="E554" s="633">
        <v>155000</v>
      </c>
      <c r="F554" s="633">
        <v>10</v>
      </c>
      <c r="G554" s="540">
        <v>0</v>
      </c>
      <c r="H554" s="540">
        <v>775</v>
      </c>
      <c r="I554" s="540">
        <v>1550</v>
      </c>
      <c r="J554" s="531">
        <f t="shared" si="24"/>
        <v>1550</v>
      </c>
      <c r="K554" s="584" t="s">
        <v>240</v>
      </c>
      <c r="L554" s="580" t="s">
        <v>644</v>
      </c>
      <c r="M554" s="582"/>
      <c r="N554" s="589"/>
      <c r="O554" s="582"/>
      <c r="P554" s="582"/>
    </row>
    <row r="555" spans="1:253" s="311" customFormat="1">
      <c r="A555" s="613" t="s">
        <v>1085</v>
      </c>
      <c r="B555" s="627" t="s">
        <v>858</v>
      </c>
      <c r="C555" s="570" t="s">
        <v>555</v>
      </c>
      <c r="D555" s="563" t="s">
        <v>47</v>
      </c>
      <c r="E555" s="633">
        <v>54000</v>
      </c>
      <c r="F555" s="633">
        <v>4</v>
      </c>
      <c r="G555" s="540">
        <v>0</v>
      </c>
      <c r="H555" s="540">
        <v>108</v>
      </c>
      <c r="I555" s="540">
        <v>216</v>
      </c>
      <c r="J555" s="531">
        <f t="shared" si="24"/>
        <v>216</v>
      </c>
      <c r="K555" s="584" t="s">
        <v>240</v>
      </c>
      <c r="L555" s="580" t="s">
        <v>644</v>
      </c>
      <c r="M555" s="582"/>
      <c r="N555" s="589"/>
      <c r="O555" s="582"/>
      <c r="P555" s="582"/>
    </row>
    <row r="556" spans="1:253" s="311" customFormat="1">
      <c r="A556" s="612" t="s">
        <v>1086</v>
      </c>
      <c r="B556" s="627" t="s">
        <v>801</v>
      </c>
      <c r="C556" s="570" t="s">
        <v>555</v>
      </c>
      <c r="D556" s="563" t="s">
        <v>47</v>
      </c>
      <c r="E556" s="633">
        <v>18900</v>
      </c>
      <c r="F556" s="633">
        <v>50</v>
      </c>
      <c r="G556" s="540">
        <v>0</v>
      </c>
      <c r="H556" s="540">
        <v>472.5</v>
      </c>
      <c r="I556" s="540">
        <v>945</v>
      </c>
      <c r="J556" s="531">
        <f t="shared" si="24"/>
        <v>945</v>
      </c>
      <c r="K556" s="584" t="s">
        <v>240</v>
      </c>
      <c r="L556" s="580" t="s">
        <v>644</v>
      </c>
      <c r="M556" s="582"/>
      <c r="N556" s="589"/>
      <c r="O556" s="582"/>
      <c r="P556" s="582"/>
    </row>
    <row r="557" spans="1:253" s="311" customFormat="1">
      <c r="A557" s="612" t="s">
        <v>1087</v>
      </c>
      <c r="B557" s="704" t="s">
        <v>625</v>
      </c>
      <c r="C557" s="637" t="s">
        <v>555</v>
      </c>
      <c r="D557" s="556" t="s">
        <v>47</v>
      </c>
      <c r="E557" s="634">
        <v>140000</v>
      </c>
      <c r="F557" s="633">
        <v>8</v>
      </c>
      <c r="G557" s="540"/>
      <c r="H557" s="540">
        <v>280</v>
      </c>
      <c r="I557" s="540">
        <v>700</v>
      </c>
      <c r="J557" s="531">
        <f t="shared" si="24"/>
        <v>1120</v>
      </c>
      <c r="K557" s="584" t="s">
        <v>240</v>
      </c>
      <c r="L557" s="580" t="s">
        <v>242</v>
      </c>
      <c r="M557" s="582"/>
      <c r="N557" s="589"/>
      <c r="O557" s="582"/>
      <c r="P557" s="582"/>
    </row>
    <row r="558" spans="1:253" s="311" customFormat="1">
      <c r="A558" s="701" t="s">
        <v>1088</v>
      </c>
      <c r="B558" s="627" t="s">
        <v>802</v>
      </c>
      <c r="C558" s="570" t="s">
        <v>555</v>
      </c>
      <c r="D558" s="563" t="s">
        <v>47</v>
      </c>
      <c r="E558" s="633">
        <v>139000</v>
      </c>
      <c r="F558" s="633">
        <v>15</v>
      </c>
      <c r="G558" s="540">
        <v>0</v>
      </c>
      <c r="H558" s="540">
        <v>1112</v>
      </c>
      <c r="I558" s="540">
        <v>2085</v>
      </c>
      <c r="J558" s="531">
        <f t="shared" si="24"/>
        <v>2085</v>
      </c>
      <c r="K558" s="584" t="s">
        <v>240</v>
      </c>
      <c r="L558" s="580" t="s">
        <v>644</v>
      </c>
      <c r="M558" s="582"/>
      <c r="N558" s="589"/>
      <c r="O558" s="582"/>
      <c r="P558" s="582"/>
    </row>
    <row r="559" spans="1:253" s="311" customFormat="1">
      <c r="A559" s="677" t="s">
        <v>1477</v>
      </c>
      <c r="B559" s="627" t="s">
        <v>803</v>
      </c>
      <c r="C559" s="570" t="s">
        <v>555</v>
      </c>
      <c r="D559" s="563" t="s">
        <v>47</v>
      </c>
      <c r="E559" s="633">
        <v>170000</v>
      </c>
      <c r="F559" s="633">
        <v>10</v>
      </c>
      <c r="G559" s="540">
        <v>0</v>
      </c>
      <c r="H559" s="540">
        <v>850</v>
      </c>
      <c r="I559" s="540">
        <v>1700</v>
      </c>
      <c r="J559" s="531">
        <f t="shared" si="24"/>
        <v>1700</v>
      </c>
      <c r="K559" s="584" t="s">
        <v>240</v>
      </c>
      <c r="L559" s="580" t="s">
        <v>644</v>
      </c>
      <c r="M559" s="582"/>
      <c r="N559" s="589"/>
      <c r="O559" s="582"/>
      <c r="P559" s="582"/>
    </row>
    <row r="560" spans="1:253" s="311" customFormat="1">
      <c r="A560" s="677" t="s">
        <v>1478</v>
      </c>
      <c r="B560" s="627" t="s">
        <v>804</v>
      </c>
      <c r="C560" s="570" t="s">
        <v>555</v>
      </c>
      <c r="D560" s="563" t="s">
        <v>47</v>
      </c>
      <c r="E560" s="633">
        <v>310000</v>
      </c>
      <c r="F560" s="633">
        <v>12</v>
      </c>
      <c r="G560" s="540">
        <v>0</v>
      </c>
      <c r="H560" s="540">
        <v>1860</v>
      </c>
      <c r="I560" s="540">
        <v>3720</v>
      </c>
      <c r="J560" s="531">
        <f t="shared" si="24"/>
        <v>3720</v>
      </c>
      <c r="K560" s="584" t="s">
        <v>240</v>
      </c>
      <c r="L560" s="580" t="s">
        <v>644</v>
      </c>
      <c r="M560" s="582"/>
      <c r="N560" s="589"/>
      <c r="O560" s="582"/>
      <c r="P560" s="582"/>
    </row>
    <row r="561" spans="1:253" s="663" customFormat="1" ht="69" customHeight="1">
      <c r="A561" s="677" t="s">
        <v>1479</v>
      </c>
      <c r="B561" s="627" t="s">
        <v>313</v>
      </c>
      <c r="C561" s="637" t="s">
        <v>555</v>
      </c>
      <c r="D561" s="556" t="s">
        <v>47</v>
      </c>
      <c r="E561" s="634">
        <v>300000</v>
      </c>
      <c r="F561" s="633">
        <v>20</v>
      </c>
      <c r="G561" s="540"/>
      <c r="H561" s="540">
        <v>0</v>
      </c>
      <c r="I561" s="540">
        <v>3000</v>
      </c>
      <c r="J561" s="531">
        <f t="shared" si="24"/>
        <v>6000</v>
      </c>
      <c r="K561" s="584" t="s">
        <v>240</v>
      </c>
      <c r="L561" s="580" t="s">
        <v>242</v>
      </c>
      <c r="M561" s="582"/>
      <c r="N561" s="589"/>
      <c r="O561" s="582"/>
      <c r="P561" s="582"/>
      <c r="Q561" s="311"/>
      <c r="R561" s="311"/>
      <c r="S561" s="311"/>
      <c r="T561" s="311"/>
      <c r="U561" s="311"/>
      <c r="V561" s="311"/>
      <c r="W561" s="311"/>
      <c r="X561" s="311"/>
      <c r="Y561" s="311"/>
      <c r="Z561" s="311"/>
      <c r="AA561" s="311"/>
      <c r="AB561" s="311"/>
      <c r="AC561" s="311"/>
      <c r="AD561" s="311"/>
      <c r="AE561" s="311"/>
      <c r="AF561" s="311"/>
      <c r="AG561" s="311"/>
      <c r="AH561" s="311"/>
      <c r="AI561" s="311"/>
      <c r="AJ561" s="311"/>
      <c r="AK561" s="311"/>
      <c r="AL561" s="311"/>
      <c r="AM561" s="311"/>
      <c r="AN561" s="311"/>
      <c r="AO561" s="311"/>
      <c r="AP561" s="311"/>
      <c r="AQ561" s="311"/>
      <c r="AR561" s="311"/>
      <c r="AS561" s="311"/>
      <c r="AT561" s="311"/>
      <c r="AU561" s="311"/>
      <c r="AV561" s="311"/>
      <c r="AW561" s="311"/>
      <c r="AX561" s="311"/>
      <c r="AY561" s="311"/>
      <c r="AZ561" s="311"/>
      <c r="BA561" s="311"/>
      <c r="BB561" s="311"/>
      <c r="BC561" s="311"/>
      <c r="BD561" s="311"/>
      <c r="BE561" s="311"/>
      <c r="BF561" s="311"/>
      <c r="BG561" s="311"/>
      <c r="BH561" s="311"/>
      <c r="BI561" s="311"/>
      <c r="BJ561" s="311"/>
      <c r="BK561" s="311"/>
      <c r="BL561" s="311"/>
      <c r="BM561" s="311"/>
      <c r="BN561" s="311"/>
      <c r="BO561" s="311"/>
      <c r="BP561" s="311"/>
      <c r="BQ561" s="311"/>
      <c r="BR561" s="311"/>
      <c r="BS561" s="311"/>
      <c r="BT561" s="311"/>
      <c r="BU561" s="311"/>
      <c r="BV561" s="311"/>
      <c r="BW561" s="311"/>
      <c r="BX561" s="311"/>
      <c r="BY561" s="311"/>
      <c r="BZ561" s="311"/>
      <c r="CA561" s="311"/>
      <c r="CB561" s="311"/>
      <c r="CC561" s="311"/>
      <c r="CD561" s="311"/>
      <c r="CE561" s="311"/>
      <c r="CF561" s="311"/>
      <c r="CG561" s="311"/>
      <c r="CH561" s="311"/>
      <c r="CI561" s="311"/>
      <c r="CJ561" s="311"/>
      <c r="CK561" s="311"/>
      <c r="CL561" s="311"/>
      <c r="CM561" s="311"/>
      <c r="CN561" s="311"/>
      <c r="CO561" s="311"/>
      <c r="CP561" s="311"/>
      <c r="CQ561" s="311"/>
      <c r="CR561" s="311"/>
      <c r="CS561" s="311"/>
      <c r="CT561" s="311"/>
      <c r="CU561" s="311"/>
      <c r="CV561" s="311"/>
      <c r="CW561" s="311"/>
      <c r="CX561" s="311"/>
      <c r="CY561" s="311"/>
      <c r="CZ561" s="311"/>
      <c r="DA561" s="311"/>
      <c r="DB561" s="311"/>
      <c r="DC561" s="311"/>
      <c r="DD561" s="311"/>
      <c r="DE561" s="311"/>
      <c r="DF561" s="311"/>
      <c r="DG561" s="311"/>
      <c r="DH561" s="311"/>
      <c r="DI561" s="311"/>
      <c r="DJ561" s="311"/>
      <c r="DK561" s="311"/>
      <c r="DL561" s="311"/>
      <c r="DM561" s="311"/>
      <c r="DN561" s="311"/>
      <c r="DO561" s="311"/>
      <c r="DP561" s="311"/>
      <c r="DQ561" s="311"/>
      <c r="DR561" s="311"/>
      <c r="DS561" s="311"/>
      <c r="DT561" s="311"/>
      <c r="DU561" s="311"/>
      <c r="DV561" s="311"/>
      <c r="DW561" s="311"/>
      <c r="DX561" s="311"/>
      <c r="DY561" s="311"/>
      <c r="DZ561" s="311"/>
      <c r="EA561" s="311"/>
      <c r="EB561" s="311"/>
      <c r="EC561" s="311"/>
      <c r="ED561" s="311"/>
      <c r="EE561" s="311"/>
      <c r="EF561" s="311"/>
      <c r="EG561" s="311"/>
      <c r="EH561" s="311"/>
      <c r="EI561" s="311"/>
      <c r="EJ561" s="311"/>
      <c r="EK561" s="311"/>
      <c r="EL561" s="311"/>
      <c r="EM561" s="311"/>
      <c r="EN561" s="311"/>
      <c r="EO561" s="311"/>
      <c r="EP561" s="311"/>
      <c r="EQ561" s="311"/>
      <c r="ER561" s="311"/>
      <c r="ES561" s="311"/>
      <c r="ET561" s="311"/>
      <c r="EU561" s="311"/>
      <c r="EV561" s="311"/>
      <c r="EW561" s="311"/>
      <c r="EX561" s="311"/>
      <c r="EY561" s="311"/>
      <c r="EZ561" s="311"/>
      <c r="FA561" s="311"/>
      <c r="FB561" s="311"/>
      <c r="FC561" s="311"/>
      <c r="FD561" s="311"/>
      <c r="FE561" s="311"/>
      <c r="FF561" s="311"/>
      <c r="FG561" s="311"/>
      <c r="FH561" s="311"/>
      <c r="FI561" s="311"/>
      <c r="FJ561" s="311"/>
      <c r="FK561" s="311"/>
      <c r="FL561" s="311"/>
      <c r="FM561" s="311"/>
      <c r="FN561" s="311"/>
      <c r="FO561" s="311"/>
      <c r="FP561" s="311"/>
      <c r="FQ561" s="311"/>
      <c r="FR561" s="311"/>
      <c r="FS561" s="311"/>
      <c r="FT561" s="311"/>
      <c r="FU561" s="311"/>
      <c r="FV561" s="311"/>
      <c r="FW561" s="311"/>
      <c r="FX561" s="311"/>
      <c r="FY561" s="311"/>
      <c r="FZ561" s="311"/>
      <c r="GA561" s="311"/>
      <c r="GB561" s="311"/>
      <c r="GC561" s="311"/>
      <c r="GD561" s="311"/>
      <c r="GE561" s="311"/>
      <c r="GF561" s="311"/>
      <c r="GG561" s="311"/>
      <c r="GH561" s="311"/>
      <c r="GI561" s="311"/>
      <c r="GJ561" s="311"/>
      <c r="GK561" s="311"/>
      <c r="GL561" s="311"/>
      <c r="GM561" s="311"/>
      <c r="GN561" s="311"/>
      <c r="GO561" s="311"/>
      <c r="GP561" s="311"/>
      <c r="GQ561" s="311"/>
      <c r="GR561" s="311"/>
      <c r="GS561" s="311"/>
      <c r="GT561" s="311"/>
      <c r="GU561" s="311"/>
      <c r="GV561" s="311"/>
      <c r="GW561" s="311"/>
      <c r="GX561" s="311"/>
      <c r="GY561" s="311"/>
      <c r="GZ561" s="311"/>
      <c r="HA561" s="311"/>
      <c r="HB561" s="311"/>
      <c r="HC561" s="311"/>
      <c r="HD561" s="311"/>
      <c r="HE561" s="311"/>
      <c r="HF561" s="311"/>
      <c r="HG561" s="311"/>
      <c r="HH561" s="311"/>
      <c r="HI561" s="311"/>
      <c r="HJ561" s="311"/>
      <c r="HK561" s="311"/>
      <c r="HL561" s="311"/>
      <c r="HM561" s="311"/>
      <c r="HN561" s="311"/>
      <c r="HO561" s="311"/>
      <c r="HP561" s="311"/>
      <c r="HQ561" s="311"/>
      <c r="HR561" s="311"/>
      <c r="HS561" s="311"/>
      <c r="HT561" s="311"/>
      <c r="HU561" s="311"/>
      <c r="HV561" s="311"/>
      <c r="HW561" s="311"/>
      <c r="HX561" s="311"/>
      <c r="HY561" s="311"/>
      <c r="HZ561" s="311"/>
      <c r="IA561" s="311"/>
      <c r="IB561" s="311"/>
      <c r="IC561" s="311"/>
      <c r="ID561" s="311"/>
      <c r="IE561" s="311"/>
      <c r="IF561" s="311"/>
      <c r="IG561" s="311"/>
      <c r="IH561" s="311"/>
      <c r="II561" s="311"/>
      <c r="IJ561" s="311"/>
      <c r="IK561" s="311"/>
      <c r="IL561" s="311"/>
      <c r="IM561" s="311"/>
      <c r="IN561" s="311"/>
      <c r="IO561" s="311"/>
      <c r="IP561" s="311"/>
      <c r="IQ561" s="311"/>
      <c r="IR561" s="311"/>
      <c r="IS561" s="311"/>
    </row>
    <row r="562" spans="1:253" s="311" customFormat="1" ht="55.5" customHeight="1">
      <c r="A562" s="702" t="s">
        <v>1480</v>
      </c>
      <c r="B562" s="627" t="s">
        <v>890</v>
      </c>
      <c r="C562" s="570" t="s">
        <v>555</v>
      </c>
      <c r="D562" s="613" t="s">
        <v>671</v>
      </c>
      <c r="E562" s="633">
        <v>19000</v>
      </c>
      <c r="F562" s="633">
        <v>160</v>
      </c>
      <c r="G562" s="540">
        <v>0</v>
      </c>
      <c r="H562" s="540">
        <v>1520</v>
      </c>
      <c r="I562" s="540">
        <v>3040</v>
      </c>
      <c r="J562" s="531">
        <f t="shared" si="24"/>
        <v>3040</v>
      </c>
      <c r="K562" s="584" t="s">
        <v>240</v>
      </c>
      <c r="L562" s="580" t="s">
        <v>644</v>
      </c>
      <c r="M562" s="582"/>
      <c r="N562" s="589"/>
      <c r="O562" s="582"/>
      <c r="P562" s="582"/>
    </row>
    <row r="563" spans="1:253" s="311" customFormat="1" ht="50.25" customHeight="1">
      <c r="A563" s="702" t="s">
        <v>1481</v>
      </c>
      <c r="B563" s="627" t="s">
        <v>886</v>
      </c>
      <c r="C563" s="570" t="s">
        <v>555</v>
      </c>
      <c r="D563" s="613" t="s">
        <v>47</v>
      </c>
      <c r="E563" s="633">
        <v>65000</v>
      </c>
      <c r="F563" s="633">
        <v>100</v>
      </c>
      <c r="G563" s="540">
        <v>0</v>
      </c>
      <c r="H563" s="540">
        <v>3250</v>
      </c>
      <c r="I563" s="540">
        <v>6500</v>
      </c>
      <c r="J563" s="531">
        <f t="shared" si="24"/>
        <v>6500</v>
      </c>
      <c r="K563" s="584" t="s">
        <v>240</v>
      </c>
      <c r="L563" s="580" t="s">
        <v>644</v>
      </c>
      <c r="M563" s="582"/>
      <c r="N563" s="589"/>
      <c r="O563" s="582"/>
      <c r="P563" s="582"/>
    </row>
    <row r="564" spans="1:253" ht="54" customHeight="1">
      <c r="A564" s="677" t="s">
        <v>1482</v>
      </c>
      <c r="B564" s="627" t="s">
        <v>886</v>
      </c>
      <c r="C564" s="563" t="s">
        <v>555</v>
      </c>
      <c r="D564" s="613" t="s">
        <v>47</v>
      </c>
      <c r="E564" s="633">
        <v>238000</v>
      </c>
      <c r="F564" s="633">
        <v>1</v>
      </c>
      <c r="G564" s="540">
        <v>0</v>
      </c>
      <c r="H564" s="540">
        <v>0</v>
      </c>
      <c r="I564" s="540">
        <v>238</v>
      </c>
      <c r="J564" s="531">
        <f t="shared" si="24"/>
        <v>238</v>
      </c>
      <c r="K564" s="584" t="s">
        <v>240</v>
      </c>
      <c r="L564" s="580" t="s">
        <v>644</v>
      </c>
      <c r="M564" s="582"/>
      <c r="N564" s="589"/>
      <c r="O564" s="582"/>
      <c r="P564" s="582"/>
      <c r="Q564" s="311"/>
      <c r="R564" s="311"/>
      <c r="S564" s="311"/>
      <c r="T564" s="311"/>
      <c r="U564" s="311"/>
      <c r="V564" s="311"/>
      <c r="W564" s="311"/>
      <c r="X564" s="311"/>
      <c r="Y564" s="311"/>
      <c r="Z564" s="311"/>
      <c r="AA564" s="311"/>
      <c r="AB564" s="311"/>
      <c r="AC564" s="311"/>
      <c r="AD564" s="311"/>
      <c r="AE564" s="311"/>
      <c r="AF564" s="311"/>
      <c r="AG564" s="311"/>
      <c r="AH564" s="311"/>
      <c r="AI564" s="311"/>
      <c r="AJ564" s="311"/>
      <c r="AK564" s="311"/>
      <c r="AL564" s="311"/>
      <c r="AM564" s="311"/>
      <c r="AN564" s="311"/>
      <c r="AO564" s="311"/>
      <c r="AP564" s="311"/>
      <c r="AQ564" s="311"/>
      <c r="AR564" s="311"/>
      <c r="AS564" s="311"/>
      <c r="AT564" s="311"/>
      <c r="AU564" s="311"/>
      <c r="AV564" s="311"/>
      <c r="AW564" s="311"/>
      <c r="AX564" s="311"/>
      <c r="AY564" s="311"/>
      <c r="AZ564" s="311"/>
      <c r="BA564" s="311"/>
      <c r="BB564" s="311"/>
      <c r="BC564" s="311"/>
      <c r="BD564" s="311"/>
      <c r="BE564" s="311"/>
      <c r="BF564" s="311"/>
      <c r="BG564" s="311"/>
      <c r="BH564" s="311"/>
      <c r="BI564" s="311"/>
      <c r="BJ564" s="311"/>
      <c r="BK564" s="311"/>
      <c r="BL564" s="311"/>
      <c r="BM564" s="311"/>
      <c r="BN564" s="311"/>
      <c r="BO564" s="311"/>
      <c r="BP564" s="311"/>
      <c r="BQ564" s="311"/>
      <c r="BR564" s="311"/>
      <c r="BS564" s="311"/>
      <c r="BT564" s="311"/>
      <c r="BU564" s="311"/>
      <c r="BV564" s="311"/>
      <c r="BW564" s="311"/>
      <c r="BX564" s="311"/>
      <c r="BY564" s="311"/>
      <c r="BZ564" s="311"/>
      <c r="CA564" s="311"/>
      <c r="CB564" s="311"/>
      <c r="CC564" s="311"/>
      <c r="CD564" s="311"/>
      <c r="CE564" s="311"/>
      <c r="CF564" s="311"/>
      <c r="CG564" s="311"/>
      <c r="CH564" s="311"/>
      <c r="CI564" s="311"/>
      <c r="CJ564" s="311"/>
      <c r="CK564" s="311"/>
      <c r="CL564" s="311"/>
      <c r="CM564" s="311"/>
      <c r="CN564" s="311"/>
      <c r="CO564" s="311"/>
      <c r="CP564" s="311"/>
      <c r="CQ564" s="311"/>
      <c r="CR564" s="311"/>
      <c r="CS564" s="311"/>
      <c r="CT564" s="311"/>
      <c r="CU564" s="311"/>
      <c r="CV564" s="311"/>
      <c r="CW564" s="311"/>
      <c r="CX564" s="311"/>
      <c r="CY564" s="311"/>
      <c r="CZ564" s="311"/>
      <c r="DA564" s="311"/>
      <c r="DB564" s="311"/>
      <c r="DC564" s="311"/>
      <c r="DD564" s="311"/>
      <c r="DE564" s="311"/>
      <c r="DF564" s="311"/>
      <c r="DG564" s="311"/>
      <c r="DH564" s="311"/>
      <c r="DI564" s="311"/>
      <c r="DJ564" s="311"/>
      <c r="DK564" s="311"/>
      <c r="DL564" s="311"/>
      <c r="DM564" s="311"/>
      <c r="DN564" s="311"/>
      <c r="DO564" s="311"/>
      <c r="DP564" s="311"/>
      <c r="DQ564" s="311"/>
      <c r="DR564" s="311"/>
      <c r="DS564" s="311"/>
      <c r="DT564" s="311"/>
      <c r="DU564" s="311"/>
      <c r="DV564" s="311"/>
      <c r="DW564" s="311"/>
      <c r="DX564" s="311"/>
      <c r="DY564" s="311"/>
      <c r="DZ564" s="311"/>
      <c r="EA564" s="311"/>
      <c r="EB564" s="311"/>
      <c r="EC564" s="311"/>
      <c r="ED564" s="311"/>
      <c r="EE564" s="311"/>
      <c r="EF564" s="311"/>
      <c r="EG564" s="311"/>
      <c r="EH564" s="311"/>
      <c r="EI564" s="311"/>
      <c r="EJ564" s="311"/>
      <c r="EK564" s="311"/>
      <c r="EL564" s="311"/>
      <c r="EM564" s="311"/>
      <c r="EN564" s="311"/>
      <c r="EO564" s="311"/>
      <c r="EP564" s="311"/>
      <c r="EQ564" s="311"/>
      <c r="ER564" s="311"/>
      <c r="ES564" s="311"/>
      <c r="ET564" s="311"/>
      <c r="EU564" s="311"/>
      <c r="EV564" s="311"/>
      <c r="EW564" s="311"/>
      <c r="EX564" s="311"/>
      <c r="EY564" s="311"/>
      <c r="EZ564" s="311"/>
      <c r="FA564" s="311"/>
      <c r="FB564" s="311"/>
      <c r="FC564" s="311"/>
      <c r="FD564" s="311"/>
      <c r="FE564" s="311"/>
      <c r="FF564" s="311"/>
      <c r="FG564" s="311"/>
      <c r="FH564" s="311"/>
      <c r="FI564" s="311"/>
      <c r="FJ564" s="311"/>
      <c r="FK564" s="311"/>
      <c r="FL564" s="311"/>
      <c r="FM564" s="311"/>
      <c r="FN564" s="311"/>
      <c r="FO564" s="311"/>
      <c r="FP564" s="311"/>
      <c r="FQ564" s="311"/>
      <c r="FR564" s="311"/>
      <c r="FS564" s="311"/>
      <c r="FT564" s="311"/>
      <c r="FU564" s="311"/>
      <c r="FV564" s="311"/>
      <c r="FW564" s="311"/>
      <c r="FX564" s="311"/>
      <c r="FY564" s="311"/>
      <c r="FZ564" s="311"/>
      <c r="GA564" s="311"/>
      <c r="GB564" s="311"/>
      <c r="GC564" s="311"/>
      <c r="GD564" s="311"/>
      <c r="GE564" s="311"/>
      <c r="GF564" s="311"/>
      <c r="GG564" s="311"/>
      <c r="GH564" s="311"/>
      <c r="GI564" s="311"/>
      <c r="GJ564" s="311"/>
      <c r="GK564" s="311"/>
      <c r="GL564" s="311"/>
      <c r="GM564" s="311"/>
      <c r="GN564" s="311"/>
      <c r="GO564" s="311"/>
      <c r="GP564" s="311"/>
      <c r="GQ564" s="311"/>
      <c r="GR564" s="311"/>
      <c r="GS564" s="311"/>
      <c r="GT564" s="311"/>
      <c r="GU564" s="311"/>
      <c r="GV564" s="311"/>
      <c r="GW564" s="311"/>
      <c r="GX564" s="311"/>
      <c r="GY564" s="311"/>
      <c r="GZ564" s="311"/>
      <c r="HA564" s="311"/>
      <c r="HB564" s="311"/>
      <c r="HC564" s="311"/>
      <c r="HD564" s="311"/>
      <c r="HE564" s="311"/>
      <c r="HF564" s="311"/>
      <c r="HG564" s="311"/>
      <c r="HH564" s="311"/>
      <c r="HI564" s="311"/>
      <c r="HJ564" s="311"/>
      <c r="HK564" s="311"/>
      <c r="HL564" s="311"/>
      <c r="HM564" s="311"/>
      <c r="HN564" s="311"/>
      <c r="HO564" s="311"/>
      <c r="HP564" s="311"/>
      <c r="HQ564" s="311"/>
      <c r="HR564" s="311"/>
      <c r="HS564" s="311"/>
      <c r="HT564" s="311"/>
      <c r="HU564" s="311"/>
      <c r="HV564" s="311"/>
      <c r="HW564" s="311"/>
      <c r="HX564" s="311"/>
      <c r="HY564" s="311"/>
      <c r="HZ564" s="311"/>
      <c r="IA564" s="311"/>
      <c r="IB564" s="311"/>
      <c r="IC564" s="311"/>
      <c r="ID564" s="311"/>
      <c r="IE564" s="311"/>
      <c r="IF564" s="311"/>
      <c r="IG564" s="311"/>
      <c r="IH564" s="311"/>
      <c r="II564" s="311"/>
      <c r="IJ564" s="311"/>
      <c r="IK564" s="311"/>
      <c r="IL564" s="311"/>
      <c r="IM564" s="311"/>
      <c r="IN564" s="311"/>
      <c r="IO564" s="311"/>
      <c r="IP564" s="311"/>
      <c r="IQ564" s="311"/>
      <c r="IR564" s="311"/>
      <c r="IS564" s="311"/>
    </row>
    <row r="565" spans="1:253" ht="85.5" customHeight="1">
      <c r="A565" s="612" t="s">
        <v>1089</v>
      </c>
      <c r="B565" s="627" t="s">
        <v>810</v>
      </c>
      <c r="C565" s="556" t="s">
        <v>555</v>
      </c>
      <c r="D565" s="556" t="s">
        <v>47</v>
      </c>
      <c r="E565" s="634">
        <v>300000</v>
      </c>
      <c r="F565" s="633">
        <v>10</v>
      </c>
      <c r="G565" s="540"/>
      <c r="H565" s="540">
        <v>3000</v>
      </c>
      <c r="I565" s="540">
        <v>3000</v>
      </c>
      <c r="J565" s="531">
        <f t="shared" si="24"/>
        <v>3000</v>
      </c>
      <c r="K565" s="584" t="s">
        <v>240</v>
      </c>
      <c r="L565" s="580" t="s">
        <v>242</v>
      </c>
      <c r="M565" s="582"/>
      <c r="N565" s="597"/>
      <c r="O565" s="596"/>
      <c r="P565" s="596"/>
      <c r="Q565" s="595"/>
      <c r="R565" s="595"/>
      <c r="S565" s="595"/>
      <c r="T565" s="595"/>
      <c r="U565" s="595"/>
      <c r="V565" s="595"/>
      <c r="W565" s="595"/>
      <c r="X565" s="595"/>
      <c r="Y565" s="595"/>
      <c r="Z565" s="595"/>
      <c r="AA565" s="595"/>
      <c r="AB565" s="595"/>
      <c r="AC565" s="595"/>
      <c r="AD565" s="595"/>
      <c r="AE565" s="595"/>
      <c r="AF565" s="595"/>
      <c r="AG565" s="595"/>
      <c r="AH565" s="595"/>
      <c r="AI565" s="595"/>
      <c r="AJ565" s="595"/>
      <c r="AK565" s="595"/>
      <c r="AL565" s="595"/>
      <c r="AM565" s="595"/>
      <c r="AN565" s="595"/>
      <c r="AO565" s="595"/>
      <c r="AP565" s="595"/>
      <c r="AQ565" s="595"/>
      <c r="AR565" s="595"/>
      <c r="AS565" s="595"/>
      <c r="AT565" s="595"/>
      <c r="AU565" s="595"/>
      <c r="AV565" s="595"/>
      <c r="AW565" s="595"/>
      <c r="AX565" s="595"/>
      <c r="AY565" s="595"/>
      <c r="AZ565" s="595"/>
      <c r="BA565" s="595"/>
      <c r="BB565" s="595"/>
      <c r="BC565" s="595"/>
      <c r="BD565" s="595"/>
      <c r="BE565" s="595"/>
      <c r="BF565" s="595"/>
      <c r="BG565" s="595"/>
      <c r="BH565" s="595"/>
      <c r="BI565" s="595"/>
      <c r="BJ565" s="595"/>
      <c r="BK565" s="595"/>
      <c r="BL565" s="595"/>
      <c r="BM565" s="595"/>
      <c r="BN565" s="595"/>
      <c r="BO565" s="595"/>
      <c r="BP565" s="595"/>
      <c r="BQ565" s="595"/>
      <c r="BR565" s="595"/>
      <c r="BS565" s="595"/>
      <c r="BT565" s="595"/>
      <c r="BU565" s="595"/>
      <c r="BV565" s="595"/>
      <c r="BW565" s="595"/>
      <c r="BX565" s="595"/>
      <c r="BY565" s="595"/>
      <c r="BZ565" s="595"/>
      <c r="CA565" s="595"/>
      <c r="CB565" s="595"/>
      <c r="CC565" s="595"/>
      <c r="CD565" s="595"/>
      <c r="CE565" s="595"/>
      <c r="CF565" s="595"/>
      <c r="CG565" s="595"/>
      <c r="CH565" s="595"/>
      <c r="CI565" s="595"/>
      <c r="CJ565" s="595"/>
      <c r="CK565" s="595"/>
      <c r="CL565" s="595"/>
      <c r="CM565" s="595"/>
      <c r="CN565" s="595"/>
      <c r="CO565" s="595"/>
      <c r="CP565" s="595"/>
      <c r="CQ565" s="595"/>
      <c r="CR565" s="595"/>
      <c r="CS565" s="595"/>
      <c r="CT565" s="595"/>
      <c r="CU565" s="595"/>
      <c r="CV565" s="595"/>
      <c r="CW565" s="595"/>
      <c r="CX565" s="595"/>
      <c r="CY565" s="595"/>
      <c r="CZ565" s="595"/>
      <c r="DA565" s="595"/>
      <c r="DB565" s="595"/>
      <c r="DC565" s="595"/>
      <c r="DD565" s="595"/>
      <c r="DE565" s="595"/>
      <c r="DF565" s="595"/>
      <c r="DG565" s="595"/>
      <c r="DH565" s="595"/>
      <c r="DI565" s="595"/>
      <c r="DJ565" s="595"/>
      <c r="DK565" s="595"/>
      <c r="DL565" s="595"/>
      <c r="DM565" s="595"/>
      <c r="DN565" s="595"/>
      <c r="DO565" s="595"/>
      <c r="DP565" s="595"/>
      <c r="DQ565" s="595"/>
      <c r="DR565" s="595"/>
      <c r="DS565" s="595"/>
      <c r="DT565" s="595"/>
      <c r="DU565" s="595"/>
      <c r="DV565" s="595"/>
      <c r="DW565" s="595"/>
      <c r="DX565" s="595"/>
      <c r="DY565" s="595"/>
      <c r="DZ565" s="595"/>
      <c r="EA565" s="595"/>
      <c r="EB565" s="595"/>
      <c r="EC565" s="595"/>
      <c r="ED565" s="595"/>
      <c r="EE565" s="595"/>
      <c r="EF565" s="595"/>
      <c r="EG565" s="595"/>
      <c r="EH565" s="595"/>
      <c r="EI565" s="595"/>
      <c r="EJ565" s="595"/>
      <c r="EK565" s="595"/>
      <c r="EL565" s="595"/>
      <c r="EM565" s="595"/>
      <c r="EN565" s="595"/>
      <c r="EO565" s="595"/>
      <c r="EP565" s="595"/>
      <c r="EQ565" s="595"/>
      <c r="ER565" s="595"/>
      <c r="ES565" s="595"/>
      <c r="ET565" s="595"/>
      <c r="EU565" s="595"/>
      <c r="EV565" s="595"/>
      <c r="EW565" s="595"/>
      <c r="EX565" s="595"/>
      <c r="EY565" s="595"/>
      <c r="EZ565" s="595"/>
      <c r="FA565" s="595"/>
      <c r="FB565" s="595"/>
      <c r="FC565" s="595"/>
      <c r="FD565" s="595"/>
      <c r="FE565" s="595"/>
      <c r="FF565" s="595"/>
      <c r="FG565" s="595"/>
      <c r="FH565" s="595"/>
      <c r="FI565" s="595"/>
      <c r="FJ565" s="595"/>
      <c r="FK565" s="595"/>
      <c r="FL565" s="595"/>
      <c r="FM565" s="595"/>
      <c r="FN565" s="595"/>
      <c r="FO565" s="595"/>
      <c r="FP565" s="595"/>
      <c r="FQ565" s="595"/>
      <c r="FR565" s="595"/>
      <c r="FS565" s="595"/>
      <c r="FT565" s="595"/>
      <c r="FU565" s="595"/>
      <c r="FV565" s="595"/>
      <c r="FW565" s="595"/>
      <c r="FX565" s="595"/>
      <c r="FY565" s="595"/>
      <c r="FZ565" s="595"/>
      <c r="GA565" s="595"/>
      <c r="GB565" s="595"/>
      <c r="GC565" s="595"/>
      <c r="GD565" s="595"/>
      <c r="GE565" s="595"/>
      <c r="GF565" s="595"/>
      <c r="GG565" s="595"/>
      <c r="GH565" s="595"/>
      <c r="GI565" s="595"/>
      <c r="GJ565" s="595"/>
      <c r="GK565" s="595"/>
      <c r="GL565" s="595"/>
      <c r="GM565" s="595"/>
      <c r="GN565" s="595"/>
      <c r="GO565" s="595"/>
      <c r="GP565" s="595"/>
      <c r="GQ565" s="595"/>
      <c r="GR565" s="595"/>
      <c r="GS565" s="595"/>
      <c r="GT565" s="595"/>
      <c r="GU565" s="595"/>
      <c r="GV565" s="595"/>
      <c r="GW565" s="595"/>
      <c r="GX565" s="595"/>
      <c r="GY565" s="595"/>
      <c r="GZ565" s="595"/>
      <c r="HA565" s="595"/>
      <c r="HB565" s="595"/>
      <c r="HC565" s="595"/>
      <c r="HD565" s="595"/>
      <c r="HE565" s="595"/>
      <c r="HF565" s="595"/>
      <c r="HG565" s="595"/>
      <c r="HH565" s="595"/>
      <c r="HI565" s="595"/>
      <c r="HJ565" s="595"/>
      <c r="HK565" s="595"/>
      <c r="HL565" s="595"/>
      <c r="HM565" s="595"/>
      <c r="HN565" s="595"/>
      <c r="HO565" s="595"/>
      <c r="HP565" s="595"/>
      <c r="HQ565" s="595"/>
      <c r="HR565" s="595"/>
      <c r="HS565" s="595"/>
      <c r="HT565" s="595"/>
      <c r="HU565" s="595"/>
      <c r="HV565" s="595"/>
      <c r="HW565" s="595"/>
      <c r="HX565" s="595"/>
      <c r="HY565" s="595"/>
      <c r="HZ565" s="595"/>
      <c r="IA565" s="595"/>
      <c r="IB565" s="595"/>
      <c r="IC565" s="595"/>
      <c r="ID565" s="595"/>
      <c r="IE565" s="595"/>
      <c r="IF565" s="595"/>
      <c r="IG565" s="595"/>
      <c r="IH565" s="595"/>
      <c r="II565" s="595"/>
      <c r="IJ565" s="595"/>
      <c r="IK565" s="595"/>
      <c r="IL565" s="595"/>
      <c r="IM565" s="595"/>
      <c r="IN565" s="595"/>
      <c r="IO565" s="311"/>
      <c r="IP565" s="311"/>
      <c r="IQ565" s="311"/>
      <c r="IR565" s="311"/>
      <c r="IS565" s="311"/>
    </row>
    <row r="566" spans="1:253" ht="55.5" customHeight="1">
      <c r="A566" s="677" t="s">
        <v>1483</v>
      </c>
      <c r="B566" s="627" t="s">
        <v>680</v>
      </c>
      <c r="C566" s="563" t="s">
        <v>555</v>
      </c>
      <c r="D566" s="613" t="s">
        <v>47</v>
      </c>
      <c r="E566" s="633">
        <v>3300000</v>
      </c>
      <c r="F566" s="633">
        <v>1</v>
      </c>
      <c r="G566" s="540">
        <v>0</v>
      </c>
      <c r="H566" s="540">
        <v>0</v>
      </c>
      <c r="I566" s="540">
        <v>0</v>
      </c>
      <c r="J566" s="531">
        <f t="shared" si="24"/>
        <v>3300</v>
      </c>
      <c r="K566" s="584" t="s">
        <v>240</v>
      </c>
      <c r="L566" s="580" t="s">
        <v>644</v>
      </c>
      <c r="M566" s="582"/>
      <c r="N566" s="589"/>
      <c r="O566" s="582"/>
      <c r="P566" s="582"/>
      <c r="Q566" s="311"/>
      <c r="R566" s="311"/>
      <c r="S566" s="311"/>
      <c r="T566" s="311"/>
      <c r="U566" s="311"/>
      <c r="V566" s="311"/>
      <c r="W566" s="311"/>
      <c r="X566" s="311"/>
      <c r="Y566" s="311"/>
      <c r="Z566" s="311"/>
      <c r="AA566" s="311"/>
      <c r="AB566" s="311"/>
      <c r="AC566" s="311"/>
      <c r="AD566" s="311"/>
      <c r="AE566" s="311"/>
      <c r="AF566" s="311"/>
      <c r="AG566" s="311"/>
      <c r="AH566" s="311"/>
      <c r="AI566" s="311"/>
      <c r="AJ566" s="311"/>
      <c r="AK566" s="311"/>
      <c r="AL566" s="311"/>
      <c r="AM566" s="311"/>
      <c r="AN566" s="311"/>
      <c r="AO566" s="311"/>
      <c r="AP566" s="311"/>
      <c r="AQ566" s="311"/>
      <c r="AR566" s="311"/>
      <c r="AS566" s="311"/>
      <c r="AT566" s="311"/>
      <c r="AU566" s="311"/>
      <c r="AV566" s="311"/>
      <c r="AW566" s="311"/>
      <c r="AX566" s="311"/>
      <c r="AY566" s="311"/>
      <c r="AZ566" s="311"/>
      <c r="BA566" s="311"/>
      <c r="BB566" s="311"/>
      <c r="BC566" s="311"/>
      <c r="BD566" s="311"/>
      <c r="BE566" s="311"/>
      <c r="BF566" s="311"/>
      <c r="BG566" s="311"/>
      <c r="BH566" s="311"/>
      <c r="BI566" s="311"/>
      <c r="BJ566" s="311"/>
      <c r="BK566" s="311"/>
      <c r="BL566" s="311"/>
      <c r="BM566" s="311"/>
      <c r="BN566" s="311"/>
      <c r="BO566" s="311"/>
      <c r="BP566" s="311"/>
      <c r="BQ566" s="311"/>
      <c r="BR566" s="311"/>
      <c r="BS566" s="311"/>
      <c r="BT566" s="311"/>
      <c r="BU566" s="311"/>
      <c r="BV566" s="311"/>
      <c r="BW566" s="311"/>
      <c r="BX566" s="311"/>
      <c r="BY566" s="311"/>
      <c r="BZ566" s="311"/>
      <c r="CA566" s="311"/>
      <c r="CB566" s="311"/>
      <c r="CC566" s="311"/>
      <c r="CD566" s="311"/>
      <c r="CE566" s="311"/>
      <c r="CF566" s="311"/>
      <c r="CG566" s="311"/>
      <c r="CH566" s="311"/>
      <c r="CI566" s="311"/>
      <c r="CJ566" s="311"/>
      <c r="CK566" s="311"/>
      <c r="CL566" s="311"/>
      <c r="CM566" s="311"/>
      <c r="CN566" s="311"/>
      <c r="CO566" s="311"/>
      <c r="CP566" s="311"/>
      <c r="CQ566" s="311"/>
      <c r="CR566" s="311"/>
      <c r="CS566" s="311"/>
      <c r="CT566" s="311"/>
      <c r="CU566" s="311"/>
      <c r="CV566" s="311"/>
      <c r="CW566" s="311"/>
      <c r="CX566" s="311"/>
      <c r="CY566" s="311"/>
      <c r="CZ566" s="311"/>
      <c r="DA566" s="311"/>
      <c r="DB566" s="311"/>
      <c r="DC566" s="311"/>
      <c r="DD566" s="311"/>
      <c r="DE566" s="311"/>
      <c r="DF566" s="311"/>
      <c r="DG566" s="311"/>
      <c r="DH566" s="311"/>
      <c r="DI566" s="311"/>
      <c r="DJ566" s="311"/>
      <c r="DK566" s="311"/>
      <c r="DL566" s="311"/>
      <c r="DM566" s="311"/>
      <c r="DN566" s="311"/>
      <c r="DO566" s="311"/>
      <c r="DP566" s="311"/>
      <c r="DQ566" s="311"/>
      <c r="DR566" s="311"/>
      <c r="DS566" s="311"/>
      <c r="DT566" s="311"/>
      <c r="DU566" s="311"/>
      <c r="DV566" s="311"/>
      <c r="DW566" s="311"/>
      <c r="DX566" s="311"/>
      <c r="DY566" s="311"/>
      <c r="DZ566" s="311"/>
      <c r="EA566" s="311"/>
      <c r="EB566" s="311"/>
      <c r="EC566" s="311"/>
      <c r="ED566" s="311"/>
      <c r="EE566" s="311"/>
      <c r="EF566" s="311"/>
      <c r="EG566" s="311"/>
      <c r="EH566" s="311"/>
      <c r="EI566" s="311"/>
      <c r="EJ566" s="311"/>
      <c r="EK566" s="311"/>
      <c r="EL566" s="311"/>
      <c r="EM566" s="311"/>
      <c r="EN566" s="311"/>
      <c r="EO566" s="311"/>
      <c r="EP566" s="311"/>
      <c r="EQ566" s="311"/>
      <c r="ER566" s="311"/>
      <c r="ES566" s="311"/>
      <c r="ET566" s="311"/>
      <c r="EU566" s="311"/>
      <c r="EV566" s="311"/>
      <c r="EW566" s="311"/>
      <c r="EX566" s="311"/>
      <c r="EY566" s="311"/>
      <c r="EZ566" s="311"/>
      <c r="FA566" s="311"/>
      <c r="FB566" s="311"/>
      <c r="FC566" s="311"/>
      <c r="FD566" s="311"/>
      <c r="FE566" s="311"/>
      <c r="FF566" s="311"/>
      <c r="FG566" s="311"/>
      <c r="FH566" s="311"/>
      <c r="FI566" s="311"/>
      <c r="FJ566" s="311"/>
      <c r="FK566" s="311"/>
      <c r="FL566" s="311"/>
      <c r="FM566" s="311"/>
      <c r="FN566" s="311"/>
      <c r="FO566" s="311"/>
      <c r="FP566" s="311"/>
      <c r="FQ566" s="311"/>
      <c r="FR566" s="311"/>
      <c r="FS566" s="311"/>
      <c r="FT566" s="311"/>
      <c r="FU566" s="311"/>
      <c r="FV566" s="311"/>
      <c r="FW566" s="311"/>
      <c r="FX566" s="311"/>
      <c r="FY566" s="311"/>
      <c r="FZ566" s="311"/>
      <c r="GA566" s="311"/>
      <c r="GB566" s="311"/>
      <c r="GC566" s="311"/>
      <c r="GD566" s="311"/>
      <c r="GE566" s="311"/>
      <c r="GF566" s="311"/>
      <c r="GG566" s="311"/>
      <c r="GH566" s="311"/>
      <c r="GI566" s="311"/>
      <c r="GJ566" s="311"/>
      <c r="GK566" s="311"/>
      <c r="GL566" s="311"/>
      <c r="GM566" s="311"/>
      <c r="GN566" s="311"/>
      <c r="GO566" s="311"/>
      <c r="GP566" s="311"/>
      <c r="GQ566" s="311"/>
      <c r="GR566" s="311"/>
      <c r="GS566" s="311"/>
      <c r="GT566" s="311"/>
      <c r="GU566" s="311"/>
      <c r="GV566" s="311"/>
      <c r="GW566" s="311"/>
      <c r="GX566" s="311"/>
      <c r="GY566" s="311"/>
      <c r="GZ566" s="311"/>
      <c r="HA566" s="311"/>
      <c r="HB566" s="311"/>
      <c r="HC566" s="311"/>
      <c r="HD566" s="311"/>
      <c r="HE566" s="311"/>
      <c r="HF566" s="311"/>
      <c r="HG566" s="311"/>
      <c r="HH566" s="311"/>
      <c r="HI566" s="311"/>
      <c r="HJ566" s="311"/>
      <c r="HK566" s="311"/>
      <c r="HL566" s="311"/>
      <c r="HM566" s="311"/>
      <c r="HN566" s="311"/>
      <c r="HO566" s="311"/>
      <c r="HP566" s="311"/>
      <c r="HQ566" s="311"/>
      <c r="HR566" s="311"/>
      <c r="HS566" s="311"/>
      <c r="HT566" s="311"/>
      <c r="HU566" s="311"/>
      <c r="HV566" s="311"/>
      <c r="HW566" s="311"/>
      <c r="HX566" s="311"/>
      <c r="HY566" s="311"/>
      <c r="HZ566" s="311"/>
      <c r="IA566" s="311"/>
      <c r="IB566" s="311"/>
      <c r="IC566" s="311"/>
      <c r="ID566" s="311"/>
      <c r="IE566" s="311"/>
      <c r="IF566" s="311"/>
      <c r="IG566" s="311"/>
      <c r="IH566" s="311"/>
      <c r="II566" s="311"/>
      <c r="IJ566" s="311"/>
      <c r="IK566" s="311"/>
      <c r="IL566" s="311"/>
      <c r="IM566" s="311"/>
      <c r="IN566" s="311"/>
      <c r="IO566" s="311"/>
      <c r="IP566" s="311"/>
      <c r="IQ566" s="311"/>
      <c r="IR566" s="311"/>
      <c r="IS566" s="311"/>
    </row>
    <row r="567" spans="1:253" ht="42" customHeight="1">
      <c r="A567" s="677" t="s">
        <v>1484</v>
      </c>
      <c r="B567" s="571" t="s">
        <v>680</v>
      </c>
      <c r="C567" s="563" t="s">
        <v>555</v>
      </c>
      <c r="D567" s="613" t="s">
        <v>47</v>
      </c>
      <c r="E567" s="633">
        <v>700000</v>
      </c>
      <c r="F567" s="633">
        <v>1</v>
      </c>
      <c r="G567" s="540">
        <v>0</v>
      </c>
      <c r="H567" s="540">
        <v>700</v>
      </c>
      <c r="I567" s="540">
        <v>700</v>
      </c>
      <c r="J567" s="531">
        <f t="shared" si="24"/>
        <v>700</v>
      </c>
      <c r="K567" s="664" t="s">
        <v>240</v>
      </c>
      <c r="L567" s="660" t="s">
        <v>644</v>
      </c>
      <c r="M567" s="582"/>
      <c r="N567" s="662"/>
      <c r="O567" s="661"/>
      <c r="P567" s="661"/>
      <c r="Q567" s="663"/>
      <c r="R567" s="663"/>
      <c r="S567" s="663"/>
      <c r="T567" s="663"/>
      <c r="U567" s="663"/>
      <c r="V567" s="663"/>
      <c r="W567" s="663"/>
      <c r="X567" s="663"/>
      <c r="Y567" s="663"/>
      <c r="Z567" s="663"/>
      <c r="AA567" s="663"/>
      <c r="AB567" s="663"/>
      <c r="AC567" s="663"/>
      <c r="AD567" s="663"/>
      <c r="AE567" s="663"/>
      <c r="AF567" s="663"/>
      <c r="AG567" s="663"/>
      <c r="AH567" s="663"/>
      <c r="AI567" s="663"/>
      <c r="AJ567" s="663"/>
      <c r="AK567" s="663"/>
      <c r="AL567" s="663"/>
      <c r="AM567" s="663"/>
      <c r="AN567" s="663"/>
      <c r="AO567" s="663"/>
      <c r="AP567" s="663"/>
      <c r="AQ567" s="663"/>
      <c r="AR567" s="663"/>
      <c r="AS567" s="663"/>
      <c r="AT567" s="663"/>
      <c r="AU567" s="663"/>
      <c r="AV567" s="663"/>
      <c r="AW567" s="663"/>
      <c r="AX567" s="663"/>
      <c r="AY567" s="663"/>
      <c r="AZ567" s="663"/>
      <c r="BA567" s="663"/>
      <c r="BB567" s="663"/>
      <c r="BC567" s="663"/>
      <c r="BD567" s="663"/>
      <c r="BE567" s="663"/>
      <c r="BF567" s="663"/>
      <c r="BG567" s="663"/>
      <c r="BH567" s="663"/>
      <c r="BI567" s="663"/>
      <c r="BJ567" s="663"/>
      <c r="BK567" s="663"/>
      <c r="BL567" s="663"/>
      <c r="BM567" s="663"/>
      <c r="BN567" s="663"/>
      <c r="BO567" s="663"/>
      <c r="BP567" s="663"/>
      <c r="BQ567" s="663"/>
      <c r="BR567" s="663"/>
      <c r="BS567" s="663"/>
      <c r="BT567" s="663"/>
      <c r="BU567" s="663"/>
      <c r="BV567" s="663"/>
      <c r="BW567" s="663"/>
      <c r="BX567" s="663"/>
      <c r="BY567" s="663"/>
      <c r="BZ567" s="663"/>
      <c r="CA567" s="663"/>
      <c r="CB567" s="663"/>
      <c r="CC567" s="663"/>
      <c r="CD567" s="663"/>
      <c r="CE567" s="663"/>
      <c r="CF567" s="663"/>
      <c r="CG567" s="663"/>
      <c r="CH567" s="663"/>
      <c r="CI567" s="663"/>
      <c r="CJ567" s="663"/>
      <c r="CK567" s="663"/>
      <c r="CL567" s="663"/>
      <c r="CM567" s="663"/>
      <c r="CN567" s="663"/>
      <c r="CO567" s="663"/>
      <c r="CP567" s="663"/>
      <c r="CQ567" s="663"/>
      <c r="CR567" s="663"/>
      <c r="CS567" s="663"/>
      <c r="CT567" s="663"/>
      <c r="CU567" s="663"/>
      <c r="CV567" s="663"/>
      <c r="CW567" s="663"/>
      <c r="CX567" s="663"/>
      <c r="CY567" s="663"/>
      <c r="CZ567" s="663"/>
      <c r="DA567" s="663"/>
      <c r="DB567" s="663"/>
      <c r="DC567" s="663"/>
      <c r="DD567" s="663"/>
      <c r="DE567" s="663"/>
      <c r="DF567" s="663"/>
      <c r="DG567" s="663"/>
      <c r="DH567" s="663"/>
      <c r="DI567" s="663"/>
      <c r="DJ567" s="663"/>
      <c r="DK567" s="663"/>
      <c r="DL567" s="663"/>
      <c r="DM567" s="663"/>
      <c r="DN567" s="663"/>
      <c r="DO567" s="663"/>
      <c r="DP567" s="663"/>
      <c r="DQ567" s="663"/>
      <c r="DR567" s="663"/>
      <c r="DS567" s="663"/>
      <c r="DT567" s="663"/>
      <c r="DU567" s="663"/>
      <c r="DV567" s="663"/>
      <c r="DW567" s="663"/>
      <c r="DX567" s="663"/>
      <c r="DY567" s="663"/>
      <c r="DZ567" s="663"/>
      <c r="EA567" s="663"/>
      <c r="EB567" s="663"/>
      <c r="EC567" s="663"/>
      <c r="ED567" s="663"/>
      <c r="EE567" s="663"/>
      <c r="EF567" s="663"/>
      <c r="EG567" s="663"/>
      <c r="EH567" s="663"/>
      <c r="EI567" s="663"/>
      <c r="EJ567" s="663"/>
      <c r="EK567" s="663"/>
      <c r="EL567" s="663"/>
      <c r="EM567" s="663"/>
      <c r="EN567" s="663"/>
      <c r="EO567" s="663"/>
      <c r="EP567" s="663"/>
      <c r="EQ567" s="663"/>
      <c r="ER567" s="663"/>
      <c r="ES567" s="663"/>
      <c r="ET567" s="663"/>
      <c r="EU567" s="663"/>
      <c r="EV567" s="663"/>
      <c r="EW567" s="663"/>
      <c r="EX567" s="663"/>
      <c r="EY567" s="663"/>
      <c r="EZ567" s="663"/>
      <c r="FA567" s="663"/>
      <c r="FB567" s="663"/>
      <c r="FC567" s="663"/>
      <c r="FD567" s="663"/>
      <c r="FE567" s="663"/>
      <c r="FF567" s="663"/>
      <c r="FG567" s="663"/>
      <c r="FH567" s="663"/>
      <c r="FI567" s="663"/>
      <c r="FJ567" s="663"/>
      <c r="FK567" s="663"/>
      <c r="FL567" s="663"/>
      <c r="FM567" s="663"/>
      <c r="FN567" s="663"/>
      <c r="FO567" s="663"/>
      <c r="FP567" s="663"/>
      <c r="FQ567" s="663"/>
      <c r="FR567" s="663"/>
      <c r="FS567" s="663"/>
      <c r="FT567" s="663"/>
      <c r="FU567" s="663"/>
      <c r="FV567" s="663"/>
      <c r="FW567" s="663"/>
      <c r="FX567" s="663"/>
      <c r="FY567" s="663"/>
      <c r="FZ567" s="663"/>
      <c r="GA567" s="663"/>
      <c r="GB567" s="663"/>
      <c r="GC567" s="663"/>
      <c r="GD567" s="663"/>
      <c r="GE567" s="663"/>
      <c r="GF567" s="663"/>
      <c r="GG567" s="663"/>
      <c r="GH567" s="663"/>
      <c r="GI567" s="663"/>
      <c r="GJ567" s="663"/>
      <c r="GK567" s="663"/>
      <c r="GL567" s="663"/>
      <c r="GM567" s="663"/>
      <c r="GN567" s="663"/>
      <c r="GO567" s="663"/>
      <c r="GP567" s="663"/>
      <c r="GQ567" s="663"/>
      <c r="GR567" s="663"/>
      <c r="GS567" s="663"/>
      <c r="GT567" s="663"/>
      <c r="GU567" s="663"/>
      <c r="GV567" s="663"/>
      <c r="GW567" s="663"/>
      <c r="GX567" s="663"/>
      <c r="GY567" s="663"/>
      <c r="GZ567" s="663"/>
      <c r="HA567" s="663"/>
      <c r="HB567" s="663"/>
      <c r="HC567" s="663"/>
      <c r="HD567" s="663"/>
      <c r="HE567" s="663"/>
      <c r="HF567" s="663"/>
      <c r="HG567" s="663"/>
      <c r="HH567" s="663"/>
      <c r="HI567" s="663"/>
      <c r="HJ567" s="663"/>
      <c r="HK567" s="663"/>
      <c r="HL567" s="663"/>
      <c r="HM567" s="663"/>
      <c r="HN567" s="663"/>
      <c r="HO567" s="663"/>
      <c r="HP567" s="663"/>
      <c r="HQ567" s="663"/>
      <c r="HR567" s="663"/>
      <c r="HS567" s="663"/>
      <c r="HT567" s="663"/>
      <c r="HU567" s="663"/>
      <c r="HV567" s="663"/>
      <c r="HW567" s="663"/>
      <c r="HX567" s="663"/>
      <c r="HY567" s="663"/>
      <c r="HZ567" s="663"/>
      <c r="IA567" s="663"/>
      <c r="IB567" s="663"/>
      <c r="IC567" s="663"/>
      <c r="ID567" s="663"/>
      <c r="IE567" s="663"/>
      <c r="IF567" s="663"/>
      <c r="IG567" s="663"/>
      <c r="IH567" s="663"/>
      <c r="II567" s="663"/>
      <c r="IJ567" s="663"/>
      <c r="IK567" s="663"/>
      <c r="IL567" s="663"/>
      <c r="IM567" s="663"/>
      <c r="IN567" s="663"/>
      <c r="IO567" s="663"/>
      <c r="IP567" s="663"/>
      <c r="IQ567" s="663"/>
      <c r="IR567" s="663"/>
      <c r="IS567" s="663"/>
    </row>
    <row r="568" spans="1:253" ht="40.5" customHeight="1">
      <c r="A568" s="677" t="s">
        <v>1493</v>
      </c>
      <c r="B568" s="627" t="s">
        <v>680</v>
      </c>
      <c r="C568" s="556" t="s">
        <v>555</v>
      </c>
      <c r="D568" s="556" t="s">
        <v>47</v>
      </c>
      <c r="E568" s="634">
        <v>3300000</v>
      </c>
      <c r="F568" s="633">
        <v>1</v>
      </c>
      <c r="G568" s="540"/>
      <c r="H568" s="540">
        <v>1100</v>
      </c>
      <c r="I568" s="540">
        <v>2200</v>
      </c>
      <c r="J568" s="531">
        <f t="shared" si="24"/>
        <v>3300</v>
      </c>
      <c r="K568" s="584" t="s">
        <v>240</v>
      </c>
      <c r="L568" s="580" t="s">
        <v>242</v>
      </c>
      <c r="M568" s="582"/>
      <c r="N568" s="598"/>
      <c r="O568" s="599"/>
      <c r="P568" s="599"/>
      <c r="IO568" s="311"/>
      <c r="IP568" s="311"/>
      <c r="IQ568" s="311"/>
      <c r="IR568" s="311"/>
      <c r="IS568" s="311"/>
    </row>
    <row r="569" spans="1:253" ht="53.25" customHeight="1">
      <c r="A569" s="612" t="s">
        <v>1090</v>
      </c>
      <c r="B569" s="627" t="s">
        <v>641</v>
      </c>
      <c r="C569" s="556" t="s">
        <v>642</v>
      </c>
      <c r="D569" s="556" t="s">
        <v>47</v>
      </c>
      <c r="E569" s="634">
        <v>150000000</v>
      </c>
      <c r="F569" s="633">
        <v>1</v>
      </c>
      <c r="G569" s="540"/>
      <c r="H569" s="540">
        <v>50000</v>
      </c>
      <c r="I569" s="540">
        <v>100000</v>
      </c>
      <c r="J569" s="531">
        <f t="shared" si="24"/>
        <v>150000</v>
      </c>
      <c r="K569" s="592" t="s">
        <v>240</v>
      </c>
      <c r="L569" s="593" t="s">
        <v>242</v>
      </c>
      <c r="M569" s="582"/>
      <c r="N569" s="598"/>
      <c r="IO569" s="311"/>
      <c r="IP569" s="311"/>
      <c r="IQ569" s="311"/>
      <c r="IR569" s="311"/>
      <c r="IS569" s="311"/>
    </row>
    <row r="570" spans="1:253" s="311" customFormat="1" ht="34.5" hidden="1">
      <c r="A570" s="587" t="s">
        <v>317</v>
      </c>
      <c r="B570" s="551" t="s">
        <v>295</v>
      </c>
      <c r="C570" s="554"/>
      <c r="D570" s="569"/>
      <c r="E570" s="630"/>
      <c r="F570" s="630"/>
      <c r="G570" s="537">
        <f>SUBTOTAL(9,G571:G588)</f>
        <v>0</v>
      </c>
      <c r="H570" s="537">
        <f>SUBTOTAL(9,H571:H588)</f>
        <v>1314.3999999999999</v>
      </c>
      <c r="I570" s="537">
        <f>SUBTOTAL(9,I571:I588)</f>
        <v>3894.2</v>
      </c>
      <c r="J570" s="710">
        <f>SUBTOTAL(9,J571:J588)</f>
        <v>15414.599999999999</v>
      </c>
      <c r="K570" s="584"/>
      <c r="L570" s="580"/>
      <c r="M570" s="582"/>
      <c r="N570" s="589"/>
      <c r="O570" s="582"/>
      <c r="P570" s="582"/>
    </row>
    <row r="571" spans="1:253" s="311" customFormat="1" ht="34.5">
      <c r="A571" s="612" t="s">
        <v>1091</v>
      </c>
      <c r="B571" s="565" t="s">
        <v>640</v>
      </c>
      <c r="C571" s="556" t="s">
        <v>555</v>
      </c>
      <c r="D571" s="556" t="s">
        <v>47</v>
      </c>
      <c r="E571" s="634">
        <v>600000</v>
      </c>
      <c r="F571" s="633">
        <v>1</v>
      </c>
      <c r="G571" s="540"/>
      <c r="H571" s="540"/>
      <c r="I571" s="540">
        <v>400</v>
      </c>
      <c r="J571" s="531">
        <f t="shared" ref="J571:J588" si="25">+E571*F571/1000</f>
        <v>600</v>
      </c>
      <c r="K571" s="584" t="s">
        <v>317</v>
      </c>
      <c r="L571" s="580" t="s">
        <v>242</v>
      </c>
      <c r="M571" s="582"/>
      <c r="N571" s="589"/>
    </row>
    <row r="572" spans="1:253" s="311" customFormat="1">
      <c r="A572" s="613" t="s">
        <v>1092</v>
      </c>
      <c r="B572" s="699" t="s">
        <v>693</v>
      </c>
      <c r="C572" s="563" t="s">
        <v>555</v>
      </c>
      <c r="D572" s="613" t="s">
        <v>47</v>
      </c>
      <c r="E572" s="633">
        <v>32000</v>
      </c>
      <c r="F572" s="633">
        <v>2</v>
      </c>
      <c r="G572" s="545">
        <v>0</v>
      </c>
      <c r="H572" s="531">
        <v>0</v>
      </c>
      <c r="I572" s="531">
        <v>32</v>
      </c>
      <c r="J572" s="531">
        <f t="shared" si="25"/>
        <v>64</v>
      </c>
      <c r="K572" s="584" t="s">
        <v>317</v>
      </c>
      <c r="L572" s="580" t="s">
        <v>644</v>
      </c>
      <c r="M572" s="582"/>
      <c r="N572" s="589"/>
    </row>
    <row r="573" spans="1:253" s="311" customFormat="1">
      <c r="A573" s="613" t="s">
        <v>1093</v>
      </c>
      <c r="B573" s="571" t="s">
        <v>693</v>
      </c>
      <c r="C573" s="570" t="s">
        <v>555</v>
      </c>
      <c r="D573" s="613" t="s">
        <v>47</v>
      </c>
      <c r="E573" s="697">
        <v>20000</v>
      </c>
      <c r="F573" s="633">
        <v>2</v>
      </c>
      <c r="G573" s="545">
        <v>0</v>
      </c>
      <c r="H573" s="531">
        <v>0</v>
      </c>
      <c r="I573" s="531">
        <v>20</v>
      </c>
      <c r="J573" s="531">
        <f t="shared" si="25"/>
        <v>40</v>
      </c>
      <c r="K573" s="584" t="s">
        <v>317</v>
      </c>
      <c r="L573" s="580" t="s">
        <v>644</v>
      </c>
      <c r="M573" s="582"/>
      <c r="N573" s="589"/>
    </row>
    <row r="574" spans="1:253" s="311" customFormat="1">
      <c r="A574" s="612" t="s">
        <v>1218</v>
      </c>
      <c r="B574" s="571" t="s">
        <v>1219</v>
      </c>
      <c r="C574" s="570" t="s">
        <v>555</v>
      </c>
      <c r="D574" s="613" t="s">
        <v>47</v>
      </c>
      <c r="E574" s="697">
        <v>800000</v>
      </c>
      <c r="F574" s="633">
        <v>1</v>
      </c>
      <c r="G574" s="545">
        <v>0</v>
      </c>
      <c r="H574" s="531">
        <v>0</v>
      </c>
      <c r="I574" s="531">
        <v>0</v>
      </c>
      <c r="J574" s="531">
        <f t="shared" si="25"/>
        <v>800</v>
      </c>
      <c r="K574" s="584" t="s">
        <v>317</v>
      </c>
      <c r="L574" s="580" t="s">
        <v>644</v>
      </c>
      <c r="M574" s="582"/>
      <c r="N574" s="589"/>
    </row>
    <row r="575" spans="1:253" s="311" customFormat="1" ht="81.75" customHeight="1">
      <c r="A575" s="612" t="s">
        <v>1094</v>
      </c>
      <c r="B575" s="705" t="s">
        <v>692</v>
      </c>
      <c r="C575" s="570" t="s">
        <v>555</v>
      </c>
      <c r="D575" s="613" t="s">
        <v>47</v>
      </c>
      <c r="E575" s="697">
        <v>45000</v>
      </c>
      <c r="F575" s="633">
        <v>2</v>
      </c>
      <c r="G575" s="545">
        <v>0</v>
      </c>
      <c r="H575" s="531">
        <v>0</v>
      </c>
      <c r="I575" s="531">
        <v>45</v>
      </c>
      <c r="J575" s="531">
        <f t="shared" si="25"/>
        <v>90</v>
      </c>
      <c r="K575" s="584" t="s">
        <v>317</v>
      </c>
      <c r="L575" s="580" t="s">
        <v>644</v>
      </c>
      <c r="M575" s="582"/>
      <c r="N575" s="589"/>
    </row>
    <row r="576" spans="1:253" s="708" customFormat="1" ht="50.25" customHeight="1">
      <c r="A576" s="612" t="s">
        <v>1095</v>
      </c>
      <c r="B576" s="571" t="s">
        <v>691</v>
      </c>
      <c r="C576" s="570" t="s">
        <v>555</v>
      </c>
      <c r="D576" s="613" t="s">
        <v>47</v>
      </c>
      <c r="E576" s="697">
        <v>33000</v>
      </c>
      <c r="F576" s="633">
        <v>1</v>
      </c>
      <c r="G576" s="545">
        <v>0</v>
      </c>
      <c r="H576" s="531">
        <v>0</v>
      </c>
      <c r="I576" s="531">
        <v>0</v>
      </c>
      <c r="J576" s="531">
        <f t="shared" si="25"/>
        <v>33</v>
      </c>
      <c r="K576" s="584" t="s">
        <v>317</v>
      </c>
      <c r="L576" s="580" t="s">
        <v>644</v>
      </c>
      <c r="M576" s="706"/>
      <c r="N576" s="707"/>
    </row>
    <row r="577" spans="1:16" s="708" customFormat="1" ht="50.25" customHeight="1">
      <c r="A577" s="612" t="s">
        <v>1096</v>
      </c>
      <c r="B577" s="571" t="s">
        <v>691</v>
      </c>
      <c r="C577" s="570" t="s">
        <v>555</v>
      </c>
      <c r="D577" s="613" t="s">
        <v>47</v>
      </c>
      <c r="E577" s="697">
        <v>78000</v>
      </c>
      <c r="F577" s="633">
        <v>1</v>
      </c>
      <c r="G577" s="545">
        <v>0</v>
      </c>
      <c r="H577" s="531">
        <v>0</v>
      </c>
      <c r="I577" s="531">
        <v>0</v>
      </c>
      <c r="J577" s="531">
        <f t="shared" si="25"/>
        <v>78</v>
      </c>
      <c r="K577" s="584" t="s">
        <v>317</v>
      </c>
      <c r="L577" s="580" t="s">
        <v>644</v>
      </c>
      <c r="M577" s="706"/>
      <c r="N577" s="707"/>
    </row>
    <row r="578" spans="1:16" s="311" customFormat="1" ht="45" customHeight="1">
      <c r="A578" s="677" t="s">
        <v>1097</v>
      </c>
      <c r="B578" s="705" t="s">
        <v>687</v>
      </c>
      <c r="C578" s="570" t="s">
        <v>555</v>
      </c>
      <c r="D578" s="613" t="s">
        <v>47</v>
      </c>
      <c r="E578" s="697">
        <v>10000</v>
      </c>
      <c r="F578" s="633">
        <v>2</v>
      </c>
      <c r="G578" s="545">
        <v>0</v>
      </c>
      <c r="H578" s="531">
        <v>0</v>
      </c>
      <c r="I578" s="531">
        <v>10</v>
      </c>
      <c r="J578" s="531">
        <f t="shared" si="25"/>
        <v>20</v>
      </c>
      <c r="K578" s="584" t="s">
        <v>317</v>
      </c>
      <c r="L578" s="580" t="s">
        <v>644</v>
      </c>
      <c r="M578" s="582"/>
      <c r="N578" s="589"/>
    </row>
    <row r="579" spans="1:16" s="311" customFormat="1" ht="48" customHeight="1">
      <c r="A579" s="677" t="s">
        <v>1098</v>
      </c>
      <c r="B579" s="705" t="s">
        <v>687</v>
      </c>
      <c r="C579" s="570" t="s">
        <v>555</v>
      </c>
      <c r="D579" s="613" t="s">
        <v>47</v>
      </c>
      <c r="E579" s="697">
        <v>18400</v>
      </c>
      <c r="F579" s="633">
        <v>2</v>
      </c>
      <c r="G579" s="545">
        <v>0</v>
      </c>
      <c r="H579" s="531">
        <v>0</v>
      </c>
      <c r="I579" s="531">
        <v>18.399999999999999</v>
      </c>
      <c r="J579" s="531">
        <f t="shared" si="25"/>
        <v>36.799999999999997</v>
      </c>
      <c r="K579" s="584" t="s">
        <v>317</v>
      </c>
      <c r="L579" s="580" t="s">
        <v>644</v>
      </c>
      <c r="M579" s="582"/>
      <c r="N579" s="589"/>
    </row>
    <row r="580" spans="1:16" s="311" customFormat="1" ht="43.5" customHeight="1">
      <c r="A580" s="677" t="s">
        <v>1099</v>
      </c>
      <c r="B580" s="705" t="s">
        <v>687</v>
      </c>
      <c r="C580" s="570" t="s">
        <v>555</v>
      </c>
      <c r="D580" s="613" t="s">
        <v>47</v>
      </c>
      <c r="E580" s="697">
        <v>480000</v>
      </c>
      <c r="F580" s="633">
        <v>1</v>
      </c>
      <c r="G580" s="545">
        <v>0</v>
      </c>
      <c r="H580" s="531">
        <v>0</v>
      </c>
      <c r="I580" s="531">
        <v>0</v>
      </c>
      <c r="J580" s="531">
        <f t="shared" si="25"/>
        <v>480</v>
      </c>
      <c r="K580" s="584" t="s">
        <v>317</v>
      </c>
      <c r="L580" s="580" t="s">
        <v>644</v>
      </c>
      <c r="M580" s="582"/>
      <c r="N580" s="589"/>
    </row>
    <row r="581" spans="1:16" s="311" customFormat="1" ht="51.75">
      <c r="A581" s="613" t="s">
        <v>1100</v>
      </c>
      <c r="B581" s="705" t="s">
        <v>688</v>
      </c>
      <c r="C581" s="570" t="s">
        <v>555</v>
      </c>
      <c r="D581" s="613" t="s">
        <v>47</v>
      </c>
      <c r="E581" s="697">
        <v>500000</v>
      </c>
      <c r="F581" s="633">
        <v>2</v>
      </c>
      <c r="G581" s="545">
        <v>0</v>
      </c>
      <c r="H581" s="531">
        <v>0</v>
      </c>
      <c r="I581" s="531">
        <v>500</v>
      </c>
      <c r="J581" s="531">
        <f t="shared" si="25"/>
        <v>1000</v>
      </c>
      <c r="K581" s="584" t="s">
        <v>317</v>
      </c>
      <c r="L581" s="580" t="s">
        <v>644</v>
      </c>
      <c r="M581" s="582"/>
      <c r="N581" s="589"/>
    </row>
    <row r="582" spans="1:16" s="311" customFormat="1">
      <c r="A582" s="613" t="s">
        <v>1510</v>
      </c>
      <c r="B582" s="705" t="s">
        <v>1508</v>
      </c>
      <c r="C582" s="570" t="s">
        <v>555</v>
      </c>
      <c r="D582" s="613" t="s">
        <v>47</v>
      </c>
      <c r="E582" s="697">
        <v>800000</v>
      </c>
      <c r="F582" s="633">
        <v>5</v>
      </c>
      <c r="G582" s="545"/>
      <c r="H582" s="540">
        <v>1300</v>
      </c>
      <c r="I582" s="540">
        <v>2600</v>
      </c>
      <c r="J582" s="531">
        <f t="shared" si="25"/>
        <v>4000</v>
      </c>
      <c r="K582" s="584" t="s">
        <v>317</v>
      </c>
      <c r="L582" s="580" t="s">
        <v>644</v>
      </c>
      <c r="M582" s="582"/>
      <c r="N582" s="589"/>
    </row>
    <row r="583" spans="1:16" s="311" customFormat="1">
      <c r="A583" s="613" t="s">
        <v>1101</v>
      </c>
      <c r="B583" s="705" t="s">
        <v>696</v>
      </c>
      <c r="C583" s="570" t="s">
        <v>555</v>
      </c>
      <c r="D583" s="613" t="s">
        <v>47</v>
      </c>
      <c r="E583" s="697">
        <v>240000</v>
      </c>
      <c r="F583" s="633">
        <v>2</v>
      </c>
      <c r="G583" s="545">
        <v>0</v>
      </c>
      <c r="H583" s="531">
        <v>0</v>
      </c>
      <c r="I583" s="531">
        <v>240</v>
      </c>
      <c r="J583" s="531">
        <f t="shared" si="25"/>
        <v>480</v>
      </c>
      <c r="K583" s="584" t="s">
        <v>317</v>
      </c>
      <c r="L583" s="580" t="s">
        <v>644</v>
      </c>
      <c r="M583" s="582"/>
      <c r="N583" s="589"/>
      <c r="O583" s="582"/>
      <c r="P583" s="582"/>
    </row>
    <row r="584" spans="1:16" s="311" customFormat="1" ht="51.75">
      <c r="A584" s="612" t="s">
        <v>1102</v>
      </c>
      <c r="B584" s="705" t="s">
        <v>694</v>
      </c>
      <c r="C584" s="570" t="s">
        <v>555</v>
      </c>
      <c r="D584" s="613" t="s">
        <v>47</v>
      </c>
      <c r="E584" s="697">
        <v>3400</v>
      </c>
      <c r="F584" s="633">
        <v>5</v>
      </c>
      <c r="G584" s="545">
        <v>0</v>
      </c>
      <c r="H584" s="531">
        <v>6.8</v>
      </c>
      <c r="I584" s="531">
        <v>13.6</v>
      </c>
      <c r="J584" s="531">
        <f t="shared" si="25"/>
        <v>17</v>
      </c>
      <c r="K584" s="584" t="s">
        <v>317</v>
      </c>
      <c r="L584" s="580" t="s">
        <v>644</v>
      </c>
      <c r="M584" s="582"/>
      <c r="N584" s="589"/>
    </row>
    <row r="585" spans="1:16" s="311" customFormat="1" ht="51.75">
      <c r="A585" s="612" t="s">
        <v>1103</v>
      </c>
      <c r="B585" s="705" t="s">
        <v>694</v>
      </c>
      <c r="C585" s="570" t="s">
        <v>555</v>
      </c>
      <c r="D585" s="613" t="s">
        <v>47</v>
      </c>
      <c r="E585" s="697">
        <v>3800</v>
      </c>
      <c r="F585" s="633">
        <v>5</v>
      </c>
      <c r="G585" s="545">
        <v>0</v>
      </c>
      <c r="H585" s="531">
        <v>7.6</v>
      </c>
      <c r="I585" s="531">
        <v>15.2</v>
      </c>
      <c r="J585" s="531">
        <f t="shared" si="25"/>
        <v>19</v>
      </c>
      <c r="K585" s="584" t="s">
        <v>317</v>
      </c>
      <c r="L585" s="580" t="s">
        <v>644</v>
      </c>
      <c r="M585" s="582"/>
      <c r="N585" s="589"/>
    </row>
    <row r="586" spans="1:16" s="311" customFormat="1" ht="34.5">
      <c r="A586" s="612" t="s">
        <v>1104</v>
      </c>
      <c r="B586" s="705" t="s">
        <v>690</v>
      </c>
      <c r="C586" s="570" t="s">
        <v>555</v>
      </c>
      <c r="D586" s="613" t="s">
        <v>47</v>
      </c>
      <c r="E586" s="697">
        <v>110000</v>
      </c>
      <c r="F586" s="633">
        <v>1</v>
      </c>
      <c r="G586" s="545">
        <v>0</v>
      </c>
      <c r="H586" s="531">
        <v>0</v>
      </c>
      <c r="I586" s="531">
        <v>0</v>
      </c>
      <c r="J586" s="531">
        <f t="shared" si="25"/>
        <v>110</v>
      </c>
      <c r="K586" s="584" t="s">
        <v>317</v>
      </c>
      <c r="L586" s="580" t="s">
        <v>644</v>
      </c>
      <c r="M586" s="582"/>
      <c r="N586" s="589"/>
    </row>
    <row r="587" spans="1:16" s="311" customFormat="1">
      <c r="A587" s="613" t="s">
        <v>1105</v>
      </c>
      <c r="B587" s="705" t="s">
        <v>689</v>
      </c>
      <c r="C587" s="570" t="s">
        <v>555</v>
      </c>
      <c r="D587" s="613" t="s">
        <v>47</v>
      </c>
      <c r="E587" s="697">
        <v>7500000</v>
      </c>
      <c r="F587" s="633">
        <v>1</v>
      </c>
      <c r="G587" s="545">
        <v>0</v>
      </c>
      <c r="H587" s="531">
        <v>0</v>
      </c>
      <c r="I587" s="531">
        <v>0</v>
      </c>
      <c r="J587" s="531">
        <f t="shared" si="25"/>
        <v>7500</v>
      </c>
      <c r="K587" s="584" t="s">
        <v>317</v>
      </c>
      <c r="L587" s="580" t="s">
        <v>644</v>
      </c>
      <c r="M587" s="582"/>
      <c r="N587" s="589"/>
    </row>
    <row r="588" spans="1:16" s="311" customFormat="1" ht="42" customHeight="1">
      <c r="A588" s="677" t="s">
        <v>1486</v>
      </c>
      <c r="B588" s="705" t="s">
        <v>695</v>
      </c>
      <c r="C588" s="570" t="s">
        <v>555</v>
      </c>
      <c r="D588" s="613" t="s">
        <v>47</v>
      </c>
      <c r="E588" s="697">
        <v>46800</v>
      </c>
      <c r="F588" s="633">
        <v>1</v>
      </c>
      <c r="G588" s="545">
        <v>0</v>
      </c>
      <c r="H588" s="531">
        <v>0</v>
      </c>
      <c r="I588" s="531">
        <v>0</v>
      </c>
      <c r="J588" s="531">
        <f t="shared" si="25"/>
        <v>46.8</v>
      </c>
      <c r="K588" s="584" t="s">
        <v>317</v>
      </c>
      <c r="L588" s="580" t="s">
        <v>644</v>
      </c>
      <c r="M588" s="582"/>
      <c r="N588" s="589"/>
    </row>
    <row r="589" spans="1:16" s="591" customFormat="1" ht="34.5" hidden="1">
      <c r="A589" s="587" t="s">
        <v>306</v>
      </c>
      <c r="B589" s="551" t="s">
        <v>265</v>
      </c>
      <c r="C589" s="554"/>
      <c r="D589" s="569"/>
      <c r="E589" s="630"/>
      <c r="F589" s="630"/>
      <c r="G589" s="537">
        <f t="shared" ref="G589:I589" si="26">SUBTOTAL(9,G590:G606)</f>
        <v>0</v>
      </c>
      <c r="H589" s="537">
        <f t="shared" si="26"/>
        <v>7655</v>
      </c>
      <c r="I589" s="537">
        <f t="shared" si="26"/>
        <v>9435</v>
      </c>
      <c r="J589" s="710">
        <f>SUBTOTAL(9,J590:J606)</f>
        <v>9435</v>
      </c>
      <c r="K589" s="142"/>
      <c r="L589" s="581"/>
      <c r="M589" s="582"/>
      <c r="N589" s="589"/>
      <c r="O589" s="590"/>
      <c r="P589" s="590"/>
    </row>
    <row r="590" spans="1:16" s="60" customFormat="1" ht="55.5" customHeight="1">
      <c r="A590" s="612" t="s">
        <v>1496</v>
      </c>
      <c r="B590" s="565" t="s">
        <v>626</v>
      </c>
      <c r="C590" s="556" t="s">
        <v>555</v>
      </c>
      <c r="D590" s="556" t="s">
        <v>113</v>
      </c>
      <c r="E590" s="634">
        <v>230000</v>
      </c>
      <c r="F590" s="633">
        <v>1</v>
      </c>
      <c r="G590" s="540"/>
      <c r="H590" s="540">
        <v>230</v>
      </c>
      <c r="I590" s="540">
        <v>230</v>
      </c>
      <c r="J590" s="531">
        <f>+E590*F590/1000</f>
        <v>230</v>
      </c>
      <c r="K590" s="547" t="s">
        <v>306</v>
      </c>
      <c r="L590" s="580" t="s">
        <v>242</v>
      </c>
      <c r="M590" s="582"/>
      <c r="N590" s="598"/>
    </row>
    <row r="591" spans="1:16" s="60" customFormat="1" ht="55.5" customHeight="1">
      <c r="A591" s="612" t="s">
        <v>1497</v>
      </c>
      <c r="B591" s="565" t="s">
        <v>626</v>
      </c>
      <c r="C591" s="556" t="s">
        <v>555</v>
      </c>
      <c r="D591" s="556" t="s">
        <v>113</v>
      </c>
      <c r="E591" s="634">
        <v>230000</v>
      </c>
      <c r="F591" s="633">
        <v>1</v>
      </c>
      <c r="G591" s="540"/>
      <c r="H591" s="540">
        <v>230</v>
      </c>
      <c r="I591" s="540">
        <v>230</v>
      </c>
      <c r="J591" s="531">
        <f t="shared" ref="J591:J606" si="27">+E591*F591/1000</f>
        <v>230</v>
      </c>
      <c r="K591" s="547" t="s">
        <v>306</v>
      </c>
      <c r="L591" s="580" t="s">
        <v>242</v>
      </c>
      <c r="M591" s="582"/>
      <c r="N591" s="598"/>
    </row>
    <row r="592" spans="1:16" s="60" customFormat="1" ht="55.5" customHeight="1">
      <c r="A592" s="612" t="s">
        <v>1498</v>
      </c>
      <c r="B592" s="565" t="s">
        <v>626</v>
      </c>
      <c r="C592" s="556" t="s">
        <v>555</v>
      </c>
      <c r="D592" s="556" t="s">
        <v>113</v>
      </c>
      <c r="E592" s="634">
        <v>230000</v>
      </c>
      <c r="F592" s="633">
        <v>1</v>
      </c>
      <c r="G592" s="540"/>
      <c r="H592" s="540">
        <v>230</v>
      </c>
      <c r="I592" s="540">
        <v>230</v>
      </c>
      <c r="J592" s="531">
        <f t="shared" si="27"/>
        <v>230</v>
      </c>
      <c r="K592" s="547" t="s">
        <v>306</v>
      </c>
      <c r="L592" s="580" t="s">
        <v>242</v>
      </c>
      <c r="M592" s="582"/>
      <c r="N592" s="598"/>
    </row>
    <row r="593" spans="1:14" s="60" customFormat="1" ht="55.5" customHeight="1">
      <c r="A593" s="612" t="s">
        <v>1499</v>
      </c>
      <c r="B593" s="565" t="s">
        <v>626</v>
      </c>
      <c r="C593" s="556" t="s">
        <v>555</v>
      </c>
      <c r="D593" s="556" t="s">
        <v>113</v>
      </c>
      <c r="E593" s="634">
        <v>230000</v>
      </c>
      <c r="F593" s="633">
        <v>1</v>
      </c>
      <c r="G593" s="540"/>
      <c r="H593" s="540">
        <v>230</v>
      </c>
      <c r="I593" s="540">
        <v>230</v>
      </c>
      <c r="J593" s="531">
        <f t="shared" si="27"/>
        <v>230</v>
      </c>
      <c r="K593" s="547" t="s">
        <v>306</v>
      </c>
      <c r="L593" s="580" t="s">
        <v>242</v>
      </c>
      <c r="M593" s="582"/>
      <c r="N593" s="598"/>
    </row>
    <row r="594" spans="1:14" s="60" customFormat="1" ht="55.5" customHeight="1">
      <c r="A594" s="612" t="s">
        <v>1500</v>
      </c>
      <c r="B594" s="565" t="s">
        <v>626</v>
      </c>
      <c r="C594" s="556" t="s">
        <v>555</v>
      </c>
      <c r="D594" s="556" t="s">
        <v>113</v>
      </c>
      <c r="E594" s="634">
        <v>230000</v>
      </c>
      <c r="F594" s="633">
        <v>1</v>
      </c>
      <c r="G594" s="540"/>
      <c r="H594" s="540">
        <v>230</v>
      </c>
      <c r="I594" s="540">
        <v>230</v>
      </c>
      <c r="J594" s="531">
        <f t="shared" si="27"/>
        <v>230</v>
      </c>
      <c r="K594" s="547" t="s">
        <v>306</v>
      </c>
      <c r="L594" s="580" t="s">
        <v>242</v>
      </c>
      <c r="M594" s="582"/>
      <c r="N594" s="598"/>
    </row>
    <row r="595" spans="1:14" s="60" customFormat="1" ht="55.5" customHeight="1">
      <c r="A595" s="612" t="s">
        <v>1106</v>
      </c>
      <c r="B595" s="571" t="s">
        <v>626</v>
      </c>
      <c r="C595" s="570" t="s">
        <v>555</v>
      </c>
      <c r="D595" s="613" t="s">
        <v>113</v>
      </c>
      <c r="E595" s="633">
        <v>1600000</v>
      </c>
      <c r="F595" s="633">
        <v>1</v>
      </c>
      <c r="G595" s="531">
        <v>0</v>
      </c>
      <c r="H595" s="531">
        <v>1600</v>
      </c>
      <c r="I595" s="531">
        <v>1600</v>
      </c>
      <c r="J595" s="531">
        <f t="shared" si="27"/>
        <v>1600</v>
      </c>
      <c r="K595" s="547" t="s">
        <v>306</v>
      </c>
      <c r="L595" s="580" t="s">
        <v>644</v>
      </c>
      <c r="M595" s="582"/>
      <c r="N595" s="598"/>
    </row>
    <row r="596" spans="1:14" s="60" customFormat="1" ht="55.5" customHeight="1">
      <c r="A596" s="612" t="s">
        <v>1107</v>
      </c>
      <c r="B596" s="571" t="s">
        <v>626</v>
      </c>
      <c r="C596" s="570" t="s">
        <v>555</v>
      </c>
      <c r="D596" s="613" t="s">
        <v>113</v>
      </c>
      <c r="E596" s="633">
        <v>790000</v>
      </c>
      <c r="F596" s="633">
        <v>1</v>
      </c>
      <c r="G596" s="531">
        <v>0</v>
      </c>
      <c r="H596" s="531">
        <v>790</v>
      </c>
      <c r="I596" s="531">
        <v>790</v>
      </c>
      <c r="J596" s="531">
        <f t="shared" si="27"/>
        <v>790</v>
      </c>
      <c r="K596" s="547" t="s">
        <v>306</v>
      </c>
      <c r="L596" s="580" t="s">
        <v>644</v>
      </c>
      <c r="M596" s="582"/>
      <c r="N596" s="598"/>
    </row>
    <row r="597" spans="1:14" s="60" customFormat="1" ht="55.5" customHeight="1">
      <c r="A597" s="612" t="s">
        <v>1112</v>
      </c>
      <c r="B597" s="571" t="s">
        <v>626</v>
      </c>
      <c r="C597" s="570" t="s">
        <v>555</v>
      </c>
      <c r="D597" s="613" t="s">
        <v>113</v>
      </c>
      <c r="E597" s="633">
        <v>75000</v>
      </c>
      <c r="F597" s="633">
        <v>1</v>
      </c>
      <c r="G597" s="531">
        <v>0</v>
      </c>
      <c r="H597" s="531">
        <v>75</v>
      </c>
      <c r="I597" s="531">
        <v>75</v>
      </c>
      <c r="J597" s="531">
        <f t="shared" si="27"/>
        <v>75</v>
      </c>
      <c r="K597" s="547" t="s">
        <v>306</v>
      </c>
      <c r="L597" s="580" t="s">
        <v>644</v>
      </c>
      <c r="M597" s="582"/>
      <c r="N597" s="598"/>
    </row>
    <row r="598" spans="1:14" s="60" customFormat="1" ht="55.5" customHeight="1">
      <c r="A598" s="612" t="s">
        <v>1113</v>
      </c>
      <c r="B598" s="571" t="s">
        <v>626</v>
      </c>
      <c r="C598" s="570" t="s">
        <v>555</v>
      </c>
      <c r="D598" s="613" t="s">
        <v>113</v>
      </c>
      <c r="E598" s="633">
        <v>240000</v>
      </c>
      <c r="F598" s="633">
        <v>1</v>
      </c>
      <c r="G598" s="531">
        <v>0</v>
      </c>
      <c r="H598" s="531">
        <v>240</v>
      </c>
      <c r="I598" s="531">
        <v>240</v>
      </c>
      <c r="J598" s="531">
        <f t="shared" si="27"/>
        <v>240</v>
      </c>
      <c r="K598" s="547" t="s">
        <v>306</v>
      </c>
      <c r="L598" s="580" t="s">
        <v>644</v>
      </c>
      <c r="M598" s="582"/>
      <c r="N598" s="598"/>
    </row>
    <row r="599" spans="1:14" s="60" customFormat="1" ht="55.5" customHeight="1">
      <c r="A599" s="612" t="s">
        <v>1108</v>
      </c>
      <c r="B599" s="571" t="s">
        <v>626</v>
      </c>
      <c r="C599" s="570" t="s">
        <v>555</v>
      </c>
      <c r="D599" s="613" t="s">
        <v>113</v>
      </c>
      <c r="E599" s="633">
        <v>650000</v>
      </c>
      <c r="F599" s="633">
        <v>1</v>
      </c>
      <c r="G599" s="531">
        <v>0</v>
      </c>
      <c r="H599" s="531">
        <v>650</v>
      </c>
      <c r="I599" s="531">
        <v>650</v>
      </c>
      <c r="J599" s="531">
        <f t="shared" si="27"/>
        <v>650</v>
      </c>
      <c r="K599" s="547" t="s">
        <v>306</v>
      </c>
      <c r="L599" s="580" t="s">
        <v>644</v>
      </c>
      <c r="M599" s="582"/>
      <c r="N599" s="598"/>
    </row>
    <row r="600" spans="1:14" s="60" customFormat="1" ht="55.5" customHeight="1">
      <c r="A600" s="612" t="s">
        <v>1109</v>
      </c>
      <c r="B600" s="571" t="s">
        <v>626</v>
      </c>
      <c r="C600" s="570" t="s">
        <v>555</v>
      </c>
      <c r="D600" s="613" t="s">
        <v>113</v>
      </c>
      <c r="E600" s="633">
        <v>650000</v>
      </c>
      <c r="F600" s="633">
        <v>1</v>
      </c>
      <c r="G600" s="531">
        <v>0</v>
      </c>
      <c r="H600" s="531">
        <v>650</v>
      </c>
      <c r="I600" s="531">
        <v>650</v>
      </c>
      <c r="J600" s="531">
        <f t="shared" si="27"/>
        <v>650</v>
      </c>
      <c r="K600" s="547" t="s">
        <v>306</v>
      </c>
      <c r="L600" s="580" t="s">
        <v>644</v>
      </c>
      <c r="M600" s="582"/>
      <c r="N600" s="598"/>
    </row>
    <row r="601" spans="1:14" s="60" customFormat="1" ht="55.5" customHeight="1">
      <c r="A601" s="612" t="s">
        <v>1110</v>
      </c>
      <c r="B601" s="571" t="s">
        <v>626</v>
      </c>
      <c r="C601" s="570" t="s">
        <v>555</v>
      </c>
      <c r="D601" s="613" t="s">
        <v>113</v>
      </c>
      <c r="E601" s="633">
        <v>650000</v>
      </c>
      <c r="F601" s="633">
        <v>1</v>
      </c>
      <c r="G601" s="531">
        <v>0</v>
      </c>
      <c r="H601" s="531">
        <v>650</v>
      </c>
      <c r="I601" s="531">
        <v>650</v>
      </c>
      <c r="J601" s="531">
        <f t="shared" si="27"/>
        <v>650</v>
      </c>
      <c r="K601" s="547" t="s">
        <v>306</v>
      </c>
      <c r="L601" s="580" t="s">
        <v>644</v>
      </c>
      <c r="M601" s="582"/>
      <c r="N601" s="598"/>
    </row>
    <row r="602" spans="1:14" s="60" customFormat="1" ht="55.5" customHeight="1">
      <c r="A602" s="612" t="s">
        <v>1111</v>
      </c>
      <c r="B602" s="571" t="s">
        <v>626</v>
      </c>
      <c r="C602" s="570" t="s">
        <v>555</v>
      </c>
      <c r="D602" s="613" t="s">
        <v>113</v>
      </c>
      <c r="E602" s="633">
        <v>650000</v>
      </c>
      <c r="F602" s="633">
        <v>1</v>
      </c>
      <c r="G602" s="531">
        <v>0</v>
      </c>
      <c r="H602" s="531">
        <v>650</v>
      </c>
      <c r="I602" s="531">
        <v>650</v>
      </c>
      <c r="J602" s="531">
        <f t="shared" si="27"/>
        <v>650</v>
      </c>
      <c r="K602" s="547" t="s">
        <v>306</v>
      </c>
      <c r="L602" s="580" t="s">
        <v>644</v>
      </c>
      <c r="M602" s="582"/>
      <c r="N602" s="598"/>
    </row>
    <row r="603" spans="1:14" s="60" customFormat="1" ht="55.5" customHeight="1">
      <c r="A603" s="612" t="s">
        <v>1114</v>
      </c>
      <c r="B603" s="571" t="s">
        <v>626</v>
      </c>
      <c r="C603" s="570" t="s">
        <v>555</v>
      </c>
      <c r="D603" s="613" t="s">
        <v>113</v>
      </c>
      <c r="E603" s="633">
        <v>600000</v>
      </c>
      <c r="F603" s="633">
        <v>1</v>
      </c>
      <c r="G603" s="531">
        <v>0</v>
      </c>
      <c r="H603" s="531">
        <v>600</v>
      </c>
      <c r="I603" s="531">
        <v>600</v>
      </c>
      <c r="J603" s="531">
        <f t="shared" si="27"/>
        <v>600</v>
      </c>
      <c r="K603" s="547" t="s">
        <v>306</v>
      </c>
      <c r="L603" s="580" t="s">
        <v>644</v>
      </c>
      <c r="M603" s="582"/>
      <c r="N603" s="598"/>
    </row>
    <row r="604" spans="1:14" s="60" customFormat="1" ht="55.5" customHeight="1">
      <c r="A604" s="612" t="s">
        <v>1501</v>
      </c>
      <c r="B604" s="571" t="s">
        <v>626</v>
      </c>
      <c r="C604" s="570" t="s">
        <v>555</v>
      </c>
      <c r="D604" s="613" t="s">
        <v>113</v>
      </c>
      <c r="E604" s="633">
        <v>1600000</v>
      </c>
      <c r="F604" s="633">
        <v>1</v>
      </c>
      <c r="G604" s="531">
        <v>0</v>
      </c>
      <c r="H604" s="531">
        <v>0</v>
      </c>
      <c r="I604" s="531">
        <v>1600</v>
      </c>
      <c r="J604" s="531">
        <f t="shared" si="27"/>
        <v>1600</v>
      </c>
      <c r="K604" s="547" t="s">
        <v>306</v>
      </c>
      <c r="L604" s="580" t="s">
        <v>644</v>
      </c>
      <c r="M604" s="582"/>
      <c r="N604" s="598"/>
    </row>
    <row r="605" spans="1:14" s="60" customFormat="1" ht="55.5" customHeight="1">
      <c r="A605" s="612" t="s">
        <v>1115</v>
      </c>
      <c r="B605" s="571" t="s">
        <v>626</v>
      </c>
      <c r="C605" s="570" t="s">
        <v>555</v>
      </c>
      <c r="D605" s="613" t="s">
        <v>113</v>
      </c>
      <c r="E605" s="633">
        <v>600000</v>
      </c>
      <c r="F605" s="633">
        <v>1</v>
      </c>
      <c r="G605" s="531">
        <v>0</v>
      </c>
      <c r="H605" s="531">
        <v>600</v>
      </c>
      <c r="I605" s="531">
        <v>600</v>
      </c>
      <c r="J605" s="531">
        <f t="shared" si="27"/>
        <v>600</v>
      </c>
      <c r="K605" s="547" t="s">
        <v>306</v>
      </c>
      <c r="L605" s="580" t="s">
        <v>644</v>
      </c>
      <c r="M605" s="582"/>
      <c r="N605" s="598"/>
    </row>
    <row r="606" spans="1:14" s="60" customFormat="1" ht="63.75" customHeight="1">
      <c r="A606" s="612" t="s">
        <v>1203</v>
      </c>
      <c r="B606" s="571" t="s">
        <v>626</v>
      </c>
      <c r="C606" s="570" t="s">
        <v>555</v>
      </c>
      <c r="D606" s="613" t="s">
        <v>113</v>
      </c>
      <c r="E606" s="633">
        <v>180000</v>
      </c>
      <c r="F606" s="633">
        <v>1</v>
      </c>
      <c r="G606" s="531"/>
      <c r="H606" s="531"/>
      <c r="I606" s="531">
        <v>180</v>
      </c>
      <c r="J606" s="531">
        <f t="shared" si="27"/>
        <v>180</v>
      </c>
      <c r="K606" s="547" t="s">
        <v>306</v>
      </c>
      <c r="L606" s="580" t="s">
        <v>644</v>
      </c>
      <c r="M606" s="582"/>
      <c r="N606" s="598"/>
    </row>
    <row r="607" spans="1:14" s="60" customFormat="1">
      <c r="A607" s="615"/>
      <c r="E607" s="616"/>
      <c r="F607" s="616"/>
      <c r="G607" s="616"/>
      <c r="H607" s="616"/>
      <c r="I607" s="616"/>
      <c r="J607" s="616"/>
      <c r="K607" s="617"/>
      <c r="L607" s="529"/>
    </row>
    <row r="608" spans="1:14" s="60" customFormat="1">
      <c r="A608" s="615"/>
      <c r="E608" s="616"/>
      <c r="F608" s="616"/>
      <c r="G608" s="616"/>
      <c r="H608" s="616"/>
      <c r="I608" s="616"/>
      <c r="J608" s="616"/>
      <c r="K608" s="617"/>
      <c r="L608" s="529"/>
    </row>
    <row r="609" spans="1:12" s="60" customFormat="1">
      <c r="A609" s="615"/>
      <c r="E609" s="616"/>
      <c r="F609" s="616"/>
      <c r="G609" s="616"/>
      <c r="H609" s="616"/>
      <c r="I609" s="616"/>
      <c r="J609" s="616"/>
      <c r="K609" s="617"/>
      <c r="L609" s="529"/>
    </row>
    <row r="610" spans="1:12" s="60" customFormat="1" hidden="1">
      <c r="A610" s="615"/>
      <c r="E610" s="616"/>
      <c r="F610" s="616"/>
      <c r="G610" s="616"/>
      <c r="H610" s="616"/>
      <c r="I610" s="616"/>
      <c r="J610" s="616">
        <v>183231.334</v>
      </c>
      <c r="K610" s="618" t="s">
        <v>861</v>
      </c>
      <c r="L610" s="529"/>
    </row>
    <row r="611" spans="1:12" s="60" customFormat="1" ht="51.75" hidden="1">
      <c r="A611" s="615"/>
      <c r="B611" s="60" t="s">
        <v>859</v>
      </c>
      <c r="D611" s="60" t="s">
        <v>113</v>
      </c>
      <c r="E611" s="616">
        <v>120000000</v>
      </c>
      <c r="F611" s="616">
        <v>1</v>
      </c>
      <c r="G611" s="616">
        <v>0</v>
      </c>
      <c r="H611" s="616">
        <v>40000</v>
      </c>
      <c r="I611" s="616">
        <v>80000</v>
      </c>
      <c r="J611" s="616">
        <v>120000</v>
      </c>
      <c r="K611" s="618">
        <v>4639</v>
      </c>
      <c r="L611" s="529"/>
    </row>
    <row r="612" spans="1:12" s="60" customFormat="1" hidden="1">
      <c r="A612" s="615"/>
      <c r="B612" s="60" t="s">
        <v>860</v>
      </c>
      <c r="C612" s="60" t="s">
        <v>833</v>
      </c>
      <c r="D612" s="60" t="s">
        <v>113</v>
      </c>
      <c r="E612" s="616">
        <v>1000000</v>
      </c>
      <c r="F612" s="616">
        <v>1</v>
      </c>
      <c r="G612" s="616">
        <v>0</v>
      </c>
      <c r="H612" s="616">
        <v>300</v>
      </c>
      <c r="I612" s="616">
        <v>600</v>
      </c>
      <c r="J612" s="616">
        <v>1000</v>
      </c>
      <c r="K612" s="618">
        <v>4822</v>
      </c>
      <c r="L612" s="529"/>
    </row>
    <row r="613" spans="1:12" s="60" customFormat="1" ht="34.5" hidden="1">
      <c r="A613" s="619">
        <v>99600000</v>
      </c>
      <c r="B613" s="553" t="s">
        <v>831</v>
      </c>
      <c r="C613" s="552" t="s">
        <v>833</v>
      </c>
      <c r="D613" s="552" t="s">
        <v>113</v>
      </c>
      <c r="E613" s="575">
        <v>24724639</v>
      </c>
      <c r="F613" s="620">
        <v>1</v>
      </c>
      <c r="G613" s="572">
        <v>0</v>
      </c>
      <c r="H613" s="572">
        <v>24724.638999999999</v>
      </c>
      <c r="I613" s="572">
        <v>24724.638999999999</v>
      </c>
      <c r="J613" s="572">
        <v>24724.638999999999</v>
      </c>
      <c r="K613" s="618">
        <v>5112</v>
      </c>
      <c r="L613" s="529"/>
    </row>
    <row r="614" spans="1:12" s="60" customFormat="1" ht="34.5" hidden="1">
      <c r="A614" s="619">
        <v>99600000</v>
      </c>
      <c r="B614" s="553" t="s">
        <v>831</v>
      </c>
      <c r="C614" s="552" t="s">
        <v>833</v>
      </c>
      <c r="D614" s="552" t="s">
        <v>113</v>
      </c>
      <c r="E614" s="575">
        <v>5182320</v>
      </c>
      <c r="F614" s="620">
        <v>1</v>
      </c>
      <c r="G614" s="572">
        <v>0</v>
      </c>
      <c r="H614" s="572">
        <v>5182.32</v>
      </c>
      <c r="I614" s="572">
        <v>5182.32</v>
      </c>
      <c r="J614" s="572">
        <v>5182.32</v>
      </c>
      <c r="K614" s="617">
        <v>5112</v>
      </c>
      <c r="L614" s="529"/>
    </row>
    <row r="615" spans="1:12" s="60" customFormat="1" ht="34.5" hidden="1">
      <c r="A615" s="619">
        <v>99600000</v>
      </c>
      <c r="B615" s="553" t="s">
        <v>831</v>
      </c>
      <c r="C615" s="552" t="s">
        <v>833</v>
      </c>
      <c r="D615" s="552" t="s">
        <v>113</v>
      </c>
      <c r="E615" s="575">
        <v>278928</v>
      </c>
      <c r="F615" s="620">
        <v>1</v>
      </c>
      <c r="G615" s="572">
        <v>0</v>
      </c>
      <c r="H615" s="572">
        <v>278.928</v>
      </c>
      <c r="I615" s="572">
        <v>278.928</v>
      </c>
      <c r="J615" s="572">
        <v>278.928</v>
      </c>
      <c r="K615" s="617">
        <v>5112</v>
      </c>
      <c r="L615" s="529"/>
    </row>
    <row r="616" spans="1:12" s="60" customFormat="1" ht="34.5" hidden="1">
      <c r="A616" s="619">
        <v>99600000</v>
      </c>
      <c r="B616" s="553" t="s">
        <v>831</v>
      </c>
      <c r="C616" s="552" t="s">
        <v>833</v>
      </c>
      <c r="D616" s="552" t="s">
        <v>113</v>
      </c>
      <c r="E616" s="575">
        <v>8872</v>
      </c>
      <c r="F616" s="620">
        <v>1</v>
      </c>
      <c r="G616" s="572">
        <v>0</v>
      </c>
      <c r="H616" s="572">
        <v>8.8719999999999999</v>
      </c>
      <c r="I616" s="572">
        <v>8.8719999999999999</v>
      </c>
      <c r="J616" s="572">
        <v>8.8719999999999999</v>
      </c>
      <c r="K616" s="617">
        <v>5112</v>
      </c>
      <c r="L616" s="529"/>
    </row>
    <row r="617" spans="1:12" s="60" customFormat="1" hidden="1">
      <c r="A617" s="615"/>
      <c r="E617" s="616"/>
      <c r="F617" s="616"/>
      <c r="G617" s="616">
        <f>+G12+G610+G611+G612+G613+G614+G615+G616</f>
        <v>1434154.2</v>
      </c>
      <c r="H617" s="616">
        <f>+H12+H610+H611+H612+H613+H614+H615+H616</f>
        <v>4170785.9479999994</v>
      </c>
      <c r="I617" s="616">
        <f>+I12+I610+I611+I612+I613+I614+I615+I616</f>
        <v>6300670.4480000017</v>
      </c>
      <c r="J617" s="616">
        <f>+J12+J610+J611+J612+J613+J614+J615+J616</f>
        <v>10816090.881999999</v>
      </c>
      <c r="K617" s="617"/>
      <c r="L617" s="529"/>
    </row>
    <row r="618" spans="1:12" s="60" customFormat="1" hidden="1">
      <c r="A618" s="615"/>
      <c r="E618" s="616"/>
      <c r="F618" s="616"/>
      <c r="G618" s="616"/>
      <c r="H618" s="616"/>
      <c r="I618" s="616"/>
      <c r="J618" s="616"/>
      <c r="K618" s="617"/>
      <c r="L618" s="529"/>
    </row>
    <row r="619" spans="1:12" s="60" customFormat="1" hidden="1">
      <c r="A619" s="615"/>
      <c r="E619" s="616"/>
      <c r="F619" s="616"/>
      <c r="G619" s="616"/>
      <c r="H619" s="616"/>
      <c r="I619" s="616"/>
      <c r="J619" s="616"/>
      <c r="K619" s="617"/>
      <c r="L619" s="529"/>
    </row>
    <row r="620" spans="1:12" s="60" customFormat="1" hidden="1">
      <c r="A620" s="615"/>
      <c r="E620" s="616"/>
      <c r="F620" s="616"/>
      <c r="G620" s="616"/>
      <c r="H620" s="616"/>
      <c r="I620" s="616"/>
      <c r="J620" s="616"/>
      <c r="K620" s="617"/>
      <c r="L620" s="529"/>
    </row>
    <row r="621" spans="1:12" s="60" customFormat="1" hidden="1">
      <c r="A621" s="615"/>
      <c r="E621" s="616"/>
      <c r="F621" s="616"/>
      <c r="G621" s="616"/>
      <c r="H621" s="616"/>
      <c r="I621" s="616"/>
      <c r="J621" s="616"/>
      <c r="K621" s="617"/>
      <c r="L621" s="529"/>
    </row>
    <row r="622" spans="1:12" s="60" customFormat="1" hidden="1">
      <c r="A622" s="615"/>
      <c r="E622" s="616"/>
      <c r="F622" s="616"/>
      <c r="G622" s="616"/>
      <c r="H622" s="616"/>
      <c r="I622" s="616"/>
      <c r="J622" s="616"/>
      <c r="K622" s="617"/>
      <c r="L622" s="529"/>
    </row>
    <row r="623" spans="1:12" s="60" customFormat="1">
      <c r="A623" s="615"/>
      <c r="E623" s="616"/>
      <c r="F623" s="616"/>
      <c r="G623" s="616"/>
      <c r="H623" s="616"/>
      <c r="I623" s="616"/>
      <c r="J623" s="616"/>
      <c r="K623" s="617"/>
      <c r="L623" s="529"/>
    </row>
    <row r="624" spans="1:12" s="60" customFormat="1">
      <c r="A624" s="615"/>
      <c r="E624" s="616"/>
      <c r="F624" s="616"/>
      <c r="G624" s="616"/>
      <c r="H624" s="616"/>
      <c r="I624" s="616"/>
      <c r="J624" s="616"/>
      <c r="K624" s="617"/>
      <c r="L624" s="529"/>
    </row>
    <row r="625" spans="1:12" s="60" customFormat="1">
      <c r="A625" s="615"/>
      <c r="E625" s="616"/>
      <c r="F625" s="616"/>
      <c r="G625" s="616"/>
      <c r="H625" s="616"/>
      <c r="I625" s="616"/>
      <c r="J625" s="616"/>
      <c r="K625" s="617"/>
      <c r="L625" s="529"/>
    </row>
    <row r="626" spans="1:12" s="60" customFormat="1">
      <c r="A626" s="615"/>
      <c r="E626" s="616"/>
      <c r="F626" s="616"/>
      <c r="G626" s="616"/>
      <c r="H626" s="616"/>
      <c r="I626" s="616"/>
      <c r="J626" s="616"/>
      <c r="K626" s="617"/>
      <c r="L626" s="529"/>
    </row>
    <row r="627" spans="1:12" s="60" customFormat="1">
      <c r="A627" s="615"/>
      <c r="E627" s="616"/>
      <c r="F627" s="616"/>
      <c r="G627" s="616"/>
      <c r="H627" s="616"/>
      <c r="I627" s="616"/>
      <c r="J627" s="616"/>
      <c r="K627" s="617"/>
      <c r="L627" s="529"/>
    </row>
    <row r="628" spans="1:12" s="60" customFormat="1">
      <c r="A628" s="615"/>
      <c r="E628" s="616"/>
      <c r="F628" s="616"/>
      <c r="G628" s="616"/>
      <c r="H628" s="616"/>
      <c r="I628" s="616"/>
      <c r="J628" s="616"/>
      <c r="K628" s="617"/>
      <c r="L628" s="529"/>
    </row>
    <row r="629" spans="1:12" s="60" customFormat="1">
      <c r="A629" s="615"/>
      <c r="E629" s="616"/>
      <c r="F629" s="616"/>
      <c r="G629" s="616"/>
      <c r="H629" s="616"/>
      <c r="I629" s="616"/>
      <c r="J629" s="616"/>
      <c r="K629" s="617"/>
      <c r="L629" s="529"/>
    </row>
    <row r="630" spans="1:12" s="60" customFormat="1">
      <c r="A630" s="615"/>
      <c r="E630" s="616"/>
      <c r="F630" s="616"/>
      <c r="G630" s="616"/>
      <c r="H630" s="616"/>
      <c r="I630" s="616"/>
      <c r="J630" s="616"/>
      <c r="K630" s="617"/>
      <c r="L630" s="529"/>
    </row>
  </sheetData>
  <autoFilter ref="A14:IN606"/>
  <sortState ref="A571:IS588">
    <sortCondition ref="A571"/>
  </sortState>
  <customSheetViews>
    <customSheetView guid="{BA9DD912-BB3C-40B9-B8D4-2F3BB33695CD}" scale="60" showPageBreaks="1" printArea="1" showAutoFilter="1" view="pageBreakPreview">
      <selection activeCell="A3" sqref="A3"/>
      <pageMargins left="0.4" right="0.28999999999999998" top="0.21" bottom="0.157" header="0.15748031496063" footer="0.196850393700787"/>
      <printOptions horizontalCentered="1"/>
      <pageSetup scale="66" firstPageNumber="11" orientation="portrait" useFirstPageNumber="1" horizontalDpi="1200" verticalDpi="1200" r:id="rId1"/>
      <headerFooter alignWithMargins="0"/>
    </customSheetView>
    <customSheetView guid="{50D6D28B-5697-48B1-897B-3DAEBACB1D6A}" scale="77" showPageBreaks="1" printArea="1" showAutoFilter="1" view="pageBreakPreview" topLeftCell="A37">
      <selection activeCell="E49" sqref="E49"/>
      <pageMargins left="0.4" right="0.28999999999999998" top="0.21" bottom="0.157" header="0.15748031496063" footer="0.196850393700787"/>
      <printOptions horizontalCentered="1"/>
      <pageSetup scale="66" firstPageNumber="11" orientation="portrait" useFirstPageNumber="1" horizontalDpi="1200" verticalDpi="1200" r:id="rId2"/>
      <headerFooter alignWithMargins="0"/>
      <autoFilter ref="B1"/>
    </customSheetView>
    <customSheetView guid="{8D44251F-CD28-4FD5-87FF-B69A5EBE7DBB}" scale="77" showPageBreaks="1" printArea="1" showAutoFilter="1" view="pageBreakPreview" topLeftCell="A243">
      <selection activeCell="H249" sqref="H249:I249"/>
      <pageMargins left="0.4" right="0.28999999999999998" top="0.21" bottom="0.157" header="0.15748031496063" footer="0.196850393700787"/>
      <printOptions horizontalCentered="1"/>
      <pageSetup scale="66" firstPageNumber="11" orientation="portrait" useFirstPageNumber="1" horizontalDpi="1200" verticalDpi="1200" r:id="rId3"/>
      <headerFooter alignWithMargins="0"/>
    </customSheetView>
  </customSheetViews>
  <mergeCells count="10">
    <mergeCell ref="A5:J5"/>
    <mergeCell ref="A6:A7"/>
    <mergeCell ref="A10:F10"/>
    <mergeCell ref="A11:F11"/>
    <mergeCell ref="F6:J6"/>
    <mergeCell ref="E6:E7"/>
    <mergeCell ref="B6:B7"/>
    <mergeCell ref="C6:C7"/>
    <mergeCell ref="D6:D7"/>
    <mergeCell ref="A9:F9"/>
  </mergeCells>
  <phoneticPr fontId="55" type="noConversion"/>
  <conditionalFormatting sqref="A424">
    <cfRule type="duplicateValues" dxfId="60" priority="3164"/>
  </conditionalFormatting>
  <conditionalFormatting sqref="A86">
    <cfRule type="duplicateValues" dxfId="59" priority="3167"/>
  </conditionalFormatting>
  <conditionalFormatting sqref="A425:A426 A161:A162 A155">
    <cfRule type="duplicateValues" dxfId="58" priority="3176" stopIfTrue="1"/>
  </conditionalFormatting>
  <conditionalFormatting sqref="A45:A46">
    <cfRule type="duplicateValues" dxfId="57" priority="3180" stopIfTrue="1"/>
  </conditionalFormatting>
  <conditionalFormatting sqref="A41">
    <cfRule type="duplicateValues" dxfId="56" priority="3188"/>
  </conditionalFormatting>
  <conditionalFormatting sqref="A41">
    <cfRule type="duplicateValues" dxfId="55" priority="3189" stopIfTrue="1"/>
  </conditionalFormatting>
  <conditionalFormatting sqref="A44">
    <cfRule type="duplicateValues" dxfId="54" priority="3195"/>
  </conditionalFormatting>
  <conditionalFormatting sqref="A44">
    <cfRule type="duplicateValues" dxfId="53" priority="3197" stopIfTrue="1"/>
  </conditionalFormatting>
  <conditionalFormatting sqref="A52">
    <cfRule type="duplicateValues" dxfId="52" priority="3199"/>
  </conditionalFormatting>
  <conditionalFormatting sqref="A54">
    <cfRule type="duplicateValues" dxfId="51" priority="3205"/>
  </conditionalFormatting>
  <conditionalFormatting sqref="A617:A65572 A331:A343 A570:A573 A607:A612 A28:A40 A42:A43 A45:A49 A53 A55:A59 A61:A129 A132 A135 A138:A198 A200:A223 A229:A231 A233:A234 A242:A277 A279:A319 A321:A323 A345 A347 A353:A355 A360 A362:A376 A381:A385 A388 A390:A400 A402:A413 A415 A417:A439 A441 A443:A444 A448:A450 A452:A453 A455:A456 A461:A462 A464:A467 A469 A472:A473 A475 A482:A484 A486:A489 A491 A493:A495 A497 A499 A506 A513:A516 A518:A521 A523:A544 A548 A552:A557 A559:A561 A567 A578:A580 A588:A605 A1:A26">
    <cfRule type="duplicateValues" dxfId="50" priority="3214"/>
  </conditionalFormatting>
  <conditionalFormatting sqref="A617:A65572 A331:A343 A570:A573 A607:A612 A28:A40 A42:A43 A45:A49 A53 A55:A59 A61:A79 A81 A83:A87 A89 A93:A129 A132 A135 A138:A198 A200:A223 A229:A231 A233:A234 A242:A277 A279:A319 A321:A323 A345 A347 A353:A355 A360 A362:A376 A381:A385 A388 A390:A400 A402:A413 A415 A417:A439 A441 A443:A444 A448:A450 A452:A453 A455:A456 A461:A462 A464:A467 A469 A472:A473 A475 A482:A484 A486:A489 A491 A493:A495 A497 A499 A506 A513:A516 A518:A521 A523:A544 A548 A552:A557 A559:A561 A567 A578:A580 A588:A605 A1:A26">
    <cfRule type="duplicateValues" dxfId="49" priority="3228"/>
  </conditionalFormatting>
  <conditionalFormatting sqref="A423 A428:A437 A570:A573">
    <cfRule type="duplicateValues" dxfId="48" priority="3251" stopIfTrue="1"/>
  </conditionalFormatting>
  <conditionalFormatting sqref="A401">
    <cfRule type="duplicateValues" dxfId="47" priority="3258"/>
  </conditionalFormatting>
  <conditionalFormatting sqref="A50">
    <cfRule type="duplicateValues" dxfId="46" priority="3316"/>
  </conditionalFormatting>
  <conditionalFormatting sqref="A51">
    <cfRule type="duplicateValues" dxfId="45" priority="3318"/>
  </conditionalFormatting>
  <conditionalFormatting sqref="A60">
    <cfRule type="duplicateValues" dxfId="44" priority="153"/>
  </conditionalFormatting>
  <conditionalFormatting sqref="A60">
    <cfRule type="duplicateValues" dxfId="43" priority="154"/>
  </conditionalFormatting>
  <conditionalFormatting sqref="A320 A324:A327">
    <cfRule type="duplicateValues" dxfId="42" priority="140"/>
  </conditionalFormatting>
  <conditionalFormatting sqref="A427">
    <cfRule type="duplicateValues" dxfId="41" priority="4329" stopIfTrue="1"/>
  </conditionalFormatting>
  <conditionalFormatting sqref="A590:A605">
    <cfRule type="duplicateValues" dxfId="40" priority="4499" stopIfTrue="1"/>
  </conditionalFormatting>
  <conditionalFormatting sqref="A27">
    <cfRule type="duplicateValues" dxfId="39" priority="62" stopIfTrue="1"/>
  </conditionalFormatting>
  <conditionalFormatting sqref="A27">
    <cfRule type="duplicateValues" dxfId="38" priority="63"/>
  </conditionalFormatting>
  <conditionalFormatting sqref="A27">
    <cfRule type="duplicateValues" dxfId="37" priority="64"/>
  </conditionalFormatting>
  <conditionalFormatting sqref="A82">
    <cfRule type="duplicateValues" dxfId="36" priority="4556"/>
  </conditionalFormatting>
  <conditionalFormatting sqref="A130:A131 A133:A134 A136:A137">
    <cfRule type="duplicateValues" dxfId="35" priority="4614"/>
  </conditionalFormatting>
  <conditionalFormatting sqref="A328:A330">
    <cfRule type="duplicateValues" dxfId="34" priority="4722"/>
  </conditionalFormatting>
  <conditionalFormatting sqref="A377:A379 A344 A346">
    <cfRule type="duplicateValues" dxfId="33" priority="4826"/>
  </conditionalFormatting>
  <conditionalFormatting sqref="A348:A352 A356:A359">
    <cfRule type="duplicateValues" dxfId="32" priority="4828"/>
  </conditionalFormatting>
  <conditionalFormatting sqref="A414 A416">
    <cfRule type="duplicateValues" dxfId="31" priority="38"/>
  </conditionalFormatting>
  <conditionalFormatting sqref="A457:A460 A463 A468 A470:A471 A474 A476:A481 A485 A490 A492 A496 A498 A500:A505 A507:A512">
    <cfRule type="duplicateValues" dxfId="30" priority="28"/>
  </conditionalFormatting>
  <conditionalFormatting sqref="A517 A545:A547 A549:A551 A522 A558 A562:A563">
    <cfRule type="duplicateValues" dxfId="29" priority="4881"/>
  </conditionalFormatting>
  <conditionalFormatting sqref="A278">
    <cfRule type="duplicateValues" dxfId="28" priority="26"/>
  </conditionalFormatting>
  <conditionalFormatting sqref="A278">
    <cfRule type="duplicateValues" dxfId="27" priority="27"/>
  </conditionalFormatting>
  <conditionalFormatting sqref="A199">
    <cfRule type="duplicateValues" dxfId="26" priority="25"/>
  </conditionalFormatting>
  <conditionalFormatting sqref="A82">
    <cfRule type="duplicateValues" dxfId="25" priority="23"/>
  </conditionalFormatting>
  <conditionalFormatting sqref="A82">
    <cfRule type="duplicateValues" dxfId="24" priority="24" stopIfTrue="1"/>
  </conditionalFormatting>
  <conditionalFormatting sqref="A282">
    <cfRule type="duplicateValues" dxfId="23" priority="22" stopIfTrue="1"/>
  </conditionalFormatting>
  <conditionalFormatting sqref="A425:A426">
    <cfRule type="duplicateValues" dxfId="22" priority="21" stopIfTrue="1"/>
  </conditionalFormatting>
  <conditionalFormatting sqref="A613:A616">
    <cfRule type="duplicateValues" dxfId="21" priority="18"/>
  </conditionalFormatting>
  <conditionalFormatting sqref="A386:A387 A389">
    <cfRule type="duplicateValues" dxfId="20" priority="5143"/>
  </conditionalFormatting>
  <conditionalFormatting sqref="A85 A28:A31 A34:A38 A43 A45:A46 A53 A55:A56 A62 A65:A66 A68:A69 A72:A73 A77 A89 A93:A95 A97:A98 A100 A103:A104 A106:A107 A111:A129 A132 A135 A138:A154 A156:A160 A162 A164:A181 A183:A192 A194:A195 A198 A200 A202:A204 A206:A213 A215:A222 A229:A231 A233:A234 A242:A277 A279:A280 A282:A283 A288:A296 A299:A306 A308:A319 A321:A323 A345 A347 A353:A355 A360 A362:A376 A381:A383 A388 A390:A395 A397:A400 A402:A408 A410:A413 A415 A417:A420 A423 A427:A430 A432:A436 A438:A439 A441 A443:A444 A448:A450 A452:A453 A455:A456 A461:A462 A464:A467 A469 A472:A473 A475 A482:A484 A486:A489 A491 A493:A495 A497 A499 A506 A513:A516 A518:A521 A523:A544 A548 A552:A557 A559:A561 A567 A578:A580 A588 A15:A25">
    <cfRule type="duplicateValues" dxfId="19" priority="5148" stopIfTrue="1"/>
  </conditionalFormatting>
  <conditionalFormatting sqref="A28:A32">
    <cfRule type="duplicateValues" dxfId="18" priority="5149" stopIfTrue="1"/>
  </conditionalFormatting>
  <conditionalFormatting sqref="A39">
    <cfRule type="duplicateValues" dxfId="17" priority="5154" stopIfTrue="1"/>
  </conditionalFormatting>
  <conditionalFormatting sqref="A47:A49">
    <cfRule type="duplicateValues" dxfId="16" priority="5209" stopIfTrue="1"/>
  </conditionalFormatting>
  <conditionalFormatting sqref="A380">
    <cfRule type="duplicateValues" dxfId="15" priority="5380"/>
  </conditionalFormatting>
  <conditionalFormatting sqref="A564:A566 A440 A442 A445:A447 A451 A454 A568:A569">
    <cfRule type="duplicateValues" dxfId="14" priority="5489"/>
  </conditionalFormatting>
  <conditionalFormatting sqref="A564:A566 A440 A442 A445:A447 A451 A454 A568:A569">
    <cfRule type="duplicateValues" dxfId="13" priority="5491" stopIfTrue="1"/>
  </conditionalFormatting>
  <conditionalFormatting sqref="A581:A587">
    <cfRule type="duplicateValues" dxfId="12" priority="5541"/>
  </conditionalFormatting>
  <conditionalFormatting sqref="A581:A587">
    <cfRule type="duplicateValues" dxfId="11" priority="5542" stopIfTrue="1"/>
  </conditionalFormatting>
  <conditionalFormatting sqref="A574:A577">
    <cfRule type="duplicateValues" dxfId="10" priority="5691"/>
  </conditionalFormatting>
  <conditionalFormatting sqref="A574:A577">
    <cfRule type="duplicateValues" dxfId="9" priority="5692" stopIfTrue="1"/>
  </conditionalFormatting>
  <conditionalFormatting sqref="A88:A94">
    <cfRule type="duplicateValues" dxfId="8" priority="5746"/>
  </conditionalFormatting>
  <conditionalFormatting sqref="A606">
    <cfRule type="duplicateValues" dxfId="7" priority="4"/>
  </conditionalFormatting>
  <conditionalFormatting sqref="A606">
    <cfRule type="duplicateValues" dxfId="6" priority="5"/>
  </conditionalFormatting>
  <conditionalFormatting sqref="A606">
    <cfRule type="duplicateValues" dxfId="5" priority="6" stopIfTrue="1"/>
  </conditionalFormatting>
  <conditionalFormatting sqref="A224:A228 A232 A235:A241">
    <cfRule type="duplicateValues" dxfId="4" priority="5858"/>
  </conditionalFormatting>
  <conditionalFormatting sqref="M1:M1048576">
    <cfRule type="duplicateValues" dxfId="3" priority="1"/>
    <cfRule type="duplicateValues" dxfId="2" priority="2"/>
  </conditionalFormatting>
  <conditionalFormatting sqref="A361">
    <cfRule type="duplicateValues" dxfId="1" priority="5974"/>
  </conditionalFormatting>
  <conditionalFormatting sqref="A80">
    <cfRule type="duplicateValues" dxfId="0" priority="5975"/>
  </conditionalFormatting>
  <printOptions horizontalCentered="1"/>
  <pageMargins left="0.2" right="0.2" top="0.21" bottom="0.157" header="0.15748031496063" footer="0.196850393700787"/>
  <pageSetup firstPageNumber="11" orientation="portrait" useFirstPageNumber="1" horizontalDpi="1200" verticalDpi="1200" r:id="rId4"/>
  <headerFooter alignWithMargins="0"/>
  <rowBreaks count="1" manualBreakCount="1">
    <brk id="44" max="9" man="1"/>
  </rowBreaks>
  <ignoredErrors>
    <ignoredError sqref="K631:K65572 K5:K11" numberStoredAsText="1"/>
  </ignoredErrors>
  <drawing r:id="rId5"/>
  <legacyDrawing r:id="rId6"/>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K223"/>
  <sheetViews>
    <sheetView view="pageBreakPreview" topLeftCell="A47" zoomScale="60" zoomScaleNormal="100" workbookViewId="0">
      <selection activeCell="J75" sqref="J75"/>
    </sheetView>
  </sheetViews>
  <sheetFormatPr defaultRowHeight="15"/>
  <cols>
    <col min="1" max="2" width="12" style="383" customWidth="1"/>
    <col min="3" max="3" width="51.7109375" style="383" customWidth="1"/>
    <col min="4" max="4" width="11" style="383" customWidth="1"/>
    <col min="5" max="5" width="10.85546875" style="383" customWidth="1"/>
    <col min="6" max="6" width="10" style="383" customWidth="1"/>
    <col min="7" max="7" width="10.5703125" style="383" customWidth="1"/>
    <col min="8" max="8" width="13.85546875" style="383" customWidth="1"/>
    <col min="9" max="9" width="14.140625" style="383" customWidth="1"/>
    <col min="10" max="10" width="13.42578125" style="383" bestFit="1" customWidth="1"/>
    <col min="11" max="11" width="13.42578125" style="383" customWidth="1"/>
    <col min="12" max="16384" width="9.140625" style="383"/>
  </cols>
  <sheetData>
    <row r="1" spans="1:11" ht="15.75" customHeight="1">
      <c r="I1" s="494"/>
      <c r="J1" s="790" t="s">
        <v>457</v>
      </c>
      <c r="K1" s="790"/>
    </row>
    <row r="2" spans="1:11" ht="15.75" customHeight="1">
      <c r="I2" s="791" t="s">
        <v>195</v>
      </c>
      <c r="J2" s="791"/>
      <c r="K2" s="791"/>
    </row>
    <row r="3" spans="1:11" ht="15.75" customHeight="1">
      <c r="I3" s="791" t="s">
        <v>449</v>
      </c>
      <c r="J3" s="791"/>
      <c r="K3" s="791"/>
    </row>
    <row r="4" spans="1:11" ht="15.75" customHeight="1">
      <c r="A4" s="382"/>
      <c r="B4" s="382"/>
      <c r="C4" s="382"/>
      <c r="D4" s="382"/>
      <c r="E4" s="382"/>
      <c r="F4" s="382"/>
      <c r="G4" s="382"/>
      <c r="H4" s="382"/>
      <c r="I4" s="495"/>
      <c r="J4" s="496"/>
      <c r="K4" s="497" t="s">
        <v>450</v>
      </c>
    </row>
    <row r="5" spans="1:11" ht="15.75" customHeight="1">
      <c r="A5" s="382"/>
      <c r="B5" s="382"/>
      <c r="C5" s="382"/>
      <c r="D5" s="382"/>
      <c r="E5" s="382"/>
      <c r="F5" s="382"/>
      <c r="G5" s="384"/>
      <c r="H5" s="382"/>
      <c r="I5" s="495"/>
      <c r="J5" s="790" t="s">
        <v>458</v>
      </c>
      <c r="K5" s="790"/>
    </row>
    <row r="6" spans="1:11" ht="30.75" customHeight="1">
      <c r="A6" s="818" t="s">
        <v>1222</v>
      </c>
      <c r="B6" s="818"/>
      <c r="C6" s="818"/>
      <c r="D6" s="818"/>
      <c r="E6" s="818"/>
      <c r="F6" s="818"/>
      <c r="G6" s="818"/>
      <c r="H6" s="818"/>
      <c r="I6" s="818"/>
      <c r="J6" s="818"/>
      <c r="K6" s="818"/>
    </row>
    <row r="7" spans="1:11" ht="102.75" customHeight="1">
      <c r="A7" s="819" t="s">
        <v>546</v>
      </c>
      <c r="B7" s="820"/>
      <c r="C7" s="820"/>
      <c r="D7" s="820"/>
      <c r="E7" s="820"/>
      <c r="F7" s="820"/>
      <c r="G7" s="820"/>
      <c r="H7" s="820"/>
      <c r="I7" s="820"/>
      <c r="J7" s="820"/>
      <c r="K7" s="820"/>
    </row>
    <row r="8" spans="1:11" ht="17.25" hidden="1">
      <c r="A8" s="821" t="s">
        <v>50</v>
      </c>
      <c r="B8" s="821"/>
      <c r="C8" s="822" t="s">
        <v>459</v>
      </c>
      <c r="D8" s="823"/>
      <c r="E8" s="823"/>
      <c r="F8" s="823"/>
      <c r="G8" s="823"/>
      <c r="H8" s="823"/>
      <c r="I8" s="823"/>
      <c r="J8" s="824"/>
      <c r="K8" s="382"/>
    </row>
    <row r="9" spans="1:11" ht="17.25" hidden="1">
      <c r="A9" s="821"/>
      <c r="B9" s="821"/>
      <c r="C9" s="821" t="s">
        <v>460</v>
      </c>
      <c r="D9" s="821"/>
      <c r="E9" s="821"/>
      <c r="F9" s="821"/>
      <c r="G9" s="821" t="s">
        <v>461</v>
      </c>
      <c r="H9" s="821"/>
      <c r="I9" s="821"/>
      <c r="J9" s="821"/>
      <c r="K9" s="382"/>
    </row>
    <row r="10" spans="1:11" ht="51.75" hidden="1">
      <c r="A10" s="821"/>
      <c r="B10" s="821"/>
      <c r="C10" s="385" t="s">
        <v>51</v>
      </c>
      <c r="D10" s="385" t="s">
        <v>52</v>
      </c>
      <c r="E10" s="385" t="s">
        <v>53</v>
      </c>
      <c r="F10" s="385" t="s">
        <v>14</v>
      </c>
      <c r="G10" s="385" t="s">
        <v>51</v>
      </c>
      <c r="H10" s="385" t="s">
        <v>52</v>
      </c>
      <c r="I10" s="385" t="s">
        <v>53</v>
      </c>
      <c r="J10" s="385" t="s">
        <v>14</v>
      </c>
      <c r="K10" s="382"/>
    </row>
    <row r="11" spans="1:11" ht="16.5" hidden="1">
      <c r="A11" s="837" t="s">
        <v>503</v>
      </c>
      <c r="B11" s="838"/>
      <c r="C11" s="838"/>
      <c r="D11" s="838"/>
      <c r="E11" s="838"/>
      <c r="F11" s="838"/>
      <c r="G11" s="838"/>
      <c r="H11" s="838"/>
      <c r="I11" s="838"/>
      <c r="J11" s="838"/>
      <c r="K11" s="838"/>
    </row>
    <row r="12" spans="1:11" ht="17.25" hidden="1">
      <c r="A12" s="821" t="s">
        <v>462</v>
      </c>
      <c r="B12" s="821"/>
      <c r="C12" s="830" t="s">
        <v>504</v>
      </c>
      <c r="D12" s="825"/>
      <c r="E12" s="825"/>
      <c r="F12" s="825"/>
      <c r="G12" s="825"/>
      <c r="H12" s="825"/>
      <c r="I12" s="825"/>
      <c r="J12" s="825"/>
      <c r="K12" s="382"/>
    </row>
    <row r="13" spans="1:11" ht="17.25" hidden="1">
      <c r="A13" s="385">
        <v>1083</v>
      </c>
      <c r="B13" s="385" t="s">
        <v>72</v>
      </c>
      <c r="C13" s="825"/>
      <c r="D13" s="825"/>
      <c r="E13" s="825"/>
      <c r="F13" s="825"/>
      <c r="G13" s="825"/>
      <c r="H13" s="825"/>
      <c r="I13" s="825"/>
      <c r="J13" s="825"/>
      <c r="K13" s="382"/>
    </row>
    <row r="14" spans="1:11" ht="258.75" hidden="1">
      <c r="A14" s="386" t="s">
        <v>87</v>
      </c>
      <c r="B14" s="386" t="s">
        <v>463</v>
      </c>
      <c r="C14" s="385">
        <v>0</v>
      </c>
      <c r="D14" s="385">
        <v>1</v>
      </c>
      <c r="E14" s="385">
        <v>1</v>
      </c>
      <c r="F14" s="385">
        <v>1</v>
      </c>
      <c r="G14" s="385"/>
      <c r="H14" s="385"/>
      <c r="I14" s="385"/>
      <c r="J14" s="385"/>
      <c r="K14" s="382"/>
    </row>
    <row r="15" spans="1:11" ht="34.5" hidden="1">
      <c r="A15" s="387" t="s">
        <v>300</v>
      </c>
      <c r="B15" s="387" t="s">
        <v>301</v>
      </c>
      <c r="C15" s="385"/>
      <c r="D15" s="385"/>
      <c r="E15" s="385"/>
      <c r="F15" s="385"/>
      <c r="G15" s="385"/>
      <c r="H15" s="385"/>
      <c r="I15" s="385"/>
      <c r="J15" s="385"/>
      <c r="K15" s="382"/>
    </row>
    <row r="16" spans="1:11" ht="51.75" hidden="1">
      <c r="A16" s="387" t="s">
        <v>302</v>
      </c>
      <c r="B16" s="387" t="s">
        <v>301</v>
      </c>
      <c r="C16" s="385"/>
      <c r="D16" s="385"/>
      <c r="E16" s="385"/>
      <c r="F16" s="385"/>
      <c r="G16" s="385"/>
      <c r="H16" s="385"/>
      <c r="I16" s="385"/>
      <c r="J16" s="385"/>
      <c r="K16" s="382"/>
    </row>
    <row r="17" spans="1:11" ht="17.25" hidden="1">
      <c r="A17" s="825" t="s">
        <v>464</v>
      </c>
      <c r="B17" s="825"/>
      <c r="C17" s="385" t="s">
        <v>13</v>
      </c>
      <c r="D17" s="385" t="s">
        <v>13</v>
      </c>
      <c r="E17" s="385" t="s">
        <v>13</v>
      </c>
      <c r="F17" s="385" t="s">
        <v>13</v>
      </c>
      <c r="G17" s="388">
        <f>+'[6]N 6.1'!H71</f>
        <v>100</v>
      </c>
      <c r="H17" s="389">
        <f>+'[6]N 6.1'!I71</f>
        <v>200</v>
      </c>
      <c r="I17" s="389">
        <f>+'[6]N 6.1'!J71</f>
        <v>400</v>
      </c>
      <c r="J17" s="389">
        <f>+'[6]N 6.1'!K71</f>
        <v>500</v>
      </c>
      <c r="K17" s="382"/>
    </row>
    <row r="18" spans="1:11" ht="17.25" hidden="1">
      <c r="A18" s="825" t="s">
        <v>505</v>
      </c>
      <c r="B18" s="825"/>
      <c r="C18" s="825"/>
      <c r="D18" s="825"/>
      <c r="E18" s="825"/>
      <c r="F18" s="825"/>
      <c r="G18" s="825"/>
      <c r="H18" s="825"/>
      <c r="I18" s="825"/>
      <c r="J18" s="825"/>
      <c r="K18" s="382"/>
    </row>
    <row r="19" spans="1:11" ht="17.25" hidden="1">
      <c r="A19" s="826" t="s">
        <v>506</v>
      </c>
      <c r="B19" s="825"/>
      <c r="C19" s="825"/>
      <c r="D19" s="825"/>
      <c r="E19" s="825"/>
      <c r="F19" s="825"/>
      <c r="G19" s="825"/>
      <c r="H19" s="825"/>
      <c r="I19" s="825"/>
      <c r="J19" s="825"/>
      <c r="K19" s="382"/>
    </row>
    <row r="20" spans="1:11" ht="17.25" hidden="1">
      <c r="A20" s="825" t="s">
        <v>507</v>
      </c>
      <c r="B20" s="825"/>
      <c r="C20" s="825"/>
      <c r="D20" s="825"/>
      <c r="E20" s="825"/>
      <c r="F20" s="825"/>
      <c r="G20" s="825"/>
      <c r="H20" s="825"/>
      <c r="I20" s="825"/>
      <c r="J20" s="825"/>
      <c r="K20" s="382"/>
    </row>
    <row r="21" spans="1:11" ht="17.25" hidden="1">
      <c r="A21" s="821" t="s">
        <v>462</v>
      </c>
      <c r="B21" s="821"/>
      <c r="C21" s="830" t="s">
        <v>508</v>
      </c>
      <c r="D21" s="825"/>
      <c r="E21" s="825"/>
      <c r="F21" s="825"/>
      <c r="G21" s="825"/>
      <c r="H21" s="825"/>
      <c r="I21" s="825"/>
      <c r="J21" s="825"/>
      <c r="K21" s="382"/>
    </row>
    <row r="22" spans="1:11" ht="17.25" hidden="1">
      <c r="A22" s="385">
        <v>1083</v>
      </c>
      <c r="B22" s="385" t="s">
        <v>106</v>
      </c>
      <c r="C22" s="825"/>
      <c r="D22" s="825"/>
      <c r="E22" s="825"/>
      <c r="F22" s="825"/>
      <c r="G22" s="825"/>
      <c r="H22" s="825"/>
      <c r="I22" s="825"/>
      <c r="J22" s="825"/>
      <c r="K22" s="382"/>
    </row>
    <row r="23" spans="1:11" ht="155.25" hidden="1">
      <c r="A23" s="387" t="s">
        <v>87</v>
      </c>
      <c r="B23" s="386" t="s">
        <v>465</v>
      </c>
      <c r="C23" s="385"/>
      <c r="D23" s="385"/>
      <c r="E23" s="385"/>
      <c r="F23" s="385"/>
      <c r="G23" s="385"/>
      <c r="H23" s="385"/>
      <c r="I23" s="385"/>
      <c r="J23" s="385"/>
      <c r="K23" s="382"/>
    </row>
    <row r="24" spans="1:11" ht="34.5" hidden="1">
      <c r="A24" s="387" t="s">
        <v>300</v>
      </c>
      <c r="B24" s="387" t="s">
        <v>301</v>
      </c>
      <c r="C24" s="385"/>
      <c r="D24" s="385"/>
      <c r="E24" s="385"/>
      <c r="F24" s="385"/>
      <c r="G24" s="385"/>
      <c r="H24" s="385"/>
      <c r="I24" s="385"/>
      <c r="J24" s="385"/>
      <c r="K24" s="382"/>
    </row>
    <row r="25" spans="1:11" ht="51.75" hidden="1">
      <c r="A25" s="387" t="s">
        <v>302</v>
      </c>
      <c r="B25" s="387" t="s">
        <v>301</v>
      </c>
      <c r="C25" s="385"/>
      <c r="D25" s="385"/>
      <c r="E25" s="385"/>
      <c r="F25" s="385"/>
      <c r="G25" s="385"/>
      <c r="H25" s="385"/>
      <c r="I25" s="385"/>
      <c r="J25" s="385"/>
      <c r="K25" s="382"/>
    </row>
    <row r="26" spans="1:11" ht="17.25" hidden="1">
      <c r="A26" s="825" t="s">
        <v>464</v>
      </c>
      <c r="B26" s="825"/>
      <c r="C26" s="385" t="s">
        <v>13</v>
      </c>
      <c r="D26" s="385" t="s">
        <v>13</v>
      </c>
      <c r="E26" s="385" t="s">
        <v>13</v>
      </c>
      <c r="F26" s="385" t="s">
        <v>13</v>
      </c>
      <c r="G26" s="388">
        <f>+'[6]N 6.1'!H72</f>
        <v>0</v>
      </c>
      <c r="H26" s="388">
        <f>+'[6]N 6.1'!I72</f>
        <v>29800</v>
      </c>
      <c r="I26" s="389">
        <f>+'[6]N 6.1'!J72</f>
        <v>57800</v>
      </c>
      <c r="J26" s="389">
        <f>+'[6]N 6.1'!K72</f>
        <v>75435</v>
      </c>
      <c r="K26" s="382"/>
    </row>
    <row r="27" spans="1:11" ht="17.25" hidden="1">
      <c r="A27" s="825" t="s">
        <v>509</v>
      </c>
      <c r="B27" s="825"/>
      <c r="C27" s="825"/>
      <c r="D27" s="825"/>
      <c r="E27" s="825"/>
      <c r="F27" s="825"/>
      <c r="G27" s="825"/>
      <c r="H27" s="825"/>
      <c r="I27" s="825"/>
      <c r="J27" s="825"/>
      <c r="K27" s="382"/>
    </row>
    <row r="28" spans="1:11" ht="17.25" hidden="1">
      <c r="A28" s="826" t="s">
        <v>510</v>
      </c>
      <c r="B28" s="825"/>
      <c r="C28" s="825"/>
      <c r="D28" s="825"/>
      <c r="E28" s="825"/>
      <c r="F28" s="825"/>
      <c r="G28" s="825"/>
      <c r="H28" s="825"/>
      <c r="I28" s="825"/>
      <c r="J28" s="825"/>
      <c r="K28" s="382"/>
    </row>
    <row r="29" spans="1:11" ht="17.25" hidden="1">
      <c r="A29" s="825" t="s">
        <v>507</v>
      </c>
      <c r="B29" s="825"/>
      <c r="C29" s="825"/>
      <c r="D29" s="825"/>
      <c r="E29" s="825"/>
      <c r="F29" s="825"/>
      <c r="G29" s="825"/>
      <c r="H29" s="825"/>
      <c r="I29" s="825"/>
      <c r="J29" s="825"/>
      <c r="K29" s="382"/>
    </row>
    <row r="30" spans="1:11" ht="17.25" hidden="1">
      <c r="A30" s="821" t="s">
        <v>462</v>
      </c>
      <c r="B30" s="821"/>
      <c r="C30" s="830" t="s">
        <v>511</v>
      </c>
      <c r="D30" s="825"/>
      <c r="E30" s="825"/>
      <c r="F30" s="825"/>
      <c r="G30" s="825"/>
      <c r="H30" s="825"/>
      <c r="I30" s="825"/>
      <c r="J30" s="825"/>
      <c r="K30" s="382"/>
    </row>
    <row r="31" spans="1:11" ht="17.25" hidden="1">
      <c r="A31" s="385">
        <v>1083</v>
      </c>
      <c r="B31" s="385" t="s">
        <v>72</v>
      </c>
      <c r="C31" s="825"/>
      <c r="D31" s="825"/>
      <c r="E31" s="825"/>
      <c r="F31" s="825"/>
      <c r="G31" s="825"/>
      <c r="H31" s="825"/>
      <c r="I31" s="825"/>
      <c r="J31" s="825"/>
      <c r="K31" s="382"/>
    </row>
    <row r="32" spans="1:11" ht="276" hidden="1">
      <c r="A32" s="387" t="s">
        <v>87</v>
      </c>
      <c r="B32" s="390" t="s">
        <v>466</v>
      </c>
      <c r="C32" s="385"/>
      <c r="D32" s="385"/>
      <c r="E32" s="385"/>
      <c r="F32" s="385"/>
      <c r="G32" s="385"/>
      <c r="H32" s="385"/>
      <c r="I32" s="385"/>
      <c r="J32" s="385"/>
      <c r="K32" s="382"/>
    </row>
    <row r="33" spans="1:11" ht="34.5" hidden="1">
      <c r="A33" s="387" t="s">
        <v>300</v>
      </c>
      <c r="B33" s="387" t="s">
        <v>301</v>
      </c>
      <c r="C33" s="385"/>
      <c r="D33" s="385"/>
      <c r="E33" s="385"/>
      <c r="F33" s="385"/>
      <c r="G33" s="385"/>
      <c r="H33" s="385"/>
      <c r="I33" s="385"/>
      <c r="J33" s="385"/>
      <c r="K33" s="382"/>
    </row>
    <row r="34" spans="1:11" ht="51.75" hidden="1">
      <c r="A34" s="387" t="s">
        <v>302</v>
      </c>
      <c r="B34" s="387" t="s">
        <v>301</v>
      </c>
      <c r="C34" s="385"/>
      <c r="D34" s="385"/>
      <c r="E34" s="385"/>
      <c r="F34" s="385"/>
      <c r="G34" s="385"/>
      <c r="H34" s="385"/>
      <c r="I34" s="385"/>
      <c r="J34" s="385"/>
      <c r="K34" s="382"/>
    </row>
    <row r="35" spans="1:11" ht="17.25" hidden="1">
      <c r="A35" s="825" t="s">
        <v>464</v>
      </c>
      <c r="B35" s="825"/>
      <c r="C35" s="385" t="s">
        <v>13</v>
      </c>
      <c r="D35" s="385" t="s">
        <v>13</v>
      </c>
      <c r="E35" s="385" t="s">
        <v>13</v>
      </c>
      <c r="F35" s="385" t="s">
        <v>13</v>
      </c>
      <c r="G35" s="389" t="e">
        <f>+'[6]N 6.1'!H73</f>
        <v>#REF!</v>
      </c>
      <c r="H35" s="389" t="e">
        <f>+'[6]N 6.1'!I73</f>
        <v>#REF!</v>
      </c>
      <c r="I35" s="389" t="e">
        <f>+'[6]N 6.1'!J73</f>
        <v>#REF!</v>
      </c>
      <c r="J35" s="389" t="e">
        <f>+'[6]N 6.1'!K73</f>
        <v>#REF!</v>
      </c>
      <c r="K35" s="382"/>
    </row>
    <row r="36" spans="1:11" ht="17.25" hidden="1">
      <c r="A36" s="825" t="s">
        <v>505</v>
      </c>
      <c r="B36" s="825"/>
      <c r="C36" s="825"/>
      <c r="D36" s="825"/>
      <c r="E36" s="825"/>
      <c r="F36" s="825"/>
      <c r="G36" s="825"/>
      <c r="H36" s="825"/>
      <c r="I36" s="825"/>
      <c r="J36" s="825"/>
      <c r="K36" s="382"/>
    </row>
    <row r="37" spans="1:11" ht="17.25" hidden="1">
      <c r="A37" s="826" t="s">
        <v>512</v>
      </c>
      <c r="B37" s="825"/>
      <c r="C37" s="825"/>
      <c r="D37" s="825"/>
      <c r="E37" s="825"/>
      <c r="F37" s="825"/>
      <c r="G37" s="825"/>
      <c r="H37" s="825"/>
      <c r="I37" s="825"/>
      <c r="J37" s="825"/>
      <c r="K37" s="382"/>
    </row>
    <row r="38" spans="1:11" ht="17.25" hidden="1">
      <c r="A38" s="825" t="s">
        <v>507</v>
      </c>
      <c r="B38" s="825"/>
      <c r="C38" s="825"/>
      <c r="D38" s="825"/>
      <c r="E38" s="825"/>
      <c r="F38" s="825"/>
      <c r="G38" s="825"/>
      <c r="H38" s="825"/>
      <c r="I38" s="825"/>
      <c r="J38" s="825"/>
      <c r="K38" s="382"/>
    </row>
    <row r="39" spans="1:11" s="351" customFormat="1" ht="65.25" customHeight="1">
      <c r="A39" s="792" t="s">
        <v>547</v>
      </c>
      <c r="B39" s="793"/>
      <c r="C39" s="793"/>
      <c r="D39" s="793"/>
      <c r="E39" s="793"/>
      <c r="F39" s="793"/>
      <c r="G39" s="793"/>
      <c r="H39" s="793"/>
      <c r="I39" s="793"/>
      <c r="J39" s="793"/>
      <c r="K39" s="793"/>
    </row>
    <row r="40" spans="1:11" ht="17.25" hidden="1">
      <c r="A40" s="382"/>
      <c r="B40" s="382"/>
      <c r="C40" s="382"/>
      <c r="D40" s="382"/>
      <c r="E40" s="382"/>
      <c r="F40" s="382"/>
      <c r="G40" s="382"/>
      <c r="H40" s="382"/>
      <c r="I40" s="382"/>
      <c r="J40" s="382"/>
      <c r="K40" s="382"/>
    </row>
    <row r="41" spans="1:11" ht="16.5">
      <c r="A41" s="839" t="s">
        <v>467</v>
      </c>
      <c r="B41" s="840"/>
      <c r="C41" s="476" t="s">
        <v>468</v>
      </c>
      <c r="D41" s="827" t="s">
        <v>469</v>
      </c>
      <c r="E41" s="828"/>
      <c r="F41" s="828"/>
      <c r="G41" s="829"/>
      <c r="H41" s="831" t="s">
        <v>470</v>
      </c>
      <c r="I41" s="832"/>
      <c r="J41" s="832"/>
      <c r="K41" s="833"/>
    </row>
    <row r="42" spans="1:11" ht="51.75" customHeight="1">
      <c r="A42" s="841"/>
      <c r="B42" s="842"/>
      <c r="C42" s="484" t="s">
        <v>532</v>
      </c>
      <c r="D42" s="392"/>
      <c r="E42" s="393"/>
      <c r="F42" s="393"/>
      <c r="G42" s="394"/>
      <c r="H42" s="395"/>
      <c r="I42" s="396"/>
      <c r="J42" s="396"/>
      <c r="K42" s="394"/>
    </row>
    <row r="43" spans="1:11" ht="16.5">
      <c r="A43" s="480">
        <v>1175</v>
      </c>
      <c r="B43" s="481" t="s">
        <v>201</v>
      </c>
      <c r="C43" s="477" t="s">
        <v>471</v>
      </c>
      <c r="D43" s="392"/>
      <c r="E43" s="393"/>
      <c r="F43" s="393"/>
      <c r="G43" s="394"/>
      <c r="H43" s="395"/>
      <c r="I43" s="396"/>
      <c r="J43" s="396"/>
      <c r="K43" s="394"/>
    </row>
    <row r="44" spans="1:11" ht="186" customHeight="1">
      <c r="A44" s="482"/>
      <c r="B44" s="483"/>
      <c r="C44" s="391" t="s">
        <v>548</v>
      </c>
      <c r="D44" s="397"/>
      <c r="E44" s="469"/>
      <c r="F44" s="469"/>
      <c r="G44" s="400"/>
      <c r="H44" s="398"/>
      <c r="I44" s="399"/>
      <c r="J44" s="399"/>
      <c r="K44" s="400"/>
    </row>
    <row r="45" spans="1:11" ht="66">
      <c r="A45" s="482"/>
      <c r="B45" s="498"/>
      <c r="C45" s="391" t="s">
        <v>549</v>
      </c>
      <c r="D45" s="397"/>
      <c r="E45" s="469"/>
      <c r="F45" s="469"/>
      <c r="G45" s="400"/>
      <c r="H45" s="398"/>
      <c r="I45" s="399"/>
      <c r="J45" s="399"/>
      <c r="K45" s="400"/>
    </row>
    <row r="46" spans="1:11" ht="49.5">
      <c r="A46" s="401" t="s">
        <v>50</v>
      </c>
      <c r="B46" s="402"/>
      <c r="C46" s="470"/>
      <c r="D46" s="471" t="s">
        <v>472</v>
      </c>
      <c r="E46" s="471" t="s">
        <v>473</v>
      </c>
      <c r="F46" s="471" t="s">
        <v>474</v>
      </c>
      <c r="G46" s="471" t="s">
        <v>14</v>
      </c>
      <c r="H46" s="471" t="s">
        <v>472</v>
      </c>
      <c r="I46" s="471" t="s">
        <v>473</v>
      </c>
      <c r="J46" s="471" t="s">
        <v>474</v>
      </c>
      <c r="K46" s="471" t="s">
        <v>14</v>
      </c>
    </row>
    <row r="47" spans="1:11" ht="27" customHeight="1">
      <c r="A47" s="843" t="s">
        <v>475</v>
      </c>
      <c r="B47" s="844"/>
      <c r="C47" s="850" t="s">
        <v>533</v>
      </c>
      <c r="D47" s="852">
        <f>+E47/2</f>
        <v>79500</v>
      </c>
      <c r="E47" s="852">
        <v>159000</v>
      </c>
      <c r="F47" s="852">
        <v>238500</v>
      </c>
      <c r="G47" s="852">
        <v>318000</v>
      </c>
      <c r="H47" s="854" t="s">
        <v>476</v>
      </c>
      <c r="I47" s="854" t="s">
        <v>476</v>
      </c>
      <c r="J47" s="854" t="s">
        <v>476</v>
      </c>
      <c r="K47" s="854" t="s">
        <v>476</v>
      </c>
    </row>
    <row r="48" spans="1:11" ht="27" customHeight="1">
      <c r="A48" s="845"/>
      <c r="B48" s="846"/>
      <c r="C48" s="851"/>
      <c r="D48" s="853"/>
      <c r="E48" s="853"/>
      <c r="F48" s="853"/>
      <c r="G48" s="853"/>
      <c r="H48" s="855"/>
      <c r="I48" s="855"/>
      <c r="J48" s="855"/>
      <c r="K48" s="855"/>
    </row>
    <row r="49" spans="1:11" ht="49.5">
      <c r="A49" s="404"/>
      <c r="B49" s="405"/>
      <c r="C49" s="391" t="s">
        <v>534</v>
      </c>
      <c r="D49" s="526">
        <f>+E49/2</f>
        <v>146559</v>
      </c>
      <c r="E49" s="526">
        <v>293118</v>
      </c>
      <c r="F49" s="526">
        <v>439677</v>
      </c>
      <c r="G49" s="526">
        <v>586236</v>
      </c>
      <c r="H49" s="406"/>
      <c r="I49" s="406"/>
      <c r="J49" s="406"/>
      <c r="K49" s="406"/>
    </row>
    <row r="50" spans="1:11" ht="49.5">
      <c r="A50" s="404"/>
      <c r="B50" s="405"/>
      <c r="C50" s="391" t="s">
        <v>535</v>
      </c>
      <c r="D50" s="526">
        <f t="shared" ref="D50:D56" si="0">+E50/2</f>
        <v>269216.5</v>
      </c>
      <c r="E50" s="526">
        <v>538433</v>
      </c>
      <c r="F50" s="526">
        <v>807650</v>
      </c>
      <c r="G50" s="526">
        <v>1076866</v>
      </c>
      <c r="H50" s="406"/>
      <c r="I50" s="406"/>
      <c r="J50" s="406"/>
      <c r="K50" s="406"/>
    </row>
    <row r="51" spans="1:11" ht="33">
      <c r="A51" s="404"/>
      <c r="B51" s="405"/>
      <c r="C51" s="391" t="s">
        <v>536</v>
      </c>
      <c r="D51" s="526">
        <f t="shared" si="0"/>
        <v>20750</v>
      </c>
      <c r="E51" s="526">
        <v>41500</v>
      </c>
      <c r="F51" s="526">
        <v>62000</v>
      </c>
      <c r="G51" s="526">
        <v>83000</v>
      </c>
      <c r="H51" s="406"/>
      <c r="I51" s="406"/>
      <c r="J51" s="406"/>
      <c r="K51" s="406"/>
    </row>
    <row r="52" spans="1:11" ht="40.5" customHeight="1">
      <c r="A52" s="404"/>
      <c r="B52" s="405"/>
      <c r="C52" s="391" t="s">
        <v>537</v>
      </c>
      <c r="D52" s="526">
        <f t="shared" si="0"/>
        <v>32500</v>
      </c>
      <c r="E52" s="526">
        <v>65000</v>
      </c>
      <c r="F52" s="526">
        <v>97500</v>
      </c>
      <c r="G52" s="526">
        <v>130000</v>
      </c>
      <c r="H52" s="406"/>
      <c r="I52" s="406"/>
      <c r="J52" s="406"/>
      <c r="K52" s="406"/>
    </row>
    <row r="53" spans="1:11" ht="33">
      <c r="A53" s="404"/>
      <c r="B53" s="405"/>
      <c r="C53" s="391" t="s">
        <v>538</v>
      </c>
      <c r="D53" s="526">
        <f t="shared" si="0"/>
        <v>11500</v>
      </c>
      <c r="E53" s="526">
        <v>23000</v>
      </c>
      <c r="F53" s="526">
        <v>34500</v>
      </c>
      <c r="G53" s="526">
        <v>46000</v>
      </c>
      <c r="H53" s="406"/>
      <c r="I53" s="406"/>
      <c r="J53" s="406"/>
      <c r="K53" s="406"/>
    </row>
    <row r="54" spans="1:11" ht="49.5">
      <c r="A54" s="404"/>
      <c r="B54" s="405"/>
      <c r="C54" s="391" t="s">
        <v>539</v>
      </c>
      <c r="D54" s="526">
        <f t="shared" si="0"/>
        <v>1900</v>
      </c>
      <c r="E54" s="526">
        <v>3800</v>
      </c>
      <c r="F54" s="526">
        <v>5700</v>
      </c>
      <c r="G54" s="526">
        <v>7600</v>
      </c>
      <c r="H54" s="406"/>
      <c r="I54" s="406"/>
      <c r="J54" s="406"/>
      <c r="K54" s="406"/>
    </row>
    <row r="55" spans="1:11" ht="33">
      <c r="A55" s="404"/>
      <c r="B55" s="405"/>
      <c r="C55" s="391" t="s">
        <v>540</v>
      </c>
      <c r="D55" s="526">
        <f t="shared" si="0"/>
        <v>5500</v>
      </c>
      <c r="E55" s="526">
        <v>11000</v>
      </c>
      <c r="F55" s="526">
        <v>17000</v>
      </c>
      <c r="G55" s="526">
        <v>22000</v>
      </c>
      <c r="H55" s="406"/>
      <c r="I55" s="406"/>
      <c r="J55" s="406"/>
      <c r="K55" s="406"/>
    </row>
    <row r="56" spans="1:11" ht="57" customHeight="1">
      <c r="A56" s="404"/>
      <c r="B56" s="405"/>
      <c r="C56" s="391" t="s">
        <v>541</v>
      </c>
      <c r="D56" s="526">
        <f t="shared" si="0"/>
        <v>625</v>
      </c>
      <c r="E56" s="526">
        <v>1250</v>
      </c>
      <c r="F56" s="526">
        <v>1800</v>
      </c>
      <c r="G56" s="526">
        <v>2500</v>
      </c>
      <c r="H56" s="406"/>
      <c r="I56" s="406"/>
      <c r="J56" s="406"/>
      <c r="K56" s="406"/>
    </row>
    <row r="57" spans="1:11" ht="66">
      <c r="A57" s="407" t="s">
        <v>300</v>
      </c>
      <c r="B57" s="408"/>
      <c r="C57" s="391" t="s">
        <v>513</v>
      </c>
      <c r="D57" s="526">
        <v>20</v>
      </c>
      <c r="E57" s="526">
        <v>20</v>
      </c>
      <c r="F57" s="526">
        <v>20</v>
      </c>
      <c r="G57" s="526">
        <v>20</v>
      </c>
      <c r="H57" s="403" t="s">
        <v>476</v>
      </c>
      <c r="I57" s="403" t="s">
        <v>476</v>
      </c>
      <c r="J57" s="403" t="s">
        <v>476</v>
      </c>
      <c r="K57" s="403" t="s">
        <v>476</v>
      </c>
    </row>
    <row r="58" spans="1:11" ht="101.25" hidden="1" customHeight="1">
      <c r="A58" s="407"/>
      <c r="B58" s="408"/>
      <c r="C58" s="391" t="s">
        <v>530</v>
      </c>
      <c r="D58" s="526">
        <v>100</v>
      </c>
      <c r="E58" s="526">
        <v>100</v>
      </c>
      <c r="F58" s="526">
        <v>100</v>
      </c>
      <c r="G58" s="526">
        <v>100</v>
      </c>
      <c r="H58" s="403"/>
      <c r="I58" s="403"/>
      <c r="J58" s="403"/>
      <c r="K58" s="403"/>
    </row>
    <row r="59" spans="1:11" ht="42.75" customHeight="1">
      <c r="A59" s="407" t="s">
        <v>302</v>
      </c>
      <c r="B59" s="408"/>
      <c r="C59" s="391" t="s">
        <v>544</v>
      </c>
      <c r="D59" s="526">
        <v>1</v>
      </c>
      <c r="E59" s="526">
        <v>1</v>
      </c>
      <c r="F59" s="526">
        <v>1</v>
      </c>
      <c r="G59" s="526">
        <v>1</v>
      </c>
      <c r="H59" s="403" t="s">
        <v>476</v>
      </c>
      <c r="I59" s="403" t="s">
        <v>476</v>
      </c>
      <c r="J59" s="403" t="s">
        <v>476</v>
      </c>
      <c r="K59" s="403" t="s">
        <v>476</v>
      </c>
    </row>
    <row r="60" spans="1:11" ht="36.75" customHeight="1">
      <c r="A60" s="407"/>
      <c r="B60" s="409"/>
      <c r="C60" s="391" t="s">
        <v>545</v>
      </c>
      <c r="D60" s="526">
        <v>1</v>
      </c>
      <c r="E60" s="526">
        <v>1</v>
      </c>
      <c r="F60" s="526">
        <v>1</v>
      </c>
      <c r="G60" s="526">
        <v>1</v>
      </c>
      <c r="H60" s="403"/>
      <c r="I60" s="403"/>
      <c r="J60" s="403"/>
      <c r="K60" s="403"/>
    </row>
    <row r="61" spans="1:11" ht="22.5" customHeight="1">
      <c r="A61" s="847" t="s">
        <v>277</v>
      </c>
      <c r="B61" s="848"/>
      <c r="C61" s="849"/>
      <c r="D61" s="403" t="s">
        <v>476</v>
      </c>
      <c r="E61" s="403" t="s">
        <v>476</v>
      </c>
      <c r="F61" s="403" t="s">
        <v>476</v>
      </c>
      <c r="G61" s="403" t="s">
        <v>476</v>
      </c>
      <c r="H61" s="410">
        <f>+'N 5'!C13</f>
        <v>2590236.9000000004</v>
      </c>
      <c r="I61" s="410">
        <f>+'N 5'!D13</f>
        <v>5042852.6999999993</v>
      </c>
      <c r="J61" s="410">
        <f>+'N 5'!E13</f>
        <v>7212610.7999999998</v>
      </c>
      <c r="K61" s="410">
        <f>+'N 5'!F13</f>
        <v>11933712.399999999</v>
      </c>
    </row>
    <row r="62" spans="1:11" ht="16.5">
      <c r="A62" s="411" t="s">
        <v>477</v>
      </c>
      <c r="B62" s="412"/>
      <c r="C62" s="413"/>
      <c r="D62" s="413"/>
      <c r="E62" s="413"/>
      <c r="F62" s="413"/>
      <c r="G62" s="413"/>
      <c r="H62" s="412"/>
      <c r="I62" s="412"/>
      <c r="J62" s="412"/>
      <c r="K62" s="414"/>
    </row>
    <row r="63" spans="1:11" ht="16.5">
      <c r="A63" s="404" t="s">
        <v>499</v>
      </c>
      <c r="B63" s="415"/>
      <c r="C63" s="415"/>
      <c r="D63" s="415"/>
      <c r="E63" s="415"/>
      <c r="F63" s="415"/>
      <c r="G63" s="415"/>
      <c r="H63" s="415"/>
      <c r="I63" s="415"/>
      <c r="J63" s="415"/>
      <c r="K63" s="416"/>
    </row>
    <row r="64" spans="1:11" ht="16.5">
      <c r="A64" s="411" t="s">
        <v>203</v>
      </c>
      <c r="B64" s="412"/>
      <c r="C64" s="413"/>
      <c r="D64" s="413"/>
      <c r="E64" s="413"/>
      <c r="F64" s="413"/>
      <c r="G64" s="413"/>
      <c r="H64" s="412"/>
      <c r="I64" s="412"/>
      <c r="J64" s="412"/>
      <c r="K64" s="414"/>
    </row>
    <row r="65" spans="1:11" ht="16.5">
      <c r="A65" s="834" t="s">
        <v>500</v>
      </c>
      <c r="B65" s="835"/>
      <c r="C65" s="835"/>
      <c r="D65" s="835"/>
      <c r="E65" s="835"/>
      <c r="F65" s="835"/>
      <c r="G65" s="835"/>
      <c r="H65" s="835"/>
      <c r="I65" s="835"/>
      <c r="J65" s="835"/>
      <c r="K65" s="836"/>
    </row>
    <row r="66" spans="1:11" ht="16.5">
      <c r="A66" s="411" t="s">
        <v>478</v>
      </c>
      <c r="B66" s="412"/>
      <c r="C66" s="413"/>
      <c r="D66" s="413"/>
      <c r="E66" s="413"/>
      <c r="F66" s="413"/>
      <c r="G66" s="413"/>
      <c r="H66" s="412"/>
      <c r="I66" s="412"/>
      <c r="J66" s="412"/>
      <c r="K66" s="414"/>
    </row>
    <row r="67" spans="1:11" ht="16.5">
      <c r="A67" s="417" t="s">
        <v>501</v>
      </c>
      <c r="B67" s="418"/>
      <c r="C67" s="418"/>
      <c r="D67" s="418"/>
      <c r="E67" s="418"/>
      <c r="F67" s="418"/>
      <c r="G67" s="418"/>
      <c r="H67" s="418"/>
      <c r="I67" s="418"/>
      <c r="J67" s="418"/>
      <c r="K67" s="419"/>
    </row>
    <row r="68" spans="1:11" ht="16.5">
      <c r="A68" s="420" t="s">
        <v>479</v>
      </c>
      <c r="B68" s="421"/>
      <c r="C68" s="421"/>
      <c r="D68" s="421"/>
      <c r="E68" s="421"/>
      <c r="F68" s="421"/>
      <c r="G68" s="421"/>
      <c r="H68" s="421"/>
      <c r="I68" s="421"/>
      <c r="J68" s="421"/>
      <c r="K68" s="422"/>
    </row>
    <row r="69" spans="1:11" ht="16.5">
      <c r="A69" s="420" t="s">
        <v>480</v>
      </c>
      <c r="B69" s="421"/>
      <c r="C69" s="421"/>
      <c r="D69" s="421"/>
      <c r="E69" s="421"/>
      <c r="F69" s="421"/>
      <c r="G69" s="421"/>
      <c r="H69" s="421"/>
      <c r="I69" s="421"/>
      <c r="J69" s="421"/>
      <c r="K69" s="422"/>
    </row>
    <row r="70" spans="1:11" ht="16.5">
      <c r="A70" s="420" t="s">
        <v>481</v>
      </c>
      <c r="B70" s="421"/>
      <c r="C70" s="421"/>
      <c r="D70" s="421"/>
      <c r="E70" s="421"/>
      <c r="F70" s="421"/>
      <c r="G70" s="421"/>
      <c r="H70" s="421"/>
      <c r="I70" s="421"/>
      <c r="J70" s="421"/>
      <c r="K70" s="422"/>
    </row>
    <row r="71" spans="1:11" ht="16.5">
      <c r="A71" s="420" t="s">
        <v>482</v>
      </c>
      <c r="B71" s="421"/>
      <c r="C71" s="421"/>
      <c r="D71" s="421"/>
      <c r="E71" s="421"/>
      <c r="F71" s="421"/>
      <c r="G71" s="421"/>
      <c r="H71" s="421"/>
      <c r="I71" s="421"/>
      <c r="J71" s="421"/>
      <c r="K71" s="422"/>
    </row>
    <row r="72" spans="1:11" ht="16.5">
      <c r="A72" s="794" t="s">
        <v>75</v>
      </c>
      <c r="B72" s="795"/>
      <c r="C72" s="472" t="s">
        <v>483</v>
      </c>
      <c r="D72" s="798" t="s">
        <v>469</v>
      </c>
      <c r="E72" s="799"/>
      <c r="F72" s="799"/>
      <c r="G72" s="800"/>
      <c r="H72" s="815" t="s">
        <v>470</v>
      </c>
      <c r="I72" s="816"/>
      <c r="J72" s="816"/>
      <c r="K72" s="817"/>
    </row>
    <row r="73" spans="1:11" ht="23.25" customHeight="1">
      <c r="A73" s="796"/>
      <c r="B73" s="797"/>
      <c r="C73" s="478" t="s">
        <v>39</v>
      </c>
      <c r="D73" s="423"/>
      <c r="E73" s="424"/>
      <c r="F73" s="424"/>
      <c r="G73" s="425"/>
      <c r="H73" s="426"/>
      <c r="I73" s="427"/>
      <c r="J73" s="427"/>
      <c r="K73" s="425"/>
    </row>
    <row r="74" spans="1:11" ht="16.5">
      <c r="A74" s="811">
        <v>1175</v>
      </c>
      <c r="B74" s="813" t="s">
        <v>514</v>
      </c>
      <c r="C74" s="479" t="s">
        <v>471</v>
      </c>
      <c r="D74" s="423"/>
      <c r="E74" s="424"/>
      <c r="F74" s="424"/>
      <c r="G74" s="425"/>
      <c r="H74" s="426"/>
      <c r="I74" s="427"/>
      <c r="J74" s="427"/>
      <c r="K74" s="425"/>
    </row>
    <row r="75" spans="1:11" ht="107.25" customHeight="1">
      <c r="A75" s="812"/>
      <c r="B75" s="814"/>
      <c r="C75" s="475" t="s">
        <v>1198</v>
      </c>
      <c r="D75" s="428"/>
      <c r="E75" s="424"/>
      <c r="F75" s="424"/>
      <c r="G75" s="425"/>
      <c r="H75" s="429"/>
      <c r="I75" s="430"/>
      <c r="J75" s="430"/>
      <c r="K75" s="431"/>
    </row>
    <row r="76" spans="1:11" ht="39" customHeight="1">
      <c r="A76" s="801" t="s">
        <v>50</v>
      </c>
      <c r="B76" s="802"/>
      <c r="C76" s="803"/>
      <c r="D76" s="432" t="s">
        <v>472</v>
      </c>
      <c r="E76" s="432" t="s">
        <v>473</v>
      </c>
      <c r="F76" s="432" t="s">
        <v>474</v>
      </c>
      <c r="G76" s="432" t="s">
        <v>14</v>
      </c>
      <c r="H76" s="432" t="s">
        <v>472</v>
      </c>
      <c r="I76" s="432" t="s">
        <v>473</v>
      </c>
      <c r="J76" s="432" t="s">
        <v>474</v>
      </c>
      <c r="K76" s="432" t="s">
        <v>14</v>
      </c>
    </row>
    <row r="77" spans="1:11" ht="51.75" customHeight="1">
      <c r="A77" s="433" t="s">
        <v>87</v>
      </c>
      <c r="B77" s="464"/>
      <c r="C77" s="488" t="s">
        <v>515</v>
      </c>
      <c r="D77" s="436">
        <v>0</v>
      </c>
      <c r="E77" s="436">
        <v>1</v>
      </c>
      <c r="F77" s="436">
        <v>1</v>
      </c>
      <c r="G77" s="436">
        <v>1</v>
      </c>
      <c r="H77" s="432" t="s">
        <v>476</v>
      </c>
      <c r="I77" s="432" t="s">
        <v>476</v>
      </c>
      <c r="J77" s="432" t="s">
        <v>476</v>
      </c>
      <c r="K77" s="432" t="s">
        <v>476</v>
      </c>
    </row>
    <row r="78" spans="1:11" ht="68.25" customHeight="1">
      <c r="A78" s="433"/>
      <c r="B78" s="464"/>
      <c r="C78" s="488" t="s">
        <v>516</v>
      </c>
      <c r="D78" s="436">
        <v>0</v>
      </c>
      <c r="E78" s="436">
        <v>1</v>
      </c>
      <c r="F78" s="436">
        <v>1</v>
      </c>
      <c r="G78" s="436">
        <v>1</v>
      </c>
      <c r="H78" s="432" t="s">
        <v>476</v>
      </c>
      <c r="I78" s="432" t="s">
        <v>476</v>
      </c>
      <c r="J78" s="432" t="s">
        <v>476</v>
      </c>
      <c r="K78" s="432" t="s">
        <v>476</v>
      </c>
    </row>
    <row r="79" spans="1:11" ht="60" customHeight="1">
      <c r="A79" s="433"/>
      <c r="B79" s="464"/>
      <c r="C79" s="488" t="s">
        <v>1199</v>
      </c>
      <c r="D79" s="436">
        <v>0</v>
      </c>
      <c r="E79" s="436">
        <v>0</v>
      </c>
      <c r="F79" s="436">
        <v>1</v>
      </c>
      <c r="G79" s="436">
        <v>1</v>
      </c>
      <c r="H79" s="432" t="s">
        <v>476</v>
      </c>
      <c r="I79" s="432" t="s">
        <v>476</v>
      </c>
      <c r="J79" s="432" t="s">
        <v>476</v>
      </c>
      <c r="K79" s="432" t="s">
        <v>476</v>
      </c>
    </row>
    <row r="80" spans="1:11" ht="39" customHeight="1">
      <c r="A80" s="804" t="s">
        <v>485</v>
      </c>
      <c r="B80" s="805"/>
      <c r="C80" s="806"/>
      <c r="D80" s="432" t="s">
        <v>476</v>
      </c>
      <c r="E80" s="432" t="s">
        <v>476</v>
      </c>
      <c r="F80" s="432" t="s">
        <v>476</v>
      </c>
      <c r="G80" s="432" t="s">
        <v>476</v>
      </c>
      <c r="H80" s="437">
        <f>+'N 6,1'!E101</f>
        <v>0</v>
      </c>
      <c r="I80" s="437">
        <f>+'N 6,1'!F101</f>
        <v>174508.5</v>
      </c>
      <c r="J80" s="437">
        <f>+'N 6,1'!G101</f>
        <v>251920.1</v>
      </c>
      <c r="K80" s="437">
        <f>+'N 6,1'!H101</f>
        <v>326006.59999999998</v>
      </c>
    </row>
    <row r="81" spans="1:11" ht="54.75" customHeight="1">
      <c r="A81" s="807" t="s">
        <v>486</v>
      </c>
      <c r="B81" s="808"/>
      <c r="C81" s="489" t="s">
        <v>517</v>
      </c>
      <c r="D81" s="438"/>
      <c r="E81" s="439"/>
      <c r="F81" s="439"/>
      <c r="G81" s="439"/>
      <c r="H81" s="440"/>
      <c r="I81" s="440"/>
      <c r="J81" s="440"/>
      <c r="K81" s="441"/>
    </row>
    <row r="82" spans="1:11" ht="54" customHeight="1">
      <c r="A82" s="807" t="s">
        <v>487</v>
      </c>
      <c r="B82" s="808"/>
      <c r="C82" s="490">
        <f>+K80</f>
        <v>326006.59999999998</v>
      </c>
      <c r="D82" s="423"/>
      <c r="E82" s="424"/>
      <c r="F82" s="424"/>
      <c r="G82" s="424"/>
      <c r="H82" s="424"/>
      <c r="I82" s="424"/>
      <c r="J82" s="424"/>
      <c r="K82" s="442"/>
    </row>
    <row r="83" spans="1:11" ht="121.5" customHeight="1">
      <c r="A83" s="807" t="s">
        <v>488</v>
      </c>
      <c r="B83" s="808"/>
      <c r="C83" s="490" t="s">
        <v>1161</v>
      </c>
      <c r="D83" s="428"/>
      <c r="E83" s="443"/>
      <c r="F83" s="443"/>
      <c r="G83" s="443"/>
      <c r="H83" s="443"/>
      <c r="I83" s="443"/>
      <c r="J83" s="443"/>
      <c r="K83" s="444"/>
    </row>
    <row r="84" spans="1:11" ht="16.5">
      <c r="A84" s="445" t="s">
        <v>489</v>
      </c>
      <c r="B84" s="446"/>
      <c r="C84" s="447"/>
      <c r="D84" s="447"/>
      <c r="E84" s="447"/>
      <c r="F84" s="447"/>
      <c r="G84" s="447"/>
      <c r="H84" s="448"/>
      <c r="I84" s="448"/>
      <c r="J84" s="448"/>
      <c r="K84" s="449"/>
    </row>
    <row r="85" spans="1:11" ht="16.5">
      <c r="A85" s="433" t="s">
        <v>518</v>
      </c>
      <c r="B85" s="450"/>
      <c r="C85" s="450"/>
      <c r="D85" s="450"/>
      <c r="E85" s="450"/>
      <c r="F85" s="450"/>
      <c r="G85" s="450"/>
      <c r="H85" s="450"/>
      <c r="I85" s="450"/>
      <c r="J85" s="450"/>
      <c r="K85" s="451"/>
    </row>
    <row r="86" spans="1:11" ht="16.5">
      <c r="A86" s="445" t="s">
        <v>490</v>
      </c>
      <c r="B86" s="452"/>
      <c r="C86" s="452"/>
      <c r="D86" s="452"/>
      <c r="E86" s="452"/>
      <c r="F86" s="452"/>
      <c r="G86" s="452"/>
      <c r="H86" s="452"/>
      <c r="I86" s="452"/>
      <c r="J86" s="452"/>
      <c r="K86" s="453"/>
    </row>
    <row r="87" spans="1:11" ht="16.5">
      <c r="A87" s="433" t="s">
        <v>491</v>
      </c>
      <c r="B87" s="450"/>
      <c r="C87" s="450"/>
      <c r="D87" s="450"/>
      <c r="E87" s="450"/>
      <c r="F87" s="450"/>
      <c r="G87" s="450"/>
      <c r="H87" s="450"/>
      <c r="I87" s="450"/>
      <c r="J87" s="450"/>
      <c r="K87" s="451"/>
    </row>
    <row r="88" spans="1:11" ht="16.5">
      <c r="A88" s="445" t="s">
        <v>492</v>
      </c>
      <c r="B88" s="452"/>
      <c r="C88" s="452"/>
      <c r="D88" s="452"/>
      <c r="E88" s="452"/>
      <c r="F88" s="452"/>
      <c r="G88" s="452"/>
      <c r="H88" s="452"/>
      <c r="I88" s="452"/>
      <c r="J88" s="452"/>
      <c r="K88" s="454"/>
    </row>
    <row r="89" spans="1:11" ht="89.25" customHeight="1">
      <c r="A89" s="809" t="s">
        <v>493</v>
      </c>
      <c r="B89" s="810"/>
      <c r="C89" s="455" t="s">
        <v>301</v>
      </c>
      <c r="D89" s="456"/>
      <c r="E89" s="456"/>
      <c r="F89" s="456"/>
      <c r="G89" s="456"/>
      <c r="H89" s="456"/>
      <c r="I89" s="456"/>
      <c r="J89" s="456"/>
      <c r="K89" s="457"/>
    </row>
    <row r="90" spans="1:11" ht="61.5" customHeight="1">
      <c r="A90" s="809" t="s">
        <v>494</v>
      </c>
      <c r="B90" s="810"/>
      <c r="C90" s="458" t="s">
        <v>301</v>
      </c>
      <c r="D90" s="459"/>
      <c r="E90" s="459"/>
      <c r="F90" s="459"/>
      <c r="G90" s="459"/>
      <c r="H90" s="459"/>
      <c r="I90" s="459"/>
      <c r="J90" s="459"/>
      <c r="K90" s="460"/>
    </row>
    <row r="91" spans="1:11" ht="16.5">
      <c r="A91" s="445" t="s">
        <v>495</v>
      </c>
      <c r="B91" s="452"/>
      <c r="C91" s="452"/>
      <c r="D91" s="452"/>
      <c r="E91" s="452"/>
      <c r="F91" s="452"/>
      <c r="G91" s="452"/>
      <c r="H91" s="452"/>
      <c r="I91" s="452"/>
      <c r="J91" s="452"/>
      <c r="K91" s="453"/>
    </row>
    <row r="92" spans="1:11" ht="16.5">
      <c r="A92" s="433" t="s">
        <v>288</v>
      </c>
      <c r="B92" s="447"/>
      <c r="C92" s="447"/>
      <c r="D92" s="447"/>
      <c r="E92" s="447"/>
      <c r="F92" s="447"/>
      <c r="G92" s="447"/>
      <c r="H92" s="447"/>
      <c r="I92" s="447"/>
      <c r="J92" s="447"/>
      <c r="K92" s="461"/>
    </row>
    <row r="93" spans="1:11" ht="16.5">
      <c r="A93" s="445" t="s">
        <v>203</v>
      </c>
      <c r="B93" s="462"/>
      <c r="C93" s="446"/>
      <c r="D93" s="446"/>
      <c r="E93" s="446"/>
      <c r="F93" s="446"/>
      <c r="G93" s="446"/>
      <c r="H93" s="462"/>
      <c r="I93" s="462"/>
      <c r="J93" s="462"/>
      <c r="K93" s="463"/>
    </row>
    <row r="94" spans="1:11" ht="16.5">
      <c r="A94" s="787" t="s">
        <v>519</v>
      </c>
      <c r="B94" s="788"/>
      <c r="C94" s="788"/>
      <c r="D94" s="788"/>
      <c r="E94" s="788"/>
      <c r="F94" s="788"/>
      <c r="G94" s="788"/>
      <c r="H94" s="788"/>
      <c r="I94" s="788"/>
      <c r="J94" s="788"/>
      <c r="K94" s="789"/>
    </row>
    <row r="95" spans="1:11" ht="16.5">
      <c r="A95" s="794" t="s">
        <v>75</v>
      </c>
      <c r="B95" s="795"/>
      <c r="C95" s="472" t="s">
        <v>483</v>
      </c>
      <c r="D95" s="798" t="s">
        <v>469</v>
      </c>
      <c r="E95" s="799"/>
      <c r="F95" s="799"/>
      <c r="G95" s="800"/>
      <c r="H95" s="815" t="s">
        <v>470</v>
      </c>
      <c r="I95" s="816"/>
      <c r="J95" s="816"/>
      <c r="K95" s="817"/>
    </row>
    <row r="96" spans="1:11" ht="23.25" customHeight="1">
      <c r="A96" s="796"/>
      <c r="B96" s="797"/>
      <c r="C96" s="478" t="s">
        <v>40</v>
      </c>
      <c r="D96" s="423"/>
      <c r="E96" s="424"/>
      <c r="F96" s="424"/>
      <c r="G96" s="425"/>
      <c r="H96" s="426"/>
      <c r="I96" s="427"/>
      <c r="J96" s="427"/>
      <c r="K96" s="425"/>
    </row>
    <row r="97" spans="1:11" ht="16.5">
      <c r="A97" s="811">
        <v>1175</v>
      </c>
      <c r="B97" s="813" t="s">
        <v>497</v>
      </c>
      <c r="C97" s="479" t="s">
        <v>471</v>
      </c>
      <c r="D97" s="423"/>
      <c r="E97" s="424"/>
      <c r="F97" s="424"/>
      <c r="G97" s="425"/>
      <c r="H97" s="426"/>
      <c r="I97" s="427"/>
      <c r="J97" s="427"/>
      <c r="K97" s="425"/>
    </row>
    <row r="98" spans="1:11" ht="118.5" customHeight="1">
      <c r="A98" s="812"/>
      <c r="B98" s="814"/>
      <c r="C98" s="475" t="s">
        <v>1200</v>
      </c>
      <c r="D98" s="428"/>
      <c r="E98" s="424"/>
      <c r="F98" s="424"/>
      <c r="G98" s="425"/>
      <c r="H98" s="429"/>
      <c r="I98" s="430"/>
      <c r="J98" s="430"/>
      <c r="K98" s="431"/>
    </row>
    <row r="99" spans="1:11" ht="49.5">
      <c r="A99" s="801" t="s">
        <v>50</v>
      </c>
      <c r="B99" s="802"/>
      <c r="C99" s="803"/>
      <c r="D99" s="432" t="s">
        <v>472</v>
      </c>
      <c r="E99" s="432" t="s">
        <v>473</v>
      </c>
      <c r="F99" s="432" t="s">
        <v>474</v>
      </c>
      <c r="G99" s="432" t="s">
        <v>14</v>
      </c>
      <c r="H99" s="432" t="s">
        <v>472</v>
      </c>
      <c r="I99" s="432" t="s">
        <v>473</v>
      </c>
      <c r="J99" s="432" t="s">
        <v>474</v>
      </c>
      <c r="K99" s="432" t="s">
        <v>14</v>
      </c>
    </row>
    <row r="100" spans="1:11" ht="57" customHeight="1">
      <c r="A100" s="433" t="s">
        <v>87</v>
      </c>
      <c r="B100" s="464"/>
      <c r="C100" s="435" t="s">
        <v>435</v>
      </c>
      <c r="D100" s="436">
        <v>0</v>
      </c>
      <c r="E100" s="436">
        <v>1</v>
      </c>
      <c r="F100" s="436">
        <v>1</v>
      </c>
      <c r="G100" s="436">
        <v>1</v>
      </c>
      <c r="H100" s="432" t="s">
        <v>476</v>
      </c>
      <c r="I100" s="432" t="s">
        <v>476</v>
      </c>
      <c r="J100" s="432" t="s">
        <v>476</v>
      </c>
      <c r="K100" s="432" t="s">
        <v>476</v>
      </c>
    </row>
    <row r="101" spans="1:11" ht="89.25" customHeight="1">
      <c r="A101" s="433"/>
      <c r="B101" s="464"/>
      <c r="C101" s="435" t="s">
        <v>1197</v>
      </c>
      <c r="D101" s="436">
        <v>0</v>
      </c>
      <c r="E101" s="436">
        <v>1</v>
      </c>
      <c r="F101" s="436">
        <v>1</v>
      </c>
      <c r="G101" s="436">
        <v>1</v>
      </c>
      <c r="H101" s="432" t="s">
        <v>476</v>
      </c>
      <c r="I101" s="432" t="s">
        <v>476</v>
      </c>
      <c r="J101" s="432" t="s">
        <v>476</v>
      </c>
      <c r="K101" s="432" t="s">
        <v>476</v>
      </c>
    </row>
    <row r="102" spans="1:11" ht="89.25" customHeight="1">
      <c r="A102" s="433"/>
      <c r="B102" s="464"/>
      <c r="C102" s="435" t="s">
        <v>1131</v>
      </c>
      <c r="D102" s="436">
        <v>0</v>
      </c>
      <c r="E102" s="436">
        <v>1</v>
      </c>
      <c r="F102" s="436">
        <v>1</v>
      </c>
      <c r="G102" s="436">
        <v>1</v>
      </c>
      <c r="H102" s="432" t="s">
        <v>476</v>
      </c>
      <c r="I102" s="432" t="s">
        <v>476</v>
      </c>
      <c r="J102" s="432" t="s">
        <v>476</v>
      </c>
      <c r="K102" s="432" t="s">
        <v>476</v>
      </c>
    </row>
    <row r="103" spans="1:11" ht="143.25" customHeight="1">
      <c r="A103" s="433"/>
      <c r="B103" s="464"/>
      <c r="C103" s="435" t="s">
        <v>1163</v>
      </c>
      <c r="D103" s="436">
        <v>0</v>
      </c>
      <c r="E103" s="436">
        <v>3</v>
      </c>
      <c r="F103" s="436">
        <v>3</v>
      </c>
      <c r="G103" s="436">
        <v>3</v>
      </c>
      <c r="H103" s="432" t="s">
        <v>476</v>
      </c>
      <c r="I103" s="432" t="s">
        <v>476</v>
      </c>
      <c r="J103" s="432" t="s">
        <v>476</v>
      </c>
      <c r="K103" s="432" t="s">
        <v>476</v>
      </c>
    </row>
    <row r="104" spans="1:11" ht="44.25" customHeight="1">
      <c r="A104" s="804" t="s">
        <v>485</v>
      </c>
      <c r="B104" s="805"/>
      <c r="C104" s="806"/>
      <c r="D104" s="432" t="s">
        <v>476</v>
      </c>
      <c r="E104" s="432" t="s">
        <v>476</v>
      </c>
      <c r="F104" s="432" t="s">
        <v>476</v>
      </c>
      <c r="G104" s="432" t="s">
        <v>476</v>
      </c>
      <c r="H104" s="437">
        <f>+'N 6,1'!E102</f>
        <v>0</v>
      </c>
      <c r="I104" s="437">
        <f>+'N 6,1'!F102</f>
        <v>30581</v>
      </c>
      <c r="J104" s="437">
        <f>+'N 6,1'!G102</f>
        <v>63116.2</v>
      </c>
      <c r="K104" s="437">
        <f>+'N 6,1'!H102</f>
        <v>73564.200000000012</v>
      </c>
    </row>
    <row r="105" spans="1:11" ht="51" customHeight="1">
      <c r="A105" s="807" t="s">
        <v>486</v>
      </c>
      <c r="B105" s="808"/>
      <c r="C105" s="489" t="s">
        <v>517</v>
      </c>
      <c r="D105" s="438"/>
      <c r="E105" s="439"/>
      <c r="F105" s="439"/>
      <c r="G105" s="439"/>
      <c r="H105" s="440"/>
      <c r="I105" s="440"/>
      <c r="J105" s="440"/>
      <c r="K105" s="441"/>
    </row>
    <row r="106" spans="1:11" ht="53.25" customHeight="1">
      <c r="A106" s="807" t="s">
        <v>487</v>
      </c>
      <c r="B106" s="808"/>
      <c r="C106" s="490">
        <f>+K104</f>
        <v>73564.200000000012</v>
      </c>
      <c r="D106" s="423"/>
      <c r="E106" s="424"/>
      <c r="F106" s="424"/>
      <c r="G106" s="424"/>
      <c r="H106" s="424"/>
      <c r="I106" s="424"/>
      <c r="J106" s="424"/>
      <c r="K106" s="442"/>
    </row>
    <row r="107" spans="1:11" ht="118.5" customHeight="1">
      <c r="A107" s="807" t="s">
        <v>488</v>
      </c>
      <c r="B107" s="808"/>
      <c r="C107" s="490" t="s">
        <v>1164</v>
      </c>
      <c r="D107" s="428"/>
      <c r="E107" s="443"/>
      <c r="F107" s="443"/>
      <c r="G107" s="443"/>
      <c r="H107" s="443"/>
      <c r="I107" s="443"/>
      <c r="J107" s="443"/>
      <c r="K107" s="444"/>
    </row>
    <row r="108" spans="1:11" ht="16.5">
      <c r="A108" s="445" t="s">
        <v>489</v>
      </c>
      <c r="B108" s="446"/>
      <c r="C108" s="447"/>
      <c r="D108" s="447"/>
      <c r="E108" s="447"/>
      <c r="F108" s="447"/>
      <c r="G108" s="447"/>
      <c r="H108" s="448"/>
      <c r="I108" s="448"/>
      <c r="J108" s="448"/>
      <c r="K108" s="449"/>
    </row>
    <row r="109" spans="1:11" ht="16.5">
      <c r="A109" s="433" t="s">
        <v>520</v>
      </c>
      <c r="B109" s="450"/>
      <c r="C109" s="450"/>
      <c r="D109" s="450"/>
      <c r="E109" s="450"/>
      <c r="F109" s="450"/>
      <c r="G109" s="450"/>
      <c r="H109" s="450"/>
      <c r="I109" s="450"/>
      <c r="J109" s="450"/>
      <c r="K109" s="451"/>
    </row>
    <row r="110" spans="1:11" ht="16.5">
      <c r="A110" s="445" t="s">
        <v>490</v>
      </c>
      <c r="B110" s="452"/>
      <c r="C110" s="452"/>
      <c r="D110" s="452"/>
      <c r="E110" s="452"/>
      <c r="F110" s="452"/>
      <c r="G110" s="452"/>
      <c r="H110" s="452"/>
      <c r="I110" s="452"/>
      <c r="J110" s="452"/>
      <c r="K110" s="453"/>
    </row>
    <row r="111" spans="1:11" ht="16.5">
      <c r="A111" s="433" t="s">
        <v>491</v>
      </c>
      <c r="B111" s="450"/>
      <c r="C111" s="450"/>
      <c r="D111" s="450"/>
      <c r="E111" s="450"/>
      <c r="F111" s="450"/>
      <c r="G111" s="450"/>
      <c r="H111" s="450"/>
      <c r="I111" s="450"/>
      <c r="J111" s="450"/>
      <c r="K111" s="451"/>
    </row>
    <row r="112" spans="1:11" ht="16.5">
      <c r="A112" s="445" t="s">
        <v>492</v>
      </c>
      <c r="B112" s="452"/>
      <c r="C112" s="452"/>
      <c r="D112" s="452"/>
      <c r="E112" s="452"/>
      <c r="F112" s="452"/>
      <c r="G112" s="452"/>
      <c r="H112" s="452"/>
      <c r="I112" s="452"/>
      <c r="J112" s="452"/>
      <c r="K112" s="454"/>
    </row>
    <row r="113" spans="1:11" ht="87.75" customHeight="1">
      <c r="A113" s="809" t="s">
        <v>493</v>
      </c>
      <c r="B113" s="810"/>
      <c r="C113" s="455" t="s">
        <v>301</v>
      </c>
      <c r="D113" s="456"/>
      <c r="E113" s="456"/>
      <c r="F113" s="456"/>
      <c r="G113" s="456"/>
      <c r="H113" s="456"/>
      <c r="I113" s="456"/>
      <c r="J113" s="456"/>
      <c r="K113" s="457"/>
    </row>
    <row r="114" spans="1:11" ht="57.75" customHeight="1">
      <c r="A114" s="809" t="s">
        <v>494</v>
      </c>
      <c r="B114" s="810"/>
      <c r="C114" s="458" t="s">
        <v>301</v>
      </c>
      <c r="D114" s="459"/>
      <c r="E114" s="459"/>
      <c r="F114" s="459"/>
      <c r="G114" s="459"/>
      <c r="H114" s="459"/>
      <c r="I114" s="459"/>
      <c r="J114" s="459"/>
      <c r="K114" s="460"/>
    </row>
    <row r="115" spans="1:11" ht="16.5">
      <c r="A115" s="445" t="s">
        <v>495</v>
      </c>
      <c r="B115" s="452"/>
      <c r="C115" s="452"/>
      <c r="D115" s="452"/>
      <c r="E115" s="452"/>
      <c r="F115" s="452"/>
      <c r="G115" s="452"/>
      <c r="H115" s="452"/>
      <c r="I115" s="452"/>
      <c r="J115" s="452"/>
      <c r="K115" s="453"/>
    </row>
    <row r="116" spans="1:11" ht="20.25" customHeight="1">
      <c r="A116" s="433" t="s">
        <v>289</v>
      </c>
      <c r="B116" s="447"/>
      <c r="C116" s="447"/>
      <c r="D116" s="447"/>
      <c r="E116" s="447"/>
      <c r="F116" s="447"/>
      <c r="G116" s="447"/>
      <c r="H116" s="447"/>
      <c r="I116" s="447"/>
      <c r="J116" s="447"/>
      <c r="K116" s="461"/>
    </row>
    <row r="117" spans="1:11" ht="21" customHeight="1">
      <c r="A117" s="445" t="s">
        <v>203</v>
      </c>
      <c r="B117" s="462"/>
      <c r="C117" s="446"/>
      <c r="D117" s="446"/>
      <c r="E117" s="446"/>
      <c r="F117" s="446"/>
      <c r="G117" s="446"/>
      <c r="H117" s="462"/>
      <c r="I117" s="462"/>
      <c r="J117" s="462"/>
      <c r="K117" s="463"/>
    </row>
    <row r="118" spans="1:11" ht="24" customHeight="1">
      <c r="A118" s="787" t="s">
        <v>1165</v>
      </c>
      <c r="B118" s="788"/>
      <c r="C118" s="788"/>
      <c r="D118" s="788"/>
      <c r="E118" s="788"/>
      <c r="F118" s="788"/>
      <c r="G118" s="788"/>
      <c r="H118" s="788"/>
      <c r="I118" s="788"/>
      <c r="J118" s="788"/>
      <c r="K118" s="789"/>
    </row>
    <row r="119" spans="1:11" ht="16.5">
      <c r="A119" s="794" t="s">
        <v>75</v>
      </c>
      <c r="B119" s="795"/>
      <c r="C119" s="472" t="s">
        <v>483</v>
      </c>
      <c r="D119" s="798" t="s">
        <v>469</v>
      </c>
      <c r="E119" s="799"/>
      <c r="F119" s="799"/>
      <c r="G119" s="800"/>
      <c r="H119" s="815" t="s">
        <v>470</v>
      </c>
      <c r="I119" s="816"/>
      <c r="J119" s="816"/>
      <c r="K119" s="817"/>
    </row>
    <row r="120" spans="1:11" ht="18" customHeight="1">
      <c r="A120" s="796"/>
      <c r="B120" s="797"/>
      <c r="C120" s="473" t="s">
        <v>6</v>
      </c>
      <c r="D120" s="423"/>
      <c r="E120" s="424"/>
      <c r="F120" s="424"/>
      <c r="G120" s="425"/>
      <c r="H120" s="426"/>
      <c r="I120" s="427"/>
      <c r="J120" s="427"/>
      <c r="K120" s="425"/>
    </row>
    <row r="121" spans="1:11" ht="16.5">
      <c r="A121" s="811">
        <v>1175</v>
      </c>
      <c r="B121" s="813" t="s">
        <v>498</v>
      </c>
      <c r="C121" s="474" t="s">
        <v>471</v>
      </c>
      <c r="D121" s="423"/>
      <c r="E121" s="424"/>
      <c r="F121" s="424"/>
      <c r="G121" s="425"/>
      <c r="H121" s="426"/>
      <c r="I121" s="427"/>
      <c r="J121" s="427"/>
      <c r="K121" s="425"/>
    </row>
    <row r="122" spans="1:11" ht="54" customHeight="1">
      <c r="A122" s="812"/>
      <c r="B122" s="814"/>
      <c r="C122" s="475" t="s">
        <v>1166</v>
      </c>
      <c r="D122" s="428"/>
      <c r="E122" s="443"/>
      <c r="F122" s="443"/>
      <c r="G122" s="431"/>
      <c r="H122" s="429"/>
      <c r="I122" s="430"/>
      <c r="J122" s="430"/>
      <c r="K122" s="431"/>
    </row>
    <row r="123" spans="1:11" ht="49.5">
      <c r="A123" s="801" t="s">
        <v>50</v>
      </c>
      <c r="B123" s="802"/>
      <c r="C123" s="803"/>
      <c r="D123" s="432" t="s">
        <v>472</v>
      </c>
      <c r="E123" s="432" t="s">
        <v>473</v>
      </c>
      <c r="F123" s="432" t="s">
        <v>474</v>
      </c>
      <c r="G123" s="432" t="s">
        <v>14</v>
      </c>
      <c r="H123" s="432" t="s">
        <v>472</v>
      </c>
      <c r="I123" s="432" t="s">
        <v>473</v>
      </c>
      <c r="J123" s="432" t="s">
        <v>474</v>
      </c>
      <c r="K123" s="432" t="s">
        <v>14</v>
      </c>
    </row>
    <row r="124" spans="1:11" ht="16.5">
      <c r="A124" s="433" t="s">
        <v>87</v>
      </c>
      <c r="B124" s="464"/>
      <c r="C124" s="488" t="s">
        <v>484</v>
      </c>
      <c r="D124" s="436">
        <v>0</v>
      </c>
      <c r="E124" s="436">
        <v>18</v>
      </c>
      <c r="F124" s="436">
        <v>32</v>
      </c>
      <c r="G124" s="436">
        <v>32</v>
      </c>
      <c r="H124" s="432" t="s">
        <v>476</v>
      </c>
      <c r="I124" s="432" t="s">
        <v>476</v>
      </c>
      <c r="J124" s="432" t="s">
        <v>476</v>
      </c>
      <c r="K124" s="432" t="s">
        <v>476</v>
      </c>
    </row>
    <row r="125" spans="1:11" ht="20.25" customHeight="1">
      <c r="A125" s="433"/>
      <c r="B125" s="464"/>
      <c r="C125" s="488" t="s">
        <v>263</v>
      </c>
      <c r="D125" s="436">
        <v>0</v>
      </c>
      <c r="E125" s="436">
        <v>29</v>
      </c>
      <c r="F125" s="436">
        <v>29</v>
      </c>
      <c r="G125" s="436">
        <v>29</v>
      </c>
      <c r="H125" s="432"/>
      <c r="I125" s="432"/>
      <c r="J125" s="432"/>
      <c r="K125" s="432"/>
    </row>
    <row r="126" spans="1:11" ht="16.5">
      <c r="A126" s="433"/>
      <c r="B126" s="464"/>
      <c r="C126" s="488" t="s">
        <v>264</v>
      </c>
      <c r="D126" s="436">
        <v>0</v>
      </c>
      <c r="E126" s="436">
        <v>43</v>
      </c>
      <c r="F126" s="436">
        <v>43</v>
      </c>
      <c r="G126" s="436">
        <v>43</v>
      </c>
      <c r="H126" s="432"/>
      <c r="I126" s="432"/>
      <c r="J126" s="432"/>
      <c r="K126" s="432"/>
    </row>
    <row r="127" spans="1:11" ht="16.5">
      <c r="A127" s="433"/>
      <c r="B127" s="464"/>
      <c r="C127" s="488" t="s">
        <v>542</v>
      </c>
      <c r="D127" s="436">
        <v>0</v>
      </c>
      <c r="E127" s="436">
        <v>2</v>
      </c>
      <c r="F127" s="436">
        <v>2</v>
      </c>
      <c r="G127" s="436">
        <v>2</v>
      </c>
      <c r="H127" s="432"/>
      <c r="I127" s="432"/>
      <c r="J127" s="432"/>
      <c r="K127" s="432"/>
    </row>
    <row r="128" spans="1:11" ht="16.5">
      <c r="A128" s="433"/>
      <c r="B128" s="464"/>
      <c r="C128" s="488" t="s">
        <v>441</v>
      </c>
      <c r="D128" s="436">
        <v>0</v>
      </c>
      <c r="E128" s="436">
        <v>0</v>
      </c>
      <c r="F128" s="436">
        <v>1</v>
      </c>
      <c r="G128" s="436">
        <v>1</v>
      </c>
      <c r="H128" s="432"/>
      <c r="I128" s="432"/>
      <c r="J128" s="432"/>
      <c r="K128" s="432"/>
    </row>
    <row r="129" spans="1:11" ht="37.5" customHeight="1">
      <c r="A129" s="804" t="s">
        <v>485</v>
      </c>
      <c r="B129" s="805"/>
      <c r="C129" s="806"/>
      <c r="D129" s="432" t="s">
        <v>476</v>
      </c>
      <c r="E129" s="432" t="s">
        <v>476</v>
      </c>
      <c r="F129" s="432" t="s">
        <v>476</v>
      </c>
      <c r="G129" s="432" t="s">
        <v>476</v>
      </c>
      <c r="H129" s="437">
        <f>+'N 6,1'!E103</f>
        <v>0</v>
      </c>
      <c r="I129" s="437">
        <f>+'N 6,1'!F103</f>
        <v>722000</v>
      </c>
      <c r="J129" s="437">
        <f>+'N 6,1'!G103</f>
        <v>821100</v>
      </c>
      <c r="K129" s="437">
        <f>+'N 6,1'!H103</f>
        <v>822600</v>
      </c>
    </row>
    <row r="130" spans="1:11" ht="51.75" customHeight="1">
      <c r="A130" s="807" t="s">
        <v>486</v>
      </c>
      <c r="B130" s="808"/>
      <c r="C130" s="489" t="s">
        <v>522</v>
      </c>
      <c r="D130" s="438"/>
      <c r="E130" s="439"/>
      <c r="F130" s="439"/>
      <c r="G130" s="439"/>
      <c r="H130" s="440"/>
      <c r="I130" s="440"/>
      <c r="J130" s="440"/>
      <c r="K130" s="441"/>
    </row>
    <row r="131" spans="1:11" ht="56.25" customHeight="1">
      <c r="A131" s="807" t="s">
        <v>487</v>
      </c>
      <c r="B131" s="808"/>
      <c r="C131" s="490">
        <f>+K129</f>
        <v>822600</v>
      </c>
      <c r="D131" s="423"/>
      <c r="E131" s="424"/>
      <c r="F131" s="424"/>
      <c r="G131" s="424"/>
      <c r="H131" s="424"/>
      <c r="I131" s="424"/>
      <c r="J131" s="424"/>
      <c r="K131" s="442"/>
    </row>
    <row r="132" spans="1:11" ht="124.5" customHeight="1">
      <c r="A132" s="807" t="s">
        <v>488</v>
      </c>
      <c r="B132" s="808"/>
      <c r="C132" s="490" t="s">
        <v>1167</v>
      </c>
      <c r="D132" s="428"/>
      <c r="E132" s="443"/>
      <c r="F132" s="443"/>
      <c r="G132" s="443"/>
      <c r="H132" s="443"/>
      <c r="I132" s="443"/>
      <c r="J132" s="443"/>
      <c r="K132" s="444"/>
    </row>
    <row r="133" spans="1:11" ht="16.5">
      <c r="A133" s="445" t="s">
        <v>489</v>
      </c>
      <c r="B133" s="446"/>
      <c r="C133" s="447"/>
      <c r="D133" s="447"/>
      <c r="E133" s="447"/>
      <c r="F133" s="447"/>
      <c r="G133" s="447"/>
      <c r="H133" s="448"/>
      <c r="I133" s="448"/>
      <c r="J133" s="448"/>
      <c r="K133" s="449"/>
    </row>
    <row r="134" spans="1:11" ht="16.5">
      <c r="A134" s="433" t="s">
        <v>518</v>
      </c>
      <c r="B134" s="450"/>
      <c r="C134" s="450"/>
      <c r="D134" s="450"/>
      <c r="E134" s="450"/>
      <c r="F134" s="450"/>
      <c r="G134" s="450"/>
      <c r="H134" s="450"/>
      <c r="I134" s="450"/>
      <c r="J134" s="450"/>
      <c r="K134" s="451"/>
    </row>
    <row r="135" spans="1:11" ht="16.5">
      <c r="A135" s="445" t="s">
        <v>490</v>
      </c>
      <c r="B135" s="452"/>
      <c r="C135" s="452"/>
      <c r="D135" s="452"/>
      <c r="E135" s="452"/>
      <c r="F135" s="452"/>
      <c r="G135" s="452"/>
      <c r="H135" s="452"/>
      <c r="I135" s="452"/>
      <c r="J135" s="452"/>
      <c r="K135" s="453"/>
    </row>
    <row r="136" spans="1:11" ht="16.5">
      <c r="A136" s="433" t="s">
        <v>491</v>
      </c>
      <c r="B136" s="450"/>
      <c r="C136" s="450"/>
      <c r="D136" s="450"/>
      <c r="E136" s="450"/>
      <c r="F136" s="450"/>
      <c r="G136" s="450"/>
      <c r="H136" s="450"/>
      <c r="I136" s="450"/>
      <c r="J136" s="450"/>
      <c r="K136" s="451"/>
    </row>
    <row r="137" spans="1:11" ht="16.5">
      <c r="A137" s="445" t="s">
        <v>492</v>
      </c>
      <c r="B137" s="452"/>
      <c r="C137" s="452"/>
      <c r="D137" s="452"/>
      <c r="E137" s="452"/>
      <c r="F137" s="452"/>
      <c r="G137" s="452"/>
      <c r="H137" s="452"/>
      <c r="I137" s="452"/>
      <c r="J137" s="452"/>
      <c r="K137" s="454"/>
    </row>
    <row r="138" spans="1:11" ht="93.75" customHeight="1">
      <c r="A138" s="809" t="s">
        <v>493</v>
      </c>
      <c r="B138" s="810"/>
      <c r="C138" s="455" t="s">
        <v>301</v>
      </c>
      <c r="D138" s="456"/>
      <c r="E138" s="456"/>
      <c r="F138" s="456"/>
      <c r="G138" s="456"/>
      <c r="H138" s="456"/>
      <c r="I138" s="456"/>
      <c r="J138" s="456"/>
      <c r="K138" s="457"/>
    </row>
    <row r="139" spans="1:11" ht="54.75" customHeight="1">
      <c r="A139" s="809" t="s">
        <v>494</v>
      </c>
      <c r="B139" s="810"/>
      <c r="C139" s="458" t="s">
        <v>301</v>
      </c>
      <c r="D139" s="459"/>
      <c r="E139" s="459"/>
      <c r="F139" s="459"/>
      <c r="G139" s="459"/>
      <c r="H139" s="459"/>
      <c r="I139" s="459"/>
      <c r="J139" s="459"/>
      <c r="K139" s="460"/>
    </row>
    <row r="140" spans="1:11" ht="16.5">
      <c r="A140" s="445" t="s">
        <v>495</v>
      </c>
      <c r="B140" s="452"/>
      <c r="C140" s="452"/>
      <c r="D140" s="452"/>
      <c r="E140" s="452"/>
      <c r="F140" s="452"/>
      <c r="G140" s="452"/>
      <c r="H140" s="452"/>
      <c r="I140" s="452"/>
      <c r="J140" s="452"/>
      <c r="K140" s="453"/>
    </row>
    <row r="141" spans="1:11" ht="16.5">
      <c r="A141" s="433" t="s">
        <v>290</v>
      </c>
      <c r="B141" s="447"/>
      <c r="C141" s="447"/>
      <c r="D141" s="447"/>
      <c r="E141" s="447"/>
      <c r="F141" s="447"/>
      <c r="G141" s="447"/>
      <c r="H141" s="447"/>
      <c r="I141" s="447"/>
      <c r="J141" s="447"/>
      <c r="K141" s="461"/>
    </row>
    <row r="142" spans="1:11" ht="16.5">
      <c r="A142" s="445" t="s">
        <v>203</v>
      </c>
      <c r="B142" s="462"/>
      <c r="C142" s="446"/>
      <c r="D142" s="446"/>
      <c r="E142" s="446"/>
      <c r="F142" s="446"/>
      <c r="G142" s="446"/>
      <c r="H142" s="462"/>
      <c r="I142" s="462"/>
      <c r="J142" s="462"/>
      <c r="K142" s="463"/>
    </row>
    <row r="143" spans="1:11" ht="16.5">
      <c r="A143" s="787" t="s">
        <v>496</v>
      </c>
      <c r="B143" s="788"/>
      <c r="C143" s="788"/>
      <c r="D143" s="788"/>
      <c r="E143" s="788"/>
      <c r="F143" s="788"/>
      <c r="G143" s="788"/>
      <c r="H143" s="788"/>
      <c r="I143" s="788"/>
      <c r="J143" s="788"/>
      <c r="K143" s="789"/>
    </row>
    <row r="144" spans="1:11" ht="16.5">
      <c r="A144" s="794" t="s">
        <v>75</v>
      </c>
      <c r="B144" s="795"/>
      <c r="C144" s="472" t="s">
        <v>483</v>
      </c>
      <c r="D144" s="798" t="s">
        <v>469</v>
      </c>
      <c r="E144" s="799"/>
      <c r="F144" s="799"/>
      <c r="G144" s="800"/>
      <c r="H144" s="815" t="s">
        <v>470</v>
      </c>
      <c r="I144" s="816"/>
      <c r="J144" s="816"/>
      <c r="K144" s="817"/>
    </row>
    <row r="145" spans="1:11" ht="16.5" customHeight="1">
      <c r="A145" s="796"/>
      <c r="B145" s="797"/>
      <c r="C145" s="473" t="s">
        <v>61</v>
      </c>
      <c r="D145" s="423"/>
      <c r="E145" s="424"/>
      <c r="F145" s="424"/>
      <c r="G145" s="425"/>
      <c r="H145" s="426"/>
      <c r="I145" s="427"/>
      <c r="J145" s="427"/>
      <c r="K145" s="425"/>
    </row>
    <row r="146" spans="1:11" ht="16.5">
      <c r="A146" s="811">
        <v>1175</v>
      </c>
      <c r="B146" s="813" t="s">
        <v>521</v>
      </c>
      <c r="C146" s="474" t="s">
        <v>471</v>
      </c>
      <c r="D146" s="423"/>
      <c r="E146" s="424"/>
      <c r="F146" s="424"/>
      <c r="G146" s="425"/>
      <c r="H146" s="426"/>
      <c r="I146" s="427"/>
      <c r="J146" s="427"/>
      <c r="K146" s="425"/>
    </row>
    <row r="147" spans="1:11" ht="74.25" customHeight="1">
      <c r="A147" s="812"/>
      <c r="B147" s="814"/>
      <c r="C147" s="475" t="s">
        <v>1168</v>
      </c>
      <c r="D147" s="428"/>
      <c r="E147" s="424"/>
      <c r="F147" s="424"/>
      <c r="G147" s="425"/>
      <c r="H147" s="429"/>
      <c r="I147" s="430"/>
      <c r="J147" s="430"/>
      <c r="K147" s="431"/>
    </row>
    <row r="148" spans="1:11" ht="49.5">
      <c r="A148" s="801" t="s">
        <v>50</v>
      </c>
      <c r="B148" s="802"/>
      <c r="C148" s="803"/>
      <c r="D148" s="432" t="s">
        <v>472</v>
      </c>
      <c r="E148" s="432" t="s">
        <v>473</v>
      </c>
      <c r="F148" s="432" t="s">
        <v>474</v>
      </c>
      <c r="G148" s="432" t="s">
        <v>14</v>
      </c>
      <c r="H148" s="432" t="s">
        <v>472</v>
      </c>
      <c r="I148" s="432" t="s">
        <v>473</v>
      </c>
      <c r="J148" s="432" t="s">
        <v>474</v>
      </c>
      <c r="K148" s="432" t="s">
        <v>14</v>
      </c>
    </row>
    <row r="149" spans="1:11" ht="16.5">
      <c r="A149" s="433" t="s">
        <v>87</v>
      </c>
      <c r="B149" s="434"/>
      <c r="C149" s="435" t="s">
        <v>303</v>
      </c>
      <c r="D149" s="436">
        <v>0</v>
      </c>
      <c r="E149" s="527">
        <f>+G149/3</f>
        <v>659.66666666666663</v>
      </c>
      <c r="F149" s="527">
        <f>+E149*2</f>
        <v>1319.3333333333333</v>
      </c>
      <c r="G149" s="527">
        <v>1979</v>
      </c>
      <c r="H149" s="432" t="s">
        <v>476</v>
      </c>
      <c r="I149" s="432" t="s">
        <v>476</v>
      </c>
      <c r="J149" s="432" t="s">
        <v>476</v>
      </c>
      <c r="K149" s="432" t="s">
        <v>476</v>
      </c>
    </row>
    <row r="150" spans="1:11" ht="16.5">
      <c r="A150" s="433"/>
      <c r="B150" s="464"/>
      <c r="C150" s="435" t="s">
        <v>278</v>
      </c>
      <c r="D150" s="436">
        <v>0</v>
      </c>
      <c r="E150" s="527">
        <f>+G150/3</f>
        <v>1198.6666666666667</v>
      </c>
      <c r="F150" s="527">
        <f>+E150*2</f>
        <v>2397.3333333333335</v>
      </c>
      <c r="G150" s="436">
        <v>3596</v>
      </c>
      <c r="H150" s="432" t="s">
        <v>476</v>
      </c>
      <c r="I150" s="432" t="s">
        <v>476</v>
      </c>
      <c r="J150" s="432" t="s">
        <v>476</v>
      </c>
      <c r="K150" s="432" t="s">
        <v>476</v>
      </c>
    </row>
    <row r="151" spans="1:11" ht="40.5" customHeight="1">
      <c r="A151" s="804" t="s">
        <v>485</v>
      </c>
      <c r="B151" s="805"/>
      <c r="C151" s="806"/>
      <c r="D151" s="432" t="s">
        <v>476</v>
      </c>
      <c r="E151" s="432" t="s">
        <v>476</v>
      </c>
      <c r="F151" s="432" t="s">
        <v>476</v>
      </c>
      <c r="G151" s="432" t="s">
        <v>476</v>
      </c>
      <c r="H151" s="437">
        <f>+'N 6,1'!E104</f>
        <v>0</v>
      </c>
      <c r="I151" s="437">
        <f>+'N 6,1'!F104</f>
        <v>363308.9</v>
      </c>
      <c r="J151" s="437">
        <f>+'N 6,1'!G104</f>
        <v>636884.4</v>
      </c>
      <c r="K151" s="437">
        <f>+'N 6,1'!H104</f>
        <v>730645.89999999991</v>
      </c>
    </row>
    <row r="152" spans="1:11" ht="49.5" customHeight="1">
      <c r="A152" s="807" t="s">
        <v>486</v>
      </c>
      <c r="B152" s="808"/>
      <c r="C152" s="491" t="s">
        <v>523</v>
      </c>
      <c r="D152" s="438"/>
      <c r="E152" s="439"/>
      <c r="F152" s="439"/>
      <c r="G152" s="439"/>
      <c r="H152" s="440"/>
      <c r="I152" s="440"/>
      <c r="J152" s="440"/>
      <c r="K152" s="441"/>
    </row>
    <row r="153" spans="1:11" ht="54" customHeight="1">
      <c r="A153" s="807" t="s">
        <v>487</v>
      </c>
      <c r="B153" s="808"/>
      <c r="C153" s="490">
        <f>+K151</f>
        <v>730645.89999999991</v>
      </c>
      <c r="D153" s="423"/>
      <c r="E153" s="424"/>
      <c r="F153" s="424"/>
      <c r="G153" s="424"/>
      <c r="H153" s="424"/>
      <c r="I153" s="424"/>
      <c r="J153" s="424"/>
      <c r="K153" s="442"/>
    </row>
    <row r="154" spans="1:11" ht="119.25" customHeight="1">
      <c r="A154" s="807" t="s">
        <v>488</v>
      </c>
      <c r="B154" s="808"/>
      <c r="C154" s="490" t="s">
        <v>1169</v>
      </c>
      <c r="D154" s="428"/>
      <c r="E154" s="443"/>
      <c r="F154" s="443"/>
      <c r="G154" s="443"/>
      <c r="H154" s="443"/>
      <c r="I154" s="443"/>
      <c r="J154" s="443"/>
      <c r="K154" s="444"/>
    </row>
    <row r="155" spans="1:11" ht="16.5">
      <c r="A155" s="445" t="s">
        <v>489</v>
      </c>
      <c r="B155" s="446"/>
      <c r="C155" s="447"/>
      <c r="D155" s="447"/>
      <c r="E155" s="447"/>
      <c r="F155" s="447"/>
      <c r="G155" s="447"/>
      <c r="H155" s="448"/>
      <c r="I155" s="448"/>
      <c r="J155" s="448"/>
      <c r="K155" s="449"/>
    </row>
    <row r="156" spans="1:11" ht="16.5">
      <c r="A156" s="433" t="s">
        <v>518</v>
      </c>
      <c r="B156" s="450"/>
      <c r="C156" s="450"/>
      <c r="D156" s="450"/>
      <c r="E156" s="450"/>
      <c r="F156" s="450"/>
      <c r="G156" s="450"/>
      <c r="H156" s="450"/>
      <c r="I156" s="450"/>
      <c r="J156" s="450"/>
      <c r="K156" s="451"/>
    </row>
    <row r="157" spans="1:11" ht="16.5">
      <c r="A157" s="445" t="s">
        <v>490</v>
      </c>
      <c r="B157" s="452"/>
      <c r="C157" s="452"/>
      <c r="D157" s="452"/>
      <c r="E157" s="452"/>
      <c r="F157" s="452"/>
      <c r="G157" s="452"/>
      <c r="H157" s="452"/>
      <c r="I157" s="452"/>
      <c r="J157" s="452"/>
      <c r="K157" s="453"/>
    </row>
    <row r="158" spans="1:11" ht="16.5">
      <c r="A158" s="433" t="s">
        <v>491</v>
      </c>
      <c r="B158" s="450"/>
      <c r="C158" s="450"/>
      <c r="D158" s="450"/>
      <c r="E158" s="450"/>
      <c r="F158" s="450"/>
      <c r="G158" s="450"/>
      <c r="H158" s="450"/>
      <c r="I158" s="450"/>
      <c r="J158" s="450"/>
      <c r="K158" s="451"/>
    </row>
    <row r="159" spans="1:11" ht="16.5">
      <c r="A159" s="445" t="s">
        <v>492</v>
      </c>
      <c r="B159" s="452"/>
      <c r="C159" s="452"/>
      <c r="D159" s="452"/>
      <c r="E159" s="452"/>
      <c r="F159" s="452"/>
      <c r="G159" s="452"/>
      <c r="H159" s="452"/>
      <c r="I159" s="452"/>
      <c r="J159" s="452"/>
      <c r="K159" s="454"/>
    </row>
    <row r="160" spans="1:11" ht="88.5" customHeight="1">
      <c r="A160" s="809" t="s">
        <v>493</v>
      </c>
      <c r="B160" s="810"/>
      <c r="C160" s="455" t="s">
        <v>301</v>
      </c>
      <c r="D160" s="456"/>
      <c r="E160" s="456"/>
      <c r="F160" s="456"/>
      <c r="G160" s="456"/>
      <c r="H160" s="456"/>
      <c r="I160" s="456"/>
      <c r="J160" s="456"/>
      <c r="K160" s="457"/>
    </row>
    <row r="161" spans="1:11" ht="52.5" customHeight="1">
      <c r="A161" s="809" t="s">
        <v>494</v>
      </c>
      <c r="B161" s="810"/>
      <c r="C161" s="458" t="s">
        <v>301</v>
      </c>
      <c r="D161" s="459"/>
      <c r="E161" s="459"/>
      <c r="F161" s="459"/>
      <c r="G161" s="459"/>
      <c r="H161" s="459"/>
      <c r="I161" s="459"/>
      <c r="J161" s="459"/>
      <c r="K161" s="460"/>
    </row>
    <row r="162" spans="1:11" ht="16.5">
      <c r="A162" s="445" t="s">
        <v>495</v>
      </c>
      <c r="B162" s="452"/>
      <c r="C162" s="452"/>
      <c r="D162" s="452"/>
      <c r="E162" s="452"/>
      <c r="F162" s="452"/>
      <c r="G162" s="452"/>
      <c r="H162" s="452"/>
      <c r="I162" s="452"/>
      <c r="J162" s="452"/>
      <c r="K162" s="453"/>
    </row>
    <row r="163" spans="1:11" ht="16.5">
      <c r="A163" s="433" t="s">
        <v>291</v>
      </c>
      <c r="B163" s="447"/>
      <c r="C163" s="447"/>
      <c r="D163" s="447"/>
      <c r="E163" s="447"/>
      <c r="F163" s="447"/>
      <c r="G163" s="447"/>
      <c r="H163" s="447"/>
      <c r="I163" s="447"/>
      <c r="J163" s="447"/>
      <c r="K163" s="461"/>
    </row>
    <row r="164" spans="1:11" ht="16.5">
      <c r="A164" s="445" t="s">
        <v>203</v>
      </c>
      <c r="B164" s="462"/>
      <c r="C164" s="446"/>
      <c r="D164" s="446"/>
      <c r="E164" s="446"/>
      <c r="F164" s="446"/>
      <c r="G164" s="446"/>
      <c r="H164" s="462"/>
      <c r="I164" s="462"/>
      <c r="J164" s="462"/>
      <c r="K164" s="463"/>
    </row>
    <row r="165" spans="1:11" ht="16.5">
      <c r="A165" s="787" t="s">
        <v>524</v>
      </c>
      <c r="B165" s="788"/>
      <c r="C165" s="788"/>
      <c r="D165" s="788"/>
      <c r="E165" s="788"/>
      <c r="F165" s="788"/>
      <c r="G165" s="788"/>
      <c r="H165" s="788"/>
      <c r="I165" s="788"/>
      <c r="J165" s="788"/>
      <c r="K165" s="789"/>
    </row>
    <row r="166" spans="1:11" ht="16.5">
      <c r="A166" s="794" t="s">
        <v>75</v>
      </c>
      <c r="B166" s="795"/>
      <c r="C166" s="472" t="s">
        <v>483</v>
      </c>
      <c r="D166" s="798" t="s">
        <v>469</v>
      </c>
      <c r="E166" s="799"/>
      <c r="F166" s="799"/>
      <c r="G166" s="800"/>
      <c r="H166" s="815" t="s">
        <v>470</v>
      </c>
      <c r="I166" s="816"/>
      <c r="J166" s="816"/>
      <c r="K166" s="817"/>
    </row>
    <row r="167" spans="1:11" ht="16.5" customHeight="1">
      <c r="A167" s="796"/>
      <c r="B167" s="797"/>
      <c r="C167" s="478" t="s">
        <v>295</v>
      </c>
      <c r="D167" s="423"/>
      <c r="E167" s="424"/>
      <c r="F167" s="424"/>
      <c r="G167" s="425"/>
      <c r="H167" s="426"/>
      <c r="I167" s="427"/>
      <c r="J167" s="427"/>
      <c r="K167" s="425"/>
    </row>
    <row r="168" spans="1:11" ht="16.5">
      <c r="A168" s="811">
        <v>1175</v>
      </c>
      <c r="B168" s="813" t="s">
        <v>525</v>
      </c>
      <c r="C168" s="479" t="s">
        <v>471</v>
      </c>
      <c r="D168" s="423"/>
      <c r="E168" s="424"/>
      <c r="F168" s="424"/>
      <c r="G168" s="425"/>
      <c r="H168" s="426"/>
      <c r="I168" s="427"/>
      <c r="J168" s="427"/>
      <c r="K168" s="425"/>
    </row>
    <row r="169" spans="1:11" ht="44.25" customHeight="1">
      <c r="A169" s="812"/>
      <c r="B169" s="814"/>
      <c r="C169" s="475" t="s">
        <v>551</v>
      </c>
      <c r="D169" s="428"/>
      <c r="E169" s="424"/>
      <c r="F169" s="424"/>
      <c r="G169" s="425"/>
      <c r="H169" s="429"/>
      <c r="I169" s="430"/>
      <c r="J169" s="430"/>
      <c r="K169" s="431"/>
    </row>
    <row r="170" spans="1:11" ht="37.5" customHeight="1">
      <c r="A170" s="801" t="s">
        <v>50</v>
      </c>
      <c r="B170" s="802"/>
      <c r="C170" s="803"/>
      <c r="D170" s="432" t="s">
        <v>472</v>
      </c>
      <c r="E170" s="432" t="s">
        <v>473</v>
      </c>
      <c r="F170" s="432" t="s">
        <v>474</v>
      </c>
      <c r="G170" s="432" t="s">
        <v>14</v>
      </c>
      <c r="H170" s="432" t="s">
        <v>472</v>
      </c>
      <c r="I170" s="432" t="s">
        <v>473</v>
      </c>
      <c r="J170" s="432" t="s">
        <v>474</v>
      </c>
      <c r="K170" s="432" t="s">
        <v>14</v>
      </c>
    </row>
    <row r="171" spans="1:11" ht="21.75" customHeight="1">
      <c r="A171" s="433" t="s">
        <v>87</v>
      </c>
      <c r="B171" s="464"/>
      <c r="C171" s="435" t="s">
        <v>526</v>
      </c>
      <c r="D171" s="436">
        <v>0</v>
      </c>
      <c r="E171" s="436">
        <v>5</v>
      </c>
      <c r="F171" s="436">
        <v>17</v>
      </c>
      <c r="G171" s="436">
        <v>32</v>
      </c>
      <c r="H171" s="432"/>
      <c r="I171" s="432"/>
      <c r="J171" s="432"/>
      <c r="K171" s="432"/>
    </row>
    <row r="172" spans="1:11" ht="41.25" customHeight="1">
      <c r="A172" s="804" t="s">
        <v>485</v>
      </c>
      <c r="B172" s="805"/>
      <c r="C172" s="806"/>
      <c r="D172" s="432" t="s">
        <v>476</v>
      </c>
      <c r="E172" s="432" t="s">
        <v>476</v>
      </c>
      <c r="F172" s="432" t="s">
        <v>476</v>
      </c>
      <c r="G172" s="432" t="s">
        <v>476</v>
      </c>
      <c r="H172" s="437">
        <f>+'N 6,1'!E105</f>
        <v>0</v>
      </c>
      <c r="I172" s="437">
        <f>+'N 6,1'!F105</f>
        <v>6314.4</v>
      </c>
      <c r="J172" s="437">
        <f>+'N 6,1'!G105</f>
        <v>8894.2000000000007</v>
      </c>
      <c r="K172" s="437">
        <f>+'N 6,1'!H105</f>
        <v>20414.599999999999</v>
      </c>
    </row>
    <row r="173" spans="1:11" ht="57.75" customHeight="1">
      <c r="A173" s="807" t="s">
        <v>486</v>
      </c>
      <c r="B173" s="808"/>
      <c r="C173" s="492" t="s">
        <v>531</v>
      </c>
      <c r="D173" s="438"/>
      <c r="E173" s="439"/>
      <c r="F173" s="439"/>
      <c r="G173" s="439"/>
      <c r="H173" s="440"/>
      <c r="I173" s="440"/>
      <c r="J173" s="440"/>
      <c r="K173" s="441"/>
    </row>
    <row r="174" spans="1:11" ht="53.25" customHeight="1">
      <c r="A174" s="807" t="s">
        <v>487</v>
      </c>
      <c r="B174" s="808"/>
      <c r="C174" s="490">
        <f>+K172</f>
        <v>20414.599999999999</v>
      </c>
      <c r="D174" s="423"/>
      <c r="E174" s="424"/>
      <c r="F174" s="424"/>
      <c r="G174" s="424"/>
      <c r="H174" s="424"/>
      <c r="I174" s="424"/>
      <c r="J174" s="424"/>
      <c r="K174" s="442"/>
    </row>
    <row r="175" spans="1:11" ht="121.5" customHeight="1">
      <c r="A175" s="807" t="s">
        <v>488</v>
      </c>
      <c r="B175" s="808"/>
      <c r="C175" s="490" t="s">
        <v>1170</v>
      </c>
      <c r="D175" s="428"/>
      <c r="E175" s="443"/>
      <c r="F175" s="443"/>
      <c r="G175" s="443"/>
      <c r="H175" s="443"/>
      <c r="I175" s="443"/>
      <c r="J175" s="443"/>
      <c r="K175" s="444"/>
    </row>
    <row r="176" spans="1:11" ht="16.5">
      <c r="A176" s="445" t="s">
        <v>489</v>
      </c>
      <c r="B176" s="446"/>
      <c r="C176" s="447"/>
      <c r="D176" s="447"/>
      <c r="E176" s="447"/>
      <c r="F176" s="447"/>
      <c r="G176" s="447"/>
      <c r="H176" s="448"/>
      <c r="I176" s="448"/>
      <c r="J176" s="448"/>
      <c r="K176" s="449"/>
    </row>
    <row r="177" spans="1:11" ht="16.5">
      <c r="A177" s="433" t="s">
        <v>34</v>
      </c>
      <c r="B177" s="450"/>
      <c r="C177" s="450"/>
      <c r="D177" s="450"/>
      <c r="E177" s="450"/>
      <c r="F177" s="450"/>
      <c r="G177" s="450"/>
      <c r="H177" s="450"/>
      <c r="I177" s="450"/>
      <c r="J177" s="450"/>
      <c r="K177" s="451"/>
    </row>
    <row r="178" spans="1:11" ht="16.5">
      <c r="A178" s="445" t="s">
        <v>490</v>
      </c>
      <c r="B178" s="452"/>
      <c r="C178" s="452"/>
      <c r="D178" s="452"/>
      <c r="E178" s="452"/>
      <c r="F178" s="452"/>
      <c r="G178" s="452"/>
      <c r="H178" s="452"/>
      <c r="I178" s="452"/>
      <c r="J178" s="452"/>
      <c r="K178" s="453"/>
    </row>
    <row r="179" spans="1:11" ht="16.5">
      <c r="A179" s="433" t="s">
        <v>491</v>
      </c>
      <c r="B179" s="450"/>
      <c r="C179" s="450"/>
      <c r="D179" s="450"/>
      <c r="E179" s="450"/>
      <c r="F179" s="450"/>
      <c r="G179" s="450"/>
      <c r="H179" s="450"/>
      <c r="I179" s="450"/>
      <c r="J179" s="450"/>
      <c r="K179" s="451"/>
    </row>
    <row r="180" spans="1:11" ht="16.5">
      <c r="A180" s="445" t="s">
        <v>492</v>
      </c>
      <c r="B180" s="452"/>
      <c r="C180" s="452"/>
      <c r="D180" s="452"/>
      <c r="E180" s="452"/>
      <c r="F180" s="452"/>
      <c r="G180" s="452"/>
      <c r="H180" s="452"/>
      <c r="I180" s="452"/>
      <c r="J180" s="452"/>
      <c r="K180" s="454"/>
    </row>
    <row r="181" spans="1:11" ht="96" customHeight="1">
      <c r="A181" s="809" t="s">
        <v>493</v>
      </c>
      <c r="B181" s="810"/>
      <c r="C181" s="455" t="s">
        <v>301</v>
      </c>
      <c r="D181" s="456"/>
      <c r="E181" s="456"/>
      <c r="F181" s="456"/>
      <c r="G181" s="456"/>
      <c r="H181" s="456"/>
      <c r="I181" s="456"/>
      <c r="J181" s="456"/>
      <c r="K181" s="457"/>
    </row>
    <row r="182" spans="1:11" ht="59.25" customHeight="1">
      <c r="A182" s="809" t="s">
        <v>494</v>
      </c>
      <c r="B182" s="810"/>
      <c r="C182" s="458" t="s">
        <v>301</v>
      </c>
      <c r="D182" s="459"/>
      <c r="E182" s="459"/>
      <c r="F182" s="459"/>
      <c r="G182" s="459"/>
      <c r="H182" s="459"/>
      <c r="I182" s="459"/>
      <c r="J182" s="459"/>
      <c r="K182" s="460"/>
    </row>
    <row r="183" spans="1:11" ht="16.5">
      <c r="A183" s="445" t="s">
        <v>495</v>
      </c>
      <c r="B183" s="452"/>
      <c r="C183" s="452"/>
      <c r="D183" s="452"/>
      <c r="E183" s="452"/>
      <c r="F183" s="452"/>
      <c r="G183" s="452"/>
      <c r="H183" s="452"/>
      <c r="I183" s="452"/>
      <c r="J183" s="452"/>
      <c r="K183" s="453"/>
    </row>
    <row r="184" spans="1:11" ht="16.5">
      <c r="A184" s="433" t="s">
        <v>296</v>
      </c>
      <c r="B184" s="447"/>
      <c r="C184" s="447"/>
      <c r="D184" s="447"/>
      <c r="E184" s="447"/>
      <c r="F184" s="447"/>
      <c r="G184" s="447"/>
      <c r="H184" s="447"/>
      <c r="I184" s="447"/>
      <c r="J184" s="447"/>
      <c r="K184" s="461"/>
    </row>
    <row r="185" spans="1:11" ht="16.5">
      <c r="A185" s="445" t="s">
        <v>203</v>
      </c>
      <c r="B185" s="462"/>
      <c r="C185" s="446"/>
      <c r="D185" s="446"/>
      <c r="E185" s="446"/>
      <c r="F185" s="446"/>
      <c r="G185" s="446"/>
      <c r="H185" s="462"/>
      <c r="I185" s="462"/>
      <c r="J185" s="462"/>
      <c r="K185" s="463"/>
    </row>
    <row r="186" spans="1:11" ht="16.5" customHeight="1">
      <c r="A186" s="787" t="s">
        <v>524</v>
      </c>
      <c r="B186" s="788"/>
      <c r="C186" s="788"/>
      <c r="D186" s="788"/>
      <c r="E186" s="788"/>
      <c r="F186" s="788"/>
      <c r="G186" s="788"/>
      <c r="H186" s="788"/>
      <c r="I186" s="788"/>
      <c r="J186" s="788"/>
      <c r="K186" s="789"/>
    </row>
    <row r="187" spans="1:11" ht="16.5">
      <c r="A187" s="794" t="s">
        <v>75</v>
      </c>
      <c r="B187" s="795"/>
      <c r="C187" s="472" t="s">
        <v>483</v>
      </c>
      <c r="D187" s="798" t="s">
        <v>469</v>
      </c>
      <c r="E187" s="799"/>
      <c r="F187" s="799"/>
      <c r="G187" s="800"/>
      <c r="H187" s="815" t="s">
        <v>470</v>
      </c>
      <c r="I187" s="816"/>
      <c r="J187" s="816"/>
      <c r="K187" s="817"/>
    </row>
    <row r="188" spans="1:11" ht="21" customHeight="1">
      <c r="A188" s="796"/>
      <c r="B188" s="797"/>
      <c r="C188" s="478" t="s">
        <v>265</v>
      </c>
      <c r="D188" s="423"/>
      <c r="E188" s="424"/>
      <c r="F188" s="424"/>
      <c r="G188" s="425"/>
      <c r="H188" s="426"/>
      <c r="I188" s="427"/>
      <c r="J188" s="427"/>
      <c r="K188" s="425"/>
    </row>
    <row r="189" spans="1:11" ht="16.5">
      <c r="A189" s="811">
        <v>1175</v>
      </c>
      <c r="B189" s="813" t="s">
        <v>527</v>
      </c>
      <c r="C189" s="479" t="s">
        <v>471</v>
      </c>
      <c r="D189" s="423"/>
      <c r="E189" s="424"/>
      <c r="F189" s="424"/>
      <c r="G189" s="425"/>
      <c r="H189" s="426"/>
      <c r="I189" s="427"/>
      <c r="J189" s="427"/>
      <c r="K189" s="425"/>
    </row>
    <row r="190" spans="1:11" ht="100.5" customHeight="1">
      <c r="A190" s="812"/>
      <c r="B190" s="814"/>
      <c r="C190" s="475" t="s">
        <v>528</v>
      </c>
      <c r="D190" s="428"/>
      <c r="E190" s="424"/>
      <c r="F190" s="424"/>
      <c r="G190" s="425"/>
      <c r="H190" s="429"/>
      <c r="I190" s="430"/>
      <c r="J190" s="430"/>
      <c r="K190" s="431"/>
    </row>
    <row r="191" spans="1:11" ht="41.25" customHeight="1">
      <c r="A191" s="801" t="s">
        <v>50</v>
      </c>
      <c r="B191" s="802"/>
      <c r="C191" s="803"/>
      <c r="D191" s="432" t="s">
        <v>472</v>
      </c>
      <c r="E191" s="432" t="s">
        <v>473</v>
      </c>
      <c r="F191" s="432" t="s">
        <v>474</v>
      </c>
      <c r="G191" s="432" t="s">
        <v>14</v>
      </c>
      <c r="H191" s="432" t="s">
        <v>472</v>
      </c>
      <c r="I191" s="432" t="s">
        <v>473</v>
      </c>
      <c r="J191" s="432" t="s">
        <v>474</v>
      </c>
      <c r="K191" s="432" t="s">
        <v>14</v>
      </c>
    </row>
    <row r="192" spans="1:11" ht="80.25" customHeight="1">
      <c r="A192" s="433" t="s">
        <v>87</v>
      </c>
      <c r="B192" s="434"/>
      <c r="C192" s="131" t="s">
        <v>1118</v>
      </c>
      <c r="D192" s="436">
        <v>0</v>
      </c>
      <c r="E192" s="436">
        <v>1</v>
      </c>
      <c r="F192" s="436">
        <v>1</v>
      </c>
      <c r="G192" s="436">
        <v>1</v>
      </c>
      <c r="H192" s="432" t="s">
        <v>476</v>
      </c>
      <c r="I192" s="432" t="s">
        <v>476</v>
      </c>
      <c r="J192" s="432" t="s">
        <v>476</v>
      </c>
      <c r="K192" s="432" t="s">
        <v>476</v>
      </c>
    </row>
    <row r="193" spans="1:11" ht="97.5" customHeight="1">
      <c r="A193" s="433"/>
      <c r="B193" s="464"/>
      <c r="C193" s="131" t="s">
        <v>1119</v>
      </c>
      <c r="D193" s="436">
        <v>0</v>
      </c>
      <c r="E193" s="436">
        <v>1</v>
      </c>
      <c r="F193" s="436">
        <v>1</v>
      </c>
      <c r="G193" s="436">
        <v>1</v>
      </c>
      <c r="H193" s="432"/>
      <c r="I193" s="432"/>
      <c r="J193" s="432"/>
      <c r="K193" s="432"/>
    </row>
    <row r="194" spans="1:11" ht="94.5" customHeight="1">
      <c r="A194" s="433"/>
      <c r="B194" s="464"/>
      <c r="C194" s="131" t="s">
        <v>1120</v>
      </c>
      <c r="D194" s="436">
        <v>0</v>
      </c>
      <c r="E194" s="436">
        <v>1</v>
      </c>
      <c r="F194" s="436">
        <v>1</v>
      </c>
      <c r="G194" s="436">
        <v>1</v>
      </c>
      <c r="H194" s="432"/>
      <c r="I194" s="432"/>
      <c r="J194" s="432"/>
      <c r="K194" s="432"/>
    </row>
    <row r="195" spans="1:11" ht="96.75" customHeight="1">
      <c r="A195" s="433"/>
      <c r="B195" s="464"/>
      <c r="C195" s="131" t="s">
        <v>1121</v>
      </c>
      <c r="D195" s="436">
        <v>0</v>
      </c>
      <c r="E195" s="436">
        <v>1</v>
      </c>
      <c r="F195" s="436">
        <v>1</v>
      </c>
      <c r="G195" s="436">
        <v>1</v>
      </c>
      <c r="H195" s="432"/>
      <c r="I195" s="432"/>
      <c r="J195" s="432"/>
      <c r="K195" s="432"/>
    </row>
    <row r="196" spans="1:11" ht="96.75" customHeight="1">
      <c r="A196" s="433"/>
      <c r="B196" s="464"/>
      <c r="C196" s="131" t="s">
        <v>1122</v>
      </c>
      <c r="D196" s="436">
        <v>0</v>
      </c>
      <c r="E196" s="436">
        <v>1</v>
      </c>
      <c r="F196" s="436">
        <v>1</v>
      </c>
      <c r="G196" s="436">
        <v>1</v>
      </c>
      <c r="H196" s="432"/>
      <c r="I196" s="432"/>
      <c r="J196" s="432"/>
      <c r="K196" s="432"/>
    </row>
    <row r="197" spans="1:11" ht="67.5" customHeight="1">
      <c r="A197" s="433"/>
      <c r="B197" s="464"/>
      <c r="C197" s="525" t="s">
        <v>1128</v>
      </c>
      <c r="D197" s="436">
        <v>0</v>
      </c>
      <c r="E197" s="436">
        <v>1</v>
      </c>
      <c r="F197" s="436">
        <v>1</v>
      </c>
      <c r="G197" s="436">
        <v>1</v>
      </c>
      <c r="H197" s="432"/>
      <c r="I197" s="432"/>
      <c r="J197" s="432"/>
      <c r="K197" s="432"/>
    </row>
    <row r="198" spans="1:11" ht="71.25" customHeight="1">
      <c r="A198" s="433"/>
      <c r="B198" s="464"/>
      <c r="C198" s="131" t="s">
        <v>1129</v>
      </c>
      <c r="D198" s="436">
        <v>0</v>
      </c>
      <c r="E198" s="436">
        <v>1</v>
      </c>
      <c r="F198" s="436">
        <v>1</v>
      </c>
      <c r="G198" s="436">
        <v>1</v>
      </c>
      <c r="H198" s="432"/>
      <c r="I198" s="432"/>
      <c r="J198" s="432"/>
      <c r="K198" s="432"/>
    </row>
    <row r="199" spans="1:11" ht="70.5" customHeight="1">
      <c r="A199" s="433"/>
      <c r="B199" s="464"/>
      <c r="C199" s="131" t="s">
        <v>1130</v>
      </c>
      <c r="D199" s="436">
        <v>0</v>
      </c>
      <c r="E199" s="436">
        <v>1</v>
      </c>
      <c r="F199" s="436">
        <v>1</v>
      </c>
      <c r="G199" s="436">
        <v>1</v>
      </c>
      <c r="H199" s="432"/>
      <c r="I199" s="432"/>
      <c r="J199" s="432"/>
      <c r="K199" s="432"/>
    </row>
    <row r="200" spans="1:11" ht="72.75" customHeight="1">
      <c r="A200" s="433"/>
      <c r="B200" s="464"/>
      <c r="C200" s="131" t="s">
        <v>1131</v>
      </c>
      <c r="D200" s="436">
        <v>0</v>
      </c>
      <c r="E200" s="436">
        <v>1</v>
      </c>
      <c r="F200" s="436">
        <v>1</v>
      </c>
      <c r="G200" s="436">
        <v>1</v>
      </c>
      <c r="H200" s="432"/>
      <c r="I200" s="432"/>
      <c r="J200" s="432"/>
      <c r="K200" s="432"/>
    </row>
    <row r="201" spans="1:11" ht="85.5" customHeight="1">
      <c r="A201" s="433"/>
      <c r="B201" s="464"/>
      <c r="C201" s="131" t="s">
        <v>1132</v>
      </c>
      <c r="D201" s="436">
        <v>0</v>
      </c>
      <c r="E201" s="436">
        <v>1</v>
      </c>
      <c r="F201" s="436">
        <v>1</v>
      </c>
      <c r="G201" s="436">
        <v>1</v>
      </c>
      <c r="H201" s="432"/>
      <c r="I201" s="432"/>
      <c r="J201" s="432"/>
      <c r="K201" s="432"/>
    </row>
    <row r="202" spans="1:11" ht="69" customHeight="1">
      <c r="A202" s="433"/>
      <c r="B202" s="464"/>
      <c r="C202" s="131" t="s">
        <v>1133</v>
      </c>
      <c r="D202" s="436">
        <v>0</v>
      </c>
      <c r="E202" s="436">
        <v>1</v>
      </c>
      <c r="F202" s="436">
        <v>1</v>
      </c>
      <c r="G202" s="436">
        <v>1</v>
      </c>
      <c r="H202" s="432"/>
      <c r="I202" s="432"/>
      <c r="J202" s="432"/>
      <c r="K202" s="432"/>
    </row>
    <row r="203" spans="1:11" ht="78" customHeight="1">
      <c r="A203" s="433"/>
      <c r="B203" s="464"/>
      <c r="C203" s="131" t="s">
        <v>1134</v>
      </c>
      <c r="D203" s="436">
        <v>0</v>
      </c>
      <c r="E203" s="436">
        <v>1</v>
      </c>
      <c r="F203" s="436">
        <v>1</v>
      </c>
      <c r="G203" s="436">
        <v>1</v>
      </c>
      <c r="H203" s="432"/>
      <c r="I203" s="432"/>
      <c r="J203" s="432"/>
      <c r="K203" s="432"/>
    </row>
    <row r="204" spans="1:11" ht="78.75" customHeight="1">
      <c r="A204" s="433"/>
      <c r="B204" s="464"/>
      <c r="C204" s="131" t="s">
        <v>1135</v>
      </c>
      <c r="D204" s="436">
        <v>0</v>
      </c>
      <c r="E204" s="436">
        <v>1</v>
      </c>
      <c r="F204" s="436">
        <v>1</v>
      </c>
      <c r="G204" s="436">
        <v>1</v>
      </c>
      <c r="H204" s="432"/>
      <c r="I204" s="432"/>
      <c r="J204" s="432"/>
      <c r="K204" s="432"/>
    </row>
    <row r="205" spans="1:11" ht="78.75" customHeight="1">
      <c r="A205" s="433"/>
      <c r="B205" s="464"/>
      <c r="C205" s="131" t="s">
        <v>1136</v>
      </c>
      <c r="D205" s="436">
        <v>0</v>
      </c>
      <c r="E205" s="436">
        <v>1</v>
      </c>
      <c r="F205" s="436">
        <v>1</v>
      </c>
      <c r="G205" s="436">
        <v>1</v>
      </c>
      <c r="H205" s="432"/>
      <c r="I205" s="432"/>
      <c r="J205" s="432"/>
      <c r="K205" s="432"/>
    </row>
    <row r="206" spans="1:11" ht="111" customHeight="1">
      <c r="A206" s="433"/>
      <c r="B206" s="464"/>
      <c r="C206" s="131" t="s">
        <v>1127</v>
      </c>
      <c r="D206" s="436">
        <v>0</v>
      </c>
      <c r="E206" s="436">
        <v>1</v>
      </c>
      <c r="F206" s="436">
        <v>1</v>
      </c>
      <c r="G206" s="436">
        <v>1</v>
      </c>
      <c r="H206" s="432"/>
      <c r="I206" s="432"/>
      <c r="J206" s="432"/>
      <c r="K206" s="432"/>
    </row>
    <row r="207" spans="1:11" ht="124.5" customHeight="1">
      <c r="A207" s="433"/>
      <c r="B207" s="464"/>
      <c r="C207" s="131" t="s">
        <v>1137</v>
      </c>
      <c r="D207" s="436">
        <v>0</v>
      </c>
      <c r="E207" s="436">
        <v>1</v>
      </c>
      <c r="F207" s="436">
        <v>1</v>
      </c>
      <c r="G207" s="436">
        <v>1</v>
      </c>
      <c r="H207" s="432"/>
      <c r="I207" s="432"/>
      <c r="J207" s="432"/>
      <c r="K207" s="432"/>
    </row>
    <row r="208" spans="1:11" ht="81" customHeight="1">
      <c r="A208" s="433"/>
      <c r="B208" s="464"/>
      <c r="C208" s="132" t="s">
        <v>1204</v>
      </c>
      <c r="D208" s="436">
        <v>0</v>
      </c>
      <c r="E208" s="436">
        <v>0</v>
      </c>
      <c r="F208" s="436">
        <v>1</v>
      </c>
      <c r="G208" s="436">
        <v>1</v>
      </c>
      <c r="H208" s="432"/>
      <c r="I208" s="432"/>
      <c r="J208" s="432"/>
      <c r="K208" s="432"/>
    </row>
    <row r="209" spans="1:11" ht="42.75" customHeight="1">
      <c r="A209" s="804" t="s">
        <v>485</v>
      </c>
      <c r="B209" s="805"/>
      <c r="C209" s="806"/>
      <c r="D209" s="432" t="s">
        <v>476</v>
      </c>
      <c r="E209" s="432" t="s">
        <v>476</v>
      </c>
      <c r="F209" s="432" t="s">
        <v>476</v>
      </c>
      <c r="G209" s="432" t="s">
        <v>476</v>
      </c>
      <c r="H209" s="437">
        <f>+'N 6,1'!E109</f>
        <v>0</v>
      </c>
      <c r="I209" s="437">
        <f>+'N 6,1'!F109</f>
        <v>7655</v>
      </c>
      <c r="J209" s="437">
        <f>+'N 6,1'!G109</f>
        <v>9435</v>
      </c>
      <c r="K209" s="437">
        <f>+'N 6,1'!H109</f>
        <v>9435</v>
      </c>
    </row>
    <row r="210" spans="1:11" ht="49.5" customHeight="1">
      <c r="A210" s="807" t="s">
        <v>486</v>
      </c>
      <c r="B210" s="808"/>
      <c r="C210" s="492" t="s">
        <v>301</v>
      </c>
      <c r="D210" s="438"/>
      <c r="E210" s="439"/>
      <c r="F210" s="439"/>
      <c r="G210" s="439"/>
      <c r="H210" s="440"/>
      <c r="I210" s="440"/>
      <c r="J210" s="440"/>
      <c r="K210" s="441"/>
    </row>
    <row r="211" spans="1:11" ht="49.5" customHeight="1">
      <c r="A211" s="807" t="s">
        <v>487</v>
      </c>
      <c r="B211" s="808"/>
      <c r="C211" s="490">
        <f>+K209</f>
        <v>9435</v>
      </c>
      <c r="D211" s="423"/>
      <c r="E211" s="424"/>
      <c r="F211" s="424"/>
      <c r="G211" s="424"/>
      <c r="H211" s="424"/>
      <c r="I211" s="424"/>
      <c r="J211" s="424"/>
      <c r="K211" s="442"/>
    </row>
    <row r="212" spans="1:11" ht="115.5" customHeight="1">
      <c r="A212" s="807" t="s">
        <v>488</v>
      </c>
      <c r="B212" s="808"/>
      <c r="C212" s="490" t="s">
        <v>1171</v>
      </c>
      <c r="D212" s="428"/>
      <c r="E212" s="443"/>
      <c r="F212" s="443"/>
      <c r="G212" s="443"/>
      <c r="H212" s="443"/>
      <c r="I212" s="443"/>
      <c r="J212" s="443"/>
      <c r="K212" s="444"/>
    </row>
    <row r="213" spans="1:11" ht="16.5">
      <c r="A213" s="445" t="s">
        <v>489</v>
      </c>
      <c r="B213" s="446"/>
      <c r="C213" s="447"/>
      <c r="D213" s="447"/>
      <c r="E213" s="447"/>
      <c r="F213" s="447"/>
      <c r="G213" s="447"/>
      <c r="H213" s="448"/>
      <c r="I213" s="448"/>
      <c r="J213" s="448"/>
      <c r="K213" s="449"/>
    </row>
    <row r="214" spans="1:11" ht="16.5">
      <c r="A214" s="433" t="s">
        <v>518</v>
      </c>
      <c r="B214" s="450"/>
      <c r="C214" s="450"/>
      <c r="D214" s="450"/>
      <c r="E214" s="450"/>
      <c r="F214" s="450"/>
      <c r="G214" s="450"/>
      <c r="H214" s="450"/>
      <c r="I214" s="450"/>
      <c r="J214" s="450"/>
      <c r="K214" s="451"/>
    </row>
    <row r="215" spans="1:11" ht="16.5">
      <c r="A215" s="445" t="s">
        <v>490</v>
      </c>
      <c r="B215" s="452"/>
      <c r="C215" s="452"/>
      <c r="D215" s="452"/>
      <c r="E215" s="452"/>
      <c r="F215" s="452"/>
      <c r="G215" s="452"/>
      <c r="H215" s="452"/>
      <c r="I215" s="452"/>
      <c r="J215" s="452"/>
      <c r="K215" s="453"/>
    </row>
    <row r="216" spans="1:11" ht="16.5">
      <c r="A216" s="433" t="s">
        <v>491</v>
      </c>
      <c r="B216" s="450"/>
      <c r="C216" s="450"/>
      <c r="D216" s="450"/>
      <c r="E216" s="450"/>
      <c r="F216" s="450"/>
      <c r="G216" s="450"/>
      <c r="H216" s="450"/>
      <c r="I216" s="450"/>
      <c r="J216" s="450"/>
      <c r="K216" s="451"/>
    </row>
    <row r="217" spans="1:11" ht="16.5">
      <c r="A217" s="445" t="s">
        <v>492</v>
      </c>
      <c r="B217" s="452"/>
      <c r="C217" s="452"/>
      <c r="D217" s="452"/>
      <c r="E217" s="452"/>
      <c r="F217" s="452"/>
      <c r="G217" s="452"/>
      <c r="H217" s="452"/>
      <c r="I217" s="452"/>
      <c r="J217" s="452"/>
      <c r="K217" s="454"/>
    </row>
    <row r="218" spans="1:11" ht="100.5" customHeight="1">
      <c r="A218" s="809" t="s">
        <v>493</v>
      </c>
      <c r="B218" s="810"/>
      <c r="C218" s="455" t="s">
        <v>301</v>
      </c>
      <c r="D218" s="456"/>
      <c r="E218" s="456"/>
      <c r="F218" s="456"/>
      <c r="G218" s="456"/>
      <c r="H218" s="456"/>
      <c r="I218" s="456"/>
      <c r="J218" s="456"/>
      <c r="K218" s="457"/>
    </row>
    <row r="219" spans="1:11" ht="61.5" customHeight="1">
      <c r="A219" s="809" t="s">
        <v>494</v>
      </c>
      <c r="B219" s="810"/>
      <c r="C219" s="458" t="s">
        <v>301</v>
      </c>
      <c r="D219" s="459"/>
      <c r="E219" s="459"/>
      <c r="F219" s="459"/>
      <c r="G219" s="459"/>
      <c r="H219" s="459"/>
      <c r="I219" s="459"/>
      <c r="J219" s="459"/>
      <c r="K219" s="460"/>
    </row>
    <row r="220" spans="1:11" ht="16.5">
      <c r="A220" s="445" t="s">
        <v>495</v>
      </c>
      <c r="B220" s="452"/>
      <c r="C220" s="452"/>
      <c r="D220" s="452"/>
      <c r="E220" s="452"/>
      <c r="F220" s="452"/>
      <c r="G220" s="452"/>
      <c r="H220" s="452"/>
      <c r="I220" s="452"/>
      <c r="J220" s="452"/>
      <c r="K220" s="453"/>
    </row>
    <row r="221" spans="1:11" ht="16.5">
      <c r="A221" s="433" t="s">
        <v>298</v>
      </c>
      <c r="B221" s="447"/>
      <c r="C221" s="447"/>
      <c r="D221" s="447"/>
      <c r="E221" s="447"/>
      <c r="F221" s="447"/>
      <c r="G221" s="447"/>
      <c r="H221" s="447"/>
      <c r="I221" s="447"/>
      <c r="J221" s="447"/>
      <c r="K221" s="461"/>
    </row>
    <row r="222" spans="1:11" ht="16.5">
      <c r="A222" s="445" t="s">
        <v>203</v>
      </c>
      <c r="B222" s="462"/>
      <c r="C222" s="446"/>
      <c r="D222" s="446"/>
      <c r="E222" s="446"/>
      <c r="F222" s="446"/>
      <c r="G222" s="446"/>
      <c r="H222" s="462"/>
      <c r="I222" s="462"/>
      <c r="J222" s="462"/>
      <c r="K222" s="463"/>
    </row>
    <row r="223" spans="1:11" ht="16.5" customHeight="1">
      <c r="A223" s="787" t="s">
        <v>519</v>
      </c>
      <c r="B223" s="788"/>
      <c r="C223" s="788"/>
      <c r="D223" s="788"/>
      <c r="E223" s="788"/>
      <c r="F223" s="788"/>
      <c r="G223" s="788"/>
      <c r="H223" s="788"/>
      <c r="I223" s="788"/>
      <c r="J223" s="788"/>
      <c r="K223" s="789"/>
    </row>
  </sheetData>
  <mergeCells count="123">
    <mergeCell ref="A181:B181"/>
    <mergeCell ref="A182:B182"/>
    <mergeCell ref="H119:K119"/>
    <mergeCell ref="A129:C129"/>
    <mergeCell ref="A130:B130"/>
    <mergeCell ref="A148:C148"/>
    <mergeCell ref="A151:C151"/>
    <mergeCell ref="A152:B152"/>
    <mergeCell ref="A153:B153"/>
    <mergeCell ref="A47:B48"/>
    <mergeCell ref="A61:C61"/>
    <mergeCell ref="A168:A169"/>
    <mergeCell ref="B168:B169"/>
    <mergeCell ref="A95:B96"/>
    <mergeCell ref="D95:G95"/>
    <mergeCell ref="H95:K95"/>
    <mergeCell ref="A113:B113"/>
    <mergeCell ref="A175:B175"/>
    <mergeCell ref="C47:C48"/>
    <mergeCell ref="D47:D48"/>
    <mergeCell ref="E47:E48"/>
    <mergeCell ref="F47:F48"/>
    <mergeCell ref="G47:G48"/>
    <mergeCell ref="H47:H48"/>
    <mergeCell ref="I47:I48"/>
    <mergeCell ref="J47:J48"/>
    <mergeCell ref="K47:K48"/>
    <mergeCell ref="A35:B35"/>
    <mergeCell ref="C9:F9"/>
    <mergeCell ref="G9:J9"/>
    <mergeCell ref="A166:B167"/>
    <mergeCell ref="D166:G166"/>
    <mergeCell ref="H166:K166"/>
    <mergeCell ref="A20:J20"/>
    <mergeCell ref="A21:B21"/>
    <mergeCell ref="H41:K41"/>
    <mergeCell ref="A65:K65"/>
    <mergeCell ref="A123:C123"/>
    <mergeCell ref="A114:B114"/>
    <mergeCell ref="C21:J22"/>
    <mergeCell ref="A26:B26"/>
    <mergeCell ref="A27:J27"/>
    <mergeCell ref="A28:J28"/>
    <mergeCell ref="A11:K11"/>
    <mergeCell ref="A12:B12"/>
    <mergeCell ref="C12:J13"/>
    <mergeCell ref="A17:B17"/>
    <mergeCell ref="A18:J18"/>
    <mergeCell ref="A19:J19"/>
    <mergeCell ref="A38:J38"/>
    <mergeCell ref="A41:B42"/>
    <mergeCell ref="J5:K5"/>
    <mergeCell ref="A6:K6"/>
    <mergeCell ref="A7:K7"/>
    <mergeCell ref="A8:B10"/>
    <mergeCell ref="C8:J8"/>
    <mergeCell ref="A29:J29"/>
    <mergeCell ref="A143:K143"/>
    <mergeCell ref="A121:A122"/>
    <mergeCell ref="B121:B122"/>
    <mergeCell ref="A36:J36"/>
    <mergeCell ref="A37:J37"/>
    <mergeCell ref="A131:B131"/>
    <mergeCell ref="A132:B132"/>
    <mergeCell ref="A138:B138"/>
    <mergeCell ref="A139:B139"/>
    <mergeCell ref="D41:G41"/>
    <mergeCell ref="A72:B73"/>
    <mergeCell ref="D72:G72"/>
    <mergeCell ref="H72:K72"/>
    <mergeCell ref="A74:A75"/>
    <mergeCell ref="B74:B75"/>
    <mergeCell ref="A76:C76"/>
    <mergeCell ref="A30:B30"/>
    <mergeCell ref="C30:J31"/>
    <mergeCell ref="A187:B188"/>
    <mergeCell ref="D187:G187"/>
    <mergeCell ref="H187:K187"/>
    <mergeCell ref="A82:B82"/>
    <mergeCell ref="A83:B83"/>
    <mergeCell ref="A144:B145"/>
    <mergeCell ref="D144:G144"/>
    <mergeCell ref="H144:K144"/>
    <mergeCell ref="A146:A147"/>
    <mergeCell ref="B146:B147"/>
    <mergeCell ref="A170:C170"/>
    <mergeCell ref="A172:C172"/>
    <mergeCell ref="A173:B173"/>
    <mergeCell ref="A174:B174"/>
    <mergeCell ref="A154:B154"/>
    <mergeCell ref="A160:B160"/>
    <mergeCell ref="A165:K165"/>
    <mergeCell ref="A97:A98"/>
    <mergeCell ref="B97:B98"/>
    <mergeCell ref="A99:C99"/>
    <mergeCell ref="A89:B89"/>
    <mergeCell ref="A90:B90"/>
    <mergeCell ref="A94:K94"/>
    <mergeCell ref="A186:K186"/>
    <mergeCell ref="A223:K223"/>
    <mergeCell ref="J1:K1"/>
    <mergeCell ref="I2:K2"/>
    <mergeCell ref="I3:K3"/>
    <mergeCell ref="A39:K39"/>
    <mergeCell ref="A119:B120"/>
    <mergeCell ref="D119:G119"/>
    <mergeCell ref="A191:C191"/>
    <mergeCell ref="A209:C209"/>
    <mergeCell ref="A210:B210"/>
    <mergeCell ref="A104:C104"/>
    <mergeCell ref="A105:B105"/>
    <mergeCell ref="A106:B106"/>
    <mergeCell ref="A219:B219"/>
    <mergeCell ref="A211:B211"/>
    <mergeCell ref="A212:B212"/>
    <mergeCell ref="A218:B218"/>
    <mergeCell ref="A161:B161"/>
    <mergeCell ref="A189:A190"/>
    <mergeCell ref="B189:B190"/>
    <mergeCell ref="A80:C80"/>
    <mergeCell ref="A81:B81"/>
    <mergeCell ref="A107:B107"/>
    <mergeCell ref="A118:K118"/>
  </mergeCells>
  <dataValidations count="9">
    <dataValidation type="custom" allowBlank="1" showInputMessage="1" showErrorMessage="1" errorTitle="Չի կարելի" error="Չի կարելի" sqref="A61">
      <formula1>"Ø³ïáõóíáÕ Í³é³ÛáõÃÛ³Ý íñ³ Ï³ï³ñíáÕ Í³ËëÁ (Ñ³½³ñ ¹ñ³Ù)"</formula1>
    </dataValidation>
    <dataValidation type="custom" allowBlank="1" showInputMessage="1" showErrorMessage="1" errorTitle="Հոոոոպ..." error="Չի կարելի" sqref="A66">
      <formula1>"Ì³é³ÛáõÃÛáõÝ Ù³ïáõóáÕÇ (Ù³ïáõóáÕÝ»ñÇ) ³Ýí³ÝáõÙÁ"</formula1>
    </dataValidation>
    <dataValidation type="custom" allowBlank="1" showInputMessage="1" showErrorMessage="1" errorTitle="Չի կարելի" error="Չի կարելի" sqref="A41">
      <formula1>"Ìñ³·ñ³ÛÇÝ ¹³ëÇãÁ"</formula1>
    </dataValidation>
    <dataValidation type="custom" allowBlank="1" showInputMessage="1" showErrorMessage="1" errorTitle="Հոոոոպ..." error="Չի կարելի" sqref="A62">
      <formula1>"Ìñ³·ÇñÁ (Íñ³·ñ»ñÁ), áñÇ (áñáÝó) ßñç³Ý³ÏÝ»ñáõÙ Çñ³Ï³Ý³óíáõÙ ¿ ù³Õ³ù³Ï³ÝáõÃÛ³Ý ÙÇçáó³éáõÙÁ"</formula1>
    </dataValidation>
    <dataValidation type="custom" allowBlank="1" showInputMessage="1" showErrorMessage="1" errorTitle="Հոոոոպ..." error="Չի կարելի" sqref="A64">
      <formula1>"ì»ñçÝ³Ï³Ý ³ñ¹ÛáõÝùÇ ÝÏ³ñ³·ñáõÃÛáõÝÁ"</formula1>
    </dataValidation>
    <dataValidation type="custom" allowBlank="1" showInputMessage="1" showErrorMessage="1" errorTitle="Հոոոոոոոպ..." error="Չի կարելի" sqref="A59:A60">
      <formula1>"Ä³ÙÏ»ï³ÛÝáõÃÛáõÝ"</formula1>
    </dataValidation>
    <dataValidation type="custom" allowBlank="1" showInputMessage="1" showErrorMessage="1" errorTitle="Հոոոոոպ" error="Չի կարելի" sqref="A57:A58">
      <formula1>"àñ³Ï³Ï³Ý"</formula1>
    </dataValidation>
    <dataValidation type="custom" allowBlank="1" showInputMessage="1" showErrorMessage="1" errorTitle="Հոոոոոոոոոպ!!!" error="Մի փոխեք այս դաշտը" sqref="A47 A49:A56">
      <formula1>"ø³Ý³Ï³Ï³Ý"</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H61:K61">
      <formula1>-10000000000000000000</formula1>
    </dataValidation>
  </dataValidations>
  <pageMargins left="0" right="0" top="0" bottom="0" header="0" footer="0"/>
  <pageSetup paperSize="9" scale="85" orientation="landscape"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92D050"/>
  </sheetPr>
  <dimension ref="A1:K226"/>
  <sheetViews>
    <sheetView tabSelected="1" workbookViewId="0">
      <selection activeCell="D174" sqref="D174"/>
    </sheetView>
  </sheetViews>
  <sheetFormatPr defaultRowHeight="17.25"/>
  <cols>
    <col min="1" max="1" width="13.5703125" style="57" customWidth="1"/>
    <col min="2" max="2" width="15.28515625" style="57" customWidth="1"/>
    <col min="3" max="3" width="16.5703125" style="57" customWidth="1"/>
    <col min="4" max="4" width="81.42578125" style="99" customWidth="1"/>
    <col min="5" max="5" width="18.5703125" style="288" customWidth="1"/>
    <col min="6" max="6" width="9.140625" style="59"/>
    <col min="7" max="16384" width="9.140625" style="57"/>
  </cols>
  <sheetData>
    <row r="1" spans="1:11" ht="19.5" customHeight="1">
      <c r="A1" s="225"/>
      <c r="B1" s="225"/>
      <c r="C1" s="225"/>
      <c r="D1" s="225"/>
      <c r="E1" s="226" t="s">
        <v>276</v>
      </c>
      <c r="F1" s="226"/>
      <c r="G1" s="226"/>
      <c r="H1" s="225"/>
    </row>
    <row r="2" spans="1:11" ht="57" customHeight="1">
      <c r="A2" s="225"/>
      <c r="B2" s="225"/>
      <c r="C2" s="225"/>
      <c r="D2" s="889" t="s">
        <v>439</v>
      </c>
      <c r="E2" s="889"/>
      <c r="F2" s="225"/>
      <c r="G2" s="225"/>
      <c r="H2" s="227"/>
    </row>
    <row r="3" spans="1:11" ht="19.5" customHeight="1">
      <c r="A3" s="225"/>
      <c r="B3" s="225"/>
      <c r="C3" s="225"/>
      <c r="D3" s="889" t="s">
        <v>279</v>
      </c>
      <c r="E3" s="889"/>
      <c r="F3" s="225"/>
      <c r="G3" s="225"/>
      <c r="H3" s="227"/>
    </row>
    <row r="4" spans="1:11" ht="19.5" customHeight="1">
      <c r="A4" s="225"/>
      <c r="B4" s="225"/>
      <c r="C4" s="225"/>
      <c r="D4" s="227"/>
      <c r="E4" s="228"/>
      <c r="F4" s="225"/>
      <c r="G4" s="225"/>
      <c r="H4" s="227"/>
    </row>
    <row r="5" spans="1:11" ht="43.5" customHeight="1">
      <c r="A5" s="890" t="s">
        <v>1223</v>
      </c>
      <c r="B5" s="890"/>
      <c r="C5" s="890"/>
      <c r="D5" s="890"/>
      <c r="E5" s="890"/>
      <c r="F5" s="229"/>
      <c r="G5" s="229"/>
      <c r="H5" s="229"/>
      <c r="I5" s="229"/>
      <c r="J5" s="229"/>
      <c r="K5" s="229"/>
    </row>
    <row r="6" spans="1:11" ht="19.5" hidden="1" customHeight="1">
      <c r="A6" s="225"/>
      <c r="B6" s="225"/>
      <c r="C6" s="225"/>
      <c r="D6" s="225"/>
      <c r="E6" s="230"/>
      <c r="F6" s="225"/>
      <c r="G6" s="225"/>
      <c r="H6" s="225"/>
      <c r="I6" s="225"/>
      <c r="J6" s="225"/>
      <c r="K6" s="225"/>
    </row>
    <row r="7" spans="1:11" ht="12" customHeight="1">
      <c r="B7" s="100"/>
      <c r="C7" s="100"/>
      <c r="D7" s="100"/>
      <c r="E7" s="231"/>
    </row>
    <row r="8" spans="1:11" ht="39" customHeight="1">
      <c r="A8" s="221" t="s">
        <v>75</v>
      </c>
      <c r="B8" s="891" t="s">
        <v>77</v>
      </c>
      <c r="C8" s="222" t="s">
        <v>198</v>
      </c>
      <c r="D8" s="222" t="s">
        <v>78</v>
      </c>
      <c r="E8" s="865" t="s">
        <v>1173</v>
      </c>
    </row>
    <row r="9" spans="1:11" ht="146.25" customHeight="1">
      <c r="A9" s="224" t="s">
        <v>76</v>
      </c>
      <c r="B9" s="892"/>
      <c r="C9" s="223" t="s">
        <v>199</v>
      </c>
      <c r="D9" s="75"/>
      <c r="E9" s="866"/>
    </row>
    <row r="10" spans="1:11">
      <c r="A10" s="76">
        <v>1175</v>
      </c>
      <c r="B10" s="101"/>
      <c r="C10" s="101"/>
      <c r="D10" s="77" t="s">
        <v>80</v>
      </c>
      <c r="E10" s="234"/>
    </row>
    <row r="11" spans="1:11" ht="63" customHeight="1">
      <c r="A11" s="856"/>
      <c r="B11" s="856"/>
      <c r="C11" s="856" t="s">
        <v>83</v>
      </c>
      <c r="D11" s="78" t="s">
        <v>280</v>
      </c>
      <c r="E11" s="862">
        <f>E36+E137</f>
        <v>13916378.699999999</v>
      </c>
    </row>
    <row r="12" spans="1:11" ht="25.15" customHeight="1">
      <c r="A12" s="857"/>
      <c r="B12" s="857"/>
      <c r="C12" s="857"/>
      <c r="D12" s="79" t="s">
        <v>202</v>
      </c>
      <c r="E12" s="863"/>
    </row>
    <row r="13" spans="1:11" ht="195.75" customHeight="1">
      <c r="A13" s="857"/>
      <c r="B13" s="857"/>
      <c r="C13" s="857"/>
      <c r="D13" s="106" t="s">
        <v>281</v>
      </c>
      <c r="E13" s="863"/>
    </row>
    <row r="14" spans="1:11">
      <c r="A14" s="857"/>
      <c r="B14" s="857"/>
      <c r="C14" s="857"/>
      <c r="D14" s="79" t="s">
        <v>203</v>
      </c>
      <c r="E14" s="863"/>
    </row>
    <row r="15" spans="1:11" ht="42.75" customHeight="1">
      <c r="A15" s="857"/>
      <c r="B15" s="858"/>
      <c r="C15" s="858"/>
      <c r="D15" s="107" t="s">
        <v>282</v>
      </c>
      <c r="E15" s="864"/>
    </row>
    <row r="16" spans="1:11" ht="15" hidden="1" customHeight="1">
      <c r="A16" s="857"/>
      <c r="B16" s="102"/>
      <c r="C16" s="103"/>
      <c r="D16" s="80" t="s">
        <v>81</v>
      </c>
      <c r="E16" s="235"/>
    </row>
    <row r="17" spans="1:6" ht="46.5" hidden="1" customHeight="1">
      <c r="A17" s="857"/>
      <c r="B17" s="859"/>
      <c r="C17" s="859"/>
      <c r="D17" s="78"/>
      <c r="E17" s="862"/>
    </row>
    <row r="18" spans="1:6" ht="24.75" hidden="1" customHeight="1">
      <c r="A18" s="857"/>
      <c r="B18" s="860"/>
      <c r="C18" s="860"/>
      <c r="D18" s="79"/>
      <c r="E18" s="863"/>
    </row>
    <row r="19" spans="1:6" ht="147" hidden="1" customHeight="1">
      <c r="A19" s="857"/>
      <c r="B19" s="860"/>
      <c r="C19" s="860"/>
      <c r="D19" s="106"/>
      <c r="E19" s="863"/>
    </row>
    <row r="20" spans="1:6" ht="22.9" customHeight="1">
      <c r="A20" s="857"/>
      <c r="B20" s="860"/>
      <c r="C20" s="860"/>
      <c r="D20" s="79" t="s">
        <v>205</v>
      </c>
      <c r="E20" s="863"/>
    </row>
    <row r="21" spans="1:6" s="238" customFormat="1" ht="24" customHeight="1">
      <c r="A21" s="857"/>
      <c r="B21" s="861"/>
      <c r="C21" s="861"/>
      <c r="D21" s="236" t="s">
        <v>283</v>
      </c>
      <c r="E21" s="864"/>
      <c r="F21" s="237"/>
    </row>
    <row r="22" spans="1:6" s="238" customFormat="1" ht="18" hidden="1" customHeight="1">
      <c r="A22" s="857"/>
      <c r="B22" s="874" t="s">
        <v>401</v>
      </c>
      <c r="C22" s="874" t="s">
        <v>331</v>
      </c>
      <c r="D22" s="239" t="s">
        <v>429</v>
      </c>
      <c r="E22" s="877"/>
      <c r="F22" s="237"/>
    </row>
    <row r="23" spans="1:6" s="238" customFormat="1" ht="17.25" hidden="1" customHeight="1">
      <c r="A23" s="857"/>
      <c r="B23" s="875"/>
      <c r="C23" s="875"/>
      <c r="D23" s="240" t="s">
        <v>430</v>
      </c>
      <c r="E23" s="878"/>
      <c r="F23" s="237"/>
    </row>
    <row r="24" spans="1:6" s="238" customFormat="1" ht="15.6" hidden="1" customHeight="1">
      <c r="A24" s="857"/>
      <c r="B24" s="876"/>
      <c r="C24" s="876"/>
      <c r="D24" s="241" t="s">
        <v>431</v>
      </c>
      <c r="E24" s="879"/>
      <c r="F24" s="237"/>
    </row>
    <row r="25" spans="1:6" s="238" customFormat="1" ht="21" hidden="1" customHeight="1">
      <c r="A25" s="857"/>
      <c r="B25" s="242"/>
      <c r="C25" s="242"/>
      <c r="D25" s="243" t="s">
        <v>421</v>
      </c>
      <c r="E25" s="244"/>
      <c r="F25" s="237"/>
    </row>
    <row r="26" spans="1:6" s="238" customFormat="1" ht="13.5" hidden="1" customHeight="1">
      <c r="A26" s="857"/>
      <c r="B26" s="874" t="s">
        <v>401</v>
      </c>
      <c r="C26" s="874" t="s">
        <v>331</v>
      </c>
      <c r="D26" s="239" t="s">
        <v>432</v>
      </c>
      <c r="E26" s="877"/>
      <c r="F26" s="237"/>
    </row>
    <row r="27" spans="1:6" s="238" customFormat="1" ht="20.25" hidden="1" customHeight="1">
      <c r="A27" s="857"/>
      <c r="B27" s="875"/>
      <c r="C27" s="875"/>
      <c r="D27" s="240" t="s">
        <v>422</v>
      </c>
      <c r="E27" s="878"/>
      <c r="F27" s="237"/>
    </row>
    <row r="28" spans="1:6" s="238" customFormat="1" ht="12.75" hidden="1" customHeight="1">
      <c r="A28" s="858"/>
      <c r="B28" s="876"/>
      <c r="C28" s="876"/>
      <c r="D28" s="241" t="s">
        <v>433</v>
      </c>
      <c r="E28" s="879"/>
      <c r="F28" s="237"/>
    </row>
    <row r="29" spans="1:6" s="238" customFormat="1" ht="15.75" hidden="1">
      <c r="A29" s="245">
        <v>1107</v>
      </c>
      <c r="B29" s="246"/>
      <c r="C29" s="247"/>
      <c r="D29" s="248" t="s">
        <v>80</v>
      </c>
      <c r="E29" s="249"/>
      <c r="F29" s="237"/>
    </row>
    <row r="30" spans="1:6" s="238" customFormat="1" ht="28.5" hidden="1" customHeight="1">
      <c r="A30" s="886"/>
      <c r="B30" s="886"/>
      <c r="C30" s="886"/>
      <c r="D30" s="250"/>
      <c r="E30" s="877"/>
      <c r="F30" s="237"/>
    </row>
    <row r="31" spans="1:6" s="238" customFormat="1" ht="22.5" hidden="1" customHeight="1">
      <c r="A31" s="887"/>
      <c r="B31" s="887"/>
      <c r="C31" s="887"/>
      <c r="D31" s="240" t="s">
        <v>202</v>
      </c>
      <c r="E31" s="878"/>
      <c r="F31" s="237"/>
    </row>
    <row r="32" spans="1:6" s="238" customFormat="1" ht="15.75" hidden="1">
      <c r="A32" s="887"/>
      <c r="B32" s="887"/>
      <c r="C32" s="887"/>
      <c r="D32" s="251"/>
      <c r="E32" s="878"/>
      <c r="F32" s="237"/>
    </row>
    <row r="33" spans="1:6" s="238" customFormat="1" ht="15.75" hidden="1">
      <c r="A33" s="887"/>
      <c r="B33" s="887"/>
      <c r="C33" s="887"/>
      <c r="D33" s="240" t="s">
        <v>203</v>
      </c>
      <c r="E33" s="878"/>
      <c r="F33" s="237"/>
    </row>
    <row r="34" spans="1:6" s="238" customFormat="1" ht="25.5" hidden="1" customHeight="1">
      <c r="A34" s="887"/>
      <c r="B34" s="888"/>
      <c r="C34" s="888"/>
      <c r="D34" s="252"/>
      <c r="E34" s="879"/>
      <c r="F34" s="237"/>
    </row>
    <row r="35" spans="1:6" s="238" customFormat="1" ht="15" customHeight="1">
      <c r="A35" s="887"/>
      <c r="B35" s="253"/>
      <c r="C35" s="254"/>
      <c r="D35" s="80" t="s">
        <v>81</v>
      </c>
      <c r="E35" s="244"/>
      <c r="F35" s="237"/>
    </row>
    <row r="36" spans="1:6" s="238" customFormat="1" ht="66.75" customHeight="1">
      <c r="A36" s="887"/>
      <c r="B36" s="874" t="s">
        <v>201</v>
      </c>
      <c r="C36" s="874"/>
      <c r="D36" s="78" t="s">
        <v>284</v>
      </c>
      <c r="E36" s="862">
        <f>+'N 5'!F13</f>
        <v>11933712.399999999</v>
      </c>
      <c r="F36" s="237"/>
    </row>
    <row r="37" spans="1:6" s="238" customFormat="1">
      <c r="A37" s="887"/>
      <c r="B37" s="875"/>
      <c r="C37" s="875"/>
      <c r="D37" s="79" t="s">
        <v>204</v>
      </c>
      <c r="E37" s="863"/>
      <c r="F37" s="237"/>
    </row>
    <row r="38" spans="1:6" s="238" customFormat="1" ht="183.75" customHeight="1">
      <c r="A38" s="887"/>
      <c r="B38" s="875"/>
      <c r="C38" s="875"/>
      <c r="D38" s="106" t="s">
        <v>281</v>
      </c>
      <c r="E38" s="863"/>
      <c r="F38" s="237"/>
    </row>
    <row r="39" spans="1:6" s="238" customFormat="1">
      <c r="A39" s="887"/>
      <c r="B39" s="875"/>
      <c r="C39" s="875"/>
      <c r="D39" s="79" t="s">
        <v>205</v>
      </c>
      <c r="E39" s="863"/>
      <c r="F39" s="237"/>
    </row>
    <row r="40" spans="1:6" s="238" customFormat="1" ht="24" customHeight="1">
      <c r="A40" s="887"/>
      <c r="B40" s="876"/>
      <c r="C40" s="876"/>
      <c r="D40" s="108" t="s">
        <v>283</v>
      </c>
      <c r="E40" s="864"/>
      <c r="F40" s="237"/>
    </row>
    <row r="41" spans="1:6" s="238" customFormat="1" ht="15.75" hidden="1">
      <c r="A41" s="245"/>
      <c r="B41" s="246"/>
      <c r="C41" s="247"/>
      <c r="D41" s="255" t="s">
        <v>80</v>
      </c>
      <c r="E41" s="249"/>
      <c r="F41" s="237"/>
    </row>
    <row r="42" spans="1:6" s="238" customFormat="1" ht="15" hidden="1" customHeight="1">
      <c r="A42" s="886"/>
      <c r="B42" s="886"/>
      <c r="C42" s="886"/>
      <c r="D42" s="250"/>
      <c r="E42" s="877"/>
      <c r="F42" s="237"/>
    </row>
    <row r="43" spans="1:6" s="238" customFormat="1" ht="13.5" hidden="1" customHeight="1">
      <c r="A43" s="887"/>
      <c r="B43" s="887"/>
      <c r="C43" s="887"/>
      <c r="D43" s="240" t="s">
        <v>202</v>
      </c>
      <c r="E43" s="878"/>
      <c r="F43" s="237"/>
    </row>
    <row r="44" spans="1:6" s="238" customFormat="1" ht="20.25" hidden="1" customHeight="1">
      <c r="A44" s="887"/>
      <c r="B44" s="887"/>
      <c r="C44" s="887"/>
      <c r="D44" s="251"/>
      <c r="E44" s="878"/>
      <c r="F44" s="237"/>
    </row>
    <row r="45" spans="1:6" s="238" customFormat="1" ht="15.75" hidden="1">
      <c r="A45" s="887"/>
      <c r="B45" s="887"/>
      <c r="C45" s="887"/>
      <c r="D45" s="240" t="s">
        <v>203</v>
      </c>
      <c r="E45" s="878"/>
      <c r="F45" s="237"/>
    </row>
    <row r="46" spans="1:6" s="238" customFormat="1" ht="29.25" hidden="1" customHeight="1">
      <c r="A46" s="887"/>
      <c r="B46" s="888"/>
      <c r="C46" s="888"/>
      <c r="D46" s="252"/>
      <c r="E46" s="879"/>
      <c r="F46" s="237"/>
    </row>
    <row r="47" spans="1:6" s="238" customFormat="1" ht="15" hidden="1" customHeight="1">
      <c r="A47" s="887"/>
      <c r="B47" s="253"/>
      <c r="C47" s="254"/>
      <c r="D47" s="243" t="s">
        <v>81</v>
      </c>
      <c r="E47" s="244"/>
      <c r="F47" s="237"/>
    </row>
    <row r="48" spans="1:6" s="238" customFormat="1" ht="16.5" hidden="1" customHeight="1">
      <c r="A48" s="887"/>
      <c r="B48" s="874"/>
      <c r="C48" s="874"/>
      <c r="D48" s="250"/>
      <c r="E48" s="877"/>
      <c r="F48" s="237"/>
    </row>
    <row r="49" spans="1:6" s="238" customFormat="1" ht="15.75" hidden="1">
      <c r="A49" s="887"/>
      <c r="B49" s="875"/>
      <c r="C49" s="875"/>
      <c r="D49" s="240" t="s">
        <v>204</v>
      </c>
      <c r="E49" s="878"/>
      <c r="F49" s="237"/>
    </row>
    <row r="50" spans="1:6" s="238" customFormat="1" ht="132.75" hidden="1" customHeight="1">
      <c r="A50" s="887"/>
      <c r="B50" s="875"/>
      <c r="C50" s="875"/>
      <c r="D50" s="256"/>
      <c r="E50" s="878"/>
      <c r="F50" s="237"/>
    </row>
    <row r="51" spans="1:6" s="238" customFormat="1" ht="15.75" hidden="1">
      <c r="A51" s="887"/>
      <c r="B51" s="875"/>
      <c r="C51" s="875"/>
      <c r="D51" s="240" t="s">
        <v>205</v>
      </c>
      <c r="E51" s="878"/>
      <c r="F51" s="237"/>
    </row>
    <row r="52" spans="1:6" s="238" customFormat="1" ht="42.75" hidden="1" customHeight="1">
      <c r="A52" s="887"/>
      <c r="B52" s="876"/>
      <c r="C52" s="876"/>
      <c r="D52" s="257"/>
      <c r="E52" s="879"/>
      <c r="F52" s="237"/>
    </row>
    <row r="53" spans="1:6" s="238" customFormat="1" ht="15" hidden="1" customHeight="1">
      <c r="A53" s="887"/>
      <c r="B53" s="253"/>
      <c r="C53" s="253"/>
      <c r="D53" s="243" t="s">
        <v>434</v>
      </c>
      <c r="E53" s="244"/>
      <c r="F53" s="237"/>
    </row>
    <row r="54" spans="1:6" s="238" customFormat="1" ht="12.75" hidden="1" customHeight="1">
      <c r="A54" s="887"/>
      <c r="B54" s="874" t="s">
        <v>401</v>
      </c>
      <c r="C54" s="874" t="s">
        <v>331</v>
      </c>
      <c r="D54" s="239" t="s">
        <v>429</v>
      </c>
      <c r="E54" s="877"/>
      <c r="F54" s="237"/>
    </row>
    <row r="55" spans="1:6" s="238" customFormat="1" ht="12.75" hidden="1" customHeight="1">
      <c r="A55" s="887"/>
      <c r="B55" s="875"/>
      <c r="C55" s="875"/>
      <c r="D55" s="240" t="s">
        <v>430</v>
      </c>
      <c r="E55" s="878"/>
      <c r="F55" s="237"/>
    </row>
    <row r="56" spans="1:6" s="238" customFormat="1" ht="12.75" hidden="1" customHeight="1">
      <c r="A56" s="887"/>
      <c r="B56" s="876"/>
      <c r="C56" s="876"/>
      <c r="D56" s="241" t="s">
        <v>431</v>
      </c>
      <c r="E56" s="879"/>
      <c r="F56" s="237"/>
    </row>
    <row r="57" spans="1:6" s="238" customFormat="1" ht="12.75" hidden="1" customHeight="1">
      <c r="A57" s="887"/>
      <c r="B57" s="242"/>
      <c r="C57" s="242"/>
      <c r="D57" s="243" t="s">
        <v>421</v>
      </c>
      <c r="E57" s="244"/>
      <c r="F57" s="237"/>
    </row>
    <row r="58" spans="1:6" s="238" customFormat="1" ht="12.75" hidden="1" customHeight="1">
      <c r="A58" s="887"/>
      <c r="B58" s="874" t="s">
        <v>401</v>
      </c>
      <c r="C58" s="874" t="s">
        <v>331</v>
      </c>
      <c r="D58" s="239" t="s">
        <v>432</v>
      </c>
      <c r="E58" s="877"/>
      <c r="F58" s="237"/>
    </row>
    <row r="59" spans="1:6" s="238" customFormat="1" ht="12.75" hidden="1" customHeight="1">
      <c r="A59" s="887"/>
      <c r="B59" s="875"/>
      <c r="C59" s="875"/>
      <c r="D59" s="240" t="s">
        <v>422</v>
      </c>
      <c r="E59" s="878"/>
      <c r="F59" s="237"/>
    </row>
    <row r="60" spans="1:6" s="238" customFormat="1" ht="15" hidden="1" customHeight="1">
      <c r="A60" s="888"/>
      <c r="B60" s="876"/>
      <c r="C60" s="876"/>
      <c r="D60" s="241" t="s">
        <v>433</v>
      </c>
      <c r="E60" s="879"/>
      <c r="F60" s="237"/>
    </row>
    <row r="61" spans="1:6" s="238" customFormat="1" ht="15.75" hidden="1">
      <c r="A61" s="245"/>
      <c r="B61" s="246"/>
      <c r="C61" s="247"/>
      <c r="D61" s="255" t="s">
        <v>80</v>
      </c>
      <c r="E61" s="249"/>
      <c r="F61" s="237"/>
    </row>
    <row r="62" spans="1:6" s="238" customFormat="1" ht="19.5" hidden="1" customHeight="1">
      <c r="A62" s="886"/>
      <c r="B62" s="886"/>
      <c r="C62" s="886"/>
      <c r="D62" s="250"/>
      <c r="E62" s="877"/>
      <c r="F62" s="237"/>
    </row>
    <row r="63" spans="1:6" s="238" customFormat="1" ht="13.5" hidden="1" customHeight="1">
      <c r="A63" s="887"/>
      <c r="B63" s="887"/>
      <c r="C63" s="887"/>
      <c r="D63" s="240" t="s">
        <v>202</v>
      </c>
      <c r="E63" s="878"/>
      <c r="F63" s="237"/>
    </row>
    <row r="64" spans="1:6" s="238" customFormat="1" ht="15.75" hidden="1">
      <c r="A64" s="887"/>
      <c r="B64" s="887"/>
      <c r="C64" s="887"/>
      <c r="D64" s="251"/>
      <c r="E64" s="878"/>
      <c r="F64" s="237"/>
    </row>
    <row r="65" spans="1:6" s="238" customFormat="1" ht="15.75" hidden="1">
      <c r="A65" s="887"/>
      <c r="B65" s="887"/>
      <c r="C65" s="887"/>
      <c r="D65" s="240" t="s">
        <v>203</v>
      </c>
      <c r="E65" s="878"/>
      <c r="F65" s="237"/>
    </row>
    <row r="66" spans="1:6" s="238" customFormat="1" ht="15.75" hidden="1">
      <c r="A66" s="887"/>
      <c r="B66" s="888"/>
      <c r="C66" s="888"/>
      <c r="D66" s="252"/>
      <c r="E66" s="879"/>
      <c r="F66" s="237"/>
    </row>
    <row r="67" spans="1:6" s="238" customFormat="1" ht="15" hidden="1" customHeight="1">
      <c r="A67" s="887"/>
      <c r="B67" s="253"/>
      <c r="C67" s="254"/>
      <c r="D67" s="243" t="s">
        <v>81</v>
      </c>
      <c r="E67" s="244"/>
      <c r="F67" s="237"/>
    </row>
    <row r="68" spans="1:6" s="238" customFormat="1" ht="17.25" hidden="1" customHeight="1">
      <c r="A68" s="887"/>
      <c r="B68" s="874"/>
      <c r="C68" s="874"/>
      <c r="D68" s="250"/>
      <c r="E68" s="877"/>
      <c r="F68" s="237"/>
    </row>
    <row r="69" spans="1:6" s="238" customFormat="1" ht="15.75" hidden="1">
      <c r="A69" s="887"/>
      <c r="B69" s="875"/>
      <c r="C69" s="875"/>
      <c r="D69" s="240" t="s">
        <v>204</v>
      </c>
      <c r="E69" s="878"/>
      <c r="F69" s="237"/>
    </row>
    <row r="70" spans="1:6" s="238" customFormat="1" ht="63" hidden="1" customHeight="1">
      <c r="A70" s="887"/>
      <c r="B70" s="875"/>
      <c r="C70" s="875"/>
      <c r="D70" s="258"/>
      <c r="E70" s="878"/>
      <c r="F70" s="237"/>
    </row>
    <row r="71" spans="1:6" s="238" customFormat="1" ht="15.75" hidden="1">
      <c r="A71" s="887"/>
      <c r="B71" s="875"/>
      <c r="C71" s="875"/>
      <c r="D71" s="240" t="s">
        <v>205</v>
      </c>
      <c r="E71" s="878"/>
      <c r="F71" s="237"/>
    </row>
    <row r="72" spans="1:6" s="238" customFormat="1" ht="63.75" hidden="1" customHeight="1">
      <c r="A72" s="887"/>
      <c r="B72" s="876"/>
      <c r="C72" s="876"/>
      <c r="D72" s="236"/>
      <c r="E72" s="879"/>
      <c r="F72" s="237"/>
    </row>
    <row r="73" spans="1:6" s="238" customFormat="1" ht="15" hidden="1" customHeight="1">
      <c r="A73" s="887"/>
      <c r="B73" s="253"/>
      <c r="C73" s="253"/>
      <c r="D73" s="243" t="s">
        <v>434</v>
      </c>
      <c r="E73" s="244"/>
      <c r="F73" s="237"/>
    </row>
    <row r="74" spans="1:6" s="238" customFormat="1" ht="12.75" hidden="1" customHeight="1">
      <c r="A74" s="887"/>
      <c r="B74" s="874" t="s">
        <v>401</v>
      </c>
      <c r="C74" s="874" t="s">
        <v>331</v>
      </c>
      <c r="D74" s="239" t="s">
        <v>429</v>
      </c>
      <c r="E74" s="877"/>
      <c r="F74" s="237"/>
    </row>
    <row r="75" spans="1:6" s="238" customFormat="1" ht="12.75" hidden="1" customHeight="1">
      <c r="A75" s="887"/>
      <c r="B75" s="875"/>
      <c r="C75" s="875"/>
      <c r="D75" s="240" t="s">
        <v>430</v>
      </c>
      <c r="E75" s="878"/>
      <c r="F75" s="237"/>
    </row>
    <row r="76" spans="1:6" s="238" customFormat="1" ht="12.75" hidden="1" customHeight="1">
      <c r="A76" s="887"/>
      <c r="B76" s="876"/>
      <c r="C76" s="876"/>
      <c r="D76" s="241" t="s">
        <v>431</v>
      </c>
      <c r="E76" s="879"/>
      <c r="F76" s="237"/>
    </row>
    <row r="77" spans="1:6" s="238" customFormat="1" ht="12.75" hidden="1" customHeight="1">
      <c r="A77" s="887"/>
      <c r="B77" s="242"/>
      <c r="C77" s="242"/>
      <c r="D77" s="243" t="s">
        <v>421</v>
      </c>
      <c r="E77" s="244"/>
      <c r="F77" s="237"/>
    </row>
    <row r="78" spans="1:6" s="238" customFormat="1" ht="12.75" hidden="1" customHeight="1">
      <c r="A78" s="887"/>
      <c r="B78" s="874" t="s">
        <v>401</v>
      </c>
      <c r="C78" s="874" t="s">
        <v>331</v>
      </c>
      <c r="D78" s="239" t="s">
        <v>432</v>
      </c>
      <c r="E78" s="877"/>
      <c r="F78" s="237"/>
    </row>
    <row r="79" spans="1:6" s="238" customFormat="1" ht="12.75" hidden="1" customHeight="1">
      <c r="A79" s="887"/>
      <c r="B79" s="875"/>
      <c r="C79" s="875"/>
      <c r="D79" s="240" t="s">
        <v>422</v>
      </c>
      <c r="E79" s="878"/>
      <c r="F79" s="237"/>
    </row>
    <row r="80" spans="1:6" s="238" customFormat="1" ht="15" hidden="1" customHeight="1">
      <c r="A80" s="888"/>
      <c r="B80" s="876"/>
      <c r="C80" s="876"/>
      <c r="D80" s="241" t="s">
        <v>433</v>
      </c>
      <c r="E80" s="879"/>
      <c r="F80" s="237"/>
    </row>
    <row r="81" spans="1:6" s="238" customFormat="1" ht="15.75" hidden="1">
      <c r="A81" s="245"/>
      <c r="B81" s="246"/>
      <c r="C81" s="247"/>
      <c r="D81" s="255" t="s">
        <v>80</v>
      </c>
      <c r="E81" s="249"/>
      <c r="F81" s="237"/>
    </row>
    <row r="82" spans="1:6" s="238" customFormat="1" ht="20.25" hidden="1" customHeight="1">
      <c r="A82" s="886"/>
      <c r="B82" s="886"/>
      <c r="C82" s="886"/>
      <c r="D82" s="259"/>
      <c r="E82" s="877"/>
      <c r="F82" s="237"/>
    </row>
    <row r="83" spans="1:6" s="238" customFormat="1" ht="13.5" hidden="1" customHeight="1">
      <c r="A83" s="887"/>
      <c r="B83" s="887"/>
      <c r="C83" s="887"/>
      <c r="D83" s="240" t="s">
        <v>202</v>
      </c>
      <c r="E83" s="878"/>
      <c r="F83" s="237"/>
    </row>
    <row r="84" spans="1:6" s="238" customFormat="1" ht="60" hidden="1" customHeight="1">
      <c r="A84" s="887"/>
      <c r="B84" s="887"/>
      <c r="C84" s="887"/>
      <c r="D84" s="260"/>
      <c r="E84" s="878"/>
      <c r="F84" s="237"/>
    </row>
    <row r="85" spans="1:6" s="238" customFormat="1" ht="15.75" hidden="1">
      <c r="A85" s="887"/>
      <c r="B85" s="887"/>
      <c r="C85" s="887"/>
      <c r="D85" s="240" t="s">
        <v>203</v>
      </c>
      <c r="E85" s="878"/>
      <c r="F85" s="237"/>
    </row>
    <row r="86" spans="1:6" s="238" customFormat="1" ht="15.75" hidden="1">
      <c r="A86" s="887"/>
      <c r="B86" s="888"/>
      <c r="C86" s="888"/>
      <c r="D86" s="261"/>
      <c r="E86" s="879"/>
      <c r="F86" s="237"/>
    </row>
    <row r="87" spans="1:6" s="238" customFormat="1" ht="15" hidden="1" customHeight="1">
      <c r="A87" s="887"/>
      <c r="B87" s="253"/>
      <c r="C87" s="254"/>
      <c r="D87" s="243" t="s">
        <v>81</v>
      </c>
      <c r="E87" s="244"/>
      <c r="F87" s="237"/>
    </row>
    <row r="88" spans="1:6" s="238" customFormat="1" ht="27.75" hidden="1" customHeight="1">
      <c r="A88" s="887"/>
      <c r="B88" s="874"/>
      <c r="C88" s="874"/>
      <c r="D88" s="250"/>
      <c r="E88" s="877"/>
      <c r="F88" s="237"/>
    </row>
    <row r="89" spans="1:6" s="238" customFormat="1" ht="15.75" hidden="1">
      <c r="A89" s="887"/>
      <c r="B89" s="875"/>
      <c r="C89" s="875"/>
      <c r="D89" s="240" t="s">
        <v>204</v>
      </c>
      <c r="E89" s="878"/>
      <c r="F89" s="237"/>
    </row>
    <row r="90" spans="1:6" s="238" customFormat="1" ht="47.25" hidden="1" customHeight="1">
      <c r="A90" s="887"/>
      <c r="B90" s="875"/>
      <c r="C90" s="875"/>
      <c r="D90" s="236"/>
      <c r="E90" s="878"/>
      <c r="F90" s="237"/>
    </row>
    <row r="91" spans="1:6" s="238" customFormat="1" ht="15.75" hidden="1">
      <c r="A91" s="887"/>
      <c r="B91" s="875"/>
      <c r="C91" s="875"/>
      <c r="D91" s="240" t="s">
        <v>205</v>
      </c>
      <c r="E91" s="878"/>
      <c r="F91" s="237"/>
    </row>
    <row r="92" spans="1:6" s="238" customFormat="1" ht="24.75" hidden="1" customHeight="1">
      <c r="A92" s="887"/>
      <c r="B92" s="876"/>
      <c r="C92" s="876"/>
      <c r="D92" s="257"/>
      <c r="E92" s="879"/>
      <c r="F92" s="237"/>
    </row>
    <row r="93" spans="1:6" s="238" customFormat="1" ht="15" hidden="1" customHeight="1">
      <c r="A93" s="887"/>
      <c r="B93" s="253"/>
      <c r="C93" s="253"/>
      <c r="D93" s="243" t="s">
        <v>434</v>
      </c>
      <c r="E93" s="244"/>
      <c r="F93" s="237"/>
    </row>
    <row r="94" spans="1:6" s="238" customFormat="1" ht="12.75" hidden="1" customHeight="1">
      <c r="A94" s="887"/>
      <c r="B94" s="874" t="s">
        <v>401</v>
      </c>
      <c r="C94" s="874" t="s">
        <v>331</v>
      </c>
      <c r="D94" s="239" t="s">
        <v>429</v>
      </c>
      <c r="E94" s="877"/>
      <c r="F94" s="237"/>
    </row>
    <row r="95" spans="1:6" s="238" customFormat="1" ht="12.75" hidden="1" customHeight="1">
      <c r="A95" s="887"/>
      <c r="B95" s="875"/>
      <c r="C95" s="875"/>
      <c r="D95" s="240" t="s">
        <v>430</v>
      </c>
      <c r="E95" s="878"/>
      <c r="F95" s="237"/>
    </row>
    <row r="96" spans="1:6" s="238" customFormat="1" ht="12.75" hidden="1" customHeight="1">
      <c r="A96" s="887"/>
      <c r="B96" s="876"/>
      <c r="C96" s="876"/>
      <c r="D96" s="241" t="s">
        <v>431</v>
      </c>
      <c r="E96" s="879"/>
      <c r="F96" s="237"/>
    </row>
    <row r="97" spans="1:6" s="238" customFormat="1" ht="12.75" hidden="1" customHeight="1">
      <c r="A97" s="887"/>
      <c r="B97" s="242"/>
      <c r="C97" s="242"/>
      <c r="D97" s="243" t="s">
        <v>421</v>
      </c>
      <c r="E97" s="244"/>
      <c r="F97" s="237"/>
    </row>
    <row r="98" spans="1:6" s="238" customFormat="1" ht="12.75" hidden="1" customHeight="1">
      <c r="A98" s="887"/>
      <c r="B98" s="874" t="s">
        <v>401</v>
      </c>
      <c r="C98" s="874" t="s">
        <v>331</v>
      </c>
      <c r="D98" s="239" t="s">
        <v>432</v>
      </c>
      <c r="E98" s="877"/>
      <c r="F98" s="237"/>
    </row>
    <row r="99" spans="1:6" s="238" customFormat="1" ht="12.75" hidden="1" customHeight="1">
      <c r="A99" s="887"/>
      <c r="B99" s="875"/>
      <c r="C99" s="875"/>
      <c r="D99" s="240" t="s">
        <v>422</v>
      </c>
      <c r="E99" s="878"/>
      <c r="F99" s="237"/>
    </row>
    <row r="100" spans="1:6" s="238" customFormat="1" ht="15" hidden="1" customHeight="1">
      <c r="A100" s="888"/>
      <c r="B100" s="876"/>
      <c r="C100" s="876"/>
      <c r="D100" s="241" t="s">
        <v>433</v>
      </c>
      <c r="E100" s="879"/>
      <c r="F100" s="237"/>
    </row>
    <row r="101" spans="1:6" s="238" customFormat="1" ht="15.75" hidden="1">
      <c r="A101" s="245"/>
      <c r="B101" s="246"/>
      <c r="C101" s="247"/>
      <c r="D101" s="255" t="s">
        <v>80</v>
      </c>
      <c r="E101" s="249"/>
      <c r="F101" s="237"/>
    </row>
    <row r="102" spans="1:6" s="238" customFormat="1" ht="38.25" hidden="1" customHeight="1">
      <c r="A102" s="262"/>
      <c r="B102" s="886"/>
      <c r="C102" s="886"/>
      <c r="D102" s="261"/>
      <c r="E102" s="877"/>
      <c r="F102" s="237"/>
    </row>
    <row r="103" spans="1:6" s="238" customFormat="1" ht="13.5" hidden="1" customHeight="1">
      <c r="A103" s="262"/>
      <c r="B103" s="887"/>
      <c r="C103" s="887"/>
      <c r="D103" s="240" t="s">
        <v>202</v>
      </c>
      <c r="E103" s="878"/>
      <c r="F103" s="237"/>
    </row>
    <row r="104" spans="1:6" s="238" customFormat="1" ht="52.5" hidden="1" customHeight="1">
      <c r="A104" s="262"/>
      <c r="B104" s="887"/>
      <c r="C104" s="887"/>
      <c r="D104" s="261"/>
      <c r="E104" s="878"/>
      <c r="F104" s="237"/>
    </row>
    <row r="105" spans="1:6" s="238" customFormat="1" ht="15.75" hidden="1">
      <c r="A105" s="262"/>
      <c r="B105" s="887"/>
      <c r="C105" s="887"/>
      <c r="D105" s="240" t="s">
        <v>203</v>
      </c>
      <c r="E105" s="878"/>
      <c r="F105" s="237"/>
    </row>
    <row r="106" spans="1:6" s="238" customFormat="1" ht="33" hidden="1" customHeight="1">
      <c r="A106" s="262"/>
      <c r="B106" s="888"/>
      <c r="C106" s="888"/>
      <c r="D106" s="261"/>
      <c r="E106" s="879"/>
      <c r="F106" s="237"/>
    </row>
    <row r="107" spans="1:6" s="238" customFormat="1" ht="15" hidden="1" customHeight="1">
      <c r="A107" s="262"/>
      <c r="B107" s="253"/>
      <c r="C107" s="254"/>
      <c r="D107" s="243" t="s">
        <v>81</v>
      </c>
      <c r="E107" s="244"/>
      <c r="F107" s="237"/>
    </row>
    <row r="108" spans="1:6" s="238" customFormat="1" ht="27.75" hidden="1" customHeight="1">
      <c r="A108" s="262"/>
      <c r="B108" s="874"/>
      <c r="C108" s="874"/>
      <c r="D108" s="261"/>
      <c r="E108" s="877"/>
      <c r="F108" s="237"/>
    </row>
    <row r="109" spans="1:6" s="238" customFormat="1" ht="15.75" hidden="1">
      <c r="A109" s="262"/>
      <c r="B109" s="875"/>
      <c r="C109" s="875"/>
      <c r="D109" s="240" t="s">
        <v>204</v>
      </c>
      <c r="E109" s="878"/>
      <c r="F109" s="237"/>
    </row>
    <row r="110" spans="1:6" s="238" customFormat="1" ht="55.5" hidden="1" customHeight="1">
      <c r="A110" s="262"/>
      <c r="B110" s="875"/>
      <c r="C110" s="875"/>
      <c r="D110" s="261"/>
      <c r="E110" s="878"/>
      <c r="F110" s="237"/>
    </row>
    <row r="111" spans="1:6" s="238" customFormat="1" ht="15.75" hidden="1">
      <c r="A111" s="262"/>
      <c r="B111" s="875"/>
      <c r="C111" s="875"/>
      <c r="D111" s="240" t="s">
        <v>205</v>
      </c>
      <c r="E111" s="878"/>
      <c r="F111" s="237"/>
    </row>
    <row r="112" spans="1:6" s="238" customFormat="1" ht="32.25" hidden="1" customHeight="1">
      <c r="A112" s="262"/>
      <c r="B112" s="876"/>
      <c r="C112" s="876"/>
      <c r="D112" s="261"/>
      <c r="E112" s="879"/>
      <c r="F112" s="237"/>
    </row>
    <row r="113" spans="1:6" s="238" customFormat="1" ht="15.75" hidden="1">
      <c r="A113" s="263"/>
      <c r="B113" s="246"/>
      <c r="C113" s="247"/>
      <c r="D113" s="255" t="s">
        <v>80</v>
      </c>
      <c r="E113" s="249"/>
    </row>
    <row r="114" spans="1:6" s="238" customFormat="1" ht="13.5" hidden="1" customHeight="1">
      <c r="A114" s="264"/>
      <c r="B114" s="880"/>
      <c r="C114" s="880"/>
      <c r="D114" s="265"/>
      <c r="E114" s="877"/>
    </row>
    <row r="115" spans="1:6" s="238" customFormat="1" ht="13.5" hidden="1" customHeight="1">
      <c r="A115" s="266"/>
      <c r="B115" s="880"/>
      <c r="C115" s="880"/>
      <c r="D115" s="267" t="s">
        <v>202</v>
      </c>
      <c r="E115" s="878"/>
    </row>
    <row r="116" spans="1:6" s="238" customFormat="1" ht="44.25" hidden="1" customHeight="1">
      <c r="A116" s="266"/>
      <c r="B116" s="880"/>
      <c r="C116" s="880"/>
      <c r="D116" s="268"/>
      <c r="E116" s="878"/>
    </row>
    <row r="117" spans="1:6" s="238" customFormat="1" ht="15.75" hidden="1">
      <c r="A117" s="266"/>
      <c r="B117" s="880"/>
      <c r="C117" s="880"/>
      <c r="D117" s="267" t="s">
        <v>203</v>
      </c>
      <c r="E117" s="878"/>
    </row>
    <row r="118" spans="1:6" s="238" customFormat="1" ht="15.75" hidden="1">
      <c r="A118" s="266"/>
      <c r="B118" s="880"/>
      <c r="C118" s="880"/>
      <c r="D118" s="269"/>
      <c r="E118" s="879"/>
    </row>
    <row r="119" spans="1:6" s="238" customFormat="1" ht="15" hidden="1" customHeight="1">
      <c r="A119" s="266"/>
      <c r="B119" s="253"/>
      <c r="C119" s="254"/>
      <c r="D119" s="243" t="s">
        <v>81</v>
      </c>
      <c r="E119" s="244"/>
    </row>
    <row r="120" spans="1:6" s="238" customFormat="1" ht="12.75" hidden="1" customHeight="1">
      <c r="A120" s="266"/>
      <c r="B120" s="874"/>
      <c r="C120" s="874"/>
      <c r="D120" s="265"/>
      <c r="E120" s="877"/>
    </row>
    <row r="121" spans="1:6" s="238" customFormat="1" ht="15.75" hidden="1">
      <c r="A121" s="266"/>
      <c r="B121" s="875"/>
      <c r="C121" s="875"/>
      <c r="D121" s="267" t="s">
        <v>204</v>
      </c>
      <c r="E121" s="878"/>
    </row>
    <row r="122" spans="1:6" s="238" customFormat="1" ht="15.75" hidden="1">
      <c r="A122" s="266"/>
      <c r="B122" s="875"/>
      <c r="C122" s="875"/>
      <c r="D122" s="268"/>
      <c r="E122" s="878"/>
    </row>
    <row r="123" spans="1:6" s="238" customFormat="1" ht="15.75" hidden="1">
      <c r="A123" s="266"/>
      <c r="B123" s="875"/>
      <c r="C123" s="875"/>
      <c r="D123" s="267" t="s">
        <v>205</v>
      </c>
      <c r="E123" s="878"/>
    </row>
    <row r="124" spans="1:6" s="238" customFormat="1" ht="30" hidden="1" customHeight="1">
      <c r="A124" s="270"/>
      <c r="B124" s="876"/>
      <c r="C124" s="876"/>
      <c r="D124" s="268"/>
      <c r="E124" s="879"/>
    </row>
    <row r="125" spans="1:6" s="238" customFormat="1" ht="19.5" hidden="1" customHeight="1">
      <c r="D125" s="259"/>
      <c r="E125" s="271"/>
      <c r="F125" s="237"/>
    </row>
    <row r="126" spans="1:6" s="238" customFormat="1" ht="19.5" hidden="1" customHeight="1">
      <c r="D126" s="259"/>
      <c r="E126" s="271"/>
      <c r="F126" s="237"/>
    </row>
    <row r="127" spans="1:6" s="238" customFormat="1" ht="15.75" hidden="1">
      <c r="A127" s="272"/>
      <c r="D127" s="259"/>
      <c r="E127" s="273"/>
      <c r="F127" s="237"/>
    </row>
    <row r="128" spans="1:6" s="238" customFormat="1" ht="15.75" hidden="1">
      <c r="A128" s="272"/>
      <c r="D128" s="259"/>
      <c r="E128" s="273"/>
      <c r="F128" s="237"/>
    </row>
    <row r="129" spans="1:6" s="238" customFormat="1" ht="15.75" hidden="1">
      <c r="A129" s="871" t="s">
        <v>285</v>
      </c>
      <c r="B129" s="871"/>
      <c r="C129" s="871"/>
      <c r="D129" s="871"/>
      <c r="E129" s="871"/>
      <c r="F129" s="237"/>
    </row>
    <row r="130" spans="1:6" s="238" customFormat="1" ht="15.75" hidden="1">
      <c r="A130" s="274"/>
      <c r="B130" s="274"/>
      <c r="C130" s="274"/>
      <c r="D130" s="274"/>
      <c r="E130" s="275"/>
      <c r="F130" s="237"/>
    </row>
    <row r="131" spans="1:6" s="238" customFormat="1" ht="35.25" hidden="1" customHeight="1">
      <c r="A131" s="872" t="s">
        <v>286</v>
      </c>
      <c r="B131" s="872"/>
      <c r="C131" s="872"/>
      <c r="D131" s="872"/>
      <c r="E131" s="872"/>
      <c r="F131" s="237"/>
    </row>
    <row r="132" spans="1:6" s="238" customFormat="1" ht="15.75" hidden="1">
      <c r="A132" s="873"/>
      <c r="B132" s="873"/>
      <c r="C132" s="873"/>
      <c r="D132" s="873"/>
      <c r="E132" s="873"/>
      <c r="F132" s="237"/>
    </row>
    <row r="133" spans="1:6" s="238" customFormat="1" ht="15.75" hidden="1">
      <c r="B133" s="274"/>
      <c r="D133" s="274"/>
      <c r="E133" s="275"/>
      <c r="F133" s="237"/>
    </row>
    <row r="134" spans="1:6" s="238" customFormat="1" ht="36" hidden="1" customHeight="1">
      <c r="A134" s="881" t="s">
        <v>75</v>
      </c>
      <c r="B134" s="882"/>
      <c r="C134" s="276" t="s">
        <v>198</v>
      </c>
      <c r="D134" s="883" t="s">
        <v>206</v>
      </c>
      <c r="E134" s="277" t="s">
        <v>79</v>
      </c>
      <c r="F134" s="237"/>
    </row>
    <row r="135" spans="1:6" s="238" customFormat="1" ht="46.5" hidden="1" customHeight="1">
      <c r="A135" s="278" t="s">
        <v>76</v>
      </c>
      <c r="B135" s="279" t="s">
        <v>77</v>
      </c>
      <c r="C135" s="280" t="s">
        <v>207</v>
      </c>
      <c r="D135" s="884"/>
      <c r="E135" s="281" t="s">
        <v>200</v>
      </c>
      <c r="F135" s="237"/>
    </row>
    <row r="136" spans="1:6" s="238" customFormat="1" ht="27.75" hidden="1" customHeight="1">
      <c r="A136" s="282"/>
      <c r="B136" s="283"/>
      <c r="C136" s="254"/>
      <c r="D136" s="284" t="s">
        <v>208</v>
      </c>
      <c r="E136" s="285"/>
      <c r="F136" s="237"/>
    </row>
    <row r="137" spans="1:6" ht="27" hidden="1" customHeight="1">
      <c r="A137" s="885"/>
      <c r="B137" s="168"/>
      <c r="C137" s="168"/>
      <c r="D137" s="82" t="s">
        <v>287</v>
      </c>
      <c r="E137" s="465">
        <f>E144+E149+E154+E159+E139+E164+E169</f>
        <v>1982666.2999999998</v>
      </c>
    </row>
    <row r="138" spans="1:6">
      <c r="A138" s="885"/>
      <c r="B138" s="102"/>
      <c r="C138" s="102"/>
      <c r="D138" s="81" t="s">
        <v>1528</v>
      </c>
      <c r="E138" s="287"/>
    </row>
    <row r="139" spans="1:6" ht="22.5" customHeight="1">
      <c r="A139" s="885"/>
      <c r="B139" s="859" t="s">
        <v>72</v>
      </c>
      <c r="C139" s="859" t="s">
        <v>83</v>
      </c>
      <c r="D139" s="104" t="s">
        <v>39</v>
      </c>
      <c r="E139" s="862">
        <f>+'9.1'!K80</f>
        <v>326006.59999999998</v>
      </c>
    </row>
    <row r="140" spans="1:6">
      <c r="A140" s="885"/>
      <c r="B140" s="860"/>
      <c r="C140" s="860"/>
      <c r="D140" s="79" t="s">
        <v>209</v>
      </c>
      <c r="E140" s="863"/>
    </row>
    <row r="141" spans="1:6" ht="79.5" customHeight="1">
      <c r="A141" s="885"/>
      <c r="B141" s="860"/>
      <c r="C141" s="860"/>
      <c r="D141" s="83" t="s">
        <v>1198</v>
      </c>
      <c r="E141" s="863"/>
    </row>
    <row r="142" spans="1:6">
      <c r="A142" s="885"/>
      <c r="B142" s="860"/>
      <c r="C142" s="860"/>
      <c r="D142" s="79" t="s">
        <v>210</v>
      </c>
      <c r="E142" s="863"/>
    </row>
    <row r="143" spans="1:6">
      <c r="A143" s="885"/>
      <c r="B143" s="861"/>
      <c r="C143" s="861"/>
      <c r="D143" s="83" t="s">
        <v>1529</v>
      </c>
      <c r="E143" s="864"/>
    </row>
    <row r="144" spans="1:6" ht="26.45" customHeight="1">
      <c r="A144" s="885"/>
      <c r="B144" s="859" t="s">
        <v>106</v>
      </c>
      <c r="C144" s="859" t="s">
        <v>83</v>
      </c>
      <c r="D144" s="104" t="s">
        <v>40</v>
      </c>
      <c r="E144" s="862">
        <f>+'9.1'!K104</f>
        <v>73564.200000000012</v>
      </c>
    </row>
    <row r="145" spans="1:11" s="59" customFormat="1">
      <c r="A145" s="885"/>
      <c r="B145" s="860"/>
      <c r="C145" s="860"/>
      <c r="D145" s="79" t="s">
        <v>209</v>
      </c>
      <c r="E145" s="863"/>
      <c r="G145" s="57"/>
      <c r="H145" s="57"/>
      <c r="I145" s="57"/>
      <c r="J145" s="57"/>
      <c r="K145" s="57"/>
    </row>
    <row r="146" spans="1:11" s="59" customFormat="1" ht="69">
      <c r="A146" s="885"/>
      <c r="B146" s="860"/>
      <c r="C146" s="860"/>
      <c r="D146" s="83" t="s">
        <v>1200</v>
      </c>
      <c r="E146" s="863"/>
      <c r="G146" s="57"/>
      <c r="H146" s="57"/>
      <c r="I146" s="57"/>
      <c r="J146" s="57"/>
      <c r="K146" s="57"/>
    </row>
    <row r="147" spans="1:11" s="59" customFormat="1">
      <c r="A147" s="885"/>
      <c r="B147" s="860"/>
      <c r="C147" s="860"/>
      <c r="D147" s="79" t="s">
        <v>210</v>
      </c>
      <c r="E147" s="863"/>
      <c r="G147" s="57"/>
      <c r="H147" s="57"/>
      <c r="I147" s="57"/>
      <c r="J147" s="57"/>
      <c r="K147" s="57"/>
    </row>
    <row r="148" spans="1:11" s="59" customFormat="1">
      <c r="A148" s="885"/>
      <c r="B148" s="861"/>
      <c r="C148" s="861"/>
      <c r="D148" s="83" t="s">
        <v>1529</v>
      </c>
      <c r="E148" s="864"/>
      <c r="G148" s="57"/>
      <c r="H148" s="57"/>
      <c r="I148" s="57"/>
      <c r="J148" s="57"/>
      <c r="K148" s="57"/>
    </row>
    <row r="149" spans="1:11" s="59" customFormat="1" ht="22.5" customHeight="1">
      <c r="A149" s="109"/>
      <c r="B149" s="859" t="s">
        <v>107</v>
      </c>
      <c r="C149" s="859" t="s">
        <v>83</v>
      </c>
      <c r="D149" s="104" t="s">
        <v>6</v>
      </c>
      <c r="E149" s="862">
        <f>+'9.1'!K129</f>
        <v>822600</v>
      </c>
      <c r="G149" s="57"/>
      <c r="H149" s="57"/>
      <c r="I149" s="57"/>
      <c r="J149" s="57"/>
      <c r="K149" s="57"/>
    </row>
    <row r="150" spans="1:11" s="59" customFormat="1">
      <c r="A150" s="109"/>
      <c r="B150" s="860"/>
      <c r="C150" s="860"/>
      <c r="D150" s="79" t="s">
        <v>209</v>
      </c>
      <c r="E150" s="863"/>
      <c r="G150" s="57"/>
      <c r="H150" s="57"/>
      <c r="I150" s="57"/>
      <c r="J150" s="57"/>
      <c r="K150" s="57"/>
    </row>
    <row r="151" spans="1:11" s="59" customFormat="1" ht="34.5">
      <c r="A151" s="109"/>
      <c r="B151" s="860"/>
      <c r="C151" s="860"/>
      <c r="D151" s="83" t="s">
        <v>1166</v>
      </c>
      <c r="E151" s="863"/>
      <c r="G151" s="57"/>
      <c r="H151" s="57"/>
      <c r="I151" s="57"/>
      <c r="J151" s="57"/>
      <c r="K151" s="57"/>
    </row>
    <row r="152" spans="1:11" s="59" customFormat="1">
      <c r="A152" s="109"/>
      <c r="B152" s="860"/>
      <c r="C152" s="860"/>
      <c r="D152" s="79" t="s">
        <v>210</v>
      </c>
      <c r="E152" s="863"/>
      <c r="G152" s="57"/>
      <c r="H152" s="57"/>
      <c r="I152" s="57"/>
      <c r="J152" s="57"/>
      <c r="K152" s="57"/>
    </row>
    <row r="153" spans="1:11" s="59" customFormat="1">
      <c r="A153" s="109"/>
      <c r="B153" s="861"/>
      <c r="C153" s="861"/>
      <c r="D153" s="83" t="s">
        <v>1529</v>
      </c>
      <c r="E153" s="864"/>
      <c r="G153" s="57"/>
      <c r="H153" s="57"/>
      <c r="I153" s="57"/>
      <c r="J153" s="57"/>
      <c r="K153" s="57"/>
    </row>
    <row r="154" spans="1:11" s="59" customFormat="1" ht="22.5" customHeight="1">
      <c r="A154" s="109"/>
      <c r="B154" s="859" t="s">
        <v>217</v>
      </c>
      <c r="C154" s="859" t="s">
        <v>83</v>
      </c>
      <c r="D154" s="104" t="s">
        <v>61</v>
      </c>
      <c r="E154" s="862">
        <f>+'9.1'!K151</f>
        <v>730645.89999999991</v>
      </c>
      <c r="G154" s="57"/>
      <c r="H154" s="57"/>
      <c r="I154" s="57"/>
      <c r="J154" s="57"/>
      <c r="K154" s="57"/>
    </row>
    <row r="155" spans="1:11" s="59" customFormat="1">
      <c r="A155" s="109"/>
      <c r="B155" s="860"/>
      <c r="C155" s="860"/>
      <c r="D155" s="79" t="s">
        <v>209</v>
      </c>
      <c r="E155" s="863"/>
      <c r="G155" s="57"/>
      <c r="H155" s="57"/>
      <c r="I155" s="57"/>
      <c r="J155" s="57"/>
      <c r="K155" s="57"/>
    </row>
    <row r="156" spans="1:11" s="59" customFormat="1" ht="51.75">
      <c r="A156" s="109"/>
      <c r="B156" s="860"/>
      <c r="C156" s="860"/>
      <c r="D156" s="83" t="s">
        <v>1172</v>
      </c>
      <c r="E156" s="863"/>
      <c r="G156" s="57"/>
      <c r="H156" s="57"/>
      <c r="I156" s="57"/>
      <c r="J156" s="57"/>
      <c r="K156" s="57"/>
    </row>
    <row r="157" spans="1:11" s="59" customFormat="1" ht="24" customHeight="1">
      <c r="A157" s="109"/>
      <c r="B157" s="860"/>
      <c r="C157" s="860"/>
      <c r="D157" s="79" t="s">
        <v>210</v>
      </c>
      <c r="E157" s="863"/>
      <c r="G157" s="57"/>
      <c r="H157" s="57"/>
      <c r="I157" s="57"/>
      <c r="J157" s="57"/>
      <c r="K157" s="57"/>
    </row>
    <row r="158" spans="1:11" s="59" customFormat="1" ht="25.15" customHeight="1">
      <c r="A158" s="109"/>
      <c r="B158" s="861"/>
      <c r="C158" s="861"/>
      <c r="D158" s="83" t="s">
        <v>1529</v>
      </c>
      <c r="E158" s="864"/>
      <c r="G158" s="57"/>
      <c r="H158" s="57"/>
      <c r="I158" s="57"/>
      <c r="J158" s="57"/>
      <c r="K158" s="57"/>
    </row>
    <row r="159" spans="1:11" s="59" customFormat="1" ht="24" hidden="1" customHeight="1">
      <c r="A159" s="109"/>
      <c r="B159" s="859" t="s">
        <v>217</v>
      </c>
      <c r="C159" s="859" t="s">
        <v>83</v>
      </c>
      <c r="D159" s="104" t="s">
        <v>292</v>
      </c>
      <c r="E159" s="862"/>
      <c r="G159" s="57"/>
      <c r="H159" s="57"/>
      <c r="I159" s="57"/>
      <c r="J159" s="57"/>
      <c r="K159" s="57"/>
    </row>
    <row r="160" spans="1:11" s="59" customFormat="1" hidden="1">
      <c r="A160" s="109"/>
      <c r="B160" s="860"/>
      <c r="C160" s="860"/>
      <c r="D160" s="79" t="s">
        <v>209</v>
      </c>
      <c r="E160" s="863"/>
      <c r="G160" s="57"/>
      <c r="H160" s="57"/>
      <c r="I160" s="57"/>
      <c r="J160" s="57"/>
      <c r="K160" s="57"/>
    </row>
    <row r="161" spans="1:11" s="59" customFormat="1" ht="40.9" hidden="1" customHeight="1">
      <c r="A161" s="109"/>
      <c r="B161" s="860"/>
      <c r="C161" s="860"/>
      <c r="D161" s="83" t="s">
        <v>293</v>
      </c>
      <c r="E161" s="863"/>
      <c r="G161" s="57"/>
      <c r="H161" s="57"/>
      <c r="I161" s="57"/>
      <c r="J161" s="57"/>
      <c r="K161" s="57"/>
    </row>
    <row r="162" spans="1:11" s="59" customFormat="1" ht="24" hidden="1" customHeight="1">
      <c r="A162" s="109"/>
      <c r="B162" s="860"/>
      <c r="C162" s="860"/>
      <c r="D162" s="79" t="s">
        <v>210</v>
      </c>
      <c r="E162" s="863"/>
      <c r="G162" s="57"/>
      <c r="H162" s="57"/>
      <c r="I162" s="57"/>
      <c r="J162" s="57"/>
      <c r="K162" s="57"/>
    </row>
    <row r="163" spans="1:11" s="59" customFormat="1" ht="24" hidden="1" customHeight="1">
      <c r="A163" s="109"/>
      <c r="B163" s="861"/>
      <c r="C163" s="861"/>
      <c r="D163" s="83" t="s">
        <v>291</v>
      </c>
      <c r="E163" s="864"/>
      <c r="G163" s="57"/>
      <c r="H163" s="57"/>
      <c r="I163" s="57"/>
      <c r="J163" s="57"/>
      <c r="K163" s="57"/>
    </row>
    <row r="164" spans="1:11" s="59" customFormat="1" ht="22.5" customHeight="1">
      <c r="A164" s="109"/>
      <c r="B164" s="859" t="s">
        <v>294</v>
      </c>
      <c r="C164" s="859" t="s">
        <v>83</v>
      </c>
      <c r="D164" s="104" t="s">
        <v>295</v>
      </c>
      <c r="E164" s="862">
        <f>+'9.1'!K172</f>
        <v>20414.599999999999</v>
      </c>
      <c r="G164" s="57"/>
      <c r="H164" s="57"/>
      <c r="I164" s="57"/>
      <c r="J164" s="57"/>
      <c r="K164" s="57"/>
    </row>
    <row r="165" spans="1:11" s="59" customFormat="1">
      <c r="A165" s="109"/>
      <c r="B165" s="860"/>
      <c r="C165" s="860"/>
      <c r="D165" s="79" t="s">
        <v>209</v>
      </c>
      <c r="E165" s="863"/>
      <c r="G165" s="57"/>
      <c r="H165" s="57"/>
      <c r="I165" s="57"/>
      <c r="J165" s="57"/>
      <c r="K165" s="57"/>
    </row>
    <row r="166" spans="1:11" s="59" customFormat="1" ht="40.5" customHeight="1">
      <c r="A166" s="109"/>
      <c r="B166" s="860"/>
      <c r="C166" s="860"/>
      <c r="D166" s="83" t="s">
        <v>550</v>
      </c>
      <c r="E166" s="863"/>
      <c r="G166" s="57"/>
      <c r="H166" s="57"/>
      <c r="I166" s="57"/>
      <c r="J166" s="57"/>
      <c r="K166" s="57"/>
    </row>
    <row r="167" spans="1:11" s="59" customFormat="1">
      <c r="A167" s="109"/>
      <c r="B167" s="860"/>
      <c r="C167" s="860"/>
      <c r="D167" s="79" t="s">
        <v>210</v>
      </c>
      <c r="E167" s="863"/>
      <c r="G167" s="57"/>
      <c r="H167" s="57"/>
      <c r="I167" s="57"/>
      <c r="J167" s="57"/>
      <c r="K167" s="57"/>
    </row>
    <row r="168" spans="1:11" s="59" customFormat="1" ht="25.15" customHeight="1">
      <c r="A168" s="109"/>
      <c r="B168" s="861"/>
      <c r="C168" s="861"/>
      <c r="D168" s="83" t="s">
        <v>1529</v>
      </c>
      <c r="E168" s="864"/>
      <c r="G168" s="57"/>
      <c r="H168" s="57"/>
      <c r="I168" s="57"/>
      <c r="J168" s="57"/>
      <c r="K168" s="57"/>
    </row>
    <row r="169" spans="1:11" s="59" customFormat="1" ht="22.5" customHeight="1">
      <c r="A169" s="109"/>
      <c r="B169" s="859" t="s">
        <v>297</v>
      </c>
      <c r="C169" s="859" t="s">
        <v>83</v>
      </c>
      <c r="D169" s="104" t="s">
        <v>265</v>
      </c>
      <c r="E169" s="862">
        <f>+'9.1'!K209</f>
        <v>9435</v>
      </c>
      <c r="G169" s="57"/>
      <c r="H169" s="57"/>
      <c r="I169" s="57"/>
      <c r="J169" s="57"/>
      <c r="K169" s="57"/>
    </row>
    <row r="170" spans="1:11" s="59" customFormat="1">
      <c r="A170" s="109"/>
      <c r="B170" s="860"/>
      <c r="C170" s="860"/>
      <c r="D170" s="79" t="s">
        <v>209</v>
      </c>
      <c r="E170" s="863"/>
      <c r="G170" s="57"/>
      <c r="H170" s="57"/>
      <c r="I170" s="57"/>
      <c r="J170" s="57"/>
      <c r="K170" s="57"/>
    </row>
    <row r="171" spans="1:11" s="59" customFormat="1" ht="75.75" customHeight="1">
      <c r="A171" s="109"/>
      <c r="B171" s="860"/>
      <c r="C171" s="860"/>
      <c r="D171" s="83" t="s">
        <v>529</v>
      </c>
      <c r="E171" s="863"/>
      <c r="G171" s="57"/>
      <c r="H171" s="57"/>
      <c r="I171" s="57"/>
      <c r="J171" s="57"/>
      <c r="K171" s="57"/>
    </row>
    <row r="172" spans="1:11" s="59" customFormat="1">
      <c r="A172" s="109"/>
      <c r="B172" s="860"/>
      <c r="C172" s="860"/>
      <c r="D172" s="79" t="s">
        <v>210</v>
      </c>
      <c r="E172" s="863"/>
      <c r="G172" s="57"/>
      <c r="H172" s="57"/>
      <c r="I172" s="57"/>
      <c r="J172" s="57"/>
      <c r="K172" s="57"/>
    </row>
    <row r="173" spans="1:11" s="59" customFormat="1" ht="25.15" customHeight="1">
      <c r="A173" s="109"/>
      <c r="B173" s="861"/>
      <c r="C173" s="861"/>
      <c r="D173" s="83" t="s">
        <v>1529</v>
      </c>
      <c r="E173" s="864"/>
      <c r="G173" s="57"/>
      <c r="H173" s="57"/>
      <c r="I173" s="57"/>
      <c r="J173" s="57"/>
      <c r="K173" s="57"/>
    </row>
    <row r="174" spans="1:11" s="59" customFormat="1">
      <c r="A174" s="110"/>
      <c r="B174" s="57"/>
      <c r="C174" s="57"/>
      <c r="D174" s="99"/>
      <c r="E174" s="288"/>
      <c r="G174" s="57"/>
      <c r="H174" s="57"/>
      <c r="I174" s="57"/>
      <c r="J174" s="57"/>
      <c r="K174" s="57"/>
    </row>
    <row r="175" spans="1:11" s="59" customFormat="1" hidden="1">
      <c r="A175" s="169" t="s">
        <v>423</v>
      </c>
      <c r="B175" s="100"/>
      <c r="C175" s="100"/>
      <c r="D175" s="100"/>
      <c r="E175" s="231"/>
      <c r="G175" s="57"/>
      <c r="H175" s="57"/>
      <c r="I175" s="57"/>
      <c r="J175" s="57"/>
      <c r="K175" s="57"/>
    </row>
    <row r="176" spans="1:11" s="59" customFormat="1" hidden="1">
      <c r="A176" s="100"/>
      <c r="B176" s="100"/>
      <c r="C176" s="100"/>
      <c r="D176" s="100"/>
      <c r="E176" s="231"/>
      <c r="G176" s="57"/>
      <c r="H176" s="57"/>
      <c r="I176" s="57"/>
      <c r="J176" s="57"/>
      <c r="K176" s="57"/>
    </row>
    <row r="177" spans="1:11" s="59" customFormat="1" hidden="1">
      <c r="A177" s="100" t="s">
        <v>424</v>
      </c>
      <c r="B177" s="100"/>
      <c r="C177" s="100"/>
      <c r="D177" s="100"/>
      <c r="E177" s="231"/>
      <c r="G177" s="57"/>
      <c r="H177" s="57"/>
      <c r="I177" s="57"/>
      <c r="J177" s="57"/>
      <c r="K177" s="57"/>
    </row>
    <row r="178" spans="1:11" s="59" customFormat="1" hidden="1">
      <c r="A178" s="100"/>
      <c r="B178" s="100"/>
      <c r="C178" s="100"/>
      <c r="D178" s="100"/>
      <c r="E178" s="231"/>
      <c r="G178" s="57"/>
      <c r="H178" s="57"/>
      <c r="I178" s="57"/>
      <c r="J178" s="57"/>
      <c r="K178" s="57"/>
    </row>
    <row r="179" spans="1:11" s="59" customFormat="1" ht="12.75" hidden="1" customHeight="1">
      <c r="A179" s="867" t="s">
        <v>75</v>
      </c>
      <c r="B179" s="868"/>
      <c r="C179" s="222" t="s">
        <v>198</v>
      </c>
      <c r="D179" s="869" t="s">
        <v>78</v>
      </c>
      <c r="E179" s="232" t="s">
        <v>365</v>
      </c>
      <c r="G179" s="57"/>
      <c r="H179" s="57"/>
      <c r="I179" s="57"/>
      <c r="J179" s="57"/>
      <c r="K179" s="57"/>
    </row>
    <row r="180" spans="1:11" s="59" customFormat="1" ht="34.5" hidden="1">
      <c r="A180" s="224" t="s">
        <v>76</v>
      </c>
      <c r="B180" s="221" t="s">
        <v>77</v>
      </c>
      <c r="C180" s="223" t="s">
        <v>207</v>
      </c>
      <c r="D180" s="870"/>
      <c r="E180" s="233" t="s">
        <v>327</v>
      </c>
      <c r="G180" s="57"/>
      <c r="H180" s="57"/>
      <c r="I180" s="57"/>
      <c r="J180" s="57"/>
      <c r="K180" s="57"/>
    </row>
    <row r="181" spans="1:11" s="59" customFormat="1" hidden="1">
      <c r="A181" s="167" t="s">
        <v>332</v>
      </c>
      <c r="B181" s="111"/>
      <c r="C181" s="103"/>
      <c r="D181" s="81" t="s">
        <v>425</v>
      </c>
      <c r="E181" s="289"/>
      <c r="G181" s="57"/>
      <c r="H181" s="57"/>
      <c r="I181" s="57"/>
      <c r="J181" s="57"/>
      <c r="K181" s="57"/>
    </row>
    <row r="182" spans="1:11" s="59" customFormat="1" ht="25.5" hidden="1" customHeight="1">
      <c r="A182" s="856"/>
      <c r="B182" s="168"/>
      <c r="C182" s="168"/>
      <c r="D182" s="82" t="s">
        <v>366</v>
      </c>
      <c r="E182" s="286"/>
      <c r="G182" s="57"/>
      <c r="H182" s="57"/>
      <c r="I182" s="57"/>
      <c r="J182" s="57"/>
      <c r="K182" s="57"/>
    </row>
    <row r="183" spans="1:11" s="59" customFormat="1" hidden="1">
      <c r="A183" s="857"/>
      <c r="B183" s="102"/>
      <c r="C183" s="102"/>
      <c r="D183" s="81" t="s">
        <v>367</v>
      </c>
      <c r="E183" s="287"/>
      <c r="G183" s="57"/>
      <c r="H183" s="57"/>
      <c r="I183" s="57"/>
      <c r="J183" s="57"/>
      <c r="K183" s="57"/>
    </row>
    <row r="184" spans="1:11" s="59" customFormat="1" hidden="1">
      <c r="A184" s="857"/>
      <c r="B184" s="859" t="s">
        <v>401</v>
      </c>
      <c r="C184" s="859" t="s">
        <v>331</v>
      </c>
      <c r="D184" s="104" t="s">
        <v>368</v>
      </c>
      <c r="E184" s="862"/>
      <c r="G184" s="57"/>
      <c r="H184" s="57"/>
      <c r="I184" s="57"/>
      <c r="J184" s="57"/>
      <c r="K184" s="57"/>
    </row>
    <row r="185" spans="1:11" s="59" customFormat="1" hidden="1">
      <c r="A185" s="857"/>
      <c r="B185" s="860"/>
      <c r="C185" s="860"/>
      <c r="D185" s="79" t="s">
        <v>369</v>
      </c>
      <c r="E185" s="863"/>
      <c r="G185" s="57"/>
      <c r="H185" s="57"/>
      <c r="I185" s="57"/>
      <c r="J185" s="57"/>
      <c r="K185" s="57"/>
    </row>
    <row r="186" spans="1:11" s="59" customFormat="1" hidden="1">
      <c r="A186" s="858"/>
      <c r="B186" s="861"/>
      <c r="C186" s="861"/>
      <c r="D186" s="83" t="s">
        <v>370</v>
      </c>
      <c r="E186" s="864"/>
      <c r="G186" s="57"/>
      <c r="H186" s="57"/>
      <c r="I186" s="57"/>
      <c r="J186" s="57"/>
      <c r="K186" s="57"/>
    </row>
    <row r="187" spans="1:11" s="59" customFormat="1" hidden="1">
      <c r="A187" s="167" t="s">
        <v>332</v>
      </c>
      <c r="B187" s="111"/>
      <c r="C187" s="105"/>
      <c r="D187" s="81" t="s">
        <v>425</v>
      </c>
      <c r="E187" s="289"/>
      <c r="G187" s="57"/>
      <c r="H187" s="57"/>
      <c r="I187" s="57"/>
      <c r="J187" s="57"/>
      <c r="K187" s="57"/>
    </row>
    <row r="188" spans="1:11" s="59" customFormat="1" hidden="1">
      <c r="A188" s="856"/>
      <c r="B188" s="170"/>
      <c r="C188" s="170"/>
      <c r="D188" s="104" t="s">
        <v>366</v>
      </c>
      <c r="E188" s="290"/>
      <c r="G188" s="57"/>
      <c r="H188" s="57"/>
      <c r="I188" s="57"/>
      <c r="J188" s="57"/>
      <c r="K188" s="57"/>
    </row>
    <row r="189" spans="1:11" s="59" customFormat="1" hidden="1">
      <c r="A189" s="857"/>
      <c r="B189" s="105"/>
      <c r="C189" s="105"/>
      <c r="D189" s="81" t="s">
        <v>371</v>
      </c>
      <c r="E189" s="287"/>
      <c r="G189" s="57"/>
      <c r="H189" s="57"/>
      <c r="I189" s="57"/>
      <c r="J189" s="57"/>
      <c r="K189" s="57"/>
    </row>
    <row r="190" spans="1:11" s="59" customFormat="1" hidden="1">
      <c r="A190" s="857"/>
      <c r="B190" s="859" t="s">
        <v>401</v>
      </c>
      <c r="C190" s="859" t="s">
        <v>331</v>
      </c>
      <c r="D190" s="104" t="s">
        <v>368</v>
      </c>
      <c r="E190" s="862"/>
      <c r="G190" s="57"/>
      <c r="H190" s="57"/>
      <c r="I190" s="57"/>
      <c r="J190" s="57"/>
      <c r="K190" s="57"/>
    </row>
    <row r="191" spans="1:11" s="59" customFormat="1" hidden="1">
      <c r="A191" s="857"/>
      <c r="B191" s="860"/>
      <c r="C191" s="860"/>
      <c r="D191" s="79" t="s">
        <v>369</v>
      </c>
      <c r="E191" s="863"/>
      <c r="G191" s="57"/>
      <c r="H191" s="57"/>
      <c r="I191" s="57"/>
      <c r="J191" s="57"/>
      <c r="K191" s="57"/>
    </row>
    <row r="192" spans="1:11" s="59" customFormat="1" hidden="1">
      <c r="A192" s="858"/>
      <c r="B192" s="861"/>
      <c r="C192" s="861"/>
      <c r="D192" s="83" t="s">
        <v>370</v>
      </c>
      <c r="E192" s="864"/>
      <c r="G192" s="57"/>
      <c r="H192" s="57"/>
      <c r="I192" s="57"/>
      <c r="J192" s="57"/>
      <c r="K192" s="57"/>
    </row>
    <row r="193" spans="1:11" s="59" customFormat="1" hidden="1">
      <c r="A193" s="167" t="s">
        <v>332</v>
      </c>
      <c r="B193" s="111"/>
      <c r="C193" s="105"/>
      <c r="D193" s="81" t="s">
        <v>425</v>
      </c>
      <c r="E193" s="289"/>
      <c r="G193" s="57"/>
      <c r="H193" s="57"/>
      <c r="I193" s="57"/>
      <c r="J193" s="57"/>
      <c r="K193" s="57"/>
    </row>
    <row r="194" spans="1:11" s="59" customFormat="1" hidden="1">
      <c r="A194" s="856"/>
      <c r="B194" s="170"/>
      <c r="C194" s="170"/>
      <c r="D194" s="104" t="s">
        <v>366</v>
      </c>
      <c r="E194" s="290"/>
      <c r="G194" s="57"/>
      <c r="H194" s="57"/>
      <c r="I194" s="57"/>
      <c r="J194" s="57"/>
      <c r="K194" s="57"/>
    </row>
    <row r="195" spans="1:11" s="59" customFormat="1" hidden="1">
      <c r="A195" s="857"/>
      <c r="B195" s="105"/>
      <c r="C195" s="105"/>
      <c r="D195" s="81" t="s">
        <v>402</v>
      </c>
      <c r="E195" s="287"/>
      <c r="G195" s="57"/>
      <c r="H195" s="57"/>
      <c r="I195" s="57"/>
      <c r="J195" s="57"/>
      <c r="K195" s="57"/>
    </row>
    <row r="196" spans="1:11" s="59" customFormat="1" hidden="1">
      <c r="A196" s="857"/>
      <c r="B196" s="859" t="s">
        <v>401</v>
      </c>
      <c r="C196" s="859" t="s">
        <v>331</v>
      </c>
      <c r="D196" s="104" t="s">
        <v>403</v>
      </c>
      <c r="E196" s="862"/>
      <c r="G196" s="57"/>
      <c r="H196" s="57"/>
      <c r="I196" s="57"/>
      <c r="J196" s="57"/>
      <c r="K196" s="57"/>
    </row>
    <row r="197" spans="1:11" s="59" customFormat="1" hidden="1">
      <c r="A197" s="857"/>
      <c r="B197" s="860"/>
      <c r="C197" s="860"/>
      <c r="D197" s="79" t="s">
        <v>426</v>
      </c>
      <c r="E197" s="863"/>
      <c r="G197" s="57"/>
      <c r="H197" s="57"/>
      <c r="I197" s="57"/>
      <c r="J197" s="57"/>
      <c r="K197" s="57"/>
    </row>
    <row r="198" spans="1:11" s="59" customFormat="1" hidden="1">
      <c r="A198" s="857"/>
      <c r="B198" s="860"/>
      <c r="C198" s="860"/>
      <c r="D198" s="83" t="s">
        <v>372</v>
      </c>
      <c r="E198" s="863"/>
      <c r="G198" s="57"/>
      <c r="H198" s="57"/>
      <c r="I198" s="57"/>
      <c r="J198" s="57"/>
      <c r="K198" s="57"/>
    </row>
    <row r="199" spans="1:11" s="59" customFormat="1" hidden="1">
      <c r="A199" s="857"/>
      <c r="B199" s="860"/>
      <c r="C199" s="860"/>
      <c r="D199" s="79" t="s">
        <v>404</v>
      </c>
      <c r="E199" s="863"/>
      <c r="G199" s="57"/>
      <c r="H199" s="57"/>
      <c r="I199" s="57"/>
      <c r="J199" s="57"/>
      <c r="K199" s="57"/>
    </row>
    <row r="200" spans="1:11" s="59" customFormat="1" ht="34.5" hidden="1">
      <c r="A200" s="857"/>
      <c r="B200" s="860"/>
      <c r="C200" s="860"/>
      <c r="D200" s="83" t="s">
        <v>405</v>
      </c>
      <c r="E200" s="863"/>
      <c r="G200" s="57"/>
      <c r="H200" s="57"/>
      <c r="I200" s="57"/>
      <c r="J200" s="57"/>
      <c r="K200" s="57"/>
    </row>
    <row r="201" spans="1:11" s="59" customFormat="1" hidden="1">
      <c r="A201" s="857"/>
      <c r="B201" s="860"/>
      <c r="C201" s="860"/>
      <c r="D201" s="79" t="s">
        <v>328</v>
      </c>
      <c r="E201" s="863"/>
      <c r="G201" s="57"/>
      <c r="H201" s="57"/>
      <c r="I201" s="57"/>
      <c r="J201" s="57"/>
      <c r="K201" s="57"/>
    </row>
    <row r="202" spans="1:11" s="59" customFormat="1" ht="34.5" hidden="1">
      <c r="A202" s="858"/>
      <c r="B202" s="861"/>
      <c r="C202" s="861"/>
      <c r="D202" s="83" t="s">
        <v>373</v>
      </c>
      <c r="E202" s="864"/>
      <c r="G202" s="57"/>
      <c r="H202" s="57"/>
      <c r="I202" s="57"/>
      <c r="J202" s="57"/>
      <c r="K202" s="57"/>
    </row>
    <row r="203" spans="1:11" s="59" customFormat="1" hidden="1">
      <c r="A203" s="167" t="s">
        <v>332</v>
      </c>
      <c r="B203" s="111"/>
      <c r="C203" s="105"/>
      <c r="D203" s="81" t="s">
        <v>425</v>
      </c>
      <c r="E203" s="289"/>
      <c r="G203" s="57"/>
      <c r="H203" s="57"/>
      <c r="I203" s="57"/>
      <c r="J203" s="57"/>
      <c r="K203" s="57"/>
    </row>
    <row r="204" spans="1:11" s="59" customFormat="1" hidden="1">
      <c r="A204" s="856"/>
      <c r="B204" s="170"/>
      <c r="C204" s="170"/>
      <c r="D204" s="104" t="s">
        <v>366</v>
      </c>
      <c r="E204" s="290"/>
      <c r="G204" s="57"/>
      <c r="H204" s="57"/>
      <c r="I204" s="57"/>
      <c r="J204" s="57"/>
      <c r="K204" s="57"/>
    </row>
    <row r="205" spans="1:11" s="59" customFormat="1" hidden="1">
      <c r="A205" s="857"/>
      <c r="B205" s="105"/>
      <c r="C205" s="105"/>
      <c r="D205" s="81" t="s">
        <v>406</v>
      </c>
      <c r="E205" s="287"/>
      <c r="G205" s="57"/>
      <c r="H205" s="57"/>
      <c r="I205" s="57"/>
      <c r="J205" s="57"/>
      <c r="K205" s="57"/>
    </row>
    <row r="206" spans="1:11" s="59" customFormat="1" hidden="1">
      <c r="A206" s="857"/>
      <c r="B206" s="859" t="s">
        <v>401</v>
      </c>
      <c r="C206" s="859" t="s">
        <v>331</v>
      </c>
      <c r="D206" s="104" t="s">
        <v>407</v>
      </c>
      <c r="E206" s="862"/>
      <c r="G206" s="57"/>
      <c r="H206" s="57"/>
      <c r="I206" s="57"/>
      <c r="J206" s="57"/>
      <c r="K206" s="57"/>
    </row>
    <row r="207" spans="1:11" s="59" customFormat="1" hidden="1">
      <c r="A207" s="857"/>
      <c r="B207" s="860"/>
      <c r="C207" s="860"/>
      <c r="D207" s="79" t="s">
        <v>408</v>
      </c>
      <c r="E207" s="863"/>
      <c r="G207" s="57"/>
      <c r="H207" s="57"/>
      <c r="I207" s="57"/>
      <c r="J207" s="57"/>
      <c r="K207" s="57"/>
    </row>
    <row r="208" spans="1:11" s="59" customFormat="1" hidden="1">
      <c r="A208" s="858"/>
      <c r="B208" s="861"/>
      <c r="C208" s="861"/>
      <c r="D208" s="83" t="s">
        <v>409</v>
      </c>
      <c r="E208" s="864"/>
      <c r="G208" s="57"/>
      <c r="H208" s="57"/>
      <c r="I208" s="57"/>
      <c r="J208" s="57"/>
      <c r="K208" s="57"/>
    </row>
    <row r="209" spans="1:11" s="59" customFormat="1" hidden="1">
      <c r="A209" s="167" t="s">
        <v>332</v>
      </c>
      <c r="B209" s="111"/>
      <c r="C209" s="105"/>
      <c r="D209" s="81" t="s">
        <v>425</v>
      </c>
      <c r="E209" s="289"/>
      <c r="G209" s="57"/>
      <c r="H209" s="57"/>
      <c r="I209" s="57"/>
      <c r="J209" s="57"/>
      <c r="K209" s="57"/>
    </row>
    <row r="210" spans="1:11" s="59" customFormat="1" hidden="1">
      <c r="A210" s="856"/>
      <c r="B210" s="170"/>
      <c r="C210" s="170"/>
      <c r="D210" s="104" t="s">
        <v>366</v>
      </c>
      <c r="E210" s="290"/>
      <c r="G210" s="57"/>
      <c r="H210" s="57"/>
      <c r="I210" s="57"/>
      <c r="J210" s="57"/>
      <c r="K210" s="57"/>
    </row>
    <row r="211" spans="1:11" s="59" customFormat="1" hidden="1">
      <c r="A211" s="857"/>
      <c r="B211" s="171"/>
      <c r="C211" s="171"/>
      <c r="D211" s="81" t="s">
        <v>410</v>
      </c>
      <c r="E211" s="287"/>
      <c r="G211" s="57"/>
      <c r="H211" s="57"/>
      <c r="I211" s="57"/>
      <c r="J211" s="57"/>
      <c r="K211" s="57"/>
    </row>
    <row r="212" spans="1:11" s="59" customFormat="1" ht="1.5" hidden="1" customHeight="1">
      <c r="A212" s="857"/>
      <c r="B212" s="859" t="s">
        <v>401</v>
      </c>
      <c r="C212" s="859" t="s">
        <v>331</v>
      </c>
      <c r="D212" s="104" t="s">
        <v>411</v>
      </c>
      <c r="E212" s="862"/>
      <c r="G212" s="57"/>
      <c r="H212" s="57"/>
      <c r="I212" s="57"/>
      <c r="J212" s="57"/>
      <c r="K212" s="57"/>
    </row>
    <row r="213" spans="1:11" s="59" customFormat="1" ht="48.75" hidden="1" customHeight="1">
      <c r="A213" s="857"/>
      <c r="B213" s="860"/>
      <c r="C213" s="860"/>
      <c r="D213" s="79" t="s">
        <v>412</v>
      </c>
      <c r="E213" s="863"/>
      <c r="G213" s="57"/>
      <c r="H213" s="57"/>
      <c r="I213" s="57"/>
      <c r="J213" s="57"/>
      <c r="K213" s="57"/>
    </row>
    <row r="214" spans="1:11" s="59" customFormat="1" ht="19.5" hidden="1" customHeight="1">
      <c r="A214" s="858"/>
      <c r="B214" s="861"/>
      <c r="C214" s="861"/>
      <c r="D214" s="83" t="s">
        <v>413</v>
      </c>
      <c r="E214" s="864"/>
      <c r="G214" s="57"/>
      <c r="H214" s="57"/>
      <c r="I214" s="57"/>
      <c r="J214" s="57"/>
      <c r="K214" s="57"/>
    </row>
    <row r="215" spans="1:11" s="59" customFormat="1" hidden="1">
      <c r="A215" s="172"/>
      <c r="B215" s="57"/>
      <c r="C215" s="57"/>
      <c r="D215" s="99"/>
      <c r="E215" s="288"/>
      <c r="G215" s="57"/>
      <c r="H215" s="57"/>
      <c r="I215" s="57"/>
      <c r="J215" s="57"/>
      <c r="K215" s="57"/>
    </row>
    <row r="216" spans="1:11" s="59" customFormat="1" hidden="1">
      <c r="A216" s="57"/>
      <c r="B216" s="57"/>
      <c r="C216" s="57"/>
      <c r="D216" s="99"/>
      <c r="E216" s="288"/>
      <c r="G216" s="57"/>
      <c r="H216" s="57"/>
      <c r="I216" s="57"/>
      <c r="J216" s="57"/>
      <c r="K216" s="57"/>
    </row>
    <row r="225" spans="1:1">
      <c r="A225" s="173"/>
    </row>
    <row r="226" spans="1:1">
      <c r="A226" s="173"/>
    </row>
  </sheetData>
  <customSheetViews>
    <customSheetView guid="{BA9DD912-BB3C-40B9-B8D4-2F3BB33695CD}" showPageBreaks="1" hiddenRows="1">
      <selection activeCell="A30" sqref="A30:A40"/>
      <pageMargins left="0.2" right="0.15" top="0.21" bottom="0.2" header="0.21" footer="0.2"/>
      <pageSetup paperSize="9" orientation="landscape" horizontalDpi="300" verticalDpi="300" r:id="rId1"/>
      <headerFooter alignWithMargins="0"/>
    </customSheetView>
    <customSheetView guid="{50D6D28B-5697-48B1-897B-3DAEBACB1D6A}" hiddenRows="1">
      <selection activeCell="A30" sqref="A30:A40"/>
      <pageMargins left="0.2" right="0.15" top="0.21" bottom="0.2" header="0.21" footer="0.2"/>
      <pageSetup paperSize="9" orientation="landscape" horizontalDpi="300" verticalDpi="300" r:id="rId2"/>
      <headerFooter alignWithMargins="0"/>
    </customSheetView>
    <customSheetView guid="{8D44251F-CD28-4FD5-87FF-B69A5EBE7DBB}" hiddenRows="1">
      <selection activeCell="A30" sqref="A30:A40"/>
      <pageMargins left="0.2" right="0.15" top="0.21" bottom="0.2" header="0.21" footer="0.2"/>
      <pageSetup paperSize="9" orientation="landscape" horizontalDpi="300" verticalDpi="300" r:id="rId3"/>
      <headerFooter alignWithMargins="0"/>
    </customSheetView>
  </customSheetViews>
  <mergeCells count="125">
    <mergeCell ref="D2:E2"/>
    <mergeCell ref="D3:E3"/>
    <mergeCell ref="A5:E5"/>
    <mergeCell ref="B8:B9"/>
    <mergeCell ref="A11:A28"/>
    <mergeCell ref="B11:B15"/>
    <mergeCell ref="C11:C15"/>
    <mergeCell ref="E11:E15"/>
    <mergeCell ref="B17:B21"/>
    <mergeCell ref="E17:E21"/>
    <mergeCell ref="B22:B24"/>
    <mergeCell ref="C22:C24"/>
    <mergeCell ref="E22:E24"/>
    <mergeCell ref="B26:B28"/>
    <mergeCell ref="C26:C28"/>
    <mergeCell ref="E26:E28"/>
    <mergeCell ref="C17:C21"/>
    <mergeCell ref="B74:B76"/>
    <mergeCell ref="C74:C76"/>
    <mergeCell ref="C78:C80"/>
    <mergeCell ref="E78:E80"/>
    <mergeCell ref="A30:A40"/>
    <mergeCell ref="B30:B34"/>
    <mergeCell ref="C30:C34"/>
    <mergeCell ref="E30:E34"/>
    <mergeCell ref="B36:B40"/>
    <mergeCell ref="C36:C40"/>
    <mergeCell ref="E36:E40"/>
    <mergeCell ref="E68:E72"/>
    <mergeCell ref="E48:E52"/>
    <mergeCell ref="B54:B56"/>
    <mergeCell ref="C54:C56"/>
    <mergeCell ref="E54:E56"/>
    <mergeCell ref="B58:B60"/>
    <mergeCell ref="A62:A80"/>
    <mergeCell ref="B62:B66"/>
    <mergeCell ref="C62:C66"/>
    <mergeCell ref="E74:E76"/>
    <mergeCell ref="B78:B80"/>
    <mergeCell ref="A42:A60"/>
    <mergeCell ref="B42:B46"/>
    <mergeCell ref="C42:C46"/>
    <mergeCell ref="E42:E46"/>
    <mergeCell ref="B48:B52"/>
    <mergeCell ref="C48:C52"/>
    <mergeCell ref="C58:C60"/>
    <mergeCell ref="E58:E60"/>
    <mergeCell ref="E62:E66"/>
    <mergeCell ref="B68:B72"/>
    <mergeCell ref="C68:C72"/>
    <mergeCell ref="A82:A100"/>
    <mergeCell ref="B82:B86"/>
    <mergeCell ref="C82:C86"/>
    <mergeCell ref="E82:E86"/>
    <mergeCell ref="B88:B92"/>
    <mergeCell ref="C88:C92"/>
    <mergeCell ref="E88:E92"/>
    <mergeCell ref="E114:E118"/>
    <mergeCell ref="B94:B96"/>
    <mergeCell ref="C94:C96"/>
    <mergeCell ref="E94:E96"/>
    <mergeCell ref="B98:B100"/>
    <mergeCell ref="C98:C100"/>
    <mergeCell ref="E98:E100"/>
    <mergeCell ref="B102:B106"/>
    <mergeCell ref="C102:C106"/>
    <mergeCell ref="E102:E106"/>
    <mergeCell ref="A129:E129"/>
    <mergeCell ref="A131:E131"/>
    <mergeCell ref="A132:E132"/>
    <mergeCell ref="B108:B112"/>
    <mergeCell ref="C108:C112"/>
    <mergeCell ref="E108:E112"/>
    <mergeCell ref="B114:B118"/>
    <mergeCell ref="C114:C118"/>
    <mergeCell ref="E154:E158"/>
    <mergeCell ref="A134:B134"/>
    <mergeCell ref="D134:D135"/>
    <mergeCell ref="A137:A148"/>
    <mergeCell ref="B139:B143"/>
    <mergeCell ref="C139:C143"/>
    <mergeCell ref="E139:E143"/>
    <mergeCell ref="B144:B148"/>
    <mergeCell ref="C144:C148"/>
    <mergeCell ref="E144:E148"/>
    <mergeCell ref="B120:B124"/>
    <mergeCell ref="C120:C124"/>
    <mergeCell ref="E120:E124"/>
    <mergeCell ref="E149:E153"/>
    <mergeCell ref="B154:B158"/>
    <mergeCell ref="C154:C158"/>
    <mergeCell ref="B184:B186"/>
    <mergeCell ref="C184:C186"/>
    <mergeCell ref="E184:E186"/>
    <mergeCell ref="B159:B163"/>
    <mergeCell ref="C159:C163"/>
    <mergeCell ref="E159:E163"/>
    <mergeCell ref="B164:B168"/>
    <mergeCell ref="C164:C168"/>
    <mergeCell ref="E164:E168"/>
    <mergeCell ref="B169:B173"/>
    <mergeCell ref="A210:A214"/>
    <mergeCell ref="B212:B214"/>
    <mergeCell ref="C212:C214"/>
    <mergeCell ref="E212:E214"/>
    <mergeCell ref="E8:E9"/>
    <mergeCell ref="A188:A192"/>
    <mergeCell ref="B190:B192"/>
    <mergeCell ref="C190:C192"/>
    <mergeCell ref="E190:E192"/>
    <mergeCell ref="A194:A202"/>
    <mergeCell ref="B196:B202"/>
    <mergeCell ref="C196:C202"/>
    <mergeCell ref="E196:E202"/>
    <mergeCell ref="A204:A208"/>
    <mergeCell ref="B206:B208"/>
    <mergeCell ref="C206:C208"/>
    <mergeCell ref="E206:E208"/>
    <mergeCell ref="C169:C173"/>
    <mergeCell ref="E169:E173"/>
    <mergeCell ref="A179:B179"/>
    <mergeCell ref="D179:D180"/>
    <mergeCell ref="A182:A186"/>
    <mergeCell ref="B149:B153"/>
    <mergeCell ref="C149:C153"/>
  </mergeCells>
  <pageMargins left="0.2" right="0.15" top="0.21" bottom="0.2" header="0.21" footer="0.2"/>
  <pageSetup paperSize="9" orientation="landscape" horizontalDpi="300" verticalDpi="300" r:id="rId4"/>
  <headerFooter alignWithMargins="0"/>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26</vt:i4>
      </vt:variant>
    </vt:vector>
  </HeadingPairs>
  <TitlesOfParts>
    <vt:vector size="39" baseType="lpstr">
      <vt:lpstr>N 1</vt:lpstr>
      <vt:lpstr>N 2</vt:lpstr>
      <vt:lpstr>N 3</vt:lpstr>
      <vt:lpstr>N 4</vt:lpstr>
      <vt:lpstr>N 5</vt:lpstr>
      <vt:lpstr>N 6,1</vt:lpstr>
      <vt:lpstr>N 6.2</vt:lpstr>
      <vt:lpstr>N 6.3</vt:lpstr>
      <vt:lpstr>N 6.4</vt:lpstr>
      <vt:lpstr>N 7</vt:lpstr>
      <vt:lpstr>N 8</vt:lpstr>
      <vt:lpstr>9.1</vt:lpstr>
      <vt:lpstr>9.2</vt:lpstr>
      <vt:lpstr>'9.2'!_edn1</vt:lpstr>
      <vt:lpstr>'9.2'!_edn10</vt:lpstr>
      <vt:lpstr>'9.2'!_edn11</vt:lpstr>
      <vt:lpstr>'9.2'!_edn12</vt:lpstr>
      <vt:lpstr>'9.2'!_edn13</vt:lpstr>
      <vt:lpstr>'9.2'!_edn14</vt:lpstr>
      <vt:lpstr>'9.2'!_edn15</vt:lpstr>
      <vt:lpstr>'9.2'!_edn2</vt:lpstr>
      <vt:lpstr>'9.2'!_edn3</vt:lpstr>
      <vt:lpstr>'9.2'!_edn4</vt:lpstr>
      <vt:lpstr>'9.2'!_edn5</vt:lpstr>
      <vt:lpstr>'9.2'!_edn6</vt:lpstr>
      <vt:lpstr>'9.2'!_edn7</vt:lpstr>
      <vt:lpstr>'9.2'!_edn8</vt:lpstr>
      <vt:lpstr>'9.2'!_edn9</vt:lpstr>
      <vt:lpstr>'9.2'!_ednref13</vt:lpstr>
      <vt:lpstr>'9.2'!_ednref14</vt:lpstr>
      <vt:lpstr>'9.2'!OLE_LINK1</vt:lpstr>
      <vt:lpstr>'N 2'!Print_Area</vt:lpstr>
      <vt:lpstr>'N 3'!Print_Area</vt:lpstr>
      <vt:lpstr>'N 5'!Print_Area</vt:lpstr>
      <vt:lpstr>'N 6,1'!Print_Area</vt:lpstr>
      <vt:lpstr>'N 6.3'!Print_Area</vt:lpstr>
      <vt:lpstr>'N 8'!Print_Area</vt:lpstr>
      <vt:lpstr>'N 2'!Print_Titles</vt:lpstr>
      <vt:lpstr>'N 4'!Print_Titles</vt:lpstr>
    </vt:vector>
  </TitlesOfParts>
  <Company>Power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User;TATEVIK</dc:creator>
  <cp:lastModifiedBy>Ashot Pirumyan</cp:lastModifiedBy>
  <cp:lastPrinted>2018-04-25T07:25:21Z</cp:lastPrinted>
  <dcterms:created xsi:type="dcterms:W3CDTF">2005-12-26T18:09:45Z</dcterms:created>
  <dcterms:modified xsi:type="dcterms:W3CDTF">2018-04-25T07:25:25Z</dcterms:modified>
</cp:coreProperties>
</file>