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65" windowWidth="14805" windowHeight="6750" tabRatio="886" firstSheet="1" activeTab="6"/>
  </bookViews>
  <sheets>
    <sheet name="Aragatsotn" sheetId="33" r:id="rId1"/>
    <sheet name="Aragatsotn crag" sheetId="34" r:id="rId2"/>
    <sheet name="Ararat" sheetId="28" r:id="rId3"/>
    <sheet name="Ararat crag" sheetId="35" r:id="rId4"/>
    <sheet name="Armavir" sheetId="29" r:id="rId5"/>
    <sheet name="Armavir crag" sheetId="36" r:id="rId6"/>
    <sheet name="Gegharqunik" sheetId="38" r:id="rId7"/>
    <sheet name="Gegharqunik crag" sheetId="39" r:id="rId8"/>
    <sheet name="Lori" sheetId="30" r:id="rId9"/>
    <sheet name="Lori crag" sheetId="37" r:id="rId10"/>
    <sheet name="Kotayq" sheetId="31" r:id="rId11"/>
    <sheet name="Kotayq crag" sheetId="40" r:id="rId12"/>
    <sheet name="Shirak" sheetId="27" r:id="rId13"/>
    <sheet name="Shirak crag" sheetId="41" r:id="rId14"/>
    <sheet name="Vayoc Dzor" sheetId="13" r:id="rId15"/>
    <sheet name="Vayoc dzor crag " sheetId="43" r:id="rId16"/>
    <sheet name="Tavush" sheetId="32" r:id="rId17"/>
    <sheet name="Tavush crag" sheetId="42" r:id="rId18"/>
    <sheet name="Gnum" sheetId="15" r:id="rId19"/>
    <sheet name="ԸՆԴԱՄԵՆԸ" sheetId="26" state="hidden" r:id="rId20"/>
    <sheet name="2Gegharqunik" sheetId="45" r:id="rId21"/>
    <sheet name="TAVUSH1" sheetId="44" r:id="rId22"/>
  </sheets>
  <calcPr calcId="125725"/>
</workbook>
</file>

<file path=xl/calcChain.xml><?xml version="1.0" encoding="utf-8"?>
<calcChain xmlns="http://schemas.openxmlformats.org/spreadsheetml/2006/main">
  <c r="D40" i="31"/>
  <c r="C40"/>
  <c r="D44"/>
  <c r="C44"/>
  <c r="E25" i="15"/>
  <c r="D8" i="45" l="1"/>
  <c r="C8"/>
  <c r="D13"/>
  <c r="C13"/>
  <c r="D10"/>
  <c r="C10"/>
  <c r="E39" i="15"/>
  <c r="E26"/>
  <c r="E24"/>
  <c r="E22"/>
  <c r="E18"/>
  <c r="E17"/>
  <c r="E16"/>
  <c r="E14"/>
  <c r="G45" i="39"/>
  <c r="F45"/>
  <c r="G68"/>
  <c r="F68"/>
  <c r="G121"/>
  <c r="F121"/>
  <c r="C28" i="38"/>
  <c r="D28"/>
  <c r="D25"/>
  <c r="C25"/>
  <c r="C21"/>
  <c r="D15" i="44"/>
  <c r="D10" i="32"/>
  <c r="D8" s="1"/>
  <c r="C10"/>
  <c r="C8" s="1"/>
  <c r="D47"/>
  <c r="C47"/>
  <c r="D16"/>
  <c r="C16"/>
  <c r="G123" i="42"/>
  <c r="F123"/>
  <c r="G110"/>
  <c r="F110"/>
  <c r="G95"/>
  <c r="F95"/>
  <c r="G82"/>
  <c r="F82"/>
  <c r="G69"/>
  <c r="F69"/>
  <c r="G56"/>
  <c r="F56"/>
  <c r="G32"/>
  <c r="F32"/>
  <c r="G18"/>
  <c r="F18"/>
  <c r="G105" i="43"/>
  <c r="C106" s="1"/>
  <c r="F105"/>
  <c r="G92"/>
  <c r="C93" s="1"/>
  <c r="F92"/>
  <c r="G79"/>
  <c r="C80" s="1"/>
  <c r="F79"/>
  <c r="G66"/>
  <c r="C67" s="1"/>
  <c r="F66"/>
  <c r="G53"/>
  <c r="C54" s="1"/>
  <c r="F53"/>
  <c r="G28"/>
  <c r="F28"/>
  <c r="G14"/>
  <c r="F14"/>
  <c r="D21" i="38"/>
  <c r="G16" i="41"/>
  <c r="F16"/>
  <c r="D15" i="13"/>
  <c r="C15"/>
  <c r="D10"/>
  <c r="C10"/>
  <c r="G149" i="41"/>
  <c r="F149"/>
  <c r="G137"/>
  <c r="F137"/>
  <c r="G124"/>
  <c r="F124"/>
  <c r="G111"/>
  <c r="F111"/>
  <c r="G97"/>
  <c r="F97"/>
  <c r="G75"/>
  <c r="F75"/>
  <c r="G61"/>
  <c r="F61"/>
  <c r="G47"/>
  <c r="F47"/>
  <c r="G29"/>
  <c r="F29"/>
  <c r="G119" i="40"/>
  <c r="C120" s="1"/>
  <c r="F119"/>
  <c r="G105"/>
  <c r="F105"/>
  <c r="G37"/>
  <c r="F37"/>
  <c r="G92"/>
  <c r="F92"/>
  <c r="G80"/>
  <c r="F80"/>
  <c r="G67"/>
  <c r="F67"/>
  <c r="G54"/>
  <c r="F54"/>
  <c r="G17"/>
  <c r="F17"/>
  <c r="F44" i="37"/>
  <c r="F29"/>
  <c r="F17"/>
  <c r="D10" i="30"/>
  <c r="E35" i="15" s="1"/>
  <c r="C10" i="30"/>
  <c r="G147" i="37"/>
  <c r="F147"/>
  <c r="F129"/>
  <c r="F113"/>
  <c r="F102"/>
  <c r="G89"/>
  <c r="F89"/>
  <c r="G76"/>
  <c r="F76"/>
  <c r="F57"/>
  <c r="G44"/>
  <c r="G17"/>
  <c r="C148"/>
  <c r="G129"/>
  <c r="G113"/>
  <c r="G102"/>
  <c r="G57"/>
  <c r="G29"/>
  <c r="D27" i="29"/>
  <c r="E20" i="15" s="1"/>
  <c r="C27" i="29"/>
  <c r="D9"/>
  <c r="E21" i="15" s="1"/>
  <c r="C9" i="29"/>
  <c r="G18" i="35"/>
  <c r="F18"/>
  <c r="G50"/>
  <c r="F50"/>
  <c r="G123"/>
  <c r="F123"/>
  <c r="G111"/>
  <c r="F111"/>
  <c r="G98"/>
  <c r="F98"/>
  <c r="G85"/>
  <c r="F85"/>
  <c r="G72"/>
  <c r="F72"/>
  <c r="G36"/>
  <c r="F36"/>
  <c r="G120" i="34"/>
  <c r="F120"/>
  <c r="G105"/>
  <c r="F105"/>
  <c r="G92"/>
  <c r="F92"/>
  <c r="G79"/>
  <c r="F79"/>
  <c r="G63"/>
  <c r="F63"/>
  <c r="G52"/>
  <c r="F52"/>
  <c r="G35"/>
  <c r="F35"/>
  <c r="G19"/>
  <c r="F19"/>
  <c r="D16" i="33" l="1"/>
  <c r="C16"/>
  <c r="D10"/>
  <c r="E13" i="15" s="1"/>
  <c r="C10" i="33"/>
  <c r="D10" i="28"/>
  <c r="C10"/>
  <c r="D26"/>
  <c r="C26"/>
  <c r="D8" i="33" l="1"/>
  <c r="E12" i="15"/>
  <c r="E11" s="1"/>
  <c r="C8" i="33"/>
  <c r="C96" i="42"/>
  <c r="C83"/>
  <c r="C70"/>
  <c r="C57"/>
  <c r="C150" i="41"/>
  <c r="C138"/>
  <c r="C125"/>
  <c r="C112"/>
  <c r="C98"/>
  <c r="C38" i="40"/>
  <c r="C55"/>
  <c r="C68"/>
  <c r="C81"/>
  <c r="G16" i="39" l="1"/>
  <c r="G108"/>
  <c r="C109" s="1"/>
  <c r="F108"/>
  <c r="G31"/>
  <c r="F31"/>
  <c r="G94"/>
  <c r="F94"/>
  <c r="G81"/>
  <c r="F81"/>
  <c r="F16"/>
  <c r="C95" l="1"/>
  <c r="C82"/>
  <c r="C69"/>
  <c r="D15" i="38"/>
  <c r="C15"/>
  <c r="D10"/>
  <c r="C10"/>
  <c r="C8" s="1"/>
  <c r="E23" i="15" l="1"/>
  <c r="D8" i="38"/>
  <c r="D38" i="30"/>
  <c r="C38"/>
  <c r="C8" s="1"/>
  <c r="D8" l="1"/>
  <c r="E34" i="15"/>
  <c r="C103" i="37"/>
  <c r="C90"/>
  <c r="C77"/>
  <c r="C110" i="36"/>
  <c r="C97"/>
  <c r="C84"/>
  <c r="C71"/>
  <c r="C59"/>
  <c r="C73" i="35"/>
  <c r="C112" l="1"/>
  <c r="C99"/>
  <c r="C86"/>
  <c r="C106" i="34"/>
  <c r="C93"/>
  <c r="C80"/>
  <c r="C53"/>
  <c r="C36"/>
  <c r="E51" i="15"/>
  <c r="E47"/>
  <c r="E43"/>
  <c r="E49"/>
  <c r="E50"/>
  <c r="D17" i="31"/>
  <c r="E37" i="15" s="1"/>
  <c r="C17" i="31"/>
  <c r="D10"/>
  <c r="C10"/>
  <c r="C8" s="1"/>
  <c r="E38" i="15" l="1"/>
  <c r="D8" i="31"/>
  <c r="E36" i="15"/>
  <c r="E48"/>
  <c r="D31" i="13"/>
  <c r="C31"/>
  <c r="C7" i="29" l="1"/>
  <c r="D7" l="1"/>
  <c r="E19" i="15"/>
  <c r="C8" i="28"/>
  <c r="E15" i="15" l="1"/>
  <c r="D8" i="28"/>
  <c r="D18" i="27"/>
  <c r="E41" i="15" s="1"/>
  <c r="C18" i="27"/>
  <c r="D10"/>
  <c r="E42" i="15" s="1"/>
  <c r="C10" i="27"/>
  <c r="E40" i="15" l="1"/>
  <c r="C8" i="27"/>
  <c r="D8" l="1"/>
  <c r="E45" i="15"/>
  <c r="C8" i="13" l="1"/>
  <c r="E46" i="15"/>
  <c r="E44" s="1"/>
  <c r="D8" i="13"/>
  <c r="E10" i="26" l="1"/>
  <c r="G10" l="1"/>
  <c r="E11" s="1"/>
  <c r="E12" s="1"/>
  <c r="F10"/>
  <c r="F11" l="1"/>
  <c r="F12" s="1"/>
  <c r="G12" l="1"/>
  <c r="E33" i="15"/>
  <c r="E10" s="1"/>
</calcChain>
</file>

<file path=xl/sharedStrings.xml><?xml version="1.0" encoding="utf-8"?>
<sst xmlns="http://schemas.openxmlformats.org/spreadsheetml/2006/main" count="2251" uniqueCount="652">
  <si>
    <t>ԸՆԴԱՄԵՆԸ</t>
  </si>
  <si>
    <t>Հ/Հ</t>
  </si>
  <si>
    <t>ՀՀ կառավարության 2012 թվականի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</si>
  <si>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</si>
  <si>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</si>
  <si>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</si>
  <si>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</si>
  <si>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</si>
  <si>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</si>
  <si>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Առաջին կիսամյակ</t>
  </si>
  <si>
    <t>Ինն ամիս</t>
  </si>
  <si>
    <t>Անվանումը</t>
  </si>
  <si>
    <t>Գնման ձևը</t>
  </si>
  <si>
    <t>Չափի միավորը</t>
  </si>
  <si>
    <t>քանակը</t>
  </si>
  <si>
    <t>գումարը (հազ. դրամ)</t>
  </si>
  <si>
    <t>Բաժին N 11, Խումբ 01, Դաս 01  ՀՀ կառավարության պահուստային ֆոնդ</t>
  </si>
  <si>
    <t>Բնակելի և ոչ բնակելի շենքերի, տարածքների հիմնական նորոգում</t>
  </si>
  <si>
    <t>ԲԸԱՀ</t>
  </si>
  <si>
    <t>դրամ</t>
  </si>
  <si>
    <t>Բնակելի, հասարակական և արտադրական շենքերի և տարածքների շինարարություն</t>
  </si>
  <si>
    <t>ՀՀ Արագածոտնի մարզպետարան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</si>
  <si>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</si>
  <si>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</si>
  <si>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</si>
  <si>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</si>
  <si>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</si>
  <si>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</si>
  <si>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</si>
  <si>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</si>
  <si>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</si>
  <si>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</si>
  <si>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</si>
  <si>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</si>
  <si>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</si>
  <si>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</si>
  <si>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</si>
  <si>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</si>
  <si>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</si>
  <si>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</si>
  <si>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Կրթական օբյեկտների հիմնանորոգված շենքեր և մասնաշենքեր</t>
  </si>
  <si>
    <t>ԾՏ01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</si>
  <si>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</si>
  <si>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</si>
  <si>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</si>
  <si>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</si>
  <si>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</si>
  <si>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</si>
  <si>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</si>
  <si>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2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</si>
  <si>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</si>
  <si>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Վայոց ձորի մարզպետարան</t>
  </si>
  <si>
    <t>Ցուցանիշների փոփոխությունը (ավելացումները նշված են դրական նշանով, իսկ նվազեցումները` փակագծերում)</t>
  </si>
  <si>
    <t>-ի  N       -Ն որոշման</t>
  </si>
  <si>
    <t>Հավելված  N 2</t>
  </si>
  <si>
    <t>1.2. Տրանսֆերտներ</t>
  </si>
  <si>
    <t>Ը008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</si>
  <si>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</si>
  <si>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</si>
  <si>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- ի   N   -Ն   որոշման</t>
  </si>
  <si>
    <t>Հավելված  N 1</t>
  </si>
  <si>
    <t xml:space="preserve">ՀՀ կառավարության 2012 թվականի
-ի  N -Ն որոշման 
</t>
  </si>
  <si>
    <t>Բարձրունի  համայնքի դպրոցի շենքի ուժեղացում</t>
  </si>
  <si>
    <t>Շենքերի և շինությունների շինարարություն</t>
  </si>
  <si>
    <t xml:space="preserve">Վերնաշեն  համայնքի գազիֆիկացում </t>
  </si>
  <si>
    <t xml:space="preserve">Եղեգնաձորի համայնք Մոմիկի 8 բնակելի շենքի տանիքի վերանորոգում </t>
  </si>
  <si>
    <t xml:space="preserve">Վայք  համայնքի Ջերմուկի խճուղի 15 բնակելի շենքի տանիքի վերանորոգում </t>
  </si>
  <si>
    <t xml:space="preserve">Եղեգնաձոր  համայնքի Մոմիկի 4 բնակելի շենքի տանիքի վերանորոգում </t>
  </si>
  <si>
    <t xml:space="preserve">Եղեգնաձոր  համայնքի Սևակի 2 բնակելի շենքի տանիքի վերանորոգում </t>
  </si>
  <si>
    <t>Ջերմուկ համայնքի Ձախափնյակի  14, 15, 27 ա և 27 բ շենքերի տանիքների վերանորոգում</t>
  </si>
  <si>
    <t xml:space="preserve">Եղեգնաձոր համայնքի Սպանդարյան փողոցի բարեկարգում </t>
  </si>
  <si>
    <t>Հորբատեղ  համայնքի մշակույթի տան վերանորոգում</t>
  </si>
  <si>
    <t>Սալլի  համայնքի խմելու ջրագծի վերանորոգում</t>
  </si>
  <si>
    <t>Նախագծահետազոտական ծախսեր</t>
  </si>
  <si>
    <t>Եղեգնաձորի երաժշտական դպրոցի ջեռուցման համակարգի կառուսում</t>
  </si>
  <si>
    <t>Արփի համայնքի դպրոցի գազիֆիկացում</t>
  </si>
  <si>
    <t>Բարձրունի համայնքի մշակույթի տան տանիքի վերանորոգում</t>
  </si>
  <si>
    <t>Մարտիրոս համայնքի երիտասարդական կենտրոնի վերանորոգում</t>
  </si>
  <si>
    <t>Ելփին համայնքի խմելու ջրագծի վերանորոգում</t>
  </si>
  <si>
    <t>Չիվա համայնքի &lt;&lt;Քահրիզ&gt;&gt; կոչվող խմելու ջրագծի գլխամասի ջրահավաք ավազանի հիմնանորոգում</t>
  </si>
  <si>
    <t>Արտաբույնք համայնքի դպրոցի սանհանգույցների վերանորոգում</t>
  </si>
  <si>
    <t>ՀԱՅԱՍՏԱՆԻ ՀԱՆՐԱՊԵՏՈՒԹՅԱՆ ԿԱՌԱՎԱՐՈՒԹՅԱՆ 2012 ԹՎԱԿԱՆԻ ՄԱՅԻՍԻ 24-Ի N 711-Ն ՈՐՈՇՄԱՆ N 7 ՀԱՎԵԼՎԱԾՈՒՄ ԿԱՏԱՐՎՈՂ ՓՈՓՈԽՈՒԹՅՈՒՆՆԵՐԸ ԵՎ ԼՐԱՑՈՒՄՆԵՐԸ</t>
  </si>
  <si>
    <t>ՀԱՅԱՍՏԱՆԻ ՀԱՆՐԱՊԵՏՈՒԹՅԱՆ ԿԱՌԱՎԱՐՈՒԹՅԱՆ 2012 ԹՎԱԿԱՆԻ ՄԱՅԻՍԻ 24-Ի N 711-Ն ՈՐՈՇՄԱՆ N 9 ՀԱՎԵԼՎԱԾՈՒՄ ԿԱՏԱՐՎՈՂ ՓՈՓՈԽՈՒԹՅՈՒՆՆԵՐԸ ԵՎ ԼՐԱՑՈՒՄՆԵՐԸ</t>
  </si>
  <si>
    <t>Մեղրաշատ համայնքի դպրոցի գազաֆիկացում և  լոկալ ջեռուցման համակարգի կառուցում</t>
  </si>
  <si>
    <t>Բենամին համայնքի դպրոցի կաթսայատան և լոկալ ջեռուցման համակարգի կառուցում</t>
  </si>
  <si>
    <t>Ողջի համայնքի դպրոցի գազաֆիկացում և  լոկալ ջեռուցման համակարգի կառուցում</t>
  </si>
  <si>
    <t>Լանջիկ համայնքի մանկապարտեզի ջեռուցման համակարգի կառուցում</t>
  </si>
  <si>
    <t>Ազատան համայնքում մանկապարտեզի կառուցում</t>
  </si>
  <si>
    <t>Քեթի համայնքի գազաֆիկացում</t>
  </si>
  <si>
    <t>Գյումրի համայնքի թիվ 32 դպրոցի տանիքի վերանորոգում</t>
  </si>
  <si>
    <t xml:space="preserve">Գյումրի համայնքի թիվ 4 դպրոցի սանհանգույցների վերանորոգում </t>
  </si>
  <si>
    <t xml:space="preserve">Գյումրի համայնքի թիվ 38 դպրոցի սանհանգույցների վերանորոգում </t>
  </si>
  <si>
    <t>Գյումրի համայնքի թիվ 15 դպրոցի ճաշարանային մասնաշենքի տանիքի վերանորոգում</t>
  </si>
  <si>
    <t>Ղարիբջանյան համայնքի դպրոցի դահլիճի վերանորոգում</t>
  </si>
  <si>
    <t>Հոռոմ համայնքի դպրոցի վերանորոգում</t>
  </si>
  <si>
    <t>Արթիկ համայնքի երաժշտական դպրոցի վերանորոգում</t>
  </si>
  <si>
    <t>Հովիտ համայնքի դպրոցի վերանորոգում</t>
  </si>
  <si>
    <t>Հայրենյաց համայնքի դպրոցի վերանորոգում</t>
  </si>
  <si>
    <t>Հարթաշեն համայնքի դպրոցի հատակների վերանորոգում</t>
  </si>
  <si>
    <t xml:space="preserve">Գյումրի համայնքի բազմաբնակարան բնակելի շենքերի տանիքների վերանորոգում </t>
  </si>
  <si>
    <t>Պեմզաշեն համայնքի բազմաբնակարան բնակելի շենքերի տանիքների վերանորոգում</t>
  </si>
  <si>
    <t xml:space="preserve">Ախուրյանի բազմաբնակարան բնակելի շենքերի տանիքների վերանորոգում </t>
  </si>
  <si>
    <t xml:space="preserve">Գյումրի համայնքի Իսահակյան ճանապարհի վերանորոգում /Մհեր Մկրտչյան ճանապարհից մինչև Շչեդրին փողոց/   </t>
  </si>
  <si>
    <t xml:space="preserve">Գյումրի համայնքի Շիրակացի ճանապարհի վերանորոգում </t>
  </si>
  <si>
    <t xml:space="preserve">Գյումրի համայնքի Վ. Սարգսյան ճանապարհի վերանորոգում  </t>
  </si>
  <si>
    <t>Գյումրի համայնքի թիվ 32 դպրոց տանող ճանապարհի վերանորոգում</t>
  </si>
  <si>
    <t>Գյումրի համայնքի Մազմանյան ճանապարհի վերանորոգում /Խր. Հայրիկ փող. մինչև Տիգրան Մեծի փող./</t>
  </si>
  <si>
    <t xml:space="preserve">Մարալիկ համայնքի Գագարին, Հր. Շահինյան, Հաղթանակի և Մադաթյան ճանապարհների վերանորոգում </t>
  </si>
  <si>
    <r>
      <t xml:space="preserve">Սառնաղբյուր համայնքի գյուղամիջյան ճանապարհի </t>
    </r>
    <r>
      <rPr>
        <sz val="12"/>
        <color indexed="8"/>
        <rFont val="GHEA Mariam"/>
        <family val="3"/>
      </rPr>
      <t>վերանորոգում</t>
    </r>
  </si>
  <si>
    <t>Արթիկ համայնքի Անկախության և Երկաթուղային ճանապարհների վերանորոգում</t>
  </si>
  <si>
    <t>«Հ 21 – Վարդաքար» ճանապարհի վերանորոգում</t>
  </si>
  <si>
    <t>Մեծ Մանթաշ համայնքի համայնքային կենտրոնի վերանորոգորմ</t>
  </si>
  <si>
    <t>Աշոցք համայնքի համայնքային կենտրոնի մասնակի վերանորոգորմ</t>
  </si>
  <si>
    <t xml:space="preserve">Մեղրաշեն համայնքի համայնքային կենտրոնի նիստերի դահլիճի վերանորոգում </t>
  </si>
  <si>
    <t>Տուֆաշեն համայնքի համայնքային կենտրոնի վերանորոգորմ</t>
  </si>
  <si>
    <t>Նահապետավան համայնքի համայնքային կենտրոնի վերանորոգորմ</t>
  </si>
  <si>
    <t>Ջրափի համայնքի խմելու ջրագծի ներքին ցանցի վերանորոգում</t>
  </si>
  <si>
    <t>Կապսի մշակույթի տան վերանորոգում</t>
  </si>
  <si>
    <t>Անուշավան համայնքի մշակույթի տան տանիքի վերանորոգում</t>
  </si>
  <si>
    <t>Ղազանչիի մշակույթի տան վերանորոգում</t>
  </si>
  <si>
    <t>Ամասիա համայնքի արվեստի կենտրոնի վերանորագում</t>
  </si>
  <si>
    <t>Փոքր Մանթաշ համայնքի մանկապարտեզի մասնակի վերանորոգում</t>
  </si>
  <si>
    <t xml:space="preserve">Մարալիկ համայնքի հիվանդանոցի վերանորոգում </t>
  </si>
  <si>
    <t>Գյումրի համայնքի թիվ 38 դպրոցի արտաքին կոյուղագծի վերանորոգում</t>
  </si>
  <si>
    <t>Գյումրի համայնքի թիվ 45 դպրոցի մարզադահլիճի հատակների  վերանորոգում</t>
  </si>
  <si>
    <t>ՀԱՅԱՍՏԱՆԻ ՀԱՆՐԱՊԵՏՈՒԹՅԱՆ ԿԱՌԱՎԱՐՈՒԹՅԱՆ 2012 ԹՎԱԿԱՆԻ ՄԱՅԻՍԻ 24-Ի N 711-Ն ՈՐՈՇՄԱՆ N 2 ՀԱՎԵԼՎԱԾՈՒՄ ԿԱՏԱՐՎՈՂ ՓՈՓՈԽՈՒԹՅՈՒՆՆԵՐԸ ԵՎ ԼՐԱՑՈՒՄՆԵՐԸ</t>
  </si>
  <si>
    <t>Հովտաշատ համայնքի դպրոցի ջեռուցման համակարգի կառուցում</t>
  </si>
  <si>
    <t>Մրգավան  համայնքի  դպրոցի ջեռուցման համակարգի և գազատարի կառուցում</t>
  </si>
  <si>
    <t>Դվին  համայնքի  դպրոցի  ջեռուցման  համակարգի  և  գազատարի կառուցում</t>
  </si>
  <si>
    <t>Քաղցրաշեն  համայնքի  դպրոցի   ջեռուցման  համակարգի  և  գազատարի   կառուցում</t>
  </si>
  <si>
    <t>Այնթապ  համայնքի  N 2 դպրոցի  ջեռուցման համակարգի  և  գազատարի  կառուցում</t>
  </si>
  <si>
    <t>Վեդի  համայնքի  գեղարվեստի  դպրոցի  ջեռուցման  համակարգի  և գազատարի կառուցում</t>
  </si>
  <si>
    <t>Սիսավան համայնքի  գազաֆիկացում</t>
  </si>
  <si>
    <t>Արալեզ համայնքի գազաֆիկացում</t>
  </si>
  <si>
    <t>Արարատ  գյուղի գազաֆիկացում</t>
  </si>
  <si>
    <t>Արևաբույր  համայնքի խմելու  ջրագծի   կառուցում</t>
  </si>
  <si>
    <t>Արտաշատ  համայնքի  կոյուղու  կառուցում</t>
  </si>
  <si>
    <t>Շաղափ  համայնքի  խմելու  ջրագծի  կառուցում</t>
  </si>
  <si>
    <t>Արարատ   համայնքի  Վ. Սարգսյանի  անվան տուն-թանգարանի ջեռուցման համակարգի կառուցում</t>
  </si>
  <si>
    <t>Արևշատ  համայնքի  մանկապարտեզի  ջեռուցման համակարգի  և գազատարի  կառուցում</t>
  </si>
  <si>
    <t>Արևշատ  համայնքի  դպրոցի  վերանորոգում</t>
  </si>
  <si>
    <t>Նոր  Խարբերդ  համայնքի  ճանապարհների վերանորոգում</t>
  </si>
  <si>
    <t>Վեդի  համայնքի  ճանապարհների  ասֆալտապատում</t>
  </si>
  <si>
    <t>Արարատ  գյուղի  ճանապարհների  ասֆալտապատում</t>
  </si>
  <si>
    <t>Լանջազատ  համայնքի  ճանապարհների  վերանորոգում</t>
  </si>
  <si>
    <t>Արտաշատ  համայնքի  ճանապարհների  ասֆալտապատում</t>
  </si>
  <si>
    <t>Տափերական  համայնքի  ճանապարհների  ասֆալտապատում</t>
  </si>
  <si>
    <t>Գոռավան  համայնքի  ճանապարհների  ասֆալտապատում</t>
  </si>
  <si>
    <t>Մասիս  համայնքի  բազմաբնակարան  շենքերի  բակերի  ասֆալտապատում</t>
  </si>
  <si>
    <t>Արարատ  համայնքի  մշակույթի  տան  վերանորոգման  աշխատանքներ</t>
  </si>
  <si>
    <t>Արտաշատ  համայնքի  N2 մանկապարտեզի   վերանորոգում</t>
  </si>
  <si>
    <t>Մրգավետ  համայնքի  մանկապարտեզի  վերանորոգում</t>
  </si>
  <si>
    <t>Ավշար  համայնքի  մանկապարտեզի  վերանորոգում</t>
  </si>
  <si>
    <t>Նիզամի  համայնքի  մանկապարտեզի  վերանարոգում</t>
  </si>
  <si>
    <t>Արևշատ համայնքի  մանկապարտեզի  վերանարոգում</t>
  </si>
  <si>
    <t>Այլ կապիտալ դրամաշնորհներ</t>
  </si>
  <si>
    <t xml:space="preserve">Զանգակատուն համայնքի  բնակիչ  Վարդգես Մաիլյանի բնակարանային խնդիրների լուծման նպատակով պետական աջակցության տրամադրում </t>
  </si>
  <si>
    <t xml:space="preserve"> Հավելված N 4</t>
  </si>
  <si>
    <t xml:space="preserve"> Հավելված N 11</t>
  </si>
  <si>
    <t xml:space="preserve"> Հավելված N 9</t>
  </si>
  <si>
    <t xml:space="preserve"> Հավելված N 5</t>
  </si>
  <si>
    <t>ՀԱՅԱՍՏԱՆԻ ՀԱՆՐԱՊԵՏՈՒԹՅԱՆ ԿԱՌԱՎԱՐՈՒԹՅԱՆ 2012 ԹՎԱԿԱՆԻ ՄԱՅԻՍԻ 24-Ի N 711-Ն ՈՐՈՇՄԱՆ N 3 ՀԱՎԵԼՎԱԾՈՒՄ ԿԱՏԱՐՎՈՂ ՓՈՓՈԽՈՒԹՅՈՒՆՆԵՐԸ ԵՎ ԼՐԱՑՈՒՄՆԵՐԸ</t>
  </si>
  <si>
    <t xml:space="preserve">Վաղարշապատ համայնքի թիվ 7 հիմնական դպրոցի կաթսայատան և լոկալ ջեռուցման համակարգի կառուցում </t>
  </si>
  <si>
    <t xml:space="preserve">Հուշակերտ համայնքի միջնակարգ դպրոցի կաթսայատան և լոկալ ջեռուցման համակարգի կառուցում </t>
  </si>
  <si>
    <t xml:space="preserve">Նոր Կեսարիա համայնքի միջնակարգ դպրոցի կաթսայատան և լոկալ ջեռուցման համակարգի կառուցում </t>
  </si>
  <si>
    <t xml:space="preserve">Ալաշկերտ համայնքի միջնակարգ դպրոցի լոկալ ջեռուցման համակարգի կառուցում </t>
  </si>
  <si>
    <t>Ֆերիկ համայնքի գազաֆիկացում</t>
  </si>
  <si>
    <t>Արմավիր համայնքի 107 թաղամասի գազաֆիկացում</t>
  </si>
  <si>
    <t>Արևիկ համայնքի գազաֆիկացում</t>
  </si>
  <si>
    <t>Փարաքար համայնքի կեղտաջրերի հեռացման կոլեկտորի և մաքրման կենսաբանական լճակի շինարարություն</t>
  </si>
  <si>
    <t>Երասխահուն համայնքի ներքին ջրամատակարարման ցանցի կառուցում</t>
  </si>
  <si>
    <t>Վաղարշապատ համայնքի թիվ 10 մանկապարտեզի լոկալ ջեռուցման համակարգի կառուցում</t>
  </si>
  <si>
    <t>Վաղարշապատ համայնքի թիվ 13 մանկապարտեզի լոկալ ջեռուցման համակարգի կառուցում</t>
  </si>
  <si>
    <t>Վաղարշապատ համայնքի թիվ 14 մանկապարտեզի լոկալ ջեռուցման համակարգի կառուցում</t>
  </si>
  <si>
    <t>Վաղարշապատ համայնքի թիվ 16 մանկապարտեզի լոկալ ջեռուցման համակարգի կառուցում</t>
  </si>
  <si>
    <t>Վաղարշապատ համայնքի թիվ 8 հիմնական դպրոցի մարզադահլիճի վերանորոգում</t>
  </si>
  <si>
    <t>Արմավիր քաղաքի թիվ 8 hիմնական դպրոցի վերանորոգում</t>
  </si>
  <si>
    <t>Վաղարշապատ համայնքի թիվ 1 հիմնական դպրոցի մասնակի վերանորոգում</t>
  </si>
  <si>
    <t>Վաղարշապատ համայնքի Ներսիսյան վարժարանի մասնակի վերանորոգում</t>
  </si>
  <si>
    <t>Նոր Արմավիր համայնքի միջնակարգ դպրոցի  մասնակի վերանորոգում</t>
  </si>
  <si>
    <t>Մրգաստան համայնքի միջնակարգ դպրոցի վերանորոգում</t>
  </si>
  <si>
    <t>Արաքս համայնքի (Արմավիրի տարածաշրջանի) միջնակարգ դպրոցի մասնակի վերանորոգում</t>
  </si>
  <si>
    <t>Վարդանաշեն համայնքի միջնակարգ դպրոցի մասնակի վերանորոգում</t>
  </si>
  <si>
    <t>Տարոնիկ համայնքի միջնակարգ դպրոցի մասնակի վերանորոգում</t>
  </si>
  <si>
    <t>Հայթաղ համայնքի միջնակարգ դպրոցի մասնակի վերանորոգում</t>
  </si>
  <si>
    <t>Ջրառատ համայնքի միջնակարգ դպրոցի մասնակի վերանորոգում</t>
  </si>
  <si>
    <t>Լուկաշին համայնքի միջնակարգ դպրոցի մասնակի վերանորոգում</t>
  </si>
  <si>
    <t>Դաշտ համայնքի միջնակարգ դպրոցի վերանորոգում</t>
  </si>
  <si>
    <t>Առատաշեն համայնքի միջնակարգ դպրոցի  վերանորոգում</t>
  </si>
  <si>
    <t xml:space="preserve">Մեծամոր համայնքի թվով 13 բազմաբնակարան շենքերի վերելակների վերանորոգում </t>
  </si>
  <si>
    <t>Մեծամոր համայնքի թիվ 10, 38 և միկրոշրջանի թիվ 1 շենքերի տանիքների վերանորոգում</t>
  </si>
  <si>
    <t>Մյասնիկյան համայնքի բազմաբնակարան 3 շենքերի տանիքների վերանորոգում</t>
  </si>
  <si>
    <t>Փարաքար համայնքի Մեքենագործների 3, Վարդան Մամիկոնյան 1 և Վարդան Մամիկոնյան 6 շենքերի տանիքների վերանորոգում</t>
  </si>
  <si>
    <t xml:space="preserve">Մյասնիկյան համայնքի մանկապարտեզի շենքի վերանորոգում </t>
  </si>
  <si>
    <t>Հ-284 &lt;&lt;Մ-3 Ջրառատ-Գայ -Ակնաշեն&gt;&gt;   ճանապարհի &lt;&lt;Գայ -Ակնաշեն&gt;&gt; հատվածի վերանորոգում</t>
  </si>
  <si>
    <r>
      <t>Հայթաղ</t>
    </r>
    <r>
      <rPr>
        <b/>
        <sz val="11"/>
        <rFont val="GHEA Mariam"/>
        <family val="3"/>
      </rPr>
      <t xml:space="preserve"> </t>
    </r>
    <r>
      <rPr>
        <sz val="11"/>
        <rFont val="GHEA Mariam"/>
        <family val="3"/>
      </rPr>
      <t>համայնքի խմելու ջրի ներտնտեսային ցանցի վերանորոգում</t>
    </r>
  </si>
  <si>
    <t>Արտիմետի միջնակարգ դպրոցի նոր կցակառույց մասնաշենքի կառուցում</t>
  </si>
  <si>
    <t>Տանձուտ համայնքի միջնակարգ դպրոցի մասնակի  վերանորոգում</t>
  </si>
  <si>
    <t>Արմավիրի  արվեստի պետական քոլեջի լոկալ ջեռուցման համակարգի կառուցում</t>
  </si>
  <si>
    <t>Արմավիրի  108 թաղամասի գազաֆիկացում</t>
  </si>
  <si>
    <t>Բաղրամյան համայնքի /Էջմիածնի տարածաշրջան/ միջնակարգ դպրոցի մասնակի վերանորոգում</t>
  </si>
  <si>
    <t>Վաղարշապատ համայնքի Մաշտոցի 63, Սպանդարյան 28Ա, Օրջոնիկիձե 23, Չարենցի 3, Վազգեն Ա 4 և Վազգեն Ա 6 հասցեներում գտնվող թվով 6 բազմաբնակարան շենքերի տանիքների վերանորոգում</t>
  </si>
  <si>
    <t xml:space="preserve"> Հավելված N 7</t>
  </si>
  <si>
    <t>ՀԱՅԱՍՏԱՆԻ ՀԱՆՐԱՊԵՏՈՒԹՅԱՆ ԿԱՌԱՎԱՐՈՒԹՅԱՆ 2012 ԹՎԱԿԱՆԻ ՄԱՅԻՍԻ 24-Ի N 711-Ն ՈՐՈՇՄԱՆ N 5 ՀԱՎԵԼՎԱԾՈՒՄ ԿԱՏԱՐՎՈՂ ՓՈՓՈԽՈՒԹՅՈՒՆՆԵՐԸ ԵՎ ԼՐԱՑՈՒՄՆԵՐԸ</t>
  </si>
  <si>
    <t>Սարչապետ  համայնքի դպրոցի ջեռուցման համակարգի կառուցում</t>
  </si>
  <si>
    <t>Վանաձոր համայնքի թիվ 12 դպրոցի ջեռուցման համակարգի կառուցում</t>
  </si>
  <si>
    <t>Մարց համայնքի գազաֆիկացման ներքին ցանցի կառուցում</t>
  </si>
  <si>
    <t>Մղարթ համայնքի գազաֆիկացման ներքին ցանցի կառուցում</t>
  </si>
  <si>
    <t>Կողես համայնքի գազաֆիկացման ներքին ցանցի կառուցում</t>
  </si>
  <si>
    <t>Ալավերդի համայնքի ճանապարհների լուսավորության համակարգի կառուցում</t>
  </si>
  <si>
    <t>Թումանյանի  ճանապարհների լուսավորության համակարգի կառուցում</t>
  </si>
  <si>
    <t>Ստեփանավան համայնքի ճանապարհների լուսավորության համակարգի կառուցում</t>
  </si>
  <si>
    <t>Սպիտակ համայնքի ճանապարհների լուսավորության համակարգի կառուցում</t>
  </si>
  <si>
    <t xml:space="preserve">Բազում համայնքում համայնքային կենտրոնի կառուցում </t>
  </si>
  <si>
    <t xml:space="preserve">Սարամեջ համայնքում համայնքային կենտրոնի կառուցում </t>
  </si>
  <si>
    <t xml:space="preserve">Ջրաշեն համայնքում համայնքային կենտրոնի կառուցում </t>
  </si>
  <si>
    <t>Մեծ Պարնի  համայնքում համայնքային կենտրոնի կառուցում</t>
  </si>
  <si>
    <t>Սարահարթ համայնքում համայնքային կենտրոնի կառուցում</t>
  </si>
  <si>
    <t>Լեռնահովիտ համայնքում համայնքային կենտրոնի կառուցում</t>
  </si>
  <si>
    <t>Շնողի  համայնքի մանկապարտեզի ջեռուցման համակարգի կառուցում</t>
  </si>
  <si>
    <t>Ագարակ համայնքի մանկապարտեզի կառուցում</t>
  </si>
  <si>
    <t>Արեւաշող համայնքի սպորտ հրապարակի և ֆուտբոլի դաշտի կառուցում</t>
  </si>
  <si>
    <t>Ախթալա համայնք թիվ 2 դպրոցի տանիքի վերանորոգում</t>
  </si>
  <si>
    <t>Կաթնաղբյուր համայնքի դպրոցի մարզադահլիճի վերանորոգում</t>
  </si>
  <si>
    <t>Օձուն համայնքի թիվ 1 դպրոցի մարզադահլիճի վերանորոգում</t>
  </si>
  <si>
    <t>Վանաձոր համայնքի մաթեմատիկայի և բնագիտական առարկաների դպրոցի վերանորոգում</t>
  </si>
  <si>
    <t>Թեղուտ համայնքի դպրոցի մարզադահլիճի և հանդիսությունների դահլիճի վերանորոգում</t>
  </si>
  <si>
    <t>Սարատովկա համայնքի դպրոցի վերանորոգում</t>
  </si>
  <si>
    <t>Վանաձոր համայնքի թիվ 1 ամբուլատորիայի տանիքի վերանորոգում</t>
  </si>
  <si>
    <t>Վանաձոր համայնքի  բազմաբնակարան շենքերի տանիքների վերանորոգում</t>
  </si>
  <si>
    <t>Ալավերդու  բազմաբնակարան շենքերի տանիքների վերանորոգում</t>
  </si>
  <si>
    <t>Տաշիր համայնքի բազմաբնակարան շենքերի տանիքների վերանորոգում</t>
  </si>
  <si>
    <t>Ախթալա համայնքի բազմաբնակարան շենքերի տանիքների վերանորոգում</t>
  </si>
  <si>
    <t>Շամլուղ համայնքի բազմաբնակարան շենքերի տանիքների վերանորոգում</t>
  </si>
  <si>
    <t>Ձորագետ համայնքի բազմաբնակարան շենքերի տանիքների վերանորոգում</t>
  </si>
  <si>
    <t>Քարկոփ համայնքի բազմաբնակարան շենքերի տանիքների վերանորոգում</t>
  </si>
  <si>
    <t>Լերմոնտովո համայնքի համայնքային կենտրոնի  վերանորոգում</t>
  </si>
  <si>
    <t>«Մեծավանի առողջության կենտրոն» ՊՓԲԸ-ի տանիքի վերանորոգում</t>
  </si>
  <si>
    <t>«Հոգենյարդաբանական դիսպանսեր» ՊՓԲԸ-ի  հենապատի վերանորոգում</t>
  </si>
  <si>
    <t>Կաճաճկուտ համայնքի ակումբի վերանորոգում</t>
  </si>
  <si>
    <t>Նորաշեն համայնքի մշակույթի տան  տանիքի վերանորոգում</t>
  </si>
  <si>
    <t xml:space="preserve">Ճոճկան համայնքի մշակույթի տան տանիքի վերանորոգում </t>
  </si>
  <si>
    <t>Մարգահովիտ համայնքի մշակույթի տան տանիքի  վերանորոգում</t>
  </si>
  <si>
    <t xml:space="preserve">Կաթնառատ համայնքի մշակույթի տան վերանորոգում </t>
  </si>
  <si>
    <t>Արդվի համայնքի մշակույթի տան վերանորոգում</t>
  </si>
  <si>
    <t>Շամլուղ համայնքի խմելու ջրագծի վերանորոգում</t>
  </si>
  <si>
    <t>Վանաձոր համայնքի բազմաբնակարան շենքերի բակերի բարեկարգում</t>
  </si>
  <si>
    <t>Վանաձոր համայնքի  ճանապարհների վերանորոգում</t>
  </si>
  <si>
    <t>Ալավերդի համայնքի ճանապարհների վերանորոգում</t>
  </si>
  <si>
    <t>Ախթալա համայնքի ճանապարհների վերանորոգում</t>
  </si>
  <si>
    <t>Հաղպատ համայնքի ճանապարհների վերանորոգում</t>
  </si>
  <si>
    <t>Սպիտակ համայնքի ճանապարհների վերանորոգում</t>
  </si>
  <si>
    <t>Տաշիր համայնքի ճանապարհների նորոգում և ասֆալտապատում</t>
  </si>
  <si>
    <t>Օձուն համայնքի ճանապարհների նորոգում ևասֆալտապատում</t>
  </si>
  <si>
    <t>Ստեփանավան համայնքի ճանապարհների նորոգում և ասֆալտապատում</t>
  </si>
  <si>
    <t>Եղեգնուտ համայնքի ճանապարհի վերանորոգում</t>
  </si>
  <si>
    <t xml:space="preserve">Շամլուղ-Բենդիկ ճանապարահատվածի վերանորոգում </t>
  </si>
  <si>
    <t>Վանաձոր համայնքի «Գագիկ Ղազարյան» անվան մարզադպրոցի տանիքի վերանորոգում</t>
  </si>
  <si>
    <t xml:space="preserve">Բազում համայնքում համայնքային կենտրոնի ջեռուցման համակարգի կառուցում </t>
  </si>
  <si>
    <t>Մեծ Պարնի  համայնքում համայնքային կենտրոնի ջեռուցման համակարգի կառուցում</t>
  </si>
  <si>
    <t>Սարահարթ համայնքում համայնքային կենտրոնի ջեռուցման համակարգի կառուցում</t>
  </si>
  <si>
    <t>Լեռնահովիտ համայնքում համայնքային կենտրոնի ջեռուցման համակարգի կառուցում</t>
  </si>
  <si>
    <t>Գեղասար համայնքում համայնքային կենտրոնի ջեռուցման համակարգի կառուցում</t>
  </si>
  <si>
    <t>Լոռու մարզում հասարակական շենքերի թեքահարթակների կառուցում</t>
  </si>
  <si>
    <t xml:space="preserve">Ղուրսալի համայնքի համայնքային կենտրոնի կառուցում </t>
  </si>
  <si>
    <t>Վանաձոր համայնքի թիվ 31 մանկապարտեզի վերանորոգում</t>
  </si>
  <si>
    <t>Արևածագ համայնքի մշակույթի տան  վերանորոգում</t>
  </si>
  <si>
    <t>Ապավեն համայնքի գազատարի ներքին ցանցի վերանորոգում</t>
  </si>
  <si>
    <t>Ձորամուտ համայնքի կամրջի վերանորոգում</t>
  </si>
  <si>
    <t>Ալավերդի համայնքի թիվ 1 մանկապարտեզի տանիքի վերանորոգում</t>
  </si>
  <si>
    <t>Օձուն համայնքի բազմաբնակարան շենքի տանիքի վերանորոգում</t>
  </si>
  <si>
    <t>Սպիտակ համայնքի սոց.ծառայության շենքի վերանորոգում</t>
  </si>
  <si>
    <t>Կապիտալ սուբվենցիա համայնքներին</t>
  </si>
  <si>
    <t>Մեծ Այրում համայնքի գազատարի կառուցման նպատակով համայնքին աջակցության ցուցաբերում</t>
  </si>
  <si>
    <t>Ընթացիկ սուբվենցիա համայնքներին</t>
  </si>
  <si>
    <t>2011 թվականին «Վարձատրվող հասարակական աշխատանքներ» ծրագրով իրականացված աշխատանքների դիմաց Բարձրունի  համայնքին փոխհատուցման տրամադրում</t>
  </si>
  <si>
    <t>2011 թվականին «Վարձատրվող հասարակական աշխատանքներ» ծրագրով իրականացված աշխատանքների դիմաց Ազատեկ համայնքին փոխհատուցման տրամադրում</t>
  </si>
  <si>
    <t xml:space="preserve"> Հավելված N 8</t>
  </si>
  <si>
    <t>ՀԱՅԱՍՏԱՆԻ ՀԱՆՐԱՊԵՏՈՒԹՅԱՆ ԿԱՌԱՎԱՐՈՒԹՅԱՆ 2012 ԹՎԱԿԱՆԻ ՄԱՅԻՍԻ 24-Ի N 711-Ն ՈՐՈՇՄԱՆ N 6 ՀԱՎԵԼՎԱԾՈՒՄ ԿԱՏԱՐՎՈՂ ՓՈՓՈԽՈՒԹՅՈՒՆՆԵՐԸ ԵՎ ԼՐԱՑՈՒՄՆԵՐԸ</t>
  </si>
  <si>
    <t>Պռոշյան համայնքի նոր թաղամասի խմելու ջրագծի կառուցում</t>
  </si>
  <si>
    <t>Ալափարս համայնքի ոռոգման ջրագծի կառուցում</t>
  </si>
  <si>
    <t>Պռոշյան համայնքի ոռոգման ջրագծի կառուցում</t>
  </si>
  <si>
    <t>Սարալանջ և Արագյուղ համայնքները սնող ջրատարի վերակառուցում</t>
  </si>
  <si>
    <t>Գառնի համայնքի խմելու ջրագծի կառուցում</t>
  </si>
  <si>
    <t>Հրազդան համայնքի թիվ 8 դպրոցի շենքի  վերանորոգում</t>
  </si>
  <si>
    <t>Հրազդան համայնքի թիվ 9 դպրոցի  շենքի վերանորոգում</t>
  </si>
  <si>
    <t>Մարմարիկ համայնքի դպրոցի շենքի վերանորոգում</t>
  </si>
  <si>
    <t>Հրազդան համայնքի թիվ 11 դպրոցի շենքի տանիքի վերանորոգում</t>
  </si>
  <si>
    <t>Բջնի համայնքի դպրոցի շենքի վերանորոգում</t>
  </si>
  <si>
    <t>Զովունի համայնքի դպրոցի շենքի վերանորոգում</t>
  </si>
  <si>
    <t>Բուժական համայնքի դպրոցի շենքի  վերանորոգում</t>
  </si>
  <si>
    <t>Նոր Գեղի համայնքի դպրոցի շենքի  վերանորոգում</t>
  </si>
  <si>
    <t>Արգել համայնքի դպրոցի շենքի վերանորոգում</t>
  </si>
  <si>
    <t>Զորավան համայնքի  դպրոցի շենքի վերանորոգում</t>
  </si>
  <si>
    <t>Արագյուղ համայնքի դպրոցի շենքի վերանորոգում</t>
  </si>
  <si>
    <t>Քանաքեռավան համայնքի դպրոցի շենքի վերանորոգում</t>
  </si>
  <si>
    <t>Քարաշամբ համայնքի դպրոցի շենքի վերանորոգում</t>
  </si>
  <si>
    <t>Ակունք համայնքի  դպրոցի շենքի վերանորոգում</t>
  </si>
  <si>
    <t xml:space="preserve">Չարենցավան համայնքի բազմաբնակարան բնակելի  շենքերի տանիքների վերանորոգում </t>
  </si>
  <si>
    <t xml:space="preserve">Եղվարդ համայնքի բազմաբնակարան բնակելի  շենքերի տանիքների վերանորոգում </t>
  </si>
  <si>
    <t>Հրազդան համայնքի ներհամայնքային փողոցների ասֆալտապատում</t>
  </si>
  <si>
    <t>Նոր Գեղի-Քարաշամբ ճանապարհի վերանորոգում</t>
  </si>
  <si>
    <t>Արագյուղ-Քարաշամբ ճանապարհի վերանորոգում</t>
  </si>
  <si>
    <t>Հրադան քաղաքի Վանատուր-Ծաղկաձոր ճանապարհի օղակաձև պուրակների բարեկարգում</t>
  </si>
  <si>
    <t>Սոլակ համայնքի մանկապարտեզի հիմնանորոգում</t>
  </si>
  <si>
    <t>ՀԱՅԱՍՏԱՆԻ ՀԱՆՐԱՊԵՏՈՒԹՅԱՆ ԿԱՌԱՎԱՐՈՒԹՅԱՆ 2012 ԹՎԱԿԱՆԻ ՄԱՅԻՍԻ 24-Ի N 711-Ն ՈՐՈՇՄԱՆ N 10 ՀԱՎԵԼՎԱԾՈՒՄ ԿԱՏԱՐՎՈՂ ՓՈՓՈԽՈՒԹՅՈՒՆՆԵՐԸ ԵՎ ԼՐԱՑՈՒՄՆԵՐԸ</t>
  </si>
  <si>
    <t>Դեղձավանի համայնքային կենտրոնի կառուցում</t>
  </si>
  <si>
    <t>Չորաթան համայնքի ջրագծի կառուցում</t>
  </si>
  <si>
    <t>Թեղուտ համայնքի ջրագծի ներքին ցանցի վերակառուցում</t>
  </si>
  <si>
    <t>Բերդավանի դպրոցի վերանորոգում</t>
  </si>
  <si>
    <t>Նոյեմբերյան համայնքի երաժշտական դպրոցի տանիքի վերանորոգում</t>
  </si>
  <si>
    <t>Նոյեմբերյան համայնքի թիվ 2 դպրոցի տարածքի ասֆալտապատում</t>
  </si>
  <si>
    <t>Բերդ համայնքի վարժարանի վերանորոգում</t>
  </si>
  <si>
    <t>Մոսեսգեղ  համայնքի դպրոցի ջեռուցման համակարգի վերանորոգում</t>
  </si>
  <si>
    <t>Նորաշեն համայնքի դպրոցի վերանորոգում</t>
  </si>
  <si>
    <t>Բերդ համայնքի  թիվ 4 դպրոցի վերանորոգում</t>
  </si>
  <si>
    <t>Այգեհովիտ համայնքի տարրական դպրոցի վերանորոգում</t>
  </si>
  <si>
    <t>Ենոքավան համայնքի դպրոցի վերանորոգում</t>
  </si>
  <si>
    <t>Գետահովիտ համայնքի դպրոցի վերանորոգում</t>
  </si>
  <si>
    <t>Դիլիջան համայնքի քոլեջի տանիքի վերանորոգում</t>
  </si>
  <si>
    <t>Իջևան համայնքի վարժարանի վերանորոգում</t>
  </si>
  <si>
    <t>Այրումի դպրոցի վերանորոգում</t>
  </si>
  <si>
    <t>Նոյեմբերյան համայնքի բազմաբնակարան շենքերի տանիքների վերանորոգում</t>
  </si>
  <si>
    <t>Իջևան համայնքի բազմաբնակարան շենքերի տանիքների վերանորոգում</t>
  </si>
  <si>
    <t>Ազատամուտ համայնքի բազմաբնակարան շենքերի տանիքների վերանորոգում</t>
  </si>
  <si>
    <t>Դիլիջան համայնքի բազմաբնակարան շենքերի տանիքների վերանորոգում</t>
  </si>
  <si>
    <t>Այգեպար համայնքի բազմաբնակարան շենքերի տանիքների վերանորոգում</t>
  </si>
  <si>
    <t xml:space="preserve"> Իջևան համայնքի Ազատամարտիկների հրապարակի վերանորոգում </t>
  </si>
  <si>
    <t>Նոյեմբերյանի Դպրոցականների փողոցի վերանորոգում</t>
  </si>
  <si>
    <t>Գանձաքար համայնքի ճանապարհի վերանորոգում</t>
  </si>
  <si>
    <t>Գոշ համայնքի ջրագծի վերանորոգում</t>
  </si>
  <si>
    <t>Կողբ համայնքի ՕԿՋ-ի վերանորոգում</t>
  </si>
  <si>
    <t>Արծվաբերդ համայնքի մշակույթի տան վերանորոգում</t>
  </si>
  <si>
    <t>Արճիս համայնքի հանդիսությունների սրահի վերանորոգում</t>
  </si>
  <si>
    <t>Բերդ համայնքի թիվ 2 մանկապարտեզի վերանորոգում</t>
  </si>
  <si>
    <t>Իջևան համայնքի թիվ 3 դպրոցի վերանորոգում</t>
  </si>
  <si>
    <t>Սևքար համայնքի ՕԿՋ-ի վերանորոգում</t>
  </si>
  <si>
    <t>Լճկաձոր համայնքի դպրոցի վերանորոգում</t>
  </si>
  <si>
    <t>ՀՀ Արարատի մարզպետարան</t>
  </si>
  <si>
    <t>Բնակելի, հասարակական և արտադրական շենքերի, տարածքների նախագծում, նախագծերի փորձաքննություն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</si>
  <si>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</si>
  <si>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</si>
  <si>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</si>
  <si>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</si>
  <si>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</si>
  <si>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Վայոց Ձորի մարզպետարան</t>
  </si>
  <si>
    <t>ՀՀ Տավուշի մարզպետարան</t>
  </si>
  <si>
    <t xml:space="preserve"> Հավելված N 3</t>
  </si>
  <si>
    <t>ՀԱՅԱՍՏԱՆԻ ՀԱՆՐԱՊԵՏՈՒԹՅԱՆ ԿԱՌԱՎԱՐՈՒԹՅԱՆ 2012 ԹՎԱԿԱՆԻ ՄԱՅԻՍԻ 24-Ի N 711-Ն ՈՐՈՇՄԱՆ N 1 ՀԱՎԵԼՎԱԾՈՒՄ ԿԱՏԱՐՎՈՂ ՓՈՓՈԽՈՒԹՅՈՒՆՆԵՐԸ ԵՎ ԼՐԱՑՈՒՄՆԵՐԸ</t>
  </si>
  <si>
    <t>Վարդաբլուր համայնքի դպրոցի կոյուղու հորի, արտաքին էլեկտրամատակարարման գծի և սպորտհրապարակի կառուցում</t>
  </si>
  <si>
    <t>Օշական համայնքի հիմնական դպրոցի կոյուղու հորի և սպորտ հրապարակի կառուցում</t>
  </si>
  <si>
    <t>Լուսագյուղ համայնքի բնակելի թաղամասի գազաֆիկացում</t>
  </si>
  <si>
    <t>Օհանավան համայնքի դպրոցի վերանորոգում</t>
  </si>
  <si>
    <t>Կայք համայնքի դպրոցի մասնակի վերանորոգում և տարածքի  բարեկարգում</t>
  </si>
  <si>
    <t>Ակունք համայնքի դպրոցի մասնակի վերանորոգում</t>
  </si>
  <si>
    <t>Ափնագյուղ համայնքի դպրոցի մասնակի վերանորոգում</t>
  </si>
  <si>
    <t>Եղիպատրուշ համայնքի դպրոցի մասնակի վերանորոգում</t>
  </si>
  <si>
    <t>Կաթնաղբյուր համայնքի դպրոցի մասնակի վերանորոգում</t>
  </si>
  <si>
    <t>Դաշտադեմ համայնքի դպրոցի մասնակի վերանորոգում</t>
  </si>
  <si>
    <t>Թլիք համայնքի դպրոցի մասնակի վերանորոգում</t>
  </si>
  <si>
    <t>Մուղնի համայնքի դպրոցի մասնակի վերանորոգում</t>
  </si>
  <si>
    <t>Աշտարակ համայնքի Պռոշյան փ. թիվ 26 շենքի տանիքի վերանորոգում</t>
  </si>
  <si>
    <t>Աշտարակ համայնքի Բագավան թաղ. թիվ 18  շենքի տանիքի վերանորոգում</t>
  </si>
  <si>
    <t>Ծաղկահովիտ համայնքի թիվ 9 շենքի տանիքի վերանորոգում</t>
  </si>
  <si>
    <t>Ապարան համայնքի Բաղրամյան  փ. թիվ 6 շենքի տանիքի վերանորոգում</t>
  </si>
  <si>
    <t>Ապարան համայնքի Բաղրամյան  փ. թիվ 12 շենքի տանիքի վերանորոգում</t>
  </si>
  <si>
    <t>Ապարան համայնքի Բաղրամյան  փ. թիվ 25 շենքի տանիքի վերանորոգում</t>
  </si>
  <si>
    <t>Թալին համայնքի Տերյան  փ. թիվ 26 շենքի տանիքի վերանորոգում</t>
  </si>
  <si>
    <t>Թալին համայնքի Շահումյան  փ. թիվ 9 շենքի տանիքի վերանորոգում</t>
  </si>
  <si>
    <t>Թալին համայնքի Թումանյան  փ. թիվ 15 շենքի տանիքի վերանորոգում</t>
  </si>
  <si>
    <t>Արտենի համայնքի Սայաթ-Նովա փ. թիվ 21 շենքի, Բաղրամյան փ. թիվ 8,12,16 շենքերի և Իսահակյան փ. թիվ 3,8,9 շենքերի տանիքների վերանորոգում</t>
  </si>
  <si>
    <t>Բազմաղբյուր համայնքի մշակույթի տան մասնակի վերանորոգում</t>
  </si>
  <si>
    <t>Ավշեն համայնքի ակումբի վերանորոգում</t>
  </si>
  <si>
    <t>Ոսկեհատ համայնքի մշակույթի տան մասնակի վերանորոգում</t>
  </si>
  <si>
    <t>Շամիրամ համայնքի դպրոցի մասնակի վերանորոգում</t>
  </si>
  <si>
    <t>Գետափ համայնքի պոմպակայանի վերանորոգում</t>
  </si>
  <si>
    <t>Թաթուլ համայնքի մշակույթի տան մասնակի վերանորոգում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</si>
  <si>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</si>
  <si>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</si>
  <si>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Ցուցանիշների փոփոխությունը (ավելացումները նշված են դրական նշանով)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</si>
  <si>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</si>
  <si>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Կազմակերպությունը, որտեղ կատարվում է ներդրումը`</t>
  </si>
  <si>
    <t>ՀՀ Արագծոտնի մարզպետի ենթակայության թվով 13 հանրակրթական դպրոցներ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</si>
  <si>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</si>
  <si>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 xml:space="preserve"> Ը002 Հանրակրթական ծառայություններ . ՀՀ Արագածոտնի մարզպետարան</t>
  </si>
  <si>
    <t>Գազատարների կառուցում</t>
  </si>
  <si>
    <t>Նկարագրությունը</t>
  </si>
  <si>
    <t>Կ003</t>
  </si>
  <si>
    <t>ԱՁ01</t>
  </si>
  <si>
    <t>Քանակական</t>
  </si>
  <si>
    <t>Գազատարի երկարությունը, կմ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</si>
  <si>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</si>
  <si>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</si>
  <si>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</si>
  <si>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</si>
  <si>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Ը001   Տարածքային ծառայություններ. ՀՀ  Արագածոտնի մարզպետարան</t>
  </si>
  <si>
    <t>Բնակչության կենսական պայմանների բարելավում</t>
  </si>
  <si>
    <t xml:space="preserve">Բնակարանային ֆոնդ </t>
  </si>
  <si>
    <t>Կ001</t>
  </si>
  <si>
    <t xml:space="preserve"> ՀՀ Արագածոտնի մարզի համայնքներում բազմաբնակարան բնակելի շենքերի տանիքների նորոգում </t>
  </si>
  <si>
    <t>1. Հիմնանորոգվող բազմաբնակարան բնակելի շենքերի քանակը, միավոր</t>
  </si>
  <si>
    <t>2. Հիմնանորոգվող տանիքների մակերեսը, քառ. մ</t>
  </si>
  <si>
    <t>Ը001 Տարածքային ծառայություններ. ՀՀ  Արագածոտնի  մարզպետարան</t>
  </si>
  <si>
    <t>Ներդրումներ մշակութային օբյեկտներում</t>
  </si>
  <si>
    <t>Ս002</t>
  </si>
  <si>
    <t>ԵԿ01</t>
  </si>
  <si>
    <t xml:space="preserve">Ներդրումներ՝ ՀՀ Արագածոտնի մարզի մշակութային  շենքերի կապիտալ վերանորոգման նպատակով </t>
  </si>
  <si>
    <t>ՀՀ Արագծոտնի մարզի թվով 5 մշակութային օբյեկտ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</si>
  <si>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</si>
  <si>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 xml:space="preserve"> Ը005   Մշակութային միջոցառումների իրականացում. ՀՀ Արագածոտնի մարզպետարան</t>
  </si>
  <si>
    <t>Մշակութային օբյեկտների հիմնանորոգված շենքեր և մասնաշենքեր</t>
  </si>
  <si>
    <t xml:space="preserve"> Ջրամատակարաման օբյեկտներ </t>
  </si>
  <si>
    <t>Կ004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</si>
  <si>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</si>
  <si>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</si>
  <si>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</si>
  <si>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</si>
  <si>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</si>
  <si>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Ը001 Տարածքային ծառայություններ . ՀՀ  Արագածոտնի մարզպետարան</t>
  </si>
  <si>
    <t>Ը009</t>
  </si>
  <si>
    <t>Համայնքի սոցիալական խնդիրների կարգավորման անհրաժեշտությունը</t>
  </si>
  <si>
    <t xml:space="preserve"> Նախագծային աշխատանքներ </t>
  </si>
  <si>
    <t>Կ002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</si>
  <si>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</si>
  <si>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</si>
  <si>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</si>
  <si>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Ը001 Տարածքային ծառայություններ . ՀՀ Արագածոտնի մարզպետարան</t>
  </si>
  <si>
    <t>Ոռոգման համակարգեր</t>
  </si>
  <si>
    <t>Կ005</t>
  </si>
  <si>
    <t>Ոռոգման համակարգերի հիմնանորոգում</t>
  </si>
  <si>
    <t>Աղյուսակ N 2</t>
  </si>
  <si>
    <t>Պետական անհատույց աջակցություն ՀՀ համայնքների նախադպրոցական շենքերի հիմնանորոգման համար</t>
  </si>
  <si>
    <t>Նախադպրոցական հաստատությունների հիմնանորոգման անհրաժեշտությունը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</si>
  <si>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</si>
  <si>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</si>
  <si>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Ներդրումներ՝ ՀՀ Արարատի մարզի մշակութային  շենքերի կապիտալ վերանորոգման նպատակով </t>
  </si>
  <si>
    <t xml:space="preserve"> Ը005   Մշակութային միջոցառումների իրականացում. ՀՀ Արարատի մարզպետարան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</si>
  <si>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</si>
  <si>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</si>
  <si>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</si>
  <si>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</si>
  <si>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</si>
  <si>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</si>
  <si>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մակերեսը, հազ ք/մ,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</si>
  <si>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</si>
  <si>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</si>
  <si>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</si>
  <si>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Ը001 Տարածքային ծառայություններ . ՀՀ Արարատի մարզպետարան</t>
  </si>
  <si>
    <t>ՀՀ Արարատի մարզպետի ենթակայության թվով (7) հանրակրթական դպրոցներ</t>
  </si>
  <si>
    <t>ՀՀ Արարատի մարզի թվով (2) մշակութային օբյեկտ</t>
  </si>
  <si>
    <t>Մեծամոր համայնքի  միկրոշրջանի թիվ 2 շենքի տանիքի վերանորոգում</t>
  </si>
  <si>
    <t xml:space="preserve">Մեծամոր համայնքի բազմաբնակարան շենքերի վերելակների վերանորոգում </t>
  </si>
  <si>
    <t>Վաղարշապատ համայնքի թվով 4 բազմաբնակարան շենքերի տանիքների վերանորոգում</t>
  </si>
  <si>
    <t>Փարաքար համայնքի թվով 3 շենքերի տանիքների վերանորոգում</t>
  </si>
  <si>
    <t>ՀԱՅԱՍՏԱՆԻ ՀԱՆՐԱՊԵՏՈՒԹՅԱՆ ԿԱՌԱՎԱՐՈՒԹՅԱՆ 2011 ԹՎԱԿԱՆԻ ԴԵԿՏԵՄԲԵՐԻ 22-Ի N 1919-Ն ՈՐՈՇՄԱՆ N 11 ՀԱՎԵԼՎԱԾԻ N 11.50  ԱՂՅՈՒՍԱԿՈՒՄ  ԿԱՏԱՐՎՈՂ ՓՈՓՈԽՈՒԹՅՈՒՆՆԵՐԸ ԵՎ ԼՐԱՑՈՒՄՆԵՐԸ</t>
  </si>
  <si>
    <t xml:space="preserve">Պետական անհատույց աջակցություն՝ Զանգակատուն համայնքի  բնակիչ  Վարդգես Մաիլյանի բնակարանային խնդիրների լուծման նպատակով </t>
  </si>
  <si>
    <t>Աջակցություն ՀՀ Արարատի մարզի համայնքի բնակչին</t>
  </si>
  <si>
    <t>Աղյուսակ N 3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</si>
  <si>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</si>
  <si>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</si>
  <si>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</si>
  <si>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</si>
  <si>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</si>
  <si>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</si>
  <si>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Ը001 Տարածքային ծառայություններ . ՀՀ  Արմավիրի մարզպետարան</t>
  </si>
  <si>
    <t>Ը001 Տարածքային ծառայություններ . ՀՀ Արմավիրի մարզպետարան</t>
  </si>
  <si>
    <t xml:space="preserve"> Հիմնանորոգվող ավտոճանապարհների երկարությունը, կմ </t>
  </si>
  <si>
    <t>Ը001    Տարածքային ծառայություններ. ՀՀ  Արմավիրի մարզպետարան</t>
  </si>
  <si>
    <t xml:space="preserve">ՀԱՅԱՍՏԱՆԻ ՀԱՆՐԱՊԵՏՈՒԹՅԱՆ ԿԱՌԱՎԱՐՈՒԹՅԱՆ 2011 ԹՎԱԿԱՆԻ ԴԵԿՏԵՄԲԵՐԻ 22-Ի N 1919-Ն ՈՐՈՇՄԱՆ N 11 ՀԱՎԵԼՎԱԾԻ N 11.51  ԱՂՅՈՒՍԱԿՈՒՄ  ԿԱՏԱՐՎՈՂ ՓՈՓՈԽՈՒԹՅՈՒՆՆԵՐԸ ԵՎ ԼՐԱՑՈՒՄՆԵՐԸ </t>
  </si>
  <si>
    <t>ՀՀ Արմավիրի մարզպետի ենթակայության թվով 1 հանրակրթական դպրոցներ</t>
  </si>
  <si>
    <t>Աղյուսակ N 5</t>
  </si>
  <si>
    <t xml:space="preserve">Աջակցություն ՀՀ   Լոռու մարզի համայնքային կենտրոնների շենքային պայմանների բարելավման համար </t>
  </si>
  <si>
    <t>Վարչական օբյեկտների հիմնանորոգման և կառուցման  անհրաժեշտությունը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</si>
  <si>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</si>
  <si>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</si>
  <si>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 Ը005   Մշակութային միջոցառումների իրականացում. ՀՀ Լոռու մարզպետարան</t>
  </si>
  <si>
    <t>Բարեկարգված համայնքներ</t>
  </si>
  <si>
    <t>Աջակցություն ՀՀ Լոռու մարզի համայնքներին կրթական օբյեկտների շենքային պայմանների բարելավման համար</t>
  </si>
  <si>
    <t>Ը011</t>
  </si>
  <si>
    <t xml:space="preserve"> Աջակցություն ՀՀ Լոռու մարզի համայնքներին մարզական օբյեկտների շենքային պայմանների բարելավման համար</t>
  </si>
  <si>
    <t>Ը012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</si>
  <si>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</si>
  <si>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</si>
  <si>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 xml:space="preserve"> ՀՀ Լոռու մարզի համայնքներում բազմաբնակարան բնակելի շենքերի տանիքների նորոգում </t>
  </si>
  <si>
    <t>Ը001    Տարածքային ծառայություններ. ՀՀ Լոռու մարզպետարան</t>
  </si>
  <si>
    <t>Ը001   Տարածքային ծառայություններ. ՀՀ  Լոռու մարզպետարան</t>
  </si>
  <si>
    <t>Ը001 Տարածքային ծառայություններ . ՀՀ  Լոռու մարզպետարան</t>
  </si>
  <si>
    <t xml:space="preserve">Առողջապահական օբյեկտների հիմնանորոգում </t>
  </si>
  <si>
    <t>Ս003</t>
  </si>
  <si>
    <t xml:space="preserve">Ներդրումներ՝ ՀՀ Լոռու մարզի առողջապահական  շենքերի կապիտալ վերանորոգման նպատակով </t>
  </si>
  <si>
    <t>Ծախսերը (հազ. դրամ)</t>
  </si>
  <si>
    <t>ՀՀ Լոռու մարզի թվով 3 առողջապահական օբյեկտ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</si>
  <si>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</si>
  <si>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</si>
  <si>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Աջակցություն ՀՀ  մարզի համայնքներին կրթական օբյեկտների շենքային պայմանների բարելավման համար</t>
  </si>
  <si>
    <t xml:space="preserve">ՀԱՅԱՍՏԱՆԻ ՀԱՆՐԱՊԵՏՈՒԹՅԱՆ ԿԱՌԱՎԱՐՈՒԹՅԱՆ 2011 ԹՎԱԿԱՆԻ ԴԵԿՏԵՄԲԵՐԻ 22-Ի N 1919-Ն ՈՐՈՇՄԱՆ N 11 ՀԱՎԵԼՎԱԾԻ N 11.53  ԱՂՅՈՒՍԱԿՈՒՄ  ԿԱՏԱՐՎՈՂ ՓՈՓՈԽՈՒԹՅՈՒՆՆԵՐԸ ԵՎ ԼՐԱՑՈՒՄՆԵՐԸ  </t>
  </si>
  <si>
    <t xml:space="preserve">Չարենցավան համայնքի 4-րդ աստիճանի վթարային տեխնիկումի նախկին հանրակացարանի բնակիչների բնակարանային խնդիրների լուծման նպատակով պետական աջակցության տրամադրում </t>
  </si>
  <si>
    <t xml:space="preserve"> Հավելված N 6</t>
  </si>
  <si>
    <t>Շատջրեք համայնքում համայնքային կենտրոնի կառուցում</t>
  </si>
  <si>
    <t>Գեղամաբակ համայնքի խմելու ջրագծի կառուցում</t>
  </si>
  <si>
    <t>Մ-11 Վաղաշեն ճանապարհի ասֆալտապատում</t>
  </si>
  <si>
    <t>Մարզպետարանի վարչական շենքի վերանորոգում</t>
  </si>
  <si>
    <t>Սևան համայնքի թիվ 2 հիմնական դպրոցի վերանորոգում</t>
  </si>
  <si>
    <t>Գեղամավանի մշակույթի տան հիմնանորոգում</t>
  </si>
  <si>
    <t>Մարզպետարանի համար գույքի ձեռքբերում</t>
  </si>
  <si>
    <t>1,15</t>
  </si>
  <si>
    <t>1,12</t>
  </si>
  <si>
    <t>2,10</t>
  </si>
  <si>
    <t>1,2</t>
  </si>
  <si>
    <t>Սևան համայնքի Նալբանդյան 36 բնակելի շենքի մուտքի կառուցում</t>
  </si>
  <si>
    <t>Վարչական սարքավորումներ</t>
  </si>
  <si>
    <t>ՀԱՅԱՍՏԱՆԻ ՀԱՆՐԱՊԵՏՈՒԹՅԱՆ ԿԱՌԱՎԱՐՈՒԹՅԱՆ 2012 ԹՎԱԿԱՆԻ ՄԱՅԻՍԻ 24-Ի N 711-Ն ՈՐՈՇՄԱՆ N 4 ՀԱՎԵԼՎԱԾՈՒՄ ԿԱՏԱՐՎՈՂ ՓՈՓՈԽՈՒԹՅՈՒՆՆԵՐԸ ԵՎ ԼՐԱՑՈՒՄՆԵՐԸ</t>
  </si>
  <si>
    <t>Աղյուսակ N 4</t>
  </si>
  <si>
    <t xml:space="preserve">Աջակցություն ՀՀ Գեղարքունիքի մարզի համայնքային կենտրոնների շենքային պայմանների բարելավման համար 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</si>
  <si>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</si>
  <si>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</si>
  <si>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</si>
  <si>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</si>
  <si>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</si>
  <si>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</si>
  <si>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>Ը001 Տարածքային ծառայություններ . ՀՀ  Գեղարքունիքի մարզպետարան</t>
  </si>
  <si>
    <t>Ը001 Տարածքային ծառայություններ. ՀՀ  Գեղարքունիքի մարզպետարան</t>
  </si>
  <si>
    <t>Կ006</t>
  </si>
  <si>
    <t>Ը001    Տարածքային ծառայություններ. ՀՀ  Գեղարքունիքի մարզպետարան</t>
  </si>
  <si>
    <t>Ը001 Տարածքային ծառայություններ . ՀՀ Գեղարքունիքի մարզպետարան</t>
  </si>
  <si>
    <t xml:space="preserve">ՀԱՅԱՍՏԱՆԻ ՀԱՆՐԱՊԵՏՈՒԹՅԱՆ ԿԱՌԱՎԱՐՈՒԹՅԱՆ 2011 ԹՎԱԿԱՆԻ ԴԵԿՏԵՄԲԵՐԻ 22-Ի N 1919-Ն ՈՐՈՇՄԱՆ N 11 ՀԱՎԵԼՎԱԾԻ N 11.52  ԱՂՅՈՒՍԱԿՈՒՄ  ԿԱՏԱՐՎՈՂ ՓՈՓՈԽՈՒԹՅՈՒՆՆԵՐԸ ԵՎ ԼՐԱՑՈՒՄՆԵՐԸ </t>
  </si>
  <si>
    <t>Գեղարքունիքի մարզպետարանի շենքի մասնակի վերանորոգում և մարզպետարանի համար գույքի ձեռք բերում</t>
  </si>
  <si>
    <t>1. Հիմնանորոգվող  շենքերի քանակը, միավոր</t>
  </si>
  <si>
    <t>մարզպետարանի աշխատակազմի աշխատանքային պայմանների բարելավում</t>
  </si>
  <si>
    <r>
      <t xml:space="preserve">ՀՀ Գեղարքունիքի մարզպետի ենթակայության թվով </t>
    </r>
    <r>
      <rPr>
        <sz val="11"/>
        <color rgb="FFFF0000"/>
        <rFont val="GHEA Mariam"/>
        <family val="3"/>
      </rPr>
      <t>5</t>
    </r>
    <r>
      <rPr>
        <sz val="11"/>
        <color indexed="8"/>
        <rFont val="GHEA Mariam"/>
        <family val="3"/>
      </rPr>
      <t xml:space="preserve"> հանրակրթական դպրոց</t>
    </r>
  </si>
  <si>
    <r>
      <t xml:space="preserve">ՀՀ Գեղարքունիքի մարզի թվով </t>
    </r>
    <r>
      <rPr>
        <sz val="11"/>
        <color rgb="FFFF0000"/>
        <rFont val="GHEA Mariam"/>
        <family val="3"/>
      </rPr>
      <t>8</t>
    </r>
    <r>
      <rPr>
        <sz val="11"/>
        <color indexed="8"/>
        <rFont val="GHEA Mariam"/>
        <family val="3"/>
      </rPr>
      <t xml:space="preserve"> մշակութային օբյեկտ</t>
    </r>
  </si>
  <si>
    <t>Բարեկարգ համայնքների անհրաժեշտությունը</t>
  </si>
  <si>
    <t xml:space="preserve"> Համայնքների բարեկարգում</t>
  </si>
  <si>
    <t>Ը001 Տարածքային ծառայություններ . ՀՀ Կոտայքի մարզպետարան</t>
  </si>
  <si>
    <t>Ը001 Տարածքային ծառայություններ . ՀՀ  Կոտայքի մարզպետարան</t>
  </si>
  <si>
    <t>Ը001 Տարածքային ծառայություններ. ՀՀ  Կոտայքի մարզպետարան</t>
  </si>
  <si>
    <t xml:space="preserve"> ՀՀ Կոտայքի մարզի համայնքներում բազմաբնակարան բնակելի շենքերի տանիքների նորոգում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</si>
  <si>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</si>
  <si>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 xml:space="preserve"> Ը002 Հանրակրթական ծառայություններ . ՀՀ  Կոտայքի մարզպետարան</t>
  </si>
  <si>
    <t>ՀՀ Կոտայքի մարզպետի ենթակայության թվով 14 հանրակրթական դպրոցներ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</si>
  <si>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</si>
  <si>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Աղյուսակ N 6</t>
  </si>
  <si>
    <t>Աղյուսակ N 7</t>
  </si>
  <si>
    <t xml:space="preserve">Աջակցություն ՀՀ Շիրակի մարզի համայնքային կենտրոնների շենքային պայմանների բարելավման համար 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</si>
  <si>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</si>
  <si>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>ՀՀ Շիրակի մարզպետի ենթակայության թվով 13 հանրակրթական դպրոց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</si>
  <si>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</si>
  <si>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</si>
  <si>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>ՀՀ Շիրակի մարզի թվով 4 մշակութային օբյեկտ</t>
  </si>
  <si>
    <t xml:space="preserve"> Ը005   Մշակութային միջոցառումների իրականացում. ՀՀ Շիրակի մարզպետարան</t>
  </si>
  <si>
    <t xml:space="preserve">Ներդրումներ՝ ՀՀ Շիրակի մարզի առողջապահական շենքերի կապիտալ վերանորոգման նպատակով </t>
  </si>
  <si>
    <t>ՀՀ Շիրակի մարզի թվով 1 առողջապահական օբյեկտներ</t>
  </si>
  <si>
    <t>Ը001 Տարածքային ծառայություններ . ՀՀ Շիրակի մարզպետարան</t>
  </si>
  <si>
    <t xml:space="preserve"> ՀՀ Շիրակի մարզի համայնքներում բազմաբնակարան բնակելի շենքերի տանիքների նորոգում </t>
  </si>
  <si>
    <t>Ը001 Տարածքային ծառայություններ. ՀՀ  Շիրակի մարզպետարան</t>
  </si>
  <si>
    <t>Ը001    Տարածքային ծառայություններ. ՀՀ  Շիրակի մարզպետարան</t>
  </si>
  <si>
    <t>Ը001   Տարածքային ծառայություններ. ՀՀ  Շիրակի մարզպետարան</t>
  </si>
  <si>
    <t>Աղյուսակ N 10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</si>
  <si>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</si>
  <si>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>ՀՀ Տավուշի մարզպետի ենթակայության թվով 16 կրթական օբյեկտ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</si>
  <si>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</si>
  <si>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</si>
  <si>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 xml:space="preserve">Ներդրումներ՝ ՀՀ Տավուշի  մշակութային  շենքերի կապիտալ վերանորոգման նպատակով </t>
  </si>
  <si>
    <t>ՀՀ Տավուշի  մարզի թվով 3 մշակութային օբյեկտ</t>
  </si>
  <si>
    <t xml:space="preserve"> Ը005   Մշակութային միջոցառումների իրականացում. ՀՀ Տավուշի   մարզպետարան</t>
  </si>
  <si>
    <t xml:space="preserve"> ՀՀ Տավուշի  մարզի համայնքներում բազմաբնակարան բնակելի շենքերի տանիքների նորոգում </t>
  </si>
  <si>
    <t>Ը001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</si>
  <si>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</si>
  <si>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</si>
  <si>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</si>
  <si>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 xml:space="preserve">Աջակցություն ՀՀ   Տավուշի մարզի համայնքային կենտրոնների շենքային պայմանների բարելավման համար </t>
  </si>
  <si>
    <t>Աջակցություն ՀՀ Տավուշի մարզի համայնքներին կրթական օբյեկտների շենքային պայմանների բարելավման համար</t>
  </si>
  <si>
    <t>Մասիս գյուղի  ճանապարհների  ասֆալտապատում</t>
  </si>
  <si>
    <t>Գարգառ համայնքում մանկապարտեզի կառուցում</t>
  </si>
  <si>
    <t>Ագարակավան համայնքի մշակույթի տան մասնակի վերանորոգում</t>
  </si>
  <si>
    <t xml:space="preserve">Արտենի համայնքի խմելու ջրագծի կառուցում </t>
  </si>
  <si>
    <t>Ն. Բազմաբերդ համայնքի մանկապարտեզի մասնակի վերանորոգում</t>
  </si>
  <si>
    <t>Աջակցություն ՀՀ Արագածոտնի մարզի համայնքներին կրթական օբյեկտների շենքային պայմանների բարելավման համար</t>
  </si>
  <si>
    <t>1,5</t>
  </si>
  <si>
    <t>Աջակցություն ՀՀ Արարատի մարզի համայնքների կրթական օբյեկտների շենքային պայմանների բարելավման համար</t>
  </si>
  <si>
    <t xml:space="preserve"> Ներդրումներ ՀՀ  Լոռու մարզպետի կառավարման լիազորությունների տակ գտնվող հանրակրթական դպրոցների շենքերի կապիտալ վերանորոգման նպատակով</t>
  </si>
  <si>
    <t>ՀՀ Լոռու մարզպետի ենթակայության թվով 14 հանրակրթական դպրոցներ</t>
  </si>
  <si>
    <t xml:space="preserve"> Ը002 Հանրակրթական ծառայություններ . ՀՀ Լոռու մարզպետարան</t>
  </si>
  <si>
    <t>Ը001 Տարածքային ծառայություններ. ՀՀ  Լոռու  մարզպետարան</t>
  </si>
  <si>
    <t>Աջակցություն ՀՀ Կոտայքի մարզի համայնքներին կրթական օբյեկտների շենքային պայմանների բարելավման համար</t>
  </si>
  <si>
    <t>Աղյուսակ N 9</t>
  </si>
  <si>
    <t>ՀՀ Վայոց ձորի մարզպետի ենթակայության թվով 1 հանրակրթական դպրոցներ</t>
  </si>
  <si>
    <t xml:space="preserve">Ներդրումներ՝ ՀՀ Վայոց ձորի  մշակութային  շենքերի կապիտալ վերանորոգման նպատակով </t>
  </si>
  <si>
    <t>ՀՀ Վայոց ձորի մարզի թվով 2 մշակութային օբյեկտ</t>
  </si>
  <si>
    <t xml:space="preserve"> Ը005   Մշակութային միջոցառումների իրականացում. ՀՀ Վայոց ձորի  մարզպետարան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</si>
  <si>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</si>
  <si>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Ակտիվի ընդհանուր արժեքը (հազ. դրամ)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</si>
  <si>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</si>
  <si>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</si>
  <si>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</si>
  <si>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</si>
  <si>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>Աձ01</t>
  </si>
  <si>
    <t>4,5</t>
  </si>
  <si>
    <t xml:space="preserve">Հայաստանի սոցիալական ներդրումներ հիմնադրամի կողմից Իջևան համայնքի ԱԱՊԿ-ի վերանորոգման  համայնքի համաֆինանսավորման  նպատակով  համայնքին աջակցության ցուցաբերում </t>
  </si>
  <si>
    <t>Իջևան համայնքի ԱԱՊԿ-ի շենքի կառուցում</t>
  </si>
  <si>
    <t>Ազգանուն, անուն, հայրանուն</t>
  </si>
  <si>
    <t>Ընտանիքի անդամների թիվը</t>
  </si>
  <si>
    <t>1.</t>
  </si>
  <si>
    <t>Բաբինյան Աշոտ Հայկազի</t>
  </si>
  <si>
    <t>2.</t>
  </si>
  <si>
    <t>Գրիգորյան Սիմոն Հրանտի</t>
  </si>
  <si>
    <t>3.</t>
  </si>
  <si>
    <t>Գրիգորյան Սերիկ Բալաբեկի</t>
  </si>
  <si>
    <t>4.</t>
  </si>
  <si>
    <t>Դավթյան Վարդուշ</t>
  </si>
  <si>
    <t>5.</t>
  </si>
  <si>
    <t>Հովսեփյան Արծրուն Սերյոժայի</t>
  </si>
  <si>
    <t>6.</t>
  </si>
  <si>
    <t>Սարգսյան Սիրան Բարսեղի</t>
  </si>
  <si>
    <t>7.</t>
  </si>
  <si>
    <t>Վերանյան Սենիկ Հովսեփի</t>
  </si>
  <si>
    <t>8.</t>
  </si>
  <si>
    <t>Սարգսյան Արմեն Շավարշի</t>
  </si>
  <si>
    <t>9.</t>
  </si>
  <si>
    <t xml:space="preserve">Ղազարյան Վալերիկ Վալոդի </t>
  </si>
  <si>
    <t>ընդամենը</t>
  </si>
  <si>
    <t xml:space="preserve">  Համայնքի      անվանումը</t>
  </si>
  <si>
    <t>Սևան համայնքի Նալբանդյան 36 բնակելի շենքի 1-ին մուտքի բնակիչների բնակարանային խնդիրների լուծման նպատակով պետական աջակցության տրամադրում</t>
  </si>
  <si>
    <t>Տրանսպորտային սարքավորումներ</t>
  </si>
  <si>
    <t>Ծառայողական ավտոմեքենայի գնում</t>
  </si>
  <si>
    <t>Ծառայողական ավտոմեքենայի ձեռքբերում</t>
  </si>
  <si>
    <t>Ծառայողական մեքենա</t>
  </si>
  <si>
    <t>Տվյալ տարվա պետական բյուջեից ակտիվի ձեռքբերման, կառուցման կամ հիմնանորոգման վրա կատարվող ծախսերը (հազ. դրամ)</t>
  </si>
  <si>
    <t>13,000.0</t>
  </si>
  <si>
    <t>Ծրագիրը (ծրագրերը), որի (որոնց) շրջանակներում իրականացվում է քաղաքականության միջոցառումը</t>
  </si>
  <si>
    <t>Դահլիճի աթոռներ</t>
  </si>
  <si>
    <t>Խորհրդակցությունների սեղան</t>
  </si>
  <si>
    <t>Փափուկ աթոռներ</t>
  </si>
  <si>
    <t>հատ</t>
  </si>
  <si>
    <t xml:space="preserve">Բեմի սեղան </t>
  </si>
  <si>
    <t>Ամբիոն</t>
  </si>
  <si>
    <t xml:space="preserve"> Հավելված N 10</t>
  </si>
  <si>
    <t xml:space="preserve"> Հավելված N 13</t>
  </si>
  <si>
    <t xml:space="preserve"> Գոշ</t>
  </si>
  <si>
    <t>Աչաջուր</t>
  </si>
  <si>
    <t xml:space="preserve"> Գետահովիտ</t>
  </si>
  <si>
    <t>Տրամադրվող աջակցությանչափ /հազար դրամ/</t>
  </si>
  <si>
    <t>ՀԱՅԱՍՏԱՆԻ ՀԱՆՐԱՊԵՏՈՒԹՅԱՆ ԿԱՌԱՎԱՐՈՒԹՅԱՆ 2011 ԹՎԱԿԱՆԻ ԴԵԿՏԵՄԲԵՐԻ 22-Ի N 1919-Ն ՈՐՈՇՄԱՆ N 11 ՀԱՎԵԼՎԱԾԻ N 11.54  ԱՂՅՈՒՍԱԿՈՒՄ  ԿԱՏԱՐՎՈՂ ՓՈՓՈԽՈՒԹՅՈՒՆՆԵՐԸ ԵՎ ԼՐԱՑՈՒՄՆԵՐԸ</t>
  </si>
  <si>
    <t>ՀԱՅԱՍՏԱՆԻ ՀԱՆՐԱՊԵՏՈՒԹՅԱՆ ԿԱՌԱՎԱՐՈՒԹՅԱՆ 2011 ԹՎԱԿԱՆԻ ԴԵԿՏԵՄԲԵՐԻ 22-Ի N 1919-Ն ՈՐՈՇՄԱՆ N 11 ՀԱՎԵԼՎԱԾԻ N 11.55  ԱՂՅՈՒՍԱԿՈՒՄ  ԿԱՏԱՐՎՈՂ ՓՈՓՈԽՈՒԹՅՈՒՆՆԵՐԸ ԵՎ ԼՐԱՑՈՒՄՆԵՐԸ</t>
  </si>
  <si>
    <t>ՀԱՅԱՍՏԱՆԻ ՀԱՆՐԱՊԵՏՈՒԹՅԱՆ ԿԱՌԱՎԱՐՈՒԹՅԱՆ 2011 ԹՎԱԿԱՆԻ ԴԵԿՏԵՄԲԵՐԻ 22-Ի N 1919-Ն ՈՐՈՇՄԱՆ N 11 ՀԱՎԵԼՎԱԾԻ N 11.57  ԱՂՅՈՒՍԱԿՈՒՄ  ԿԱՏԱՐՎՈՂ ՓՈՓՈԽՈՒԹՅՈՒՆՆԵՐԸ ԵՎ ԼՐԱՑՈՒՄՆԵՐԸ</t>
  </si>
  <si>
    <t>ՀԱՅԱՍՏԱՆԻ ՀԱՆՐԱՊԵՏՈՒԹՅԱՆ ԿԱՌԱՎԱՐՈՒԹՅԱՆ 2011 ԹՎԱԿԱՆԻ ԴԵԿՏԵՄԲԵՐԻ 22-Ի N 1919-Ն ՈՐՈՇՄԱՆ N 11 ՀԱՎԵԼՎԱԾԻ N 11.58 ԱՂՅՈՒՍԱԿՈՒՄ ԿԱՏԱՐՎՈՂ ՓՈՓՈԽՈՒԹՅՈՒՆՆԵՐԸ ԵՎ ԼՐԱՑՈՒՄՆԵՐԸ</t>
  </si>
  <si>
    <t>ՀԱՅԱՍՏԱՆԻ ՀԱՆՐԱՊԵՏՈՒԹՅԱՆ ԿԱՌԱՎԱՐՈՒԹՅԱՆ 2011 ԹՎԱԿԱՆԻ ԴԵԿՏԵՄԲԵՐԻ 22-Ի N 1919-Ն ՈՐՈՇՄԱՆ N 12 ՀԱՎԵԼՎԱԾՈՒՄ ԿԱՏԱՐՎՈՂ ՓՈՓՈԽՈՒԹՅՈՒՆՆԵՐԸ ԵՎ ԼՐԱՑՈՒՄՆԵՐԸ</t>
  </si>
  <si>
    <t xml:space="preserve"> Հավելված N 12</t>
  </si>
  <si>
    <t>ՀԱՅԱՍՏԱՆԻ ՀԱՆՐԱՊԵՏՈՒԹՅԱՆ ԿԱՌԱՎԱՐՈՒԹՅԱՆ 2012 ԹՎԱԿԱՆԻ ՀՈՒՆԻՍԻ 7-Ի N 781-Ն ՈՐՈՇՄԱՆ N 3 ՀԱՎԵԼՎԱԾՈՒՄ ԿԱՏԱՐՎՈՂ ՓՈՓՈԽՈՒԹՅՈՒՆԸ</t>
  </si>
  <si>
    <t>Սևանի քաղաքային համայնքի Նալբանդյան 36 հասցեում գտնվող բազմաբնակարան շենքի մուտքի վերակառուցում</t>
  </si>
  <si>
    <t>2.1</t>
  </si>
  <si>
    <t>ՀԱՅԱՍՏԱՆԻ ՀԱՆՐԱՊԵՏՈՒԹՅԱՆ ԿԱՌԱՎԱՐՈՒԹՅԱՆ 2012 ԹՎԱԿԱՆԻ ՄԱՅԻՍԻ 24-Ի N 711-Ն ՈՐՈՇՄԱՆ N 10 ՀԱՎԵԼՎԱԾԻ 3-ՐԴ ԿԵՏՈՎ ՆԱԽԱՏԵՍՎԱԾ ՄԻՋՈՑՆԵՐԻ ԲԱՇԽՈՒՄ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</si>
</sst>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#,##0.0_);\(#,##0.0\)"/>
    <numFmt numFmtId="167" formatCode="0.0"/>
    <numFmt numFmtId="168" formatCode="#,##0.0"/>
    <numFmt numFmtId="169" formatCode="0_);\(0\)"/>
    <numFmt numFmtId="170" formatCode="0.0_);\(0.0\)"/>
    <numFmt numFmtId="171" formatCode="#,##0_);\(#,##0\)"/>
  </numFmts>
  <fonts count="4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sz val="12"/>
      <color theme="1"/>
      <name val="GHEA Mariam"/>
      <family val="3"/>
    </font>
    <font>
      <b/>
      <sz val="11"/>
      <name val="GHEA Grapalat"/>
      <family val="3"/>
    </font>
    <font>
      <sz val="11"/>
      <color theme="1"/>
      <name val="Calibri"/>
      <family val="2"/>
    </font>
    <font>
      <b/>
      <sz val="12"/>
      <name val="GHEA Mariam"/>
      <family val="3"/>
    </font>
    <font>
      <sz val="12"/>
      <name val="GHEA Mariam"/>
      <family val="3"/>
    </font>
    <font>
      <sz val="12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u/>
      <sz val="11"/>
      <color indexed="8"/>
      <name val="GHEA Mariam"/>
      <family val="3"/>
    </font>
    <font>
      <b/>
      <sz val="11"/>
      <color rgb="FF000000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sz val="12"/>
      <name val="GHEA Grapalat"/>
      <family val="3"/>
    </font>
    <font>
      <sz val="11"/>
      <color rgb="FFFF0000"/>
      <name val="GHEA Mariam"/>
      <family val="3"/>
    </font>
    <font>
      <sz val="11"/>
      <color indexed="8"/>
      <name val="GHEA Grapalat"/>
      <family val="3"/>
    </font>
    <font>
      <sz val="11"/>
      <name val="Calibri"/>
      <family val="2"/>
    </font>
    <font>
      <b/>
      <sz val="11"/>
      <name val="Calibri"/>
      <family val="2"/>
    </font>
    <font>
      <b/>
      <sz val="8"/>
      <name val="GHEA Mariam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3" fillId="0" borderId="0"/>
    <xf numFmtId="0" fontId="6" fillId="0" borderId="0"/>
    <xf numFmtId="0" fontId="3" fillId="0" borderId="0"/>
    <xf numFmtId="0" fontId="9" fillId="0" borderId="0"/>
    <xf numFmtId="165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1" fillId="0" borderId="0"/>
  </cellStyleXfs>
  <cellXfs count="884">
    <xf numFmtId="0" fontId="0" fillId="0" borderId="0" xfId="0"/>
    <xf numFmtId="0" fontId="0" fillId="3" borderId="0" xfId="0" applyFill="1"/>
    <xf numFmtId="0" fontId="7" fillId="2" borderId="1" xfId="4" applyFont="1" applyFill="1" applyBorder="1" applyAlignment="1">
      <alignment horizontal="center" vertical="center"/>
    </xf>
    <xf numFmtId="167" fontId="10" fillId="0" borderId="16" xfId="0" applyNumberFormat="1" applyFont="1" applyFill="1" applyBorder="1" applyAlignment="1">
      <alignment horizontal="center" vertical="center" wrapText="1"/>
    </xf>
    <xf numFmtId="167" fontId="13" fillId="3" borderId="17" xfId="6" applyNumberFormat="1" applyFont="1" applyFill="1" applyBorder="1" applyAlignment="1">
      <alignment horizontal="center" vertical="center" wrapText="1"/>
    </xf>
    <xf numFmtId="167" fontId="13" fillId="3" borderId="18" xfId="6" applyNumberFormat="1" applyFont="1" applyFill="1" applyBorder="1" applyAlignment="1">
      <alignment horizontal="center" vertical="center" wrapText="1"/>
    </xf>
    <xf numFmtId="167" fontId="15" fillId="3" borderId="23" xfId="6" applyNumberFormat="1" applyFont="1" applyFill="1" applyBorder="1" applyAlignment="1">
      <alignment vertical="center" wrapText="1"/>
    </xf>
    <xf numFmtId="167" fontId="15" fillId="3" borderId="0" xfId="6" applyNumberFormat="1" applyFont="1" applyFill="1" applyBorder="1" applyAlignment="1">
      <alignment vertical="center" wrapText="1"/>
    </xf>
    <xf numFmtId="167" fontId="13" fillId="3" borderId="0" xfId="6" applyNumberFormat="1" applyFont="1" applyFill="1" applyBorder="1" applyAlignment="1">
      <alignment vertical="center" wrapText="1"/>
    </xf>
    <xf numFmtId="167" fontId="13" fillId="3" borderId="24" xfId="6" applyNumberFormat="1" applyFont="1" applyFill="1" applyBorder="1" applyAlignment="1">
      <alignment vertical="center" wrapText="1"/>
    </xf>
    <xf numFmtId="167" fontId="13" fillId="3" borderId="23" xfId="6" applyNumberFormat="1" applyFont="1" applyFill="1" applyBorder="1" applyAlignment="1">
      <alignment vertical="center" wrapText="1"/>
    </xf>
    <xf numFmtId="167" fontId="17" fillId="3" borderId="31" xfId="6" applyNumberFormat="1" applyFont="1" applyFill="1" applyBorder="1" applyAlignment="1">
      <alignment horizontal="center" vertical="center" wrapText="1"/>
    </xf>
    <xf numFmtId="167" fontId="17" fillId="3" borderId="32" xfId="6" applyNumberFormat="1" applyFont="1" applyFill="1" applyBorder="1" applyAlignment="1">
      <alignment horizontal="center" vertical="center" wrapText="1"/>
    </xf>
    <xf numFmtId="0" fontId="0" fillId="0" borderId="0" xfId="0" applyFill="1"/>
    <xf numFmtId="167" fontId="10" fillId="0" borderId="0" xfId="6" applyNumberFormat="1" applyFont="1" applyFill="1" applyAlignment="1">
      <alignment vertical="center" wrapText="1"/>
    </xf>
    <xf numFmtId="0" fontId="22" fillId="0" borderId="0" xfId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7" fontId="0" fillId="3" borderId="0" xfId="0" applyNumberFormat="1" applyFill="1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7" fontId="10" fillId="3" borderId="35" xfId="6" applyNumberFormat="1" applyFont="1" applyFill="1" applyBorder="1" applyAlignment="1">
      <alignment vertical="center" wrapText="1"/>
    </xf>
    <xf numFmtId="167" fontId="10" fillId="3" borderId="35" xfId="6" applyNumberFormat="1" applyFont="1" applyFill="1" applyBorder="1" applyAlignment="1">
      <alignment horizontal="center" vertical="center" wrapText="1"/>
    </xf>
    <xf numFmtId="167" fontId="10" fillId="3" borderId="49" xfId="6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167" fontId="10" fillId="3" borderId="0" xfId="6" applyNumberFormat="1" applyFont="1" applyFill="1" applyAlignment="1">
      <alignment vertical="center" wrapText="1"/>
    </xf>
    <xf numFmtId="167" fontId="10" fillId="3" borderId="34" xfId="6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167" fontId="10" fillId="3" borderId="16" xfId="0" applyNumberFormat="1" applyFont="1" applyFill="1" applyBorder="1" applyAlignment="1">
      <alignment horizontal="center" vertical="center" wrapText="1"/>
    </xf>
    <xf numFmtId="167" fontId="10" fillId="3" borderId="42" xfId="6" applyNumberFormat="1" applyFont="1" applyFill="1" applyBorder="1" applyAlignment="1">
      <alignment horizontal="center" vertical="center" wrapText="1"/>
    </xf>
    <xf numFmtId="169" fontId="10" fillId="3" borderId="34" xfId="6" applyNumberFormat="1" applyFont="1" applyFill="1" applyBorder="1" applyAlignment="1">
      <alignment horizontal="center" vertical="center" wrapText="1"/>
    </xf>
    <xf numFmtId="169" fontId="10" fillId="3" borderId="35" xfId="6" applyNumberFormat="1" applyFont="1" applyFill="1" applyBorder="1" applyAlignment="1">
      <alignment horizontal="center" vertical="center" wrapText="1"/>
    </xf>
    <xf numFmtId="166" fontId="10" fillId="3" borderId="49" xfId="7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 wrapText="1"/>
    </xf>
    <xf numFmtId="166" fontId="8" fillId="0" borderId="2" xfId="0" quotePrefix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166" fontId="8" fillId="2" borderId="1" xfId="4" applyNumberFormat="1" applyFont="1" applyFill="1" applyBorder="1" applyAlignment="1">
      <alignment horizontal="center" vertical="center"/>
    </xf>
    <xf numFmtId="168" fontId="8" fillId="2" borderId="1" xfId="5" applyNumberFormat="1" applyFont="1" applyFill="1" applyBorder="1" applyAlignment="1">
      <alignment horizontal="center" vertical="center" wrapText="1"/>
    </xf>
    <xf numFmtId="166" fontId="7" fillId="2" borderId="1" xfId="5" applyNumberFormat="1" applyFont="1" applyFill="1" applyBorder="1" applyAlignment="1">
      <alignment horizontal="center" vertical="center" wrapText="1"/>
    </xf>
    <xf numFmtId="168" fontId="7" fillId="2" borderId="1" xfId="5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3" fontId="25" fillId="0" borderId="1" xfId="0" quotePrefix="1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166" fontId="25" fillId="0" borderId="2" xfId="0" applyNumberFormat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70" fontId="7" fillId="3" borderId="1" xfId="1" applyNumberFormat="1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166" fontId="25" fillId="3" borderId="1" xfId="1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167" fontId="13" fillId="0" borderId="1" xfId="1" applyNumberFormat="1" applyFont="1" applyBorder="1" applyAlignment="1">
      <alignment horizontal="center" vertical="center" wrapText="1"/>
    </xf>
    <xf numFmtId="170" fontId="8" fillId="3" borderId="1" xfId="1" applyNumberFormat="1" applyFont="1" applyFill="1" applyBorder="1" applyAlignment="1">
      <alignment horizontal="center" vertical="center" wrapText="1"/>
    </xf>
    <xf numFmtId="3" fontId="25" fillId="0" borderId="3" xfId="0" quotePrefix="1" applyNumberFormat="1" applyFont="1" applyFill="1" applyBorder="1" applyAlignment="1">
      <alignment horizontal="center" vertical="center" wrapText="1"/>
    </xf>
    <xf numFmtId="168" fontId="25" fillId="0" borderId="5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1" xfId="1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7" fontId="11" fillId="3" borderId="0" xfId="6" applyNumberFormat="1" applyFont="1" applyFill="1" applyAlignment="1">
      <alignment vertical="center" wrapText="1"/>
    </xf>
    <xf numFmtId="167" fontId="12" fillId="3" borderId="0" xfId="6" applyNumberFormat="1" applyFont="1" applyFill="1" applyAlignment="1">
      <alignment vertical="center" wrapText="1"/>
    </xf>
    <xf numFmtId="167" fontId="13" fillId="3" borderId="2" xfId="6" applyNumberFormat="1" applyFont="1" applyFill="1" applyBorder="1" applyAlignment="1">
      <alignment horizontal="center" vertical="center" wrapText="1"/>
    </xf>
    <xf numFmtId="167" fontId="13" fillId="3" borderId="31" xfId="6" applyNumberFormat="1" applyFont="1" applyFill="1" applyBorder="1" applyAlignment="1">
      <alignment vertical="center" wrapText="1"/>
    </xf>
    <xf numFmtId="0" fontId="7" fillId="0" borderId="0" xfId="4" applyFont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168" fontId="8" fillId="3" borderId="1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168" fontId="7" fillId="3" borderId="1" xfId="0" quotePrefix="1" applyNumberFormat="1" applyFont="1" applyFill="1" applyBorder="1" applyAlignment="1">
      <alignment horizontal="center" vertical="center" wrapText="1"/>
    </xf>
    <xf numFmtId="167" fontId="7" fillId="0" borderId="1" xfId="1" applyNumberFormat="1" applyFont="1" applyBorder="1" applyAlignment="1">
      <alignment horizontal="center" vertical="center" wrapText="1"/>
    </xf>
    <xf numFmtId="4" fontId="7" fillId="3" borderId="1" xfId="0" quotePrefix="1" applyNumberFormat="1" applyFont="1" applyFill="1" applyBorder="1" applyAlignment="1">
      <alignment horizontal="center" vertical="center" wrapText="1"/>
    </xf>
    <xf numFmtId="170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vertical="center" wrapText="1"/>
    </xf>
    <xf numFmtId="166" fontId="8" fillId="0" borderId="1" xfId="4" applyNumberFormat="1" applyFont="1" applyBorder="1" applyAlignment="1">
      <alignment horizontal="center" vertical="center"/>
    </xf>
    <xf numFmtId="166" fontId="7" fillId="2" borderId="1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166" fontId="7" fillId="2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25" fillId="3" borderId="1" xfId="2" applyNumberFormat="1" applyFont="1" applyFill="1" applyBorder="1" applyAlignment="1">
      <alignment horizontal="center" vertical="center" wrapText="1"/>
    </xf>
    <xf numFmtId="167" fontId="10" fillId="2" borderId="0" xfId="6" applyNumberFormat="1" applyFont="1" applyFill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/>
    </xf>
    <xf numFmtId="0" fontId="30" fillId="4" borderId="50" xfId="0" applyFont="1" applyFill="1" applyBorder="1" applyAlignment="1">
      <alignment horizontal="center" wrapText="1"/>
    </xf>
    <xf numFmtId="0" fontId="30" fillId="4" borderId="29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wrapText="1"/>
    </xf>
    <xf numFmtId="0" fontId="30" fillId="3" borderId="29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wrapText="1"/>
    </xf>
    <xf numFmtId="168" fontId="30" fillId="0" borderId="29" xfId="0" applyNumberFormat="1" applyFont="1" applyFill="1" applyBorder="1" applyAlignment="1">
      <alignment horizontal="center" wrapText="1"/>
    </xf>
    <xf numFmtId="168" fontId="30" fillId="4" borderId="29" xfId="0" applyNumberFormat="1" applyFont="1" applyFill="1" applyBorder="1" applyAlignment="1">
      <alignment horizontal="center" wrapText="1"/>
    </xf>
    <xf numFmtId="167" fontId="10" fillId="2" borderId="16" xfId="6" applyNumberFormat="1" applyFont="1" applyFill="1" applyBorder="1" applyAlignment="1">
      <alignment horizontal="center" vertical="center" wrapText="1"/>
    </xf>
    <xf numFmtId="167" fontId="10" fillId="2" borderId="42" xfId="6" applyNumberFormat="1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4" fontId="30" fillId="4" borderId="29" xfId="0" applyNumberFormat="1" applyFont="1" applyFill="1" applyBorder="1" applyAlignment="1">
      <alignment horizontal="center" wrapText="1"/>
    </xf>
    <xf numFmtId="167" fontId="10" fillId="0" borderId="23" xfId="6" applyNumberFormat="1" applyFont="1" applyFill="1" applyBorder="1" applyAlignment="1">
      <alignment vertical="center" wrapText="1"/>
    </xf>
    <xf numFmtId="167" fontId="10" fillId="0" borderId="2" xfId="6" applyNumberFormat="1" applyFont="1" applyFill="1" applyBorder="1" applyAlignment="1">
      <alignment horizontal="center" vertical="center" wrapText="1"/>
    </xf>
    <xf numFmtId="166" fontId="10" fillId="0" borderId="42" xfId="7" applyNumberFormat="1" applyFont="1" applyFill="1" applyBorder="1" applyAlignment="1">
      <alignment horizontal="center" vertical="center" wrapText="1"/>
    </xf>
    <xf numFmtId="167" fontId="32" fillId="0" borderId="31" xfId="6" applyNumberFormat="1" applyFont="1" applyFill="1" applyBorder="1" applyAlignment="1">
      <alignment horizontal="center" vertical="center" wrapText="1"/>
    </xf>
    <xf numFmtId="167" fontId="32" fillId="0" borderId="32" xfId="6" applyNumberFormat="1" applyFont="1" applyFill="1" applyBorder="1" applyAlignment="1">
      <alignment horizontal="center" vertical="center" wrapText="1"/>
    </xf>
    <xf numFmtId="167" fontId="13" fillId="3" borderId="44" xfId="6" applyNumberFormat="1" applyFont="1" applyFill="1" applyBorder="1" applyAlignment="1">
      <alignment vertical="center" wrapText="1"/>
    </xf>
    <xf numFmtId="1" fontId="13" fillId="3" borderId="44" xfId="6" applyNumberFormat="1" applyFont="1" applyFill="1" applyBorder="1" applyAlignment="1">
      <alignment horizontal="center" vertical="center" wrapText="1"/>
    </xf>
    <xf numFmtId="1" fontId="13" fillId="3" borderId="45" xfId="6" applyNumberFormat="1" applyFont="1" applyFill="1" applyBorder="1" applyAlignment="1">
      <alignment horizontal="center" vertical="center" wrapText="1"/>
    </xf>
    <xf numFmtId="167" fontId="13" fillId="3" borderId="55" xfId="6" applyNumberFormat="1" applyFont="1" applyFill="1" applyBorder="1" applyAlignment="1">
      <alignment horizontal="center" vertical="center" wrapText="1"/>
    </xf>
    <xf numFmtId="167" fontId="13" fillId="3" borderId="16" xfId="6" applyNumberFormat="1" applyFont="1" applyFill="1" applyBorder="1" applyAlignment="1">
      <alignment vertical="center" wrapText="1"/>
    </xf>
    <xf numFmtId="167" fontId="13" fillId="3" borderId="16" xfId="6" applyNumberFormat="1" applyFont="1" applyFill="1" applyBorder="1" applyAlignment="1">
      <alignment horizontal="center" vertical="center" wrapText="1"/>
    </xf>
    <xf numFmtId="167" fontId="13" fillId="3" borderId="58" xfId="6" applyNumberFormat="1" applyFont="1" applyFill="1" applyBorder="1" applyAlignment="1">
      <alignment horizontal="center" vertical="center" wrapText="1"/>
    </xf>
    <xf numFmtId="167" fontId="13" fillId="3" borderId="42" xfId="6" applyNumberFormat="1" applyFont="1" applyFill="1" applyBorder="1" applyAlignment="1">
      <alignment horizontal="center" vertical="center" wrapText="1"/>
    </xf>
    <xf numFmtId="167" fontId="13" fillId="3" borderId="34" xfId="6" applyNumberFormat="1" applyFont="1" applyFill="1" applyBorder="1" applyAlignment="1">
      <alignment vertical="center" wrapText="1"/>
    </xf>
    <xf numFmtId="167" fontId="13" fillId="3" borderId="34" xfId="6" applyNumberFormat="1" applyFont="1" applyFill="1" applyBorder="1" applyAlignment="1">
      <alignment horizontal="center" vertical="center" wrapText="1"/>
    </xf>
    <xf numFmtId="168" fontId="13" fillId="3" borderId="49" xfId="7" applyNumberFormat="1" applyFont="1" applyFill="1" applyBorder="1" applyAlignment="1">
      <alignment horizontal="center" vertical="center" wrapText="1"/>
    </xf>
    <xf numFmtId="168" fontId="13" fillId="3" borderId="31" xfId="7" applyNumberFormat="1" applyFont="1" applyFill="1" applyBorder="1" applyAlignment="1">
      <alignment horizontal="center" vertical="center" wrapText="1"/>
    </xf>
    <xf numFmtId="167" fontId="13" fillId="3" borderId="35" xfId="6" applyNumberFormat="1" applyFont="1" applyFill="1" applyBorder="1" applyAlignment="1">
      <alignment horizontal="center" vertical="center" wrapText="1"/>
    </xf>
    <xf numFmtId="167" fontId="13" fillId="3" borderId="49" xfId="6" applyNumberFormat="1" applyFont="1" applyFill="1" applyBorder="1" applyAlignment="1">
      <alignment horizontal="center" vertical="center" wrapText="1"/>
    </xf>
    <xf numFmtId="167" fontId="10" fillId="2" borderId="35" xfId="6" applyNumberFormat="1" applyFont="1" applyFill="1" applyBorder="1" applyAlignment="1">
      <alignment vertical="center" wrapText="1"/>
    </xf>
    <xf numFmtId="1" fontId="10" fillId="2" borderId="35" xfId="6" applyNumberFormat="1" applyFont="1" applyFill="1" applyBorder="1" applyAlignment="1">
      <alignment horizontal="center" vertical="center" wrapText="1"/>
    </xf>
    <xf numFmtId="1" fontId="10" fillId="2" borderId="34" xfId="6" applyNumberFormat="1" applyFont="1" applyFill="1" applyBorder="1" applyAlignment="1">
      <alignment horizontal="center" vertical="center" wrapText="1"/>
    </xf>
    <xf numFmtId="167" fontId="10" fillId="2" borderId="35" xfId="6" applyNumberFormat="1" applyFont="1" applyFill="1" applyBorder="1" applyAlignment="1">
      <alignment horizontal="center" vertical="center" wrapText="1"/>
    </xf>
    <xf numFmtId="167" fontId="10" fillId="2" borderId="49" xfId="6" applyNumberFormat="1" applyFont="1" applyFill="1" applyBorder="1" applyAlignment="1">
      <alignment horizontal="center" vertical="center" wrapText="1"/>
    </xf>
    <xf numFmtId="167" fontId="10" fillId="2" borderId="34" xfId="6" applyNumberFormat="1" applyFont="1" applyFill="1" applyBorder="1" applyAlignment="1">
      <alignment horizontal="center" vertical="center" wrapText="1"/>
    </xf>
    <xf numFmtId="167" fontId="10" fillId="2" borderId="36" xfId="6" applyNumberFormat="1" applyFont="1" applyFill="1" applyBorder="1" applyAlignment="1">
      <alignment vertical="center" wrapText="1"/>
    </xf>
    <xf numFmtId="167" fontId="13" fillId="3" borderId="45" xfId="6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59" xfId="0" applyNumberFormat="1" applyFont="1" applyFill="1" applyBorder="1" applyAlignment="1">
      <alignment horizontal="center" vertical="center" wrapText="1"/>
    </xf>
    <xf numFmtId="167" fontId="10" fillId="2" borderId="44" xfId="6" applyNumberFormat="1" applyFont="1" applyFill="1" applyBorder="1" applyAlignment="1">
      <alignment vertical="center" wrapText="1"/>
    </xf>
    <xf numFmtId="1" fontId="10" fillId="2" borderId="44" xfId="6" applyNumberFormat="1" applyFont="1" applyFill="1" applyBorder="1" applyAlignment="1">
      <alignment horizontal="center" vertical="center" wrapText="1"/>
    </xf>
    <xf numFmtId="1" fontId="10" fillId="2" borderId="45" xfId="6" applyNumberFormat="1" applyFont="1" applyFill="1" applyBorder="1" applyAlignment="1">
      <alignment horizontal="center" vertical="center" wrapText="1"/>
    </xf>
    <xf numFmtId="167" fontId="10" fillId="2" borderId="55" xfId="6" applyNumberFormat="1" applyFont="1" applyFill="1" applyBorder="1" applyAlignment="1">
      <alignment horizontal="center" vertical="center" wrapText="1"/>
    </xf>
    <xf numFmtId="167" fontId="10" fillId="2" borderId="16" xfId="6" applyNumberFormat="1" applyFont="1" applyFill="1" applyBorder="1" applyAlignment="1">
      <alignment vertical="center" wrapText="1"/>
    </xf>
    <xf numFmtId="167" fontId="10" fillId="2" borderId="58" xfId="6" applyNumberFormat="1" applyFont="1" applyFill="1" applyBorder="1" applyAlignment="1">
      <alignment horizontal="center" vertical="center" wrapText="1"/>
    </xf>
    <xf numFmtId="167" fontId="10" fillId="2" borderId="34" xfId="6" applyNumberFormat="1" applyFont="1" applyFill="1" applyBorder="1" applyAlignment="1">
      <alignment vertical="center" wrapText="1"/>
    </xf>
    <xf numFmtId="168" fontId="10" fillId="0" borderId="49" xfId="7" applyNumberFormat="1" applyFont="1" applyFill="1" applyBorder="1" applyAlignment="1">
      <alignment horizontal="center" vertical="center" wrapText="1"/>
    </xf>
    <xf numFmtId="168" fontId="10" fillId="2" borderId="31" xfId="7" applyNumberFormat="1" applyFont="1" applyFill="1" applyBorder="1" applyAlignment="1">
      <alignment horizontal="center" vertical="center" wrapText="1"/>
    </xf>
    <xf numFmtId="167" fontId="10" fillId="2" borderId="31" xfId="6" applyNumberFormat="1" applyFont="1" applyFill="1" applyBorder="1" applyAlignment="1">
      <alignment vertical="center" wrapText="1"/>
    </xf>
    <xf numFmtId="167" fontId="10" fillId="2" borderId="0" xfId="6" applyNumberFormat="1" applyFont="1" applyFill="1" applyAlignment="1">
      <alignment vertical="center" wrapText="1"/>
    </xf>
    <xf numFmtId="167" fontId="11" fillId="2" borderId="0" xfId="6" applyNumberFormat="1" applyFont="1" applyFill="1" applyAlignment="1">
      <alignment vertical="center" wrapText="1"/>
    </xf>
    <xf numFmtId="166" fontId="30" fillId="0" borderId="29" xfId="0" applyNumberFormat="1" applyFont="1" applyFill="1" applyBorder="1" applyAlignment="1">
      <alignment horizontal="center" wrapText="1"/>
    </xf>
    <xf numFmtId="166" fontId="30" fillId="4" borderId="29" xfId="0" applyNumberFormat="1" applyFont="1" applyFill="1" applyBorder="1" applyAlignment="1">
      <alignment horizontal="center" wrapText="1"/>
    </xf>
    <xf numFmtId="167" fontId="10" fillId="2" borderId="34" xfId="6" applyNumberFormat="1" applyFont="1" applyFill="1" applyBorder="1" applyAlignment="1">
      <alignment vertical="center" wrapText="1"/>
    </xf>
    <xf numFmtId="167" fontId="10" fillId="2" borderId="36" xfId="6" applyNumberFormat="1" applyFont="1" applyFill="1" applyBorder="1" applyAlignment="1">
      <alignment vertical="center" wrapText="1"/>
    </xf>
    <xf numFmtId="167" fontId="13" fillId="3" borderId="34" xfId="6" applyNumberFormat="1" applyFont="1" applyFill="1" applyBorder="1" applyAlignment="1">
      <alignment vertical="center" wrapText="1"/>
    </xf>
    <xf numFmtId="167" fontId="10" fillId="2" borderId="31" xfId="6" applyNumberFormat="1" applyFont="1" applyFill="1" applyBorder="1" applyAlignment="1">
      <alignment vertical="center" wrapText="1"/>
    </xf>
    <xf numFmtId="0" fontId="30" fillId="3" borderId="29" xfId="0" applyFont="1" applyFill="1" applyBorder="1" applyAlignment="1">
      <alignment wrapText="1"/>
    </xf>
    <xf numFmtId="0" fontId="30" fillId="4" borderId="29" xfId="0" applyFont="1" applyFill="1" applyBorder="1" applyAlignment="1">
      <alignment wrapText="1"/>
    </xf>
    <xf numFmtId="167" fontId="13" fillId="3" borderId="2" xfId="6" applyNumberFormat="1" applyFont="1" applyFill="1" applyBorder="1" applyAlignment="1">
      <alignment horizontal="center" vertical="center" wrapText="1"/>
    </xf>
    <xf numFmtId="167" fontId="10" fillId="2" borderId="0" xfId="6" applyNumberFormat="1" applyFont="1" applyFill="1" applyAlignment="1">
      <alignment horizontal="right" vertical="center" wrapText="1"/>
    </xf>
    <xf numFmtId="167" fontId="11" fillId="3" borderId="0" xfId="6" applyNumberFormat="1" applyFont="1" applyFill="1" applyAlignment="1">
      <alignment vertical="center" wrapText="1"/>
    </xf>
    <xf numFmtId="167" fontId="12" fillId="3" borderId="0" xfId="6" applyNumberFormat="1" applyFont="1" applyFill="1" applyAlignment="1">
      <alignment vertical="center" wrapText="1"/>
    </xf>
    <xf numFmtId="167" fontId="10" fillId="2" borderId="16" xfId="6" applyNumberFormat="1" applyFont="1" applyFill="1" applyBorder="1" applyAlignment="1">
      <alignment horizontal="center" vertical="center" wrapText="1"/>
    </xf>
    <xf numFmtId="167" fontId="13" fillId="3" borderId="31" xfId="6" applyNumberFormat="1" applyFont="1" applyFill="1" applyBorder="1" applyAlignment="1">
      <alignment vertical="center" wrapText="1"/>
    </xf>
    <xf numFmtId="0" fontId="30" fillId="4" borderId="29" xfId="0" applyFont="1" applyFill="1" applyBorder="1" applyAlignment="1">
      <alignment wrapText="1"/>
    </xf>
    <xf numFmtId="167" fontId="10" fillId="2" borderId="16" xfId="6" applyNumberFormat="1" applyFont="1" applyFill="1" applyBorder="1" applyAlignment="1">
      <alignment horizontal="center" vertical="center" wrapText="1"/>
    </xf>
    <xf numFmtId="167" fontId="13" fillId="3" borderId="31" xfId="6" applyNumberFormat="1" applyFont="1" applyFill="1" applyBorder="1" applyAlignment="1">
      <alignment vertical="center" wrapText="1"/>
    </xf>
    <xf numFmtId="167" fontId="13" fillId="3" borderId="2" xfId="6" applyNumberFormat="1" applyFont="1" applyFill="1" applyBorder="1" applyAlignment="1">
      <alignment horizontal="center" vertical="center" wrapText="1"/>
    </xf>
    <xf numFmtId="167" fontId="10" fillId="2" borderId="0" xfId="6" applyNumberFormat="1" applyFont="1" applyFill="1" applyAlignment="1">
      <alignment horizontal="right" vertical="center" wrapText="1"/>
    </xf>
    <xf numFmtId="167" fontId="11" fillId="3" borderId="0" xfId="6" applyNumberFormat="1" applyFont="1" applyFill="1" applyAlignment="1">
      <alignment vertical="center" wrapText="1"/>
    </xf>
    <xf numFmtId="167" fontId="12" fillId="3" borderId="0" xfId="6" applyNumberFormat="1" applyFont="1" applyFill="1" applyAlignment="1">
      <alignment vertical="center" wrapText="1"/>
    </xf>
    <xf numFmtId="0" fontId="30" fillId="3" borderId="29" xfId="0" applyFont="1" applyFill="1" applyBorder="1" applyAlignment="1">
      <alignment wrapText="1"/>
    </xf>
    <xf numFmtId="167" fontId="10" fillId="0" borderId="2" xfId="6" applyNumberFormat="1" applyFont="1" applyFill="1" applyBorder="1" applyAlignment="1">
      <alignment horizontal="center" vertical="center" wrapText="1"/>
    </xf>
    <xf numFmtId="167" fontId="13" fillId="3" borderId="34" xfId="6" applyNumberFormat="1" applyFont="1" applyFill="1" applyBorder="1" applyAlignment="1">
      <alignment vertical="center" wrapText="1"/>
    </xf>
    <xf numFmtId="167" fontId="10" fillId="2" borderId="36" xfId="6" applyNumberFormat="1" applyFont="1" applyFill="1" applyBorder="1" applyAlignment="1">
      <alignment vertical="center" wrapText="1"/>
    </xf>
    <xf numFmtId="167" fontId="10" fillId="2" borderId="31" xfId="6" applyNumberFormat="1" applyFont="1" applyFill="1" applyBorder="1" applyAlignment="1">
      <alignment vertical="center" wrapText="1"/>
    </xf>
    <xf numFmtId="167" fontId="10" fillId="0" borderId="0" xfId="6" applyNumberFormat="1" applyFont="1" applyFill="1" applyAlignment="1">
      <alignment horizontal="right" vertical="center" wrapText="1"/>
    </xf>
    <xf numFmtId="167" fontId="10" fillId="2" borderId="34" xfId="6" applyNumberFormat="1" applyFont="1" applyFill="1" applyBorder="1" applyAlignment="1">
      <alignment vertical="center" wrapText="1"/>
    </xf>
    <xf numFmtId="167" fontId="10" fillId="3" borderId="36" xfId="6" applyNumberFormat="1" applyFont="1" applyFill="1" applyBorder="1" applyAlignment="1">
      <alignment vertical="center" wrapText="1"/>
    </xf>
    <xf numFmtId="167" fontId="10" fillId="3" borderId="31" xfId="6" applyNumberFormat="1" applyFont="1" applyFill="1" applyBorder="1" applyAlignment="1">
      <alignment vertical="center" wrapText="1"/>
    </xf>
    <xf numFmtId="167" fontId="10" fillId="3" borderId="1" xfId="6" applyNumberFormat="1" applyFont="1" applyFill="1" applyBorder="1" applyAlignment="1">
      <alignment horizontal="center" vertical="center" wrapText="1"/>
    </xf>
    <xf numFmtId="167" fontId="10" fillId="3" borderId="16" xfId="6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71" fontId="10" fillId="0" borderId="1" xfId="0" applyNumberFormat="1" applyFont="1" applyBorder="1" applyAlignment="1">
      <alignment horizontal="center" vertical="center"/>
    </xf>
    <xf numFmtId="1" fontId="10" fillId="3" borderId="35" xfId="6" applyNumberFormat="1" applyFont="1" applyFill="1" applyBorder="1" applyAlignment="1">
      <alignment horizontal="center" vertical="center" wrapText="1"/>
    </xf>
    <xf numFmtId="1" fontId="10" fillId="3" borderId="34" xfId="6" applyNumberFormat="1" applyFont="1" applyFill="1" applyBorder="1" applyAlignment="1">
      <alignment horizontal="center" vertical="center" wrapText="1"/>
    </xf>
    <xf numFmtId="167" fontId="13" fillId="3" borderId="0" xfId="6" applyNumberFormat="1" applyFont="1" applyFill="1" applyAlignment="1">
      <alignment horizontal="right" vertical="center" wrapText="1"/>
    </xf>
    <xf numFmtId="0" fontId="30" fillId="4" borderId="29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33" fillId="4" borderId="0" xfId="0" applyFont="1" applyFill="1" applyBorder="1" applyAlignment="1">
      <alignment vertical="center" wrapText="1"/>
    </xf>
    <xf numFmtId="0" fontId="30" fillId="4" borderId="29" xfId="0" applyFont="1" applyFill="1" applyBorder="1" applyAlignment="1">
      <alignment horizontal="center" vertical="center" wrapText="1"/>
    </xf>
    <xf numFmtId="170" fontId="10" fillId="0" borderId="49" xfId="7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vertical="center"/>
    </xf>
    <xf numFmtId="167" fontId="10" fillId="3" borderId="23" xfId="6" applyNumberFormat="1" applyFont="1" applyFill="1" applyBorder="1" applyAlignment="1">
      <alignment vertical="center" wrapText="1"/>
    </xf>
    <xf numFmtId="167" fontId="10" fillId="3" borderId="2" xfId="6" applyNumberFormat="1" applyFont="1" applyFill="1" applyBorder="1" applyAlignment="1">
      <alignment horizontal="center" vertical="center" wrapText="1"/>
    </xf>
    <xf numFmtId="166" fontId="10" fillId="3" borderId="42" xfId="7" applyNumberFormat="1" applyFont="1" applyFill="1" applyBorder="1" applyAlignment="1">
      <alignment horizontal="center" vertical="center" wrapText="1"/>
    </xf>
    <xf numFmtId="1" fontId="13" fillId="3" borderId="35" xfId="0" applyNumberFormat="1" applyFont="1" applyFill="1" applyBorder="1" applyAlignment="1">
      <alignment horizontal="center" vertical="center" wrapText="1"/>
    </xf>
    <xf numFmtId="1" fontId="13" fillId="3" borderId="34" xfId="0" applyNumberFormat="1" applyFont="1" applyFill="1" applyBorder="1" applyAlignment="1">
      <alignment horizontal="center" vertical="center" wrapText="1"/>
    </xf>
    <xf numFmtId="167" fontId="13" fillId="3" borderId="35" xfId="0" applyNumberFormat="1" applyFont="1" applyFill="1" applyBorder="1" applyAlignment="1">
      <alignment horizontal="center" vertical="center" wrapText="1"/>
    </xf>
    <xf numFmtId="167" fontId="13" fillId="3" borderId="49" xfId="0" applyNumberFormat="1" applyFont="1" applyFill="1" applyBorder="1" applyAlignment="1">
      <alignment horizontal="center" vertical="center" wrapText="1"/>
    </xf>
    <xf numFmtId="166" fontId="26" fillId="2" borderId="1" xfId="1" applyNumberFormat="1" applyFont="1" applyFill="1" applyBorder="1" applyAlignment="1">
      <alignment horizontal="center" vertical="center" wrapText="1"/>
    </xf>
    <xf numFmtId="167" fontId="13" fillId="3" borderId="34" xfId="0" applyNumberFormat="1" applyFont="1" applyFill="1" applyBorder="1" applyAlignment="1">
      <alignment horizontal="center" vertical="center" wrapText="1"/>
    </xf>
    <xf numFmtId="167" fontId="13" fillId="3" borderId="36" xfId="0" applyNumberFormat="1" applyFont="1" applyFill="1" applyBorder="1" applyAlignment="1">
      <alignment vertical="center" wrapText="1"/>
    </xf>
    <xf numFmtId="0" fontId="30" fillId="4" borderId="50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vertical="center" wrapText="1"/>
    </xf>
    <xf numFmtId="0" fontId="30" fillId="4" borderId="29" xfId="0" applyFont="1" applyFill="1" applyBorder="1" applyAlignment="1">
      <alignment vertical="center" wrapText="1"/>
    </xf>
    <xf numFmtId="168" fontId="30" fillId="0" borderId="29" xfId="0" applyNumberFormat="1" applyFont="1" applyFill="1" applyBorder="1" applyAlignment="1">
      <alignment horizontal="center" vertical="center" wrapText="1"/>
    </xf>
    <xf numFmtId="168" fontId="30" fillId="4" borderId="29" xfId="0" applyNumberFormat="1" applyFont="1" applyFill="1" applyBorder="1" applyAlignment="1">
      <alignment horizontal="center" vertical="center" wrapText="1"/>
    </xf>
    <xf numFmtId="4" fontId="30" fillId="4" borderId="29" xfId="0" applyNumberFormat="1" applyFont="1" applyFill="1" applyBorder="1" applyAlignment="1">
      <alignment horizontal="center" vertical="center" wrapText="1"/>
    </xf>
    <xf numFmtId="166" fontId="30" fillId="0" borderId="29" xfId="0" applyNumberFormat="1" applyFont="1" applyFill="1" applyBorder="1" applyAlignment="1">
      <alignment horizontal="center" vertical="center" wrapText="1"/>
    </xf>
    <xf numFmtId="166" fontId="30" fillId="4" borderId="29" xfId="0" applyNumberFormat="1" applyFont="1" applyFill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35" fillId="4" borderId="29" xfId="0" applyFont="1" applyFill="1" applyBorder="1" applyAlignment="1">
      <alignment horizontal="center" vertical="center" wrapText="1"/>
    </xf>
    <xf numFmtId="168" fontId="7" fillId="3" borderId="1" xfId="1" applyNumberFormat="1" applyFont="1" applyFill="1" applyBorder="1" applyAlignment="1">
      <alignment horizontal="center" vertical="center" wrapText="1"/>
    </xf>
    <xf numFmtId="0" fontId="12" fillId="3" borderId="59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 wrapText="1"/>
    </xf>
    <xf numFmtId="166" fontId="8" fillId="3" borderId="0" xfId="0" applyNumberFormat="1" applyFont="1" applyFill="1" applyAlignment="1">
      <alignment horizontal="right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6" fontId="23" fillId="3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3" fontId="25" fillId="3" borderId="3" xfId="0" quotePrefix="1" applyNumberFormat="1" applyFont="1" applyFill="1" applyBorder="1" applyAlignment="1">
      <alignment horizontal="center" vertical="center" wrapText="1"/>
    </xf>
    <xf numFmtId="166" fontId="25" fillId="3" borderId="1" xfId="0" applyNumberFormat="1" applyFont="1" applyFill="1" applyBorder="1" applyAlignment="1">
      <alignment horizontal="center" vertical="center" wrapText="1"/>
    </xf>
    <xf numFmtId="168" fontId="25" fillId="3" borderId="5" xfId="0" applyNumberFormat="1" applyFont="1" applyFill="1" applyBorder="1" applyAlignment="1">
      <alignment horizontal="center" vertical="center" wrapText="1"/>
    </xf>
    <xf numFmtId="168" fontId="25" fillId="3" borderId="1" xfId="0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 wrapText="1"/>
    </xf>
    <xf numFmtId="167" fontId="7" fillId="3" borderId="3" xfId="1" applyNumberFormat="1" applyFont="1" applyFill="1" applyBorder="1" applyAlignment="1">
      <alignment horizontal="center" vertical="center" wrapText="1"/>
    </xf>
    <xf numFmtId="2" fontId="7" fillId="3" borderId="3" xfId="1" applyNumberFormat="1" applyFont="1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166" fontId="8" fillId="3" borderId="2" xfId="0" quotePrefix="1" applyNumberFormat="1" applyFont="1" applyFill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0" fontId="22" fillId="3" borderId="0" xfId="1" applyFont="1" applyFill="1"/>
    <xf numFmtId="2" fontId="26" fillId="3" borderId="1" xfId="1" applyNumberFormat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 wrapText="1"/>
    </xf>
    <xf numFmtId="0" fontId="26" fillId="3" borderId="0" xfId="1" applyFont="1" applyFill="1"/>
    <xf numFmtId="0" fontId="26" fillId="3" borderId="1" xfId="1" applyFont="1" applyFill="1" applyBorder="1" applyAlignment="1">
      <alignment horizontal="center" vertical="center"/>
    </xf>
    <xf numFmtId="0" fontId="36" fillId="3" borderId="0" xfId="0" applyFont="1" applyFill="1"/>
    <xf numFmtId="0" fontId="22" fillId="3" borderId="1" xfId="1" applyFont="1" applyFill="1" applyBorder="1" applyAlignment="1">
      <alignment horizontal="center" vertical="center"/>
    </xf>
    <xf numFmtId="167" fontId="10" fillId="3" borderId="0" xfId="6" applyNumberFormat="1" applyFont="1" applyFill="1" applyAlignment="1">
      <alignment horizontal="right" vertical="center" wrapText="1"/>
    </xf>
    <xf numFmtId="167" fontId="10" fillId="3" borderId="49" xfId="7" applyNumberFormat="1" applyFont="1" applyFill="1" applyBorder="1" applyAlignment="1">
      <alignment horizontal="center" vertical="center" wrapText="1"/>
    </xf>
    <xf numFmtId="167" fontId="13" fillId="3" borderId="0" xfId="0" applyNumberFormat="1" applyFont="1" applyFill="1" applyBorder="1" applyAlignment="1">
      <alignment vertical="center" wrapText="1"/>
    </xf>
    <xf numFmtId="167" fontId="32" fillId="3" borderId="31" xfId="6" applyNumberFormat="1" applyFont="1" applyFill="1" applyBorder="1" applyAlignment="1">
      <alignment horizontal="center" vertical="center" wrapText="1"/>
    </xf>
    <xf numFmtId="167" fontId="32" fillId="3" borderId="32" xfId="6" applyNumberFormat="1" applyFont="1" applyFill="1" applyBorder="1" applyAlignment="1">
      <alignment horizontal="center" vertical="center" wrapText="1"/>
    </xf>
    <xf numFmtId="167" fontId="10" fillId="3" borderId="1" xfId="6" applyNumberFormat="1" applyFont="1" applyFill="1" applyBorder="1" applyAlignment="1">
      <alignment vertical="center" wrapText="1"/>
    </xf>
    <xf numFmtId="166" fontId="10" fillId="3" borderId="1" xfId="7" applyNumberFormat="1" applyFont="1" applyFill="1" applyBorder="1" applyAlignment="1">
      <alignment horizontal="center" vertical="center" wrapText="1"/>
    </xf>
    <xf numFmtId="167" fontId="10" fillId="3" borderId="44" xfId="6" applyNumberFormat="1" applyFont="1" applyFill="1" applyBorder="1" applyAlignment="1">
      <alignment vertical="center" wrapText="1"/>
    </xf>
    <xf numFmtId="1" fontId="10" fillId="3" borderId="44" xfId="6" applyNumberFormat="1" applyFont="1" applyFill="1" applyBorder="1" applyAlignment="1">
      <alignment horizontal="center" vertical="center" wrapText="1"/>
    </xf>
    <xf numFmtId="1" fontId="10" fillId="3" borderId="45" xfId="6" applyNumberFormat="1" applyFont="1" applyFill="1" applyBorder="1" applyAlignment="1">
      <alignment horizontal="center" vertical="center" wrapText="1"/>
    </xf>
    <xf numFmtId="167" fontId="10" fillId="3" borderId="55" xfId="6" applyNumberFormat="1" applyFont="1" applyFill="1" applyBorder="1" applyAlignment="1">
      <alignment horizontal="center" vertical="center" wrapText="1"/>
    </xf>
    <xf numFmtId="167" fontId="10" fillId="3" borderId="16" xfId="6" applyNumberFormat="1" applyFont="1" applyFill="1" applyBorder="1" applyAlignment="1">
      <alignment vertical="center" wrapText="1"/>
    </xf>
    <xf numFmtId="167" fontId="10" fillId="3" borderId="58" xfId="6" applyNumberFormat="1" applyFont="1" applyFill="1" applyBorder="1" applyAlignment="1">
      <alignment horizontal="center" vertical="center" wrapText="1"/>
    </xf>
    <xf numFmtId="167" fontId="10" fillId="3" borderId="34" xfId="6" applyNumberFormat="1" applyFont="1" applyFill="1" applyBorder="1" applyAlignment="1">
      <alignment vertical="center" wrapText="1"/>
    </xf>
    <xf numFmtId="0" fontId="30" fillId="3" borderId="50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horizontal="center" wrapText="1"/>
    </xf>
    <xf numFmtId="4" fontId="30" fillId="3" borderId="29" xfId="0" applyNumberFormat="1" applyFont="1" applyFill="1" applyBorder="1" applyAlignment="1">
      <alignment horizontal="center" wrapText="1"/>
    </xf>
    <xf numFmtId="167" fontId="10" fillId="3" borderId="0" xfId="6" applyNumberFormat="1" applyFont="1" applyFill="1" applyAlignment="1">
      <alignment horizontal="center" vertical="center" wrapText="1"/>
    </xf>
    <xf numFmtId="166" fontId="30" fillId="3" borderId="29" xfId="0" applyNumberFormat="1" applyFont="1" applyFill="1" applyBorder="1" applyAlignment="1">
      <alignment horizont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6" fontId="7" fillId="3" borderId="59" xfId="0" applyNumberFormat="1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1" fontId="37" fillId="3" borderId="44" xfId="6" applyNumberFormat="1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6" fontId="8" fillId="3" borderId="0" xfId="11" applyNumberFormat="1" applyFont="1" applyFill="1" applyAlignment="1">
      <alignment horizontal="right" vertical="center" wrapText="1"/>
    </xf>
    <xf numFmtId="166" fontId="8" fillId="3" borderId="0" xfId="11" applyNumberFormat="1" applyFont="1" applyFill="1" applyAlignment="1">
      <alignment horizontal="center" vertical="center" wrapText="1"/>
    </xf>
    <xf numFmtId="0" fontId="8" fillId="3" borderId="1" xfId="11" applyNumberFormat="1" applyFont="1" applyFill="1" applyBorder="1" applyAlignment="1">
      <alignment horizontal="center" vertical="center" wrapText="1"/>
    </xf>
    <xf numFmtId="166" fontId="8" fillId="3" borderId="1" xfId="11" applyNumberFormat="1" applyFont="1" applyFill="1" applyBorder="1" applyAlignment="1">
      <alignment horizontal="center" vertical="center" wrapText="1"/>
    </xf>
    <xf numFmtId="166" fontId="23" fillId="3" borderId="1" xfId="11" applyNumberFormat="1" applyFont="1" applyFill="1" applyBorder="1" applyAlignment="1">
      <alignment horizontal="center" vertical="center" wrapText="1"/>
    </xf>
    <xf numFmtId="168" fontId="8" fillId="3" borderId="1" xfId="11" applyNumberFormat="1" applyFont="1" applyFill="1" applyBorder="1" applyAlignment="1">
      <alignment horizontal="center" vertical="center" wrapText="1"/>
    </xf>
    <xf numFmtId="3" fontId="25" fillId="3" borderId="3" xfId="11" quotePrefix="1" applyNumberFormat="1" applyFont="1" applyFill="1" applyBorder="1" applyAlignment="1">
      <alignment horizontal="center" vertical="center" wrapText="1"/>
    </xf>
    <xf numFmtId="166" fontId="25" fillId="3" borderId="1" xfId="11" applyNumberFormat="1" applyFont="1" applyFill="1" applyBorder="1" applyAlignment="1">
      <alignment horizontal="center" vertical="center" wrapText="1"/>
    </xf>
    <xf numFmtId="168" fontId="25" fillId="3" borderId="5" xfId="11" applyNumberFormat="1" applyFont="1" applyFill="1" applyBorder="1" applyAlignment="1">
      <alignment horizontal="center" vertical="center" wrapText="1"/>
    </xf>
    <xf numFmtId="168" fontId="25" fillId="3" borderId="1" xfId="11" applyNumberFormat="1" applyFont="1" applyFill="1" applyBorder="1" applyAlignment="1">
      <alignment horizontal="center" vertical="center" wrapText="1"/>
    </xf>
    <xf numFmtId="166" fontId="7" fillId="3" borderId="5" xfId="11" applyNumberFormat="1" applyFont="1" applyFill="1" applyBorder="1" applyAlignment="1">
      <alignment horizontal="center" vertical="center" wrapText="1"/>
    </xf>
    <xf numFmtId="2" fontId="10" fillId="3" borderId="1" xfId="1" applyNumberFormat="1" applyFont="1" applyFill="1" applyBorder="1" applyAlignment="1">
      <alignment horizontal="center" vertical="center" wrapText="1"/>
    </xf>
    <xf numFmtId="166" fontId="8" fillId="3" borderId="2" xfId="11" quotePrefix="1" applyNumberFormat="1" applyFont="1" applyFill="1" applyBorder="1" applyAlignment="1">
      <alignment horizontal="center" vertical="center" wrapText="1"/>
    </xf>
    <xf numFmtId="166" fontId="8" fillId="3" borderId="2" xfId="11" applyNumberFormat="1" applyFont="1" applyFill="1" applyBorder="1" applyAlignment="1">
      <alignment horizontal="center" vertical="center" wrapText="1"/>
    </xf>
    <xf numFmtId="167" fontId="10" fillId="3" borderId="1" xfId="1" applyNumberFormat="1" applyFont="1" applyFill="1" applyBorder="1" applyAlignment="1">
      <alignment horizontal="center" vertical="center" wrapText="1"/>
    </xf>
    <xf numFmtId="3" fontId="8" fillId="3" borderId="1" xfId="11" applyNumberFormat="1" applyFont="1" applyFill="1" applyBorder="1" applyAlignment="1">
      <alignment horizontal="center" vertical="center"/>
    </xf>
    <xf numFmtId="4" fontId="8" fillId="3" borderId="1" xfId="11" applyNumberFormat="1" applyFont="1" applyFill="1" applyBorder="1" applyAlignment="1">
      <alignment horizontal="center" vertical="center" wrapText="1"/>
    </xf>
    <xf numFmtId="168" fontId="8" fillId="3" borderId="1" xfId="11" quotePrefix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4" fontId="7" fillId="3" borderId="1" xfId="11" applyNumberFormat="1" applyFont="1" applyFill="1" applyBorder="1" applyAlignment="1">
      <alignment horizontal="center" vertical="center"/>
    </xf>
    <xf numFmtId="166" fontId="26" fillId="2" borderId="1" xfId="12" applyNumberFormat="1" applyFont="1" applyFill="1" applyBorder="1" applyAlignment="1">
      <alignment horizontal="center" vertical="center" wrapText="1"/>
    </xf>
    <xf numFmtId="169" fontId="10" fillId="2" borderId="35" xfId="6" applyNumberFormat="1" applyFont="1" applyFill="1" applyBorder="1" applyAlignment="1">
      <alignment horizontal="center" vertical="center" wrapText="1"/>
    </xf>
    <xf numFmtId="166" fontId="10" fillId="0" borderId="49" xfId="7" applyNumberFormat="1" applyFont="1" applyFill="1" applyBorder="1" applyAlignment="1">
      <alignment horizontal="center" vertical="center" wrapText="1"/>
    </xf>
    <xf numFmtId="167" fontId="10" fillId="2" borderId="23" xfId="6" applyNumberFormat="1" applyFont="1" applyFill="1" applyBorder="1" applyAlignment="1">
      <alignment vertical="center" wrapText="1"/>
    </xf>
    <xf numFmtId="167" fontId="10" fillId="2" borderId="2" xfId="6" applyNumberFormat="1" applyFont="1" applyFill="1" applyBorder="1" applyAlignment="1">
      <alignment horizontal="center" vertical="center" wrapText="1"/>
    </xf>
    <xf numFmtId="167" fontId="32" fillId="2" borderId="31" xfId="6" applyNumberFormat="1" applyFont="1" applyFill="1" applyBorder="1" applyAlignment="1">
      <alignment horizontal="center" vertical="center" wrapText="1"/>
    </xf>
    <xf numFmtId="167" fontId="32" fillId="2" borderId="32" xfId="6" applyNumberFormat="1" applyFont="1" applyFill="1" applyBorder="1" applyAlignment="1">
      <alignment horizontal="center" vertical="center" wrapText="1"/>
    </xf>
    <xf numFmtId="167" fontId="10" fillId="0" borderId="0" xfId="6" applyNumberFormat="1" applyFont="1" applyFill="1" applyBorder="1" applyAlignment="1">
      <alignment vertical="center" wrapText="1"/>
    </xf>
    <xf numFmtId="167" fontId="30" fillId="3" borderId="29" xfId="0" applyNumberFormat="1" applyFont="1" applyFill="1" applyBorder="1" applyAlignment="1">
      <alignment horizontal="center" vertical="center" wrapText="1"/>
    </xf>
    <xf numFmtId="167" fontId="10" fillId="2" borderId="0" xfId="6" applyNumberFormat="1" applyFont="1" applyFill="1" applyBorder="1" applyAlignment="1">
      <alignment vertical="center" wrapText="1"/>
    </xf>
    <xf numFmtId="170" fontId="10" fillId="2" borderId="0" xfId="6" applyNumberFormat="1" applyFont="1" applyFill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justify"/>
    </xf>
    <xf numFmtId="0" fontId="30" fillId="6" borderId="29" xfId="0" applyFont="1" applyFill="1" applyBorder="1" applyAlignment="1">
      <alignment wrapText="1"/>
    </xf>
    <xf numFmtId="0" fontId="30" fillId="6" borderId="29" xfId="0" applyFont="1" applyFill="1" applyBorder="1" applyAlignment="1">
      <alignment horizontal="center" vertical="center" wrapText="1"/>
    </xf>
    <xf numFmtId="167" fontId="13" fillId="6" borderId="44" xfId="6" applyNumberFormat="1" applyFont="1" applyFill="1" applyBorder="1" applyAlignment="1">
      <alignment vertical="center" wrapText="1"/>
    </xf>
    <xf numFmtId="1" fontId="13" fillId="6" borderId="44" xfId="6" applyNumberFormat="1" applyFont="1" applyFill="1" applyBorder="1" applyAlignment="1">
      <alignment horizontal="center" vertical="center" wrapText="1"/>
    </xf>
    <xf numFmtId="1" fontId="10" fillId="6" borderId="35" xfId="6" applyNumberFormat="1" applyFont="1" applyFill="1" applyBorder="1" applyAlignment="1">
      <alignment horizontal="center" vertical="center" wrapText="1"/>
    </xf>
    <xf numFmtId="1" fontId="10" fillId="6" borderId="34" xfId="6" applyNumberFormat="1" applyFont="1" applyFill="1" applyBorder="1" applyAlignment="1">
      <alignment horizontal="center" vertical="center" wrapText="1"/>
    </xf>
    <xf numFmtId="1" fontId="10" fillId="6" borderId="44" xfId="6" applyNumberFormat="1" applyFont="1" applyFill="1" applyBorder="1" applyAlignment="1">
      <alignment horizontal="center" vertical="center" wrapText="1"/>
    </xf>
    <xf numFmtId="0" fontId="26" fillId="3" borderId="1" xfId="12" applyFont="1" applyFill="1" applyBorder="1" applyAlignment="1">
      <alignment horizontal="center" vertical="center" wrapText="1"/>
    </xf>
    <xf numFmtId="0" fontId="39" fillId="3" borderId="0" xfId="0" applyFont="1" applyFill="1"/>
    <xf numFmtId="0" fontId="7" fillId="6" borderId="29" xfId="0" applyFont="1" applyFill="1" applyBorder="1" applyAlignment="1">
      <alignment horizontal="center" vertical="center" wrapText="1"/>
    </xf>
    <xf numFmtId="0" fontId="30" fillId="5" borderId="29" xfId="0" applyFont="1" applyFill="1" applyBorder="1" applyAlignment="1">
      <alignment horizontal="center" vertical="center" wrapText="1"/>
    </xf>
    <xf numFmtId="169" fontId="10" fillId="5" borderId="34" xfId="6" applyNumberFormat="1" applyFont="1" applyFill="1" applyBorder="1" applyAlignment="1">
      <alignment horizontal="center" vertical="center" wrapText="1"/>
    </xf>
    <xf numFmtId="0" fontId="25" fillId="3" borderId="59" xfId="12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 wrapText="1"/>
    </xf>
    <xf numFmtId="167" fontId="25" fillId="3" borderId="1" xfId="12" applyNumberFormat="1" applyFont="1" applyFill="1" applyBorder="1" applyAlignment="1">
      <alignment horizontal="center" vertical="center" wrapText="1"/>
    </xf>
    <xf numFmtId="0" fontId="26" fillId="3" borderId="1" xfId="12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 wrapText="1"/>
    </xf>
    <xf numFmtId="0" fontId="26" fillId="3" borderId="0" xfId="12" applyFont="1" applyFill="1"/>
    <xf numFmtId="49" fontId="26" fillId="3" borderId="1" xfId="12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/>
    </xf>
    <xf numFmtId="166" fontId="25" fillId="3" borderId="1" xfId="3" quotePrefix="1" applyNumberFormat="1" applyFont="1" applyFill="1" applyBorder="1" applyAlignment="1">
      <alignment horizontal="center" vertical="center" wrapText="1"/>
    </xf>
    <xf numFmtId="0" fontId="25" fillId="3" borderId="1" xfId="12" applyFont="1" applyFill="1" applyBorder="1" applyAlignment="1">
      <alignment horizontal="center" vertical="center" wrapText="1"/>
    </xf>
    <xf numFmtId="0" fontId="7" fillId="3" borderId="1" xfId="12" applyFont="1" applyFill="1" applyBorder="1" applyAlignment="1">
      <alignment horizontal="center" vertical="center" wrapText="1"/>
    </xf>
    <xf numFmtId="166" fontId="7" fillId="3" borderId="1" xfId="12" applyNumberFormat="1" applyFont="1" applyFill="1" applyBorder="1" applyAlignment="1">
      <alignment horizontal="center" vertical="center" wrapText="1"/>
    </xf>
    <xf numFmtId="170" fontId="7" fillId="3" borderId="1" xfId="1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72" xfId="0" applyFont="1" applyBorder="1" applyAlignment="1">
      <alignment horizontal="center" wrapText="1"/>
    </xf>
    <xf numFmtId="0" fontId="10" fillId="0" borderId="73" xfId="0" applyFont="1" applyBorder="1" applyAlignment="1">
      <alignment horizontal="center" wrapText="1"/>
    </xf>
    <xf numFmtId="0" fontId="10" fillId="0" borderId="63" xfId="0" applyFont="1" applyBorder="1" applyAlignment="1">
      <alignment wrapText="1"/>
    </xf>
    <xf numFmtId="0" fontId="10" fillId="0" borderId="63" xfId="0" applyFont="1" applyBorder="1" applyAlignment="1">
      <alignment horizontal="center" wrapText="1"/>
    </xf>
    <xf numFmtId="166" fontId="8" fillId="2" borderId="1" xfId="5" applyNumberFormat="1" applyFont="1" applyFill="1" applyBorder="1" applyAlignment="1">
      <alignment horizontal="center" vertical="center" wrapText="1"/>
    </xf>
    <xf numFmtId="0" fontId="22" fillId="3" borderId="0" xfId="12" applyFont="1" applyFill="1"/>
    <xf numFmtId="166" fontId="41" fillId="0" borderId="0" xfId="0" applyNumberFormat="1" applyFont="1" applyFill="1" applyAlignment="1">
      <alignment horizontal="right" vertical="center" wrapText="1"/>
    </xf>
    <xf numFmtId="0" fontId="30" fillId="7" borderId="29" xfId="0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Fill="1" applyBorder="1" applyAlignment="1">
      <alignment horizontal="right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67" fontId="10" fillId="2" borderId="30" xfId="6" applyNumberFormat="1" applyFont="1" applyFill="1" applyBorder="1" applyAlignment="1">
      <alignment vertical="center" wrapText="1"/>
    </xf>
    <xf numFmtId="167" fontId="10" fillId="2" borderId="36" xfId="6" applyNumberFormat="1" applyFont="1" applyFill="1" applyBorder="1" applyAlignment="1">
      <alignment vertical="center" wrapText="1"/>
    </xf>
    <xf numFmtId="167" fontId="10" fillId="2" borderId="31" xfId="6" applyNumberFormat="1" applyFont="1" applyFill="1" applyBorder="1" applyAlignment="1">
      <alignment vertical="center" wrapText="1"/>
    </xf>
    <xf numFmtId="167" fontId="10" fillId="2" borderId="8" xfId="6" applyNumberFormat="1" applyFont="1" applyFill="1" applyBorder="1" applyAlignment="1">
      <alignment vertical="center" wrapText="1"/>
    </xf>
    <xf numFmtId="167" fontId="10" fillId="2" borderId="9" xfId="6" applyNumberFormat="1" applyFont="1" applyFill="1" applyBorder="1" applyAlignment="1">
      <alignment vertical="center" wrapText="1"/>
    </xf>
    <xf numFmtId="167" fontId="10" fillId="2" borderId="21" xfId="6" applyNumberFormat="1" applyFont="1" applyFill="1" applyBorder="1" applyAlignment="1">
      <alignment vertical="center" wrapText="1"/>
    </xf>
    <xf numFmtId="167" fontId="10" fillId="2" borderId="13" xfId="6" applyNumberFormat="1" applyFont="1" applyFill="1" applyBorder="1" applyAlignment="1">
      <alignment vertical="center" wrapText="1"/>
    </xf>
    <xf numFmtId="167" fontId="10" fillId="2" borderId="14" xfId="6" applyNumberFormat="1" applyFont="1" applyFill="1" applyBorder="1" applyAlignment="1">
      <alignment vertical="center" wrapText="1"/>
    </xf>
    <xf numFmtId="167" fontId="10" fillId="2" borderId="29" xfId="6" applyNumberFormat="1" applyFont="1" applyFill="1" applyBorder="1" applyAlignment="1">
      <alignment vertical="center" wrapText="1"/>
    </xf>
    <xf numFmtId="167" fontId="21" fillId="2" borderId="37" xfId="6" applyNumberFormat="1" applyFont="1" applyFill="1" applyBorder="1" applyAlignment="1">
      <alignment vertical="center" wrapText="1"/>
    </xf>
    <xf numFmtId="167" fontId="21" fillId="2" borderId="38" xfId="6" applyNumberFormat="1" applyFont="1" applyFill="1" applyBorder="1" applyAlignment="1">
      <alignment vertical="center" wrapText="1"/>
    </xf>
    <xf numFmtId="167" fontId="21" fillId="2" borderId="20" xfId="6" applyNumberFormat="1" applyFont="1" applyFill="1" applyBorder="1" applyAlignment="1">
      <alignment vertical="center" wrapText="1"/>
    </xf>
    <xf numFmtId="167" fontId="21" fillId="2" borderId="39" xfId="6" applyNumberFormat="1" applyFont="1" applyFill="1" applyBorder="1" applyAlignment="1">
      <alignment vertical="center" wrapText="1"/>
    </xf>
    <xf numFmtId="167" fontId="10" fillId="2" borderId="40" xfId="6" applyNumberFormat="1" applyFont="1" applyFill="1" applyBorder="1" applyAlignment="1">
      <alignment vertical="center" wrapText="1"/>
    </xf>
    <xf numFmtId="167" fontId="10" fillId="2" borderId="17" xfId="6" applyNumberFormat="1" applyFont="1" applyFill="1" applyBorder="1" applyAlignment="1">
      <alignment vertical="center" wrapText="1"/>
    </xf>
    <xf numFmtId="167" fontId="10" fillId="2" borderId="41" xfId="6" applyNumberFormat="1" applyFont="1" applyFill="1" applyBorder="1" applyAlignment="1">
      <alignment vertical="center" wrapText="1"/>
    </xf>
    <xf numFmtId="167" fontId="10" fillId="2" borderId="18" xfId="6" applyNumberFormat="1" applyFont="1" applyFill="1" applyBorder="1" applyAlignment="1">
      <alignment vertical="center" wrapText="1"/>
    </xf>
    <xf numFmtId="167" fontId="10" fillId="2" borderId="1" xfId="6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67" fontId="10" fillId="2" borderId="3" xfId="6" applyNumberFormat="1" applyFont="1" applyFill="1" applyBorder="1" applyAlignment="1">
      <alignment horizontal="center" vertical="center" wrapText="1"/>
    </xf>
    <xf numFmtId="167" fontId="10" fillId="2" borderId="5" xfId="6" applyNumberFormat="1" applyFont="1" applyFill="1" applyBorder="1" applyAlignment="1">
      <alignment horizontal="center" vertical="center" wrapText="1"/>
    </xf>
    <xf numFmtId="167" fontId="18" fillId="2" borderId="19" xfId="6" applyNumberFormat="1" applyFont="1" applyFill="1" applyBorder="1" applyAlignment="1">
      <alignment horizontal="center" vertical="center" wrapText="1"/>
    </xf>
    <xf numFmtId="167" fontId="18" fillId="2" borderId="6" xfId="6" applyNumberFormat="1" applyFont="1" applyFill="1" applyBorder="1" applyAlignment="1">
      <alignment horizontal="center" vertical="center" wrapText="1"/>
    </xf>
    <xf numFmtId="167" fontId="18" fillId="2" borderId="22" xfId="6" applyNumberFormat="1" applyFont="1" applyFill="1" applyBorder="1" applyAlignment="1">
      <alignment horizontal="center" vertical="center" wrapText="1"/>
    </xf>
    <xf numFmtId="167" fontId="18" fillId="2" borderId="1" xfId="6" applyNumberFormat="1" applyFont="1" applyFill="1" applyBorder="1" applyAlignment="1">
      <alignment horizontal="center" vertical="center" wrapText="1"/>
    </xf>
    <xf numFmtId="167" fontId="19" fillId="2" borderId="20" xfId="6" applyNumberFormat="1" applyFont="1" applyFill="1" applyBorder="1" applyAlignment="1">
      <alignment horizontal="left" vertical="center" wrapText="1"/>
    </xf>
    <xf numFmtId="167" fontId="19" fillId="2" borderId="9" xfId="6" applyNumberFormat="1" applyFont="1" applyFill="1" applyBorder="1" applyAlignment="1">
      <alignment horizontal="left" vertical="center" wrapText="1"/>
    </xf>
    <xf numFmtId="167" fontId="19" fillId="2" borderId="21" xfId="6" applyNumberFormat="1" applyFont="1" applyFill="1" applyBorder="1" applyAlignment="1">
      <alignment horizontal="left" vertical="center" wrapText="1"/>
    </xf>
    <xf numFmtId="167" fontId="10" fillId="3" borderId="23" xfId="6" applyNumberFormat="1" applyFont="1" applyFill="1" applyBorder="1" applyAlignment="1">
      <alignment horizontal="left" vertical="center" wrapText="1"/>
    </xf>
    <xf numFmtId="167" fontId="10" fillId="3" borderId="0" xfId="6" applyNumberFormat="1" applyFont="1" applyFill="1" applyBorder="1" applyAlignment="1">
      <alignment horizontal="left" vertical="center" wrapText="1"/>
    </xf>
    <xf numFmtId="167" fontId="10" fillId="3" borderId="24" xfId="6" applyNumberFormat="1" applyFont="1" applyFill="1" applyBorder="1" applyAlignment="1">
      <alignment horizontal="left" vertical="center" wrapText="1"/>
    </xf>
    <xf numFmtId="167" fontId="10" fillId="2" borderId="25" xfId="6" applyNumberFormat="1" applyFont="1" applyFill="1" applyBorder="1" applyAlignment="1">
      <alignment horizontal="center" vertical="center" wrapText="1"/>
    </xf>
    <xf numFmtId="167" fontId="19" fillId="3" borderId="23" xfId="6" applyNumberFormat="1" applyFont="1" applyFill="1" applyBorder="1" applyAlignment="1">
      <alignment horizontal="left" vertical="center" wrapText="1"/>
    </xf>
    <xf numFmtId="167" fontId="19" fillId="3" borderId="0" xfId="6" applyNumberFormat="1" applyFont="1" applyFill="1" applyBorder="1" applyAlignment="1">
      <alignment horizontal="left" vertical="center" wrapText="1"/>
    </xf>
    <xf numFmtId="167" fontId="19" fillId="3" borderId="24" xfId="6" applyNumberFormat="1" applyFont="1" applyFill="1" applyBorder="1" applyAlignment="1">
      <alignment horizontal="left" vertical="center" wrapText="1"/>
    </xf>
    <xf numFmtId="167" fontId="10" fillId="3" borderId="41" xfId="6" applyNumberFormat="1" applyFont="1" applyFill="1" applyBorder="1" applyAlignment="1">
      <alignment horizontal="left" vertical="center" wrapText="1"/>
    </xf>
    <xf numFmtId="167" fontId="10" fillId="3" borderId="14" xfId="6" applyNumberFormat="1" applyFont="1" applyFill="1" applyBorder="1" applyAlignment="1">
      <alignment horizontal="left" vertical="center" wrapText="1"/>
    </xf>
    <xf numFmtId="167" fontId="10" fillId="3" borderId="29" xfId="6" applyNumberFormat="1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wrapText="1"/>
    </xf>
    <xf numFmtId="0" fontId="30" fillId="4" borderId="14" xfId="0" applyFont="1" applyFill="1" applyBorder="1" applyAlignment="1">
      <alignment wrapText="1"/>
    </xf>
    <xf numFmtId="0" fontId="30" fillId="4" borderId="29" xfId="0" applyFont="1" applyFill="1" applyBorder="1" applyAlignment="1">
      <alignment wrapText="1"/>
    </xf>
    <xf numFmtId="0" fontId="31" fillId="4" borderId="8" xfId="0" applyFont="1" applyFill="1" applyBorder="1" applyAlignment="1">
      <alignment wrapText="1"/>
    </xf>
    <xf numFmtId="0" fontId="31" fillId="4" borderId="9" xfId="0" applyFont="1" applyFill="1" applyBorder="1" applyAlignment="1">
      <alignment wrapText="1"/>
    </xf>
    <xf numFmtId="0" fontId="31" fillId="4" borderId="21" xfId="0" applyFont="1" applyFill="1" applyBorder="1" applyAlignment="1">
      <alignment wrapText="1"/>
    </xf>
    <xf numFmtId="167" fontId="10" fillId="2" borderId="43" xfId="6" applyNumberFormat="1" applyFont="1" applyFill="1" applyBorder="1" applyAlignment="1">
      <alignment horizontal="center" vertical="center" wrapText="1"/>
    </xf>
    <xf numFmtId="167" fontId="10" fillId="2" borderId="44" xfId="6" applyNumberFormat="1" applyFont="1" applyFill="1" applyBorder="1" applyAlignment="1">
      <alignment horizontal="center" vertical="center" wrapText="1"/>
    </xf>
    <xf numFmtId="167" fontId="10" fillId="2" borderId="22" xfId="6" applyNumberFormat="1" applyFont="1" applyFill="1" applyBorder="1" applyAlignment="1">
      <alignment horizontal="center" vertical="center" wrapText="1"/>
    </xf>
    <xf numFmtId="167" fontId="10" fillId="2" borderId="48" xfId="6" applyNumberFormat="1" applyFont="1" applyFill="1" applyBorder="1" applyAlignment="1">
      <alignment horizontal="center" vertical="center" wrapText="1"/>
    </xf>
    <xf numFmtId="167" fontId="10" fillId="2" borderId="16" xfId="6" applyNumberFormat="1" applyFont="1" applyFill="1" applyBorder="1" applyAlignment="1">
      <alignment horizontal="center" vertical="center" wrapText="1"/>
    </xf>
    <xf numFmtId="167" fontId="16" fillId="3" borderId="30" xfId="6" applyNumberFormat="1" applyFont="1" applyFill="1" applyBorder="1" applyAlignment="1">
      <alignment vertical="center" wrapText="1"/>
    </xf>
    <xf numFmtId="167" fontId="16" fillId="3" borderId="36" xfId="6" applyNumberFormat="1" applyFont="1" applyFill="1" applyBorder="1" applyAlignment="1">
      <alignment vertical="center" wrapText="1"/>
    </xf>
    <xf numFmtId="167" fontId="16" fillId="3" borderId="37" xfId="6" applyNumberFormat="1" applyFont="1" applyFill="1" applyBorder="1" applyAlignment="1">
      <alignment vertical="center" wrapText="1"/>
    </xf>
    <xf numFmtId="167" fontId="16" fillId="3" borderId="38" xfId="6" applyNumberFormat="1" applyFont="1" applyFill="1" applyBorder="1" applyAlignment="1">
      <alignment vertical="center" wrapText="1"/>
    </xf>
    <xf numFmtId="167" fontId="16" fillId="3" borderId="20" xfId="6" applyNumberFormat="1" applyFont="1" applyFill="1" applyBorder="1" applyAlignment="1">
      <alignment vertical="center" wrapText="1"/>
    </xf>
    <xf numFmtId="167" fontId="16" fillId="3" borderId="39" xfId="6" applyNumberFormat="1" applyFont="1" applyFill="1" applyBorder="1" applyAlignment="1">
      <alignment vertical="center" wrapText="1"/>
    </xf>
    <xf numFmtId="167" fontId="13" fillId="3" borderId="40" xfId="6" applyNumberFormat="1" applyFont="1" applyFill="1" applyBorder="1" applyAlignment="1">
      <alignment vertical="center" wrapText="1"/>
    </xf>
    <xf numFmtId="167" fontId="13" fillId="3" borderId="17" xfId="6" applyNumberFormat="1" applyFont="1" applyFill="1" applyBorder="1" applyAlignment="1">
      <alignment vertical="center" wrapText="1"/>
    </xf>
    <xf numFmtId="167" fontId="13" fillId="3" borderId="41" xfId="6" applyNumberFormat="1" applyFont="1" applyFill="1" applyBorder="1" applyAlignment="1">
      <alignment vertical="center" wrapText="1"/>
    </xf>
    <xf numFmtId="167" fontId="13" fillId="3" borderId="18" xfId="6" applyNumberFormat="1" applyFont="1" applyFill="1" applyBorder="1" applyAlignment="1">
      <alignment vertical="center" wrapText="1"/>
    </xf>
    <xf numFmtId="167" fontId="16" fillId="3" borderId="33" xfId="6" applyNumberFormat="1" applyFont="1" applyFill="1" applyBorder="1" applyAlignment="1">
      <alignment vertical="center" wrapText="1"/>
    </xf>
    <xf numFmtId="167" fontId="16" fillId="3" borderId="34" xfId="6" applyNumberFormat="1" applyFont="1" applyFill="1" applyBorder="1" applyAlignment="1">
      <alignment vertical="center" wrapText="1"/>
    </xf>
    <xf numFmtId="167" fontId="13" fillId="3" borderId="35" xfId="6" applyNumberFormat="1" applyFont="1" applyFill="1" applyBorder="1" applyAlignment="1">
      <alignment vertical="center" wrapText="1"/>
    </xf>
    <xf numFmtId="167" fontId="13" fillId="3" borderId="31" xfId="6" applyNumberFormat="1" applyFont="1" applyFill="1" applyBorder="1" applyAlignment="1">
      <alignment vertical="center" wrapText="1"/>
    </xf>
    <xf numFmtId="167" fontId="13" fillId="3" borderId="32" xfId="6" applyNumberFormat="1" applyFont="1" applyFill="1" applyBorder="1" applyAlignment="1">
      <alignment vertical="center" wrapText="1"/>
    </xf>
    <xf numFmtId="0" fontId="30" fillId="4" borderId="30" xfId="0" applyFont="1" applyFill="1" applyBorder="1" applyAlignment="1">
      <alignment wrapText="1"/>
    </xf>
    <xf numFmtId="0" fontId="30" fillId="4" borderId="32" xfId="0" applyFont="1" applyFill="1" applyBorder="1" applyAlignment="1">
      <alignment wrapText="1"/>
    </xf>
    <xf numFmtId="0" fontId="30" fillId="4" borderId="31" xfId="0" applyFont="1" applyFill="1" applyBorder="1" applyAlignment="1">
      <alignment wrapText="1"/>
    </xf>
    <xf numFmtId="0" fontId="28" fillId="4" borderId="8" xfId="0" applyFont="1" applyFill="1" applyBorder="1" applyAlignment="1">
      <alignment horizontal="center" wrapText="1"/>
    </xf>
    <xf numFmtId="0" fontId="28" fillId="4" borderId="21" xfId="0" applyFont="1" applyFill="1" applyBorder="1" applyAlignment="1">
      <alignment horizontal="center" wrapText="1"/>
    </xf>
    <xf numFmtId="0" fontId="28" fillId="4" borderId="11" xfId="0" applyFont="1" applyFill="1" applyBorder="1" applyAlignment="1">
      <alignment horizontal="center" wrapText="1"/>
    </xf>
    <xf numFmtId="0" fontId="28" fillId="4" borderId="24" xfId="0" applyFont="1" applyFill="1" applyBorder="1" applyAlignment="1">
      <alignment horizontal="center" wrapText="1"/>
    </xf>
    <xf numFmtId="0" fontId="28" fillId="4" borderId="13" xfId="0" applyFont="1" applyFill="1" applyBorder="1" applyAlignment="1">
      <alignment horizontal="center" wrapText="1"/>
    </xf>
    <xf numFmtId="0" fontId="28" fillId="4" borderId="29" xfId="0" applyFont="1" applyFill="1" applyBorder="1" applyAlignment="1">
      <alignment horizontal="center" wrapText="1"/>
    </xf>
    <xf numFmtId="0" fontId="29" fillId="4" borderId="8" xfId="0" applyFont="1" applyFill="1" applyBorder="1" applyAlignment="1">
      <alignment wrapText="1"/>
    </xf>
    <xf numFmtId="0" fontId="29" fillId="4" borderId="9" xfId="0" applyFont="1" applyFill="1" applyBorder="1" applyAlignment="1">
      <alignment wrapText="1"/>
    </xf>
    <xf numFmtId="0" fontId="29" fillId="4" borderId="21" xfId="0" applyFont="1" applyFill="1" applyBorder="1" applyAlignment="1">
      <alignment wrapText="1"/>
    </xf>
    <xf numFmtId="0" fontId="30" fillId="3" borderId="11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0" fillId="3" borderId="24" xfId="0" applyFont="1" applyFill="1" applyBorder="1" applyAlignment="1">
      <alignment wrapText="1"/>
    </xf>
    <xf numFmtId="0" fontId="29" fillId="4" borderId="11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9" fillId="4" borderId="0" xfId="0" applyFont="1" applyFill="1" applyAlignment="1">
      <alignment wrapText="1"/>
    </xf>
    <xf numFmtId="0" fontId="29" fillId="4" borderId="24" xfId="0" applyFont="1" applyFill="1" applyBorder="1" applyAlignment="1">
      <alignment wrapText="1"/>
    </xf>
    <xf numFmtId="167" fontId="13" fillId="3" borderId="5" xfId="6" applyNumberFormat="1" applyFont="1" applyFill="1" applyBorder="1" applyAlignment="1">
      <alignment horizontal="center" vertical="center" wrapText="1"/>
    </xf>
    <xf numFmtId="167" fontId="13" fillId="3" borderId="26" xfId="6" applyNumberFormat="1" applyFont="1" applyFill="1" applyBorder="1" applyAlignment="1">
      <alignment horizontal="left" vertical="center" wrapText="1"/>
    </xf>
    <xf numFmtId="167" fontId="13" fillId="3" borderId="4" xfId="6" applyNumberFormat="1" applyFont="1" applyFill="1" applyBorder="1" applyAlignment="1">
      <alignment horizontal="left" vertical="center" wrapText="1"/>
    </xf>
    <xf numFmtId="167" fontId="13" fillId="3" borderId="27" xfId="6" applyNumberFormat="1" applyFont="1" applyFill="1" applyBorder="1" applyAlignment="1">
      <alignment horizontal="left" vertical="center" wrapText="1"/>
    </xf>
    <xf numFmtId="167" fontId="13" fillId="3" borderId="28" xfId="6" applyNumberFormat="1" applyFont="1" applyFill="1" applyBorder="1" applyAlignment="1">
      <alignment horizontal="center" vertical="center" wrapText="1"/>
    </xf>
    <xf numFmtId="167" fontId="13" fillId="3" borderId="2" xfId="6" applyNumberFormat="1" applyFont="1" applyFill="1" applyBorder="1" applyAlignment="1">
      <alignment horizontal="center" vertical="center" wrapText="1"/>
    </xf>
    <xf numFmtId="167" fontId="16" fillId="3" borderId="8" xfId="6" applyNumberFormat="1" applyFont="1" applyFill="1" applyBorder="1" applyAlignment="1">
      <alignment vertical="center" wrapText="1"/>
    </xf>
    <xf numFmtId="167" fontId="16" fillId="3" borderId="9" xfId="6" applyNumberFormat="1" applyFont="1" applyFill="1" applyBorder="1" applyAlignment="1">
      <alignment vertical="center" wrapText="1"/>
    </xf>
    <xf numFmtId="167" fontId="16" fillId="3" borderId="24" xfId="6" applyNumberFormat="1" applyFont="1" applyFill="1" applyBorder="1" applyAlignment="1">
      <alignment vertical="center" wrapText="1"/>
    </xf>
    <xf numFmtId="167" fontId="13" fillId="6" borderId="13" xfId="6" applyNumberFormat="1" applyFont="1" applyFill="1" applyBorder="1" applyAlignment="1">
      <alignment vertical="center" wrapText="1"/>
    </xf>
    <xf numFmtId="167" fontId="13" fillId="6" borderId="14" xfId="6" applyNumberFormat="1" applyFont="1" applyFill="1" applyBorder="1" applyAlignment="1">
      <alignment vertical="center" wrapText="1"/>
    </xf>
    <xf numFmtId="167" fontId="13" fillId="6" borderId="29" xfId="6" applyNumberFormat="1" applyFont="1" applyFill="1" applyBorder="1" applyAlignment="1">
      <alignment vertical="center" wrapText="1"/>
    </xf>
    <xf numFmtId="167" fontId="17" fillId="3" borderId="30" xfId="6" applyNumberFormat="1" applyFont="1" applyFill="1" applyBorder="1" applyAlignment="1">
      <alignment vertical="center" wrapText="1"/>
    </xf>
    <xf numFmtId="167" fontId="17" fillId="3" borderId="31" xfId="6" applyNumberFormat="1" applyFont="1" applyFill="1" applyBorder="1" applyAlignment="1">
      <alignment vertical="center" wrapText="1"/>
    </xf>
    <xf numFmtId="167" fontId="17" fillId="3" borderId="32" xfId="6" applyNumberFormat="1" applyFont="1" applyFill="1" applyBorder="1" applyAlignment="1">
      <alignment vertical="center" wrapText="1"/>
    </xf>
    <xf numFmtId="167" fontId="10" fillId="2" borderId="0" xfId="6" applyNumberFormat="1" applyFont="1" applyFill="1" applyAlignment="1">
      <alignment horizontal="right" vertical="center" wrapText="1"/>
    </xf>
    <xf numFmtId="167" fontId="11" fillId="3" borderId="0" xfId="6" applyNumberFormat="1" applyFont="1" applyFill="1" applyAlignment="1">
      <alignment horizontal="center" vertical="center" wrapText="1"/>
    </xf>
    <xf numFmtId="167" fontId="11" fillId="3" borderId="0" xfId="6" applyNumberFormat="1" applyFont="1" applyFill="1" applyAlignment="1">
      <alignment vertical="center" wrapText="1"/>
    </xf>
    <xf numFmtId="167" fontId="12" fillId="3" borderId="0" xfId="6" applyNumberFormat="1" applyFont="1" applyFill="1" applyAlignment="1">
      <alignment vertical="center" wrapText="1"/>
    </xf>
    <xf numFmtId="167" fontId="13" fillId="3" borderId="8" xfId="6" applyNumberFormat="1" applyFont="1" applyFill="1" applyBorder="1" applyAlignment="1">
      <alignment horizontal="center" vertical="center" wrapText="1"/>
    </xf>
    <xf numFmtId="167" fontId="13" fillId="3" borderId="9" xfId="6" applyNumberFormat="1" applyFont="1" applyFill="1" applyBorder="1" applyAlignment="1">
      <alignment horizontal="center" vertical="center" wrapText="1"/>
    </xf>
    <xf numFmtId="167" fontId="13" fillId="3" borderId="10" xfId="6" applyNumberFormat="1" applyFont="1" applyFill="1" applyBorder="1" applyAlignment="1">
      <alignment horizontal="center" vertical="center" wrapText="1"/>
    </xf>
    <xf numFmtId="167" fontId="13" fillId="3" borderId="11" xfId="6" applyNumberFormat="1" applyFont="1" applyFill="1" applyBorder="1" applyAlignment="1">
      <alignment horizontal="center" vertical="center" wrapText="1"/>
    </xf>
    <xf numFmtId="167" fontId="13" fillId="3" borderId="0" xfId="6" applyNumberFormat="1" applyFont="1" applyFill="1" applyBorder="1" applyAlignment="1">
      <alignment horizontal="center" vertical="center" wrapText="1"/>
    </xf>
    <xf numFmtId="167" fontId="13" fillId="3" borderId="12" xfId="6" applyNumberFormat="1" applyFont="1" applyFill="1" applyBorder="1" applyAlignment="1">
      <alignment horizontal="center" vertical="center" wrapText="1"/>
    </xf>
    <xf numFmtId="167" fontId="13" fillId="3" borderId="13" xfId="6" applyNumberFormat="1" applyFont="1" applyFill="1" applyBorder="1" applyAlignment="1">
      <alignment horizontal="center" vertical="center" wrapText="1"/>
    </xf>
    <xf numFmtId="167" fontId="13" fillId="3" borderId="14" xfId="6" applyNumberFormat="1" applyFont="1" applyFill="1" applyBorder="1" applyAlignment="1">
      <alignment horizontal="center" vertical="center" wrapText="1"/>
    </xf>
    <xf numFmtId="167" fontId="13" fillId="3" borderId="15" xfId="6" applyNumberFormat="1" applyFont="1" applyFill="1" applyBorder="1" applyAlignment="1">
      <alignment horizontal="center" vertical="center" wrapText="1"/>
    </xf>
    <xf numFmtId="167" fontId="13" fillId="3" borderId="1" xfId="6" applyNumberFormat="1" applyFont="1" applyFill="1" applyBorder="1" applyAlignment="1">
      <alignment horizontal="center" vertical="center" wrapText="1"/>
    </xf>
    <xf numFmtId="167" fontId="14" fillId="3" borderId="19" xfId="6" applyNumberFormat="1" applyFont="1" applyFill="1" applyBorder="1" applyAlignment="1">
      <alignment horizontal="center" vertical="center" wrapText="1"/>
    </xf>
    <xf numFmtId="167" fontId="14" fillId="3" borderId="6" xfId="6" applyNumberFormat="1" applyFont="1" applyFill="1" applyBorder="1" applyAlignment="1">
      <alignment horizontal="center" vertical="center" wrapText="1"/>
    </xf>
    <xf numFmtId="167" fontId="14" fillId="3" borderId="22" xfId="6" applyNumberFormat="1" applyFont="1" applyFill="1" applyBorder="1" applyAlignment="1">
      <alignment horizontal="center" vertical="center" wrapText="1"/>
    </xf>
    <xf numFmtId="167" fontId="14" fillId="3" borderId="1" xfId="6" applyNumberFormat="1" applyFont="1" applyFill="1" applyBorder="1" applyAlignment="1">
      <alignment horizontal="center" vertical="center" wrapText="1"/>
    </xf>
    <xf numFmtId="167" fontId="15" fillId="3" borderId="20" xfId="6" applyNumberFormat="1" applyFont="1" applyFill="1" applyBorder="1" applyAlignment="1">
      <alignment horizontal="left" vertical="center" wrapText="1"/>
    </xf>
    <xf numFmtId="167" fontId="15" fillId="3" borderId="9" xfId="6" applyNumberFormat="1" applyFont="1" applyFill="1" applyBorder="1" applyAlignment="1">
      <alignment horizontal="left" vertical="center" wrapText="1"/>
    </xf>
    <xf numFmtId="167" fontId="15" fillId="3" borderId="21" xfId="6" applyNumberFormat="1" applyFont="1" applyFill="1" applyBorder="1" applyAlignment="1">
      <alignment horizontal="left" vertical="center" wrapText="1"/>
    </xf>
    <xf numFmtId="167" fontId="7" fillId="3" borderId="23" xfId="6" applyNumberFormat="1" applyFont="1" applyFill="1" applyBorder="1" applyAlignment="1">
      <alignment horizontal="left" vertical="center" wrapText="1"/>
    </xf>
    <xf numFmtId="167" fontId="7" fillId="3" borderId="0" xfId="6" applyNumberFormat="1" applyFont="1" applyFill="1" applyBorder="1" applyAlignment="1">
      <alignment horizontal="left" vertical="center" wrapText="1"/>
    </xf>
    <xf numFmtId="167" fontId="7" fillId="3" borderId="24" xfId="6" applyNumberFormat="1" applyFont="1" applyFill="1" applyBorder="1" applyAlignment="1">
      <alignment horizontal="left" vertical="center" wrapText="1"/>
    </xf>
    <xf numFmtId="167" fontId="13" fillId="3" borderId="25" xfId="6" applyNumberFormat="1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wrapText="1"/>
    </xf>
    <xf numFmtId="0" fontId="30" fillId="3" borderId="14" xfId="0" applyFont="1" applyFill="1" applyBorder="1" applyAlignment="1">
      <alignment wrapText="1"/>
    </xf>
    <xf numFmtId="0" fontId="30" fillId="3" borderId="29" xfId="0" applyFont="1" applyFill="1" applyBorder="1" applyAlignment="1">
      <alignment wrapText="1"/>
    </xf>
    <xf numFmtId="0" fontId="30" fillId="4" borderId="8" xfId="0" applyFont="1" applyFill="1" applyBorder="1" applyAlignment="1">
      <alignment wrapText="1"/>
    </xf>
    <xf numFmtId="0" fontId="30" fillId="4" borderId="21" xfId="0" applyFont="1" applyFill="1" applyBorder="1" applyAlignment="1">
      <alignment wrapText="1"/>
    </xf>
    <xf numFmtId="167" fontId="10" fillId="0" borderId="45" xfId="0" applyNumberFormat="1" applyFont="1" applyFill="1" applyBorder="1" applyAlignment="1">
      <alignment horizontal="center" vertical="center" wrapText="1"/>
    </xf>
    <xf numFmtId="167" fontId="10" fillId="0" borderId="46" xfId="0" applyNumberFormat="1" applyFont="1" applyFill="1" applyBorder="1" applyAlignment="1">
      <alignment horizontal="center" vertical="center" wrapText="1"/>
    </xf>
    <xf numFmtId="167" fontId="10" fillId="0" borderId="47" xfId="0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4" borderId="0" xfId="0" applyFont="1" applyFill="1" applyAlignment="1">
      <alignment wrapText="1"/>
    </xf>
    <xf numFmtId="0" fontId="30" fillId="4" borderId="24" xfId="0" applyFont="1" applyFill="1" applyBorder="1" applyAlignment="1">
      <alignment wrapText="1"/>
    </xf>
    <xf numFmtId="167" fontId="10" fillId="0" borderId="25" xfId="6" applyNumberFormat="1" applyFont="1" applyFill="1" applyBorder="1" applyAlignment="1">
      <alignment horizontal="center" vertical="center" wrapText="1"/>
    </xf>
    <xf numFmtId="167" fontId="10" fillId="0" borderId="5" xfId="6" applyNumberFormat="1" applyFont="1" applyFill="1" applyBorder="1" applyAlignment="1">
      <alignment horizontal="center" vertical="center" wrapText="1"/>
    </xf>
    <xf numFmtId="167" fontId="19" fillId="0" borderId="23" xfId="6" applyNumberFormat="1" applyFont="1" applyFill="1" applyBorder="1" applyAlignment="1">
      <alignment horizontal="left" vertical="center" wrapText="1"/>
    </xf>
    <xf numFmtId="167" fontId="19" fillId="0" borderId="0" xfId="6" applyNumberFormat="1" applyFont="1" applyFill="1" applyBorder="1" applyAlignment="1">
      <alignment horizontal="left" vertical="center" wrapText="1"/>
    </xf>
    <xf numFmtId="167" fontId="19" fillId="0" borderId="24" xfId="6" applyNumberFormat="1" applyFont="1" applyFill="1" applyBorder="1" applyAlignment="1">
      <alignment horizontal="left" vertical="center" wrapText="1"/>
    </xf>
    <xf numFmtId="167" fontId="10" fillId="0" borderId="26" xfId="6" applyNumberFormat="1" applyFont="1" applyFill="1" applyBorder="1" applyAlignment="1">
      <alignment horizontal="left" vertical="center" wrapText="1"/>
    </xf>
    <xf numFmtId="167" fontId="10" fillId="0" borderId="4" xfId="6" applyNumberFormat="1" applyFont="1" applyFill="1" applyBorder="1" applyAlignment="1">
      <alignment horizontal="left" vertical="center" wrapText="1"/>
    </xf>
    <xf numFmtId="167" fontId="10" fillId="0" borderId="27" xfId="6" applyNumberFormat="1" applyFont="1" applyFill="1" applyBorder="1" applyAlignment="1">
      <alignment horizontal="left" vertical="center" wrapText="1"/>
    </xf>
    <xf numFmtId="167" fontId="10" fillId="0" borderId="28" xfId="6" applyNumberFormat="1" applyFont="1" applyFill="1" applyBorder="1" applyAlignment="1">
      <alignment horizontal="center" vertical="center" wrapText="1"/>
    </xf>
    <xf numFmtId="167" fontId="10" fillId="0" borderId="2" xfId="6" applyNumberFormat="1" applyFont="1" applyFill="1" applyBorder="1" applyAlignment="1">
      <alignment horizontal="center" vertical="center" wrapText="1"/>
    </xf>
    <xf numFmtId="167" fontId="21" fillId="0" borderId="8" xfId="6" applyNumberFormat="1" applyFont="1" applyFill="1" applyBorder="1" applyAlignment="1">
      <alignment vertical="center" wrapText="1"/>
    </xf>
    <xf numFmtId="167" fontId="21" fillId="0" borderId="9" xfId="6" applyNumberFormat="1" applyFont="1" applyFill="1" applyBorder="1" applyAlignment="1">
      <alignment vertical="center" wrapText="1"/>
    </xf>
    <xf numFmtId="167" fontId="21" fillId="0" borderId="21" xfId="6" applyNumberFormat="1" applyFont="1" applyFill="1" applyBorder="1" applyAlignment="1">
      <alignment vertical="center" wrapText="1"/>
    </xf>
    <xf numFmtId="0" fontId="31" fillId="4" borderId="30" xfId="0" applyFont="1" applyFill="1" applyBorder="1" applyAlignment="1">
      <alignment wrapText="1"/>
    </xf>
    <xf numFmtId="0" fontId="31" fillId="4" borderId="31" xfId="0" applyFont="1" applyFill="1" applyBorder="1" applyAlignment="1">
      <alignment wrapText="1"/>
    </xf>
    <xf numFmtId="0" fontId="31" fillId="4" borderId="32" xfId="0" applyFont="1" applyFill="1" applyBorder="1" applyAlignment="1">
      <alignment wrapText="1"/>
    </xf>
    <xf numFmtId="167" fontId="18" fillId="0" borderId="19" xfId="6" applyNumberFormat="1" applyFont="1" applyFill="1" applyBorder="1" applyAlignment="1">
      <alignment horizontal="center" vertical="center" wrapText="1"/>
    </xf>
    <xf numFmtId="167" fontId="18" fillId="0" borderId="6" xfId="6" applyNumberFormat="1" applyFont="1" applyFill="1" applyBorder="1" applyAlignment="1">
      <alignment horizontal="center" vertical="center" wrapText="1"/>
    </xf>
    <xf numFmtId="167" fontId="18" fillId="0" borderId="22" xfId="6" applyNumberFormat="1" applyFont="1" applyFill="1" applyBorder="1" applyAlignment="1">
      <alignment horizontal="center" vertical="center" wrapText="1"/>
    </xf>
    <xf numFmtId="167" fontId="18" fillId="0" borderId="1" xfId="6" applyNumberFormat="1" applyFont="1" applyFill="1" applyBorder="1" applyAlignment="1">
      <alignment horizontal="center" vertical="center" wrapText="1"/>
    </xf>
    <xf numFmtId="167" fontId="19" fillId="0" borderId="20" xfId="6" applyNumberFormat="1" applyFont="1" applyFill="1" applyBorder="1" applyAlignment="1">
      <alignment horizontal="left" vertical="center" wrapText="1"/>
    </xf>
    <xf numFmtId="167" fontId="19" fillId="0" borderId="9" xfId="6" applyNumberFormat="1" applyFont="1" applyFill="1" applyBorder="1" applyAlignment="1">
      <alignment horizontal="left" vertical="center" wrapText="1"/>
    </xf>
    <xf numFmtId="167" fontId="19" fillId="0" borderId="21" xfId="6" applyNumberFormat="1" applyFont="1" applyFill="1" applyBorder="1" applyAlignment="1">
      <alignment horizontal="left" vertical="center" wrapText="1"/>
    </xf>
    <xf numFmtId="167" fontId="10" fillId="0" borderId="40" xfId="6" applyNumberFormat="1" applyFont="1" applyFill="1" applyBorder="1" applyAlignment="1">
      <alignment vertical="center" wrapText="1"/>
    </xf>
    <xf numFmtId="167" fontId="10" fillId="0" borderId="17" xfId="6" applyNumberFormat="1" applyFont="1" applyFill="1" applyBorder="1" applyAlignment="1">
      <alignment vertical="center" wrapText="1"/>
    </xf>
    <xf numFmtId="167" fontId="10" fillId="0" borderId="41" xfId="6" applyNumberFormat="1" applyFont="1" applyFill="1" applyBorder="1" applyAlignment="1">
      <alignment vertical="center" wrapText="1"/>
    </xf>
    <xf numFmtId="167" fontId="10" fillId="0" borderId="18" xfId="6" applyNumberFormat="1" applyFont="1" applyFill="1" applyBorder="1" applyAlignment="1">
      <alignment vertical="center" wrapText="1"/>
    </xf>
    <xf numFmtId="167" fontId="21" fillId="0" borderId="37" xfId="6" applyNumberFormat="1" applyFont="1" applyFill="1" applyBorder="1" applyAlignment="1">
      <alignment vertical="center" wrapText="1"/>
    </xf>
    <xf numFmtId="167" fontId="21" fillId="0" borderId="38" xfId="6" applyNumberFormat="1" applyFont="1" applyFill="1" applyBorder="1" applyAlignment="1">
      <alignment vertical="center" wrapText="1"/>
    </xf>
    <xf numFmtId="167" fontId="21" fillId="0" borderId="20" xfId="6" applyNumberFormat="1" applyFont="1" applyFill="1" applyBorder="1" applyAlignment="1">
      <alignment vertical="center" wrapText="1"/>
    </xf>
    <xf numFmtId="167" fontId="21" fillId="0" borderId="39" xfId="6" applyNumberFormat="1" applyFont="1" applyFill="1" applyBorder="1" applyAlignment="1">
      <alignment vertical="center" wrapText="1"/>
    </xf>
    <xf numFmtId="167" fontId="13" fillId="3" borderId="23" xfId="6" applyNumberFormat="1" applyFont="1" applyFill="1" applyBorder="1" applyAlignment="1">
      <alignment horizontal="left" vertical="center" wrapText="1"/>
    </xf>
    <xf numFmtId="167" fontId="13" fillId="3" borderId="0" xfId="6" applyNumberFormat="1" applyFont="1" applyFill="1" applyBorder="1" applyAlignment="1">
      <alignment horizontal="left" vertical="center" wrapText="1"/>
    </xf>
    <xf numFmtId="167" fontId="13" fillId="3" borderId="24" xfId="6" applyNumberFormat="1" applyFont="1" applyFill="1" applyBorder="1" applyAlignment="1">
      <alignment horizontal="left" vertical="center" wrapText="1"/>
    </xf>
    <xf numFmtId="167" fontId="10" fillId="6" borderId="13" xfId="6" applyNumberFormat="1" applyFont="1" applyFill="1" applyBorder="1" applyAlignment="1">
      <alignment vertical="center" wrapText="1"/>
    </xf>
    <xf numFmtId="167" fontId="10" fillId="6" borderId="14" xfId="6" applyNumberFormat="1" applyFont="1" applyFill="1" applyBorder="1" applyAlignment="1">
      <alignment vertical="center" wrapText="1"/>
    </xf>
    <xf numFmtId="167" fontId="10" fillId="6" borderId="29" xfId="6" applyNumberFormat="1" applyFont="1" applyFill="1" applyBorder="1" applyAlignment="1">
      <alignment vertical="center" wrapText="1"/>
    </xf>
    <xf numFmtId="167" fontId="32" fillId="0" borderId="30" xfId="6" applyNumberFormat="1" applyFont="1" applyFill="1" applyBorder="1" applyAlignment="1">
      <alignment vertical="center" wrapText="1"/>
    </xf>
    <xf numFmtId="167" fontId="32" fillId="0" borderId="31" xfId="6" applyNumberFormat="1" applyFont="1" applyFill="1" applyBorder="1" applyAlignment="1">
      <alignment vertical="center" wrapText="1"/>
    </xf>
    <xf numFmtId="167" fontId="32" fillId="0" borderId="32" xfId="6" applyNumberFormat="1" applyFont="1" applyFill="1" applyBorder="1" applyAlignment="1">
      <alignment vertical="center" wrapText="1"/>
    </xf>
    <xf numFmtId="167" fontId="21" fillId="0" borderId="33" xfId="6" applyNumberFormat="1" applyFont="1" applyFill="1" applyBorder="1" applyAlignment="1">
      <alignment vertical="center" wrapText="1"/>
    </xf>
    <xf numFmtId="167" fontId="21" fillId="0" borderId="34" xfId="6" applyNumberFormat="1" applyFont="1" applyFill="1" applyBorder="1" applyAlignment="1">
      <alignment vertical="center" wrapText="1"/>
    </xf>
    <xf numFmtId="167" fontId="10" fillId="0" borderId="35" xfId="6" applyNumberFormat="1" applyFont="1" applyFill="1" applyBorder="1" applyAlignment="1">
      <alignment vertical="center" wrapText="1"/>
    </xf>
    <xf numFmtId="167" fontId="10" fillId="0" borderId="31" xfId="6" applyNumberFormat="1" applyFont="1" applyFill="1" applyBorder="1" applyAlignment="1">
      <alignment vertical="center" wrapText="1"/>
    </xf>
    <xf numFmtId="167" fontId="10" fillId="0" borderId="32" xfId="6" applyNumberFormat="1" applyFont="1" applyFill="1" applyBorder="1" applyAlignment="1">
      <alignment vertical="center" wrapText="1"/>
    </xf>
    <xf numFmtId="167" fontId="21" fillId="0" borderId="30" xfId="6" applyNumberFormat="1" applyFont="1" applyFill="1" applyBorder="1" applyAlignment="1">
      <alignment vertical="center" wrapText="1"/>
    </xf>
    <xf numFmtId="167" fontId="21" fillId="0" borderId="36" xfId="6" applyNumberFormat="1" applyFont="1" applyFill="1" applyBorder="1" applyAlignment="1">
      <alignment vertical="center" wrapText="1"/>
    </xf>
    <xf numFmtId="167" fontId="13" fillId="3" borderId="33" xfId="6" applyNumberFormat="1" applyFont="1" applyFill="1" applyBorder="1" applyAlignment="1">
      <alignment vertical="center" wrapText="1"/>
    </xf>
    <xf numFmtId="167" fontId="13" fillId="3" borderId="34" xfId="6" applyNumberFormat="1" applyFont="1" applyFill="1" applyBorder="1" applyAlignment="1">
      <alignment vertical="center" wrapText="1"/>
    </xf>
    <xf numFmtId="167" fontId="13" fillId="3" borderId="30" xfId="6" applyNumberFormat="1" applyFont="1" applyFill="1" applyBorder="1" applyAlignment="1">
      <alignment vertical="center" wrapText="1"/>
    </xf>
    <xf numFmtId="167" fontId="13" fillId="3" borderId="36" xfId="6" applyNumberFormat="1" applyFont="1" applyFill="1" applyBorder="1" applyAlignment="1">
      <alignment vertical="center" wrapText="1"/>
    </xf>
    <xf numFmtId="167" fontId="13" fillId="3" borderId="51" xfId="6" applyNumberFormat="1" applyFont="1" applyFill="1" applyBorder="1" applyAlignment="1">
      <alignment horizontal="center" vertical="center" wrapText="1"/>
    </xf>
    <xf numFmtId="167" fontId="13" fillId="3" borderId="52" xfId="6" applyNumberFormat="1" applyFont="1" applyFill="1" applyBorder="1" applyAlignment="1">
      <alignment horizontal="center" vertical="center" wrapText="1"/>
    </xf>
    <xf numFmtId="167" fontId="15" fillId="3" borderId="23" xfId="6" applyNumberFormat="1" applyFont="1" applyFill="1" applyBorder="1" applyAlignment="1">
      <alignment horizontal="left" vertical="center" wrapText="1"/>
    </xf>
    <xf numFmtId="167" fontId="15" fillId="3" borderId="0" xfId="6" applyNumberFormat="1" applyFont="1" applyFill="1" applyBorder="1" applyAlignment="1">
      <alignment horizontal="left" vertical="center" wrapText="1"/>
    </xf>
    <xf numFmtId="167" fontId="15" fillId="3" borderId="24" xfId="6" applyNumberFormat="1" applyFont="1" applyFill="1" applyBorder="1" applyAlignment="1">
      <alignment horizontal="left" vertical="center" wrapText="1"/>
    </xf>
    <xf numFmtId="167" fontId="13" fillId="3" borderId="41" xfId="6" applyNumberFormat="1" applyFont="1" applyFill="1" applyBorder="1" applyAlignment="1">
      <alignment horizontal="left" vertical="center" wrapText="1"/>
    </xf>
    <xf numFmtId="167" fontId="13" fillId="3" borderId="14" xfId="6" applyNumberFormat="1" applyFont="1" applyFill="1" applyBorder="1" applyAlignment="1">
      <alignment horizontal="left" vertical="center" wrapText="1"/>
    </xf>
    <xf numFmtId="167" fontId="13" fillId="3" borderId="29" xfId="6" applyNumberFormat="1" applyFont="1" applyFill="1" applyBorder="1" applyAlignment="1">
      <alignment horizontal="left" vertical="center" wrapText="1"/>
    </xf>
    <xf numFmtId="167" fontId="13" fillId="3" borderId="53" xfId="6" applyNumberFormat="1" applyFont="1" applyFill="1" applyBorder="1" applyAlignment="1">
      <alignment vertical="center" wrapText="1"/>
    </xf>
    <xf numFmtId="167" fontId="13" fillId="3" borderId="54" xfId="6" applyNumberFormat="1" applyFont="1" applyFill="1" applyBorder="1" applyAlignment="1">
      <alignment vertical="center" wrapText="1"/>
    </xf>
    <xf numFmtId="167" fontId="13" fillId="3" borderId="56" xfId="6" applyNumberFormat="1" applyFont="1" applyFill="1" applyBorder="1" applyAlignment="1">
      <alignment vertical="center" wrapText="1"/>
    </xf>
    <xf numFmtId="167" fontId="13" fillId="3" borderId="57" xfId="6" applyNumberFormat="1" applyFont="1" applyFill="1" applyBorder="1" applyAlignment="1">
      <alignment vertical="center" wrapText="1"/>
    </xf>
    <xf numFmtId="167" fontId="10" fillId="0" borderId="0" xfId="6" applyNumberFormat="1" applyFont="1" applyFill="1" applyAlignment="1">
      <alignment horizontal="right" vertical="center" wrapText="1"/>
    </xf>
    <xf numFmtId="49" fontId="10" fillId="0" borderId="0" xfId="6" applyNumberFormat="1" applyFont="1" applyFill="1" applyAlignment="1">
      <alignment horizontal="right" vertical="center" wrapText="1"/>
    </xf>
    <xf numFmtId="167" fontId="10" fillId="2" borderId="53" xfId="6" applyNumberFormat="1" applyFont="1" applyFill="1" applyBorder="1" applyAlignment="1">
      <alignment vertical="center" wrapText="1"/>
    </xf>
    <xf numFmtId="167" fontId="10" fillId="2" borderId="54" xfId="6" applyNumberFormat="1" applyFont="1" applyFill="1" applyBorder="1" applyAlignment="1">
      <alignment vertical="center" wrapText="1"/>
    </xf>
    <xf numFmtId="167" fontId="10" fillId="2" borderId="56" xfId="6" applyNumberFormat="1" applyFont="1" applyFill="1" applyBorder="1" applyAlignment="1">
      <alignment vertical="center" wrapText="1"/>
    </xf>
    <xf numFmtId="167" fontId="10" fillId="2" borderId="57" xfId="6" applyNumberFormat="1" applyFont="1" applyFill="1" applyBorder="1" applyAlignment="1">
      <alignment vertical="center" wrapText="1"/>
    </xf>
    <xf numFmtId="167" fontId="10" fillId="2" borderId="33" xfId="6" applyNumberFormat="1" applyFont="1" applyFill="1" applyBorder="1" applyAlignment="1">
      <alignment vertical="center" wrapText="1"/>
    </xf>
    <xf numFmtId="167" fontId="10" fillId="2" borderId="34" xfId="6" applyNumberFormat="1" applyFont="1" applyFill="1" applyBorder="1" applyAlignment="1">
      <alignment vertical="center" wrapText="1"/>
    </xf>
    <xf numFmtId="167" fontId="10" fillId="2" borderId="51" xfId="6" applyNumberFormat="1" applyFont="1" applyFill="1" applyBorder="1" applyAlignment="1">
      <alignment horizontal="center" vertical="center" wrapText="1"/>
    </xf>
    <xf numFmtId="167" fontId="10" fillId="2" borderId="52" xfId="6" applyNumberFormat="1" applyFont="1" applyFill="1" applyBorder="1" applyAlignment="1">
      <alignment horizontal="center" vertical="center" wrapText="1"/>
    </xf>
    <xf numFmtId="167" fontId="19" fillId="2" borderId="23" xfId="6" applyNumberFormat="1" applyFont="1" applyFill="1" applyBorder="1" applyAlignment="1">
      <alignment horizontal="left" vertical="center" wrapText="1"/>
    </xf>
    <xf numFmtId="167" fontId="19" fillId="2" borderId="0" xfId="6" applyNumberFormat="1" applyFont="1" applyFill="1" applyBorder="1" applyAlignment="1">
      <alignment horizontal="left" vertical="center" wrapText="1"/>
    </xf>
    <xf numFmtId="167" fontId="19" fillId="2" borderId="24" xfId="6" applyNumberFormat="1" applyFont="1" applyFill="1" applyBorder="1" applyAlignment="1">
      <alignment horizontal="left" vertical="center" wrapText="1"/>
    </xf>
    <xf numFmtId="167" fontId="10" fillId="2" borderId="41" xfId="6" applyNumberFormat="1" applyFont="1" applyFill="1" applyBorder="1" applyAlignment="1">
      <alignment horizontal="left" vertical="center" wrapText="1"/>
    </xf>
    <xf numFmtId="167" fontId="10" fillId="2" borderId="14" xfId="6" applyNumberFormat="1" applyFont="1" applyFill="1" applyBorder="1" applyAlignment="1">
      <alignment horizontal="left" vertical="center" wrapText="1"/>
    </xf>
    <xf numFmtId="167" fontId="10" fillId="2" borderId="29" xfId="6" applyNumberFormat="1" applyFont="1" applyFill="1" applyBorder="1" applyAlignment="1">
      <alignment horizontal="left" vertical="center" wrapText="1"/>
    </xf>
    <xf numFmtId="166" fontId="8" fillId="3" borderId="0" xfId="0" applyNumberFormat="1" applyFont="1" applyFill="1" applyAlignment="1">
      <alignment horizontal="right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right" vertic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166" fontId="8" fillId="3" borderId="6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167" fontId="13" fillId="3" borderId="13" xfId="6" applyNumberFormat="1" applyFont="1" applyFill="1" applyBorder="1" applyAlignment="1">
      <alignment vertical="center" wrapText="1"/>
    </xf>
    <xf numFmtId="167" fontId="13" fillId="3" borderId="14" xfId="6" applyNumberFormat="1" applyFont="1" applyFill="1" applyBorder="1" applyAlignment="1">
      <alignment vertical="center" wrapText="1"/>
    </xf>
    <xf numFmtId="167" fontId="13" fillId="3" borderId="29" xfId="6" applyNumberFormat="1" applyFont="1" applyFill="1" applyBorder="1" applyAlignment="1">
      <alignment vertical="center" wrapText="1"/>
    </xf>
    <xf numFmtId="167" fontId="10" fillId="0" borderId="13" xfId="6" applyNumberFormat="1" applyFont="1" applyFill="1" applyBorder="1" applyAlignment="1">
      <alignment vertical="center" wrapText="1"/>
    </xf>
    <xf numFmtId="167" fontId="10" fillId="0" borderId="14" xfId="6" applyNumberFormat="1" applyFont="1" applyFill="1" applyBorder="1" applyAlignment="1">
      <alignment vertical="center" wrapText="1"/>
    </xf>
    <xf numFmtId="167" fontId="10" fillId="0" borderId="29" xfId="6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wrapText="1"/>
    </xf>
    <xf numFmtId="167" fontId="13" fillId="3" borderId="60" xfId="6" applyNumberFormat="1" applyFont="1" applyFill="1" applyBorder="1" applyAlignment="1">
      <alignment vertical="center" wrapText="1"/>
    </xf>
    <xf numFmtId="167" fontId="13" fillId="3" borderId="0" xfId="6" applyNumberFormat="1" applyFont="1" applyFill="1" applyAlignment="1">
      <alignment horizontal="right" vertical="center" wrapText="1"/>
    </xf>
    <xf numFmtId="167" fontId="10" fillId="2" borderId="15" xfId="6" applyNumberFormat="1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wrapText="1"/>
    </xf>
    <xf numFmtId="0" fontId="30" fillId="4" borderId="9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0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0" fillId="4" borderId="14" xfId="0" applyFont="1" applyFill="1" applyBorder="1" applyAlignment="1">
      <alignment horizontal="center" wrapText="1"/>
    </xf>
    <xf numFmtId="0" fontId="30" fillId="4" borderId="29" xfId="0" applyFont="1" applyFill="1" applyBorder="1" applyAlignment="1">
      <alignment horizontal="center" wrapText="1"/>
    </xf>
    <xf numFmtId="0" fontId="10" fillId="0" borderId="68" xfId="0" applyFont="1" applyBorder="1" applyAlignment="1">
      <alignment wrapText="1"/>
    </xf>
    <xf numFmtId="0" fontId="10" fillId="0" borderId="71" xfId="0" applyFont="1" applyBorder="1" applyAlignment="1">
      <alignment wrapText="1"/>
    </xf>
    <xf numFmtId="0" fontId="10" fillId="0" borderId="69" xfId="0" applyFont="1" applyBorder="1" applyAlignment="1">
      <alignment wrapText="1"/>
    </xf>
    <xf numFmtId="0" fontId="10" fillId="0" borderId="72" xfId="0" applyFont="1" applyBorder="1" applyAlignment="1">
      <alignment horizontal="center" wrapText="1"/>
    </xf>
    <xf numFmtId="0" fontId="10" fillId="0" borderId="73" xfId="0" applyFont="1" applyBorder="1" applyAlignment="1">
      <alignment horizontal="center" wrapText="1"/>
    </xf>
    <xf numFmtId="0" fontId="21" fillId="0" borderId="72" xfId="0" applyFont="1" applyBorder="1" applyAlignment="1">
      <alignment wrapText="1"/>
    </xf>
    <xf numFmtId="0" fontId="21" fillId="0" borderId="74" xfId="0" applyFont="1" applyBorder="1" applyAlignment="1">
      <alignment wrapText="1"/>
    </xf>
    <xf numFmtId="0" fontId="21" fillId="0" borderId="73" xfId="0" applyFont="1" applyBorder="1" applyAlignment="1">
      <alignment wrapText="1"/>
    </xf>
    <xf numFmtId="0" fontId="10" fillId="0" borderId="72" xfId="0" applyFont="1" applyBorder="1" applyAlignment="1">
      <alignment wrapText="1"/>
    </xf>
    <xf numFmtId="0" fontId="10" fillId="0" borderId="74" xfId="0" applyFont="1" applyBorder="1" applyAlignment="1">
      <alignment wrapText="1"/>
    </xf>
    <xf numFmtId="0" fontId="10" fillId="0" borderId="73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10" fillId="0" borderId="66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67" xfId="0" applyFont="1" applyBorder="1" applyAlignment="1">
      <alignment wrapText="1"/>
    </xf>
    <xf numFmtId="0" fontId="19" fillId="0" borderId="6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67" xfId="0" applyFont="1" applyBorder="1" applyAlignment="1">
      <alignment wrapText="1"/>
    </xf>
    <xf numFmtId="0" fontId="30" fillId="3" borderId="30" xfId="0" applyFont="1" applyFill="1" applyBorder="1" applyAlignment="1">
      <alignment wrapText="1"/>
    </xf>
    <xf numFmtId="0" fontId="30" fillId="3" borderId="31" xfId="0" applyFont="1" applyFill="1" applyBorder="1" applyAlignment="1">
      <alignment wrapText="1"/>
    </xf>
    <xf numFmtId="0" fontId="30" fillId="3" borderId="32" xfId="0" applyFont="1" applyFill="1" applyBorder="1" applyAlignment="1">
      <alignment wrapText="1"/>
    </xf>
    <xf numFmtId="0" fontId="18" fillId="0" borderId="64" xfId="0" applyFont="1" applyBorder="1" applyAlignment="1">
      <alignment horizontal="center" wrapText="1"/>
    </xf>
    <xf numFmtId="0" fontId="18" fillId="0" borderId="65" xfId="0" applyFont="1" applyBorder="1" applyAlignment="1">
      <alignment horizontal="center" wrapText="1"/>
    </xf>
    <xf numFmtId="0" fontId="18" fillId="0" borderId="66" xfId="0" applyFont="1" applyBorder="1" applyAlignment="1">
      <alignment horizontal="center" wrapText="1"/>
    </xf>
    <xf numFmtId="0" fontId="18" fillId="0" borderId="67" xfId="0" applyFont="1" applyBorder="1" applyAlignment="1">
      <alignment horizontal="center" wrapText="1"/>
    </xf>
    <xf numFmtId="0" fontId="31" fillId="3" borderId="30" xfId="0" applyFont="1" applyFill="1" applyBorder="1" applyAlignment="1">
      <alignment wrapText="1"/>
    </xf>
    <xf numFmtId="0" fontId="31" fillId="3" borderId="31" xfId="0" applyFont="1" applyFill="1" applyBorder="1" applyAlignment="1">
      <alignment wrapText="1"/>
    </xf>
    <xf numFmtId="0" fontId="31" fillId="3" borderId="32" xfId="0" applyFont="1" applyFill="1" applyBorder="1" applyAlignment="1">
      <alignment wrapText="1"/>
    </xf>
    <xf numFmtId="0" fontId="28" fillId="3" borderId="8" xfId="0" applyFont="1" applyFill="1" applyBorder="1" applyAlignment="1">
      <alignment horizontal="center" wrapText="1"/>
    </xf>
    <xf numFmtId="0" fontId="28" fillId="3" borderId="21" xfId="0" applyFont="1" applyFill="1" applyBorder="1" applyAlignment="1">
      <alignment horizontal="center" wrapText="1"/>
    </xf>
    <xf numFmtId="0" fontId="28" fillId="3" borderId="11" xfId="0" applyFont="1" applyFill="1" applyBorder="1" applyAlignment="1">
      <alignment horizontal="center" wrapText="1"/>
    </xf>
    <xf numFmtId="0" fontId="28" fillId="3" borderId="24" xfId="0" applyFont="1" applyFill="1" applyBorder="1" applyAlignment="1">
      <alignment horizontal="center" wrapText="1"/>
    </xf>
    <xf numFmtId="0" fontId="28" fillId="3" borderId="13" xfId="0" applyFont="1" applyFill="1" applyBorder="1" applyAlignment="1">
      <alignment horizontal="center" wrapText="1"/>
    </xf>
    <xf numFmtId="0" fontId="28" fillId="3" borderId="29" xfId="0" applyFont="1" applyFill="1" applyBorder="1" applyAlignment="1">
      <alignment horizontal="center" wrapText="1"/>
    </xf>
    <xf numFmtId="0" fontId="29" fillId="3" borderId="8" xfId="0" applyFont="1" applyFill="1" applyBorder="1" applyAlignment="1">
      <alignment wrapText="1"/>
    </xf>
    <xf numFmtId="0" fontId="29" fillId="3" borderId="9" xfId="0" applyFont="1" applyFill="1" applyBorder="1" applyAlignment="1">
      <alignment wrapText="1"/>
    </xf>
    <xf numFmtId="0" fontId="29" fillId="3" borderId="21" xfId="0" applyFont="1" applyFill="1" applyBorder="1" applyAlignment="1">
      <alignment wrapText="1"/>
    </xf>
    <xf numFmtId="0" fontId="29" fillId="3" borderId="11" xfId="0" applyFont="1" applyFill="1" applyBorder="1" applyAlignment="1">
      <alignment wrapText="1"/>
    </xf>
    <xf numFmtId="0" fontId="29" fillId="3" borderId="0" xfId="0" applyFont="1" applyFill="1" applyBorder="1" applyAlignment="1">
      <alignment wrapText="1"/>
    </xf>
    <xf numFmtId="0" fontId="29" fillId="3" borderId="0" xfId="0" applyFont="1" applyFill="1" applyAlignment="1">
      <alignment wrapText="1"/>
    </xf>
    <xf numFmtId="0" fontId="29" fillId="3" borderId="24" xfId="0" applyFont="1" applyFill="1" applyBorder="1" applyAlignment="1">
      <alignment wrapText="1"/>
    </xf>
    <xf numFmtId="0" fontId="30" fillId="3" borderId="8" xfId="0" applyFont="1" applyFill="1" applyBorder="1" applyAlignment="1">
      <alignment wrapText="1"/>
    </xf>
    <xf numFmtId="0" fontId="30" fillId="3" borderId="21" xfId="0" applyFont="1" applyFill="1" applyBorder="1" applyAlignment="1">
      <alignment wrapText="1"/>
    </xf>
    <xf numFmtId="167" fontId="16" fillId="3" borderId="21" xfId="6" applyNumberFormat="1" applyFont="1" applyFill="1" applyBorder="1" applyAlignment="1">
      <alignment vertical="center" wrapText="1"/>
    </xf>
    <xf numFmtId="0" fontId="31" fillId="3" borderId="8" xfId="0" applyFont="1" applyFill="1" applyBorder="1" applyAlignment="1">
      <alignment wrapText="1"/>
    </xf>
    <xf numFmtId="0" fontId="31" fillId="3" borderId="9" xfId="0" applyFont="1" applyFill="1" applyBorder="1" applyAlignment="1">
      <alignment wrapText="1"/>
    </xf>
    <xf numFmtId="0" fontId="31" fillId="3" borderId="21" xfId="0" applyFont="1" applyFill="1" applyBorder="1" applyAlignment="1">
      <alignment wrapText="1"/>
    </xf>
    <xf numFmtId="167" fontId="14" fillId="3" borderId="8" xfId="6" applyNumberFormat="1" applyFont="1" applyFill="1" applyBorder="1" applyAlignment="1">
      <alignment horizontal="center" vertical="center" wrapText="1"/>
    </xf>
    <xf numFmtId="167" fontId="14" fillId="3" borderId="10" xfId="6" applyNumberFormat="1" applyFont="1" applyFill="1" applyBorder="1" applyAlignment="1">
      <alignment horizontal="center" vertical="center" wrapText="1"/>
    </xf>
    <xf numFmtId="167" fontId="14" fillId="3" borderId="60" xfId="6" applyNumberFormat="1" applyFont="1" applyFill="1" applyBorder="1" applyAlignment="1">
      <alignment horizontal="center" vertical="center" wrapText="1"/>
    </xf>
    <xf numFmtId="167" fontId="14" fillId="3" borderId="62" xfId="6" applyNumberFormat="1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167" fontId="10" fillId="3" borderId="40" xfId="6" applyNumberFormat="1" applyFont="1" applyFill="1" applyBorder="1" applyAlignment="1">
      <alignment vertical="center" wrapText="1"/>
    </xf>
    <xf numFmtId="167" fontId="10" fillId="3" borderId="17" xfId="6" applyNumberFormat="1" applyFont="1" applyFill="1" applyBorder="1" applyAlignment="1">
      <alignment vertical="center" wrapText="1"/>
    </xf>
    <xf numFmtId="167" fontId="10" fillId="3" borderId="41" xfId="6" applyNumberFormat="1" applyFont="1" applyFill="1" applyBorder="1" applyAlignment="1">
      <alignment vertical="center" wrapText="1"/>
    </xf>
    <xf numFmtId="167" fontId="10" fillId="3" borderId="18" xfId="6" applyNumberFormat="1" applyFont="1" applyFill="1" applyBorder="1" applyAlignment="1">
      <alignment vertical="center" wrapText="1"/>
    </xf>
    <xf numFmtId="167" fontId="21" fillId="3" borderId="37" xfId="6" applyNumberFormat="1" applyFont="1" applyFill="1" applyBorder="1" applyAlignment="1">
      <alignment vertical="center" wrapText="1"/>
    </xf>
    <xf numFmtId="167" fontId="21" fillId="3" borderId="38" xfId="6" applyNumberFormat="1" applyFont="1" applyFill="1" applyBorder="1" applyAlignment="1">
      <alignment vertical="center" wrapText="1"/>
    </xf>
    <xf numFmtId="167" fontId="21" fillId="3" borderId="20" xfId="6" applyNumberFormat="1" applyFont="1" applyFill="1" applyBorder="1" applyAlignment="1">
      <alignment vertical="center" wrapText="1"/>
    </xf>
    <xf numFmtId="167" fontId="21" fillId="3" borderId="39" xfId="6" applyNumberFormat="1" applyFont="1" applyFill="1" applyBorder="1" applyAlignment="1">
      <alignment vertical="center" wrapText="1"/>
    </xf>
    <xf numFmtId="167" fontId="10" fillId="3" borderId="53" xfId="6" applyNumberFormat="1" applyFont="1" applyFill="1" applyBorder="1" applyAlignment="1">
      <alignment vertical="center" wrapText="1"/>
    </xf>
    <xf numFmtId="167" fontId="10" fillId="3" borderId="54" xfId="6" applyNumberFormat="1" applyFont="1" applyFill="1" applyBorder="1" applyAlignment="1">
      <alignment vertical="center" wrapText="1"/>
    </xf>
    <xf numFmtId="167" fontId="10" fillId="3" borderId="56" xfId="6" applyNumberFormat="1" applyFont="1" applyFill="1" applyBorder="1" applyAlignment="1">
      <alignment vertical="center" wrapText="1"/>
    </xf>
    <xf numFmtId="167" fontId="10" fillId="3" borderId="57" xfId="6" applyNumberFormat="1" applyFont="1" applyFill="1" applyBorder="1" applyAlignment="1">
      <alignment vertical="center" wrapText="1"/>
    </xf>
    <xf numFmtId="167" fontId="10" fillId="3" borderId="33" xfId="6" applyNumberFormat="1" applyFont="1" applyFill="1" applyBorder="1" applyAlignment="1">
      <alignment vertical="center" wrapText="1"/>
    </xf>
    <xf numFmtId="167" fontId="10" fillId="3" borderId="34" xfId="6" applyNumberFormat="1" applyFont="1" applyFill="1" applyBorder="1" applyAlignment="1">
      <alignment vertical="center" wrapText="1"/>
    </xf>
    <xf numFmtId="167" fontId="10" fillId="3" borderId="30" xfId="6" applyNumberFormat="1" applyFont="1" applyFill="1" applyBorder="1" applyAlignment="1">
      <alignment vertical="center" wrapText="1"/>
    </xf>
    <xf numFmtId="167" fontId="10" fillId="3" borderId="36" xfId="6" applyNumberFormat="1" applyFont="1" applyFill="1" applyBorder="1" applyAlignment="1">
      <alignment vertical="center" wrapText="1"/>
    </xf>
    <xf numFmtId="167" fontId="18" fillId="3" borderId="19" xfId="6" applyNumberFormat="1" applyFont="1" applyFill="1" applyBorder="1" applyAlignment="1">
      <alignment horizontal="center" vertical="center" wrapText="1"/>
    </xf>
    <xf numFmtId="167" fontId="18" fillId="3" borderId="6" xfId="6" applyNumberFormat="1" applyFont="1" applyFill="1" applyBorder="1" applyAlignment="1">
      <alignment horizontal="center" vertical="center" wrapText="1"/>
    </xf>
    <xf numFmtId="167" fontId="18" fillId="3" borderId="22" xfId="6" applyNumberFormat="1" applyFont="1" applyFill="1" applyBorder="1" applyAlignment="1">
      <alignment horizontal="center" vertical="center" wrapText="1"/>
    </xf>
    <xf numFmtId="167" fontId="18" fillId="3" borderId="1" xfId="6" applyNumberFormat="1" applyFont="1" applyFill="1" applyBorder="1" applyAlignment="1">
      <alignment horizontal="center" vertical="center" wrapText="1"/>
    </xf>
    <xf numFmtId="167" fontId="19" fillId="3" borderId="20" xfId="6" applyNumberFormat="1" applyFont="1" applyFill="1" applyBorder="1" applyAlignment="1">
      <alignment horizontal="left" vertical="center" wrapText="1"/>
    </xf>
    <xf numFmtId="167" fontId="19" fillId="3" borderId="9" xfId="6" applyNumberFormat="1" applyFont="1" applyFill="1" applyBorder="1" applyAlignment="1">
      <alignment horizontal="left" vertical="center" wrapText="1"/>
    </xf>
    <xf numFmtId="167" fontId="19" fillId="3" borderId="21" xfId="6" applyNumberFormat="1" applyFont="1" applyFill="1" applyBorder="1" applyAlignment="1">
      <alignment horizontal="left" vertical="center" wrapText="1"/>
    </xf>
    <xf numFmtId="167" fontId="10" fillId="3" borderId="25" xfId="6" applyNumberFormat="1" applyFont="1" applyFill="1" applyBorder="1" applyAlignment="1">
      <alignment horizontal="center" vertical="center" wrapText="1"/>
    </xf>
    <xf numFmtId="167" fontId="10" fillId="3" borderId="51" xfId="6" applyNumberFormat="1" applyFont="1" applyFill="1" applyBorder="1" applyAlignment="1">
      <alignment horizontal="center" vertical="center" wrapText="1"/>
    </xf>
    <xf numFmtId="167" fontId="10" fillId="3" borderId="5" xfId="6" applyNumberFormat="1" applyFont="1" applyFill="1" applyBorder="1" applyAlignment="1">
      <alignment horizontal="center" vertical="center" wrapText="1"/>
    </xf>
    <xf numFmtId="167" fontId="10" fillId="3" borderId="52" xfId="6" applyNumberFormat="1" applyFont="1" applyFill="1" applyBorder="1" applyAlignment="1">
      <alignment horizontal="center" vertical="center" wrapText="1"/>
    </xf>
    <xf numFmtId="167" fontId="10" fillId="3" borderId="43" xfId="6" applyNumberFormat="1" applyFont="1" applyFill="1" applyBorder="1" applyAlignment="1">
      <alignment horizontal="center" vertical="center" wrapText="1"/>
    </xf>
    <xf numFmtId="167" fontId="10" fillId="3" borderId="44" xfId="6" applyNumberFormat="1" applyFont="1" applyFill="1" applyBorder="1" applyAlignment="1">
      <alignment horizontal="center" vertical="center" wrapText="1"/>
    </xf>
    <xf numFmtId="167" fontId="10" fillId="3" borderId="22" xfId="6" applyNumberFormat="1" applyFont="1" applyFill="1" applyBorder="1" applyAlignment="1">
      <alignment horizontal="center" vertical="center" wrapText="1"/>
    </xf>
    <xf numFmtId="167" fontId="10" fillId="3" borderId="1" xfId="6" applyNumberFormat="1" applyFont="1" applyFill="1" applyBorder="1" applyAlignment="1">
      <alignment horizontal="center" vertical="center" wrapText="1"/>
    </xf>
    <xf numFmtId="167" fontId="10" fillId="3" borderId="48" xfId="6" applyNumberFormat="1" applyFont="1" applyFill="1" applyBorder="1" applyAlignment="1">
      <alignment horizontal="center" vertical="center" wrapText="1"/>
    </xf>
    <xf numFmtId="167" fontId="10" fillId="3" borderId="16" xfId="6" applyNumberFormat="1" applyFont="1" applyFill="1" applyBorder="1" applyAlignment="1">
      <alignment horizontal="center" vertical="center" wrapText="1"/>
    </xf>
    <xf numFmtId="167" fontId="10" fillId="3" borderId="46" xfId="0" applyNumberFormat="1" applyFont="1" applyFill="1" applyBorder="1" applyAlignment="1">
      <alignment horizontal="center" vertical="center" wrapText="1"/>
    </xf>
    <xf numFmtId="167" fontId="10" fillId="3" borderId="47" xfId="0" applyNumberFormat="1" applyFont="1" applyFill="1" applyBorder="1" applyAlignment="1">
      <alignment horizontal="center" vertical="center" wrapText="1"/>
    </xf>
    <xf numFmtId="167" fontId="10" fillId="3" borderId="7" xfId="6" applyNumberFormat="1" applyFont="1" applyFill="1" applyBorder="1" applyAlignment="1">
      <alignment horizontal="center" vertical="center" wrapText="1"/>
    </xf>
    <xf numFmtId="167" fontId="32" fillId="3" borderId="30" xfId="6" applyNumberFormat="1" applyFont="1" applyFill="1" applyBorder="1" applyAlignment="1">
      <alignment vertical="center" wrapText="1"/>
    </xf>
    <xf numFmtId="167" fontId="32" fillId="3" borderId="31" xfId="6" applyNumberFormat="1" applyFont="1" applyFill="1" applyBorder="1" applyAlignment="1">
      <alignment vertical="center" wrapText="1"/>
    </xf>
    <xf numFmtId="167" fontId="32" fillId="3" borderId="32" xfId="6" applyNumberFormat="1" applyFont="1" applyFill="1" applyBorder="1" applyAlignment="1">
      <alignment vertical="center" wrapText="1"/>
    </xf>
    <xf numFmtId="167" fontId="21" fillId="3" borderId="33" xfId="6" applyNumberFormat="1" applyFont="1" applyFill="1" applyBorder="1" applyAlignment="1">
      <alignment vertical="center" wrapText="1"/>
    </xf>
    <xf numFmtId="167" fontId="21" fillId="3" borderId="34" xfId="6" applyNumberFormat="1" applyFont="1" applyFill="1" applyBorder="1" applyAlignment="1">
      <alignment vertical="center" wrapText="1"/>
    </xf>
    <xf numFmtId="167" fontId="10" fillId="3" borderId="35" xfId="6" applyNumberFormat="1" applyFont="1" applyFill="1" applyBorder="1" applyAlignment="1">
      <alignment vertical="center" wrapText="1"/>
    </xf>
    <xf numFmtId="167" fontId="10" fillId="3" borderId="31" xfId="6" applyNumberFormat="1" applyFont="1" applyFill="1" applyBorder="1" applyAlignment="1">
      <alignment vertical="center" wrapText="1"/>
    </xf>
    <xf numFmtId="167" fontId="10" fillId="3" borderId="32" xfId="6" applyNumberFormat="1" applyFont="1" applyFill="1" applyBorder="1" applyAlignment="1">
      <alignment vertical="center" wrapText="1"/>
    </xf>
    <xf numFmtId="167" fontId="21" fillId="3" borderId="30" xfId="6" applyNumberFormat="1" applyFont="1" applyFill="1" applyBorder="1" applyAlignment="1">
      <alignment vertical="center" wrapText="1"/>
    </xf>
    <xf numFmtId="167" fontId="21" fillId="3" borderId="36" xfId="6" applyNumberFormat="1" applyFont="1" applyFill="1" applyBorder="1" applyAlignment="1">
      <alignment vertical="center" wrapText="1"/>
    </xf>
    <xf numFmtId="167" fontId="10" fillId="3" borderId="26" xfId="6" applyNumberFormat="1" applyFont="1" applyFill="1" applyBorder="1" applyAlignment="1">
      <alignment horizontal="left" vertical="center" wrapText="1"/>
    </xf>
    <xf numFmtId="167" fontId="10" fillId="3" borderId="4" xfId="6" applyNumberFormat="1" applyFont="1" applyFill="1" applyBorder="1" applyAlignment="1">
      <alignment horizontal="left" vertical="center" wrapText="1"/>
    </xf>
    <xf numFmtId="167" fontId="10" fillId="3" borderId="27" xfId="6" applyNumberFormat="1" applyFont="1" applyFill="1" applyBorder="1" applyAlignment="1">
      <alignment horizontal="left" vertical="center" wrapText="1"/>
    </xf>
    <xf numFmtId="167" fontId="10" fillId="3" borderId="13" xfId="6" applyNumberFormat="1" applyFont="1" applyFill="1" applyBorder="1" applyAlignment="1">
      <alignment vertical="center" wrapText="1"/>
    </xf>
    <xf numFmtId="167" fontId="10" fillId="3" borderId="14" xfId="6" applyNumberFormat="1" applyFont="1" applyFill="1" applyBorder="1" applyAlignment="1">
      <alignment vertical="center" wrapText="1"/>
    </xf>
    <xf numFmtId="167" fontId="10" fillId="3" borderId="29" xfId="6" applyNumberFormat="1" applyFont="1" applyFill="1" applyBorder="1" applyAlignment="1">
      <alignment vertical="center" wrapText="1"/>
    </xf>
    <xf numFmtId="167" fontId="10" fillId="3" borderId="28" xfId="6" applyNumberFormat="1" applyFont="1" applyFill="1" applyBorder="1" applyAlignment="1">
      <alignment horizontal="center" vertical="center" wrapText="1"/>
    </xf>
    <xf numFmtId="167" fontId="10" fillId="3" borderId="2" xfId="6" applyNumberFormat="1" applyFont="1" applyFill="1" applyBorder="1" applyAlignment="1">
      <alignment horizontal="center" vertical="center" wrapText="1"/>
    </xf>
    <xf numFmtId="167" fontId="21" fillId="3" borderId="8" xfId="6" applyNumberFormat="1" applyFont="1" applyFill="1" applyBorder="1" applyAlignment="1">
      <alignment vertical="center" wrapText="1"/>
    </xf>
    <xf numFmtId="167" fontId="21" fillId="3" borderId="9" xfId="6" applyNumberFormat="1" applyFont="1" applyFill="1" applyBorder="1" applyAlignment="1">
      <alignment vertical="center" wrapText="1"/>
    </xf>
    <xf numFmtId="167" fontId="21" fillId="3" borderId="21" xfId="6" applyNumberFormat="1" applyFont="1" applyFill="1" applyBorder="1" applyAlignment="1">
      <alignment vertical="center" wrapText="1"/>
    </xf>
    <xf numFmtId="167" fontId="10" fillId="3" borderId="0" xfId="6" applyNumberFormat="1" applyFont="1" applyFill="1" applyAlignment="1">
      <alignment horizontal="right" vertical="center" wrapText="1"/>
    </xf>
    <xf numFmtId="167" fontId="10" fillId="3" borderId="8" xfId="6" applyNumberFormat="1" applyFont="1" applyFill="1" applyBorder="1" applyAlignment="1">
      <alignment vertical="center" wrapText="1"/>
    </xf>
    <xf numFmtId="167" fontId="10" fillId="3" borderId="9" xfId="6" applyNumberFormat="1" applyFont="1" applyFill="1" applyBorder="1" applyAlignment="1">
      <alignment vertical="center" wrapText="1"/>
    </xf>
    <xf numFmtId="167" fontId="10" fillId="3" borderId="21" xfId="6" applyNumberFormat="1" applyFont="1" applyFill="1" applyBorder="1" applyAlignment="1">
      <alignment vertical="center" wrapText="1"/>
    </xf>
    <xf numFmtId="166" fontId="8" fillId="3" borderId="0" xfId="11" applyNumberFormat="1" applyFont="1" applyFill="1" applyAlignment="1">
      <alignment horizontal="right" vertical="center" wrapText="1"/>
    </xf>
    <xf numFmtId="0" fontId="11" fillId="3" borderId="0" xfId="11" applyNumberFormat="1" applyFont="1" applyFill="1" applyBorder="1" applyAlignment="1">
      <alignment horizontal="center" vertical="center" wrapText="1"/>
    </xf>
    <xf numFmtId="166" fontId="7" fillId="3" borderId="4" xfId="11" applyNumberFormat="1" applyFont="1" applyFill="1" applyBorder="1" applyAlignment="1">
      <alignment horizontal="right" vertical="center" wrapText="1"/>
    </xf>
    <xf numFmtId="166" fontId="8" fillId="3" borderId="2" xfId="11" applyNumberFormat="1" applyFont="1" applyFill="1" applyBorder="1" applyAlignment="1">
      <alignment horizontal="center" vertical="center" wrapText="1"/>
    </xf>
    <xf numFmtId="166" fontId="8" fillId="3" borderId="6" xfId="11" applyNumberFormat="1" applyFont="1" applyFill="1" applyBorder="1" applyAlignment="1">
      <alignment horizontal="center" vertical="center" wrapText="1"/>
    </xf>
    <xf numFmtId="0" fontId="8" fillId="3" borderId="1" xfId="11" applyNumberFormat="1" applyFont="1" applyFill="1" applyBorder="1" applyAlignment="1">
      <alignment horizontal="center" vertical="center" wrapText="1"/>
    </xf>
    <xf numFmtId="0" fontId="10" fillId="3" borderId="3" xfId="11" applyFont="1" applyFill="1" applyBorder="1" applyAlignment="1">
      <alignment horizontal="center" wrapText="1"/>
    </xf>
    <xf numFmtId="0" fontId="10" fillId="3" borderId="5" xfId="11" applyFont="1" applyFill="1" applyBorder="1" applyAlignment="1">
      <alignment horizontal="center" wrapText="1"/>
    </xf>
    <xf numFmtId="0" fontId="33" fillId="4" borderId="0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30" fillId="3" borderId="24" xfId="0" applyFont="1" applyFill="1" applyBorder="1" applyAlignment="1">
      <alignment horizontal="left" vertical="center" wrapText="1"/>
    </xf>
    <xf numFmtId="167" fontId="14" fillId="3" borderId="43" xfId="0" applyNumberFormat="1" applyFont="1" applyFill="1" applyBorder="1" applyAlignment="1">
      <alignment horizontal="center" vertical="center" wrapText="1"/>
    </xf>
    <xf numFmtId="167" fontId="14" fillId="3" borderId="44" xfId="0" applyNumberFormat="1" applyFont="1" applyFill="1" applyBorder="1" applyAlignment="1">
      <alignment horizontal="center" vertical="center" wrapText="1"/>
    </xf>
    <xf numFmtId="167" fontId="14" fillId="3" borderId="22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center" vertical="center" wrapText="1"/>
    </xf>
    <xf numFmtId="167" fontId="15" fillId="3" borderId="20" xfId="0" applyNumberFormat="1" applyFont="1" applyFill="1" applyBorder="1" applyAlignment="1">
      <alignment horizontal="left" vertical="center" wrapText="1"/>
    </xf>
    <xf numFmtId="167" fontId="15" fillId="3" borderId="9" xfId="0" applyNumberFormat="1" applyFont="1" applyFill="1" applyBorder="1" applyAlignment="1">
      <alignment horizontal="left" vertical="center" wrapText="1"/>
    </xf>
    <xf numFmtId="167" fontId="15" fillId="3" borderId="21" xfId="0" applyNumberFormat="1" applyFont="1" applyFill="1" applyBorder="1" applyAlignment="1">
      <alignment horizontal="left" vertical="center" wrapText="1"/>
    </xf>
    <xf numFmtId="167" fontId="13" fillId="3" borderId="23" xfId="0" applyNumberFormat="1" applyFont="1" applyFill="1" applyBorder="1" applyAlignment="1">
      <alignment horizontal="left" vertical="center" wrapText="1"/>
    </xf>
    <xf numFmtId="167" fontId="13" fillId="3" borderId="0" xfId="0" applyNumberFormat="1" applyFont="1" applyFill="1" applyBorder="1" applyAlignment="1">
      <alignment horizontal="left" vertical="center" wrapText="1"/>
    </xf>
    <xf numFmtId="167" fontId="13" fillId="3" borderId="24" xfId="0" applyNumberFormat="1" applyFont="1" applyFill="1" applyBorder="1" applyAlignment="1">
      <alignment horizontal="left" vertical="center" wrapText="1"/>
    </xf>
    <xf numFmtId="167" fontId="13" fillId="3" borderId="30" xfId="0" applyNumberFormat="1" applyFont="1" applyFill="1" applyBorder="1" applyAlignment="1">
      <alignment vertical="center" wrapText="1"/>
    </xf>
    <xf numFmtId="167" fontId="13" fillId="3" borderId="31" xfId="0" applyNumberFormat="1" applyFont="1" applyFill="1" applyBorder="1" applyAlignment="1">
      <alignment vertical="center" wrapText="1"/>
    </xf>
    <xf numFmtId="167" fontId="13" fillId="3" borderId="36" xfId="0" applyNumberFormat="1" applyFont="1" applyFill="1" applyBorder="1" applyAlignment="1">
      <alignment vertical="center" wrapText="1"/>
    </xf>
    <xf numFmtId="167" fontId="13" fillId="3" borderId="8" xfId="0" applyNumberFormat="1" applyFont="1" applyFill="1" applyBorder="1" applyAlignment="1">
      <alignment vertical="center" wrapText="1"/>
    </xf>
    <xf numFmtId="167" fontId="13" fillId="3" borderId="9" xfId="0" applyNumberFormat="1" applyFont="1" applyFill="1" applyBorder="1" applyAlignment="1">
      <alignment vertical="center" wrapText="1"/>
    </xf>
    <xf numFmtId="167" fontId="13" fillId="3" borderId="21" xfId="0" applyNumberFormat="1" applyFont="1" applyFill="1" applyBorder="1" applyAlignment="1">
      <alignment vertical="center" wrapText="1"/>
    </xf>
    <xf numFmtId="167" fontId="13" fillId="3" borderId="13" xfId="0" applyNumberFormat="1" applyFont="1" applyFill="1" applyBorder="1" applyAlignment="1">
      <alignment vertical="center" wrapText="1"/>
    </xf>
    <xf numFmtId="167" fontId="13" fillId="3" borderId="14" xfId="0" applyNumberFormat="1" applyFont="1" applyFill="1" applyBorder="1" applyAlignment="1">
      <alignment vertical="center" wrapText="1"/>
    </xf>
    <xf numFmtId="167" fontId="13" fillId="3" borderId="29" xfId="0" applyNumberFormat="1" applyFont="1" applyFill="1" applyBorder="1" applyAlignment="1">
      <alignment vertical="center" wrapText="1"/>
    </xf>
    <xf numFmtId="167" fontId="16" fillId="3" borderId="37" xfId="0" applyNumberFormat="1" applyFont="1" applyFill="1" applyBorder="1" applyAlignment="1">
      <alignment vertical="center" wrapText="1"/>
    </xf>
    <xf numFmtId="167" fontId="16" fillId="3" borderId="38" xfId="0" applyNumberFormat="1" applyFont="1" applyFill="1" applyBorder="1" applyAlignment="1">
      <alignment vertical="center" wrapText="1"/>
    </xf>
    <xf numFmtId="167" fontId="16" fillId="3" borderId="20" xfId="0" applyNumberFormat="1" applyFont="1" applyFill="1" applyBorder="1" applyAlignment="1">
      <alignment vertical="center" wrapText="1"/>
    </xf>
    <xf numFmtId="167" fontId="16" fillId="3" borderId="39" xfId="0" applyNumberFormat="1" applyFont="1" applyFill="1" applyBorder="1" applyAlignment="1">
      <alignment vertical="center" wrapText="1"/>
    </xf>
    <xf numFmtId="167" fontId="13" fillId="3" borderId="40" xfId="0" applyNumberFormat="1" applyFont="1" applyFill="1" applyBorder="1" applyAlignment="1">
      <alignment vertical="center" wrapText="1"/>
    </xf>
    <xf numFmtId="167" fontId="13" fillId="3" borderId="17" xfId="0" applyNumberFormat="1" applyFont="1" applyFill="1" applyBorder="1" applyAlignment="1">
      <alignment vertical="center" wrapText="1"/>
    </xf>
    <xf numFmtId="167" fontId="13" fillId="3" borderId="41" xfId="0" applyNumberFormat="1" applyFont="1" applyFill="1" applyBorder="1" applyAlignment="1">
      <alignment vertical="center" wrapText="1"/>
    </xf>
    <xf numFmtId="167" fontId="13" fillId="3" borderId="18" xfId="0" applyNumberFormat="1" applyFont="1" applyFill="1" applyBorder="1" applyAlignment="1">
      <alignment vertical="center" wrapText="1"/>
    </xf>
    <xf numFmtId="167" fontId="13" fillId="3" borderId="25" xfId="0" applyNumberFormat="1" applyFont="1" applyFill="1" applyBorder="1" applyAlignment="1">
      <alignment horizontal="center" vertical="center" wrapText="1"/>
    </xf>
    <xf numFmtId="167" fontId="13" fillId="3" borderId="5" xfId="0" applyNumberFormat="1" applyFont="1" applyFill="1" applyBorder="1" applyAlignment="1">
      <alignment horizontal="center" vertical="center" wrapText="1"/>
    </xf>
    <xf numFmtId="167" fontId="15" fillId="3" borderId="23" xfId="0" applyNumberFormat="1" applyFont="1" applyFill="1" applyBorder="1" applyAlignment="1">
      <alignment horizontal="left" vertical="center" wrapText="1"/>
    </xf>
    <xf numFmtId="167" fontId="15" fillId="3" borderId="0" xfId="0" applyNumberFormat="1" applyFont="1" applyFill="1" applyBorder="1" applyAlignment="1">
      <alignment horizontal="left" vertical="center" wrapText="1"/>
    </xf>
    <xf numFmtId="167" fontId="15" fillId="3" borderId="24" xfId="0" applyNumberFormat="1" applyFont="1" applyFill="1" applyBorder="1" applyAlignment="1">
      <alignment horizontal="left" vertical="center" wrapText="1"/>
    </xf>
    <xf numFmtId="167" fontId="13" fillId="3" borderId="41" xfId="0" applyNumberFormat="1" applyFont="1" applyFill="1" applyBorder="1" applyAlignment="1">
      <alignment horizontal="left" vertical="center" wrapText="1"/>
    </xf>
    <xf numFmtId="167" fontId="13" fillId="3" borderId="14" xfId="0" applyNumberFormat="1" applyFont="1" applyFill="1" applyBorder="1" applyAlignment="1">
      <alignment horizontal="left" vertical="center" wrapText="1"/>
    </xf>
    <xf numFmtId="167" fontId="13" fillId="3" borderId="29" xfId="0" applyNumberFormat="1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0" fontId="30" fillId="4" borderId="21" xfId="0" applyFont="1" applyFill="1" applyBorder="1" applyAlignment="1">
      <alignment vertical="center" wrapText="1"/>
    </xf>
    <xf numFmtId="0" fontId="30" fillId="4" borderId="13" xfId="0" applyFont="1" applyFill="1" applyBorder="1" applyAlignment="1">
      <alignment vertical="center" wrapText="1"/>
    </xf>
    <xf numFmtId="0" fontId="30" fillId="4" borderId="14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24" xfId="0" applyFont="1" applyFill="1" applyBorder="1" applyAlignment="1">
      <alignment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vertical="center" wrapText="1"/>
    </xf>
    <xf numFmtId="0" fontId="29" fillId="4" borderId="21" xfId="0" applyFont="1" applyFill="1" applyBorder="1" applyAlignment="1">
      <alignment vertical="center" wrapText="1"/>
    </xf>
    <xf numFmtId="0" fontId="30" fillId="3" borderId="11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30" fillId="3" borderId="24" xfId="0" applyFont="1" applyFill="1" applyBorder="1" applyAlignment="1">
      <alignment vertical="center" wrapText="1"/>
    </xf>
    <xf numFmtId="0" fontId="29" fillId="4" borderId="11" xfId="0" applyFont="1" applyFill="1" applyBorder="1" applyAlignment="1">
      <alignment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0" xfId="0" applyFont="1" applyFill="1" applyAlignment="1">
      <alignment vertical="center" wrapText="1"/>
    </xf>
    <xf numFmtId="0" fontId="29" fillId="4" borderId="24" xfId="0" applyFont="1" applyFill="1" applyBorder="1" applyAlignment="1">
      <alignment vertical="center" wrapText="1"/>
    </xf>
    <xf numFmtId="0" fontId="31" fillId="4" borderId="8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0" fillId="4" borderId="29" xfId="0" applyFont="1" applyFill="1" applyBorder="1" applyAlignment="1">
      <alignment vertical="center" wrapText="1"/>
    </xf>
    <xf numFmtId="0" fontId="30" fillId="4" borderId="30" xfId="0" applyFont="1" applyFill="1" applyBorder="1" applyAlignment="1">
      <alignment vertical="center" wrapText="1"/>
    </xf>
    <xf numFmtId="0" fontId="30" fillId="4" borderId="32" xfId="0" applyFont="1" applyFill="1" applyBorder="1" applyAlignment="1">
      <alignment vertical="center" wrapText="1"/>
    </xf>
    <xf numFmtId="0" fontId="30" fillId="4" borderId="31" xfId="0" applyFont="1" applyFill="1" applyBorder="1" applyAlignment="1">
      <alignment vertical="center" wrapText="1"/>
    </xf>
    <xf numFmtId="167" fontId="10" fillId="2" borderId="23" xfId="6" applyNumberFormat="1" applyFont="1" applyFill="1" applyBorder="1" applyAlignment="1">
      <alignment horizontal="left" vertical="center" wrapText="1"/>
    </xf>
    <xf numFmtId="167" fontId="10" fillId="2" borderId="0" xfId="6" applyNumberFormat="1" applyFont="1" applyFill="1" applyBorder="1" applyAlignment="1">
      <alignment horizontal="left" vertical="center" wrapText="1"/>
    </xf>
    <xf numFmtId="167" fontId="10" fillId="2" borderId="24" xfId="6" applyNumberFormat="1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31" xfId="0" applyFont="1" applyFill="1" applyBorder="1" applyAlignment="1">
      <alignment vertical="center" wrapText="1"/>
    </xf>
    <xf numFmtId="0" fontId="31" fillId="4" borderId="32" xfId="0" applyFont="1" applyFill="1" applyBorder="1" applyAlignment="1">
      <alignment vertical="center" wrapText="1"/>
    </xf>
    <xf numFmtId="0" fontId="30" fillId="6" borderId="30" xfId="0" applyFont="1" applyFill="1" applyBorder="1" applyAlignment="1">
      <alignment vertical="center" wrapText="1"/>
    </xf>
    <xf numFmtId="0" fontId="30" fillId="6" borderId="31" xfId="0" applyFont="1" applyFill="1" applyBorder="1" applyAlignment="1">
      <alignment vertical="center" wrapText="1"/>
    </xf>
    <xf numFmtId="0" fontId="30" fillId="6" borderId="32" xfId="0" applyFont="1" applyFill="1" applyBorder="1" applyAlignment="1">
      <alignment vertical="center" wrapText="1"/>
    </xf>
    <xf numFmtId="0" fontId="34" fillId="4" borderId="30" xfId="0" applyFont="1" applyFill="1" applyBorder="1" applyAlignment="1">
      <alignment vertical="center" wrapText="1"/>
    </xf>
    <xf numFmtId="0" fontId="34" fillId="4" borderId="31" xfId="0" applyFont="1" applyFill="1" applyBorder="1" applyAlignment="1">
      <alignment vertical="center" wrapText="1"/>
    </xf>
    <xf numFmtId="0" fontId="34" fillId="4" borderId="32" xfId="0" applyFont="1" applyFill="1" applyBorder="1" applyAlignment="1">
      <alignment vertical="center" wrapText="1"/>
    </xf>
    <xf numFmtId="0" fontId="31" fillId="4" borderId="30" xfId="0" applyFont="1" applyFill="1" applyBorder="1" applyAlignment="1">
      <alignment vertical="center" wrapText="1"/>
    </xf>
    <xf numFmtId="167" fontId="16" fillId="3" borderId="0" xfId="6" applyNumberFormat="1" applyFont="1" applyFill="1" applyBorder="1" applyAlignment="1">
      <alignment vertical="center" wrapText="1"/>
    </xf>
    <xf numFmtId="167" fontId="13" fillId="5" borderId="13" xfId="6" applyNumberFormat="1" applyFont="1" applyFill="1" applyBorder="1" applyAlignment="1">
      <alignment vertical="center" wrapText="1"/>
    </xf>
    <xf numFmtId="167" fontId="13" fillId="5" borderId="14" xfId="6" applyNumberFormat="1" applyFont="1" applyFill="1" applyBorder="1" applyAlignment="1">
      <alignment vertical="center" wrapText="1"/>
    </xf>
    <xf numFmtId="167" fontId="13" fillId="5" borderId="29" xfId="6" applyNumberFormat="1" applyFont="1" applyFill="1" applyBorder="1" applyAlignment="1">
      <alignment vertical="center" wrapText="1"/>
    </xf>
    <xf numFmtId="0" fontId="33" fillId="4" borderId="8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0" fontId="33" fillId="4" borderId="21" xfId="0" applyFont="1" applyFill="1" applyBorder="1" applyAlignment="1">
      <alignment vertical="center" wrapText="1"/>
    </xf>
    <xf numFmtId="0" fontId="33" fillId="4" borderId="13" xfId="0" applyFont="1" applyFill="1" applyBorder="1" applyAlignment="1">
      <alignment vertical="center" wrapText="1"/>
    </xf>
    <xf numFmtId="0" fontId="33" fillId="4" borderId="14" xfId="0" applyFont="1" applyFill="1" applyBorder="1" applyAlignment="1">
      <alignment vertical="center" wrapText="1"/>
    </xf>
    <xf numFmtId="0" fontId="33" fillId="4" borderId="2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167" fontId="10" fillId="2" borderId="7" xfId="6" applyNumberFormat="1" applyFont="1" applyFill="1" applyBorder="1" applyAlignment="1">
      <alignment horizontal="center" vertical="center" wrapText="1"/>
    </xf>
    <xf numFmtId="167" fontId="21" fillId="2" borderId="30" xfId="6" applyNumberFormat="1" applyFont="1" applyFill="1" applyBorder="1" applyAlignment="1">
      <alignment vertical="center" wrapText="1"/>
    </xf>
    <xf numFmtId="167" fontId="21" fillId="2" borderId="36" xfId="6" applyNumberFormat="1" applyFont="1" applyFill="1" applyBorder="1" applyAlignment="1">
      <alignment vertical="center" wrapText="1"/>
    </xf>
    <xf numFmtId="167" fontId="10" fillId="2" borderId="28" xfId="6" applyNumberFormat="1" applyFont="1" applyFill="1" applyBorder="1" applyAlignment="1">
      <alignment horizontal="center" vertical="center" wrapText="1"/>
    </xf>
    <xf numFmtId="167" fontId="10" fillId="2" borderId="2" xfId="6" applyNumberFormat="1" applyFont="1" applyFill="1" applyBorder="1" applyAlignment="1">
      <alignment horizontal="center" vertical="center" wrapText="1"/>
    </xf>
    <xf numFmtId="167" fontId="21" fillId="2" borderId="8" xfId="6" applyNumberFormat="1" applyFont="1" applyFill="1" applyBorder="1" applyAlignment="1">
      <alignment vertical="center" wrapText="1"/>
    </xf>
    <xf numFmtId="167" fontId="21" fillId="2" borderId="9" xfId="6" applyNumberFormat="1" applyFont="1" applyFill="1" applyBorder="1" applyAlignment="1">
      <alignment vertical="center" wrapText="1"/>
    </xf>
    <xf numFmtId="167" fontId="21" fillId="2" borderId="21" xfId="6" applyNumberFormat="1" applyFont="1" applyFill="1" applyBorder="1" applyAlignment="1">
      <alignment vertical="center" wrapText="1"/>
    </xf>
    <xf numFmtId="167" fontId="32" fillId="2" borderId="30" xfId="6" applyNumberFormat="1" applyFont="1" applyFill="1" applyBorder="1" applyAlignment="1">
      <alignment vertical="center" wrapText="1"/>
    </xf>
    <xf numFmtId="167" fontId="32" fillId="2" borderId="31" xfId="6" applyNumberFormat="1" applyFont="1" applyFill="1" applyBorder="1" applyAlignment="1">
      <alignment vertical="center" wrapText="1"/>
    </xf>
    <xf numFmtId="167" fontId="32" fillId="2" borderId="32" xfId="6" applyNumberFormat="1" applyFont="1" applyFill="1" applyBorder="1" applyAlignment="1">
      <alignment vertical="center" wrapText="1"/>
    </xf>
    <xf numFmtId="167" fontId="21" fillId="2" borderId="33" xfId="6" applyNumberFormat="1" applyFont="1" applyFill="1" applyBorder="1" applyAlignment="1">
      <alignment vertical="center" wrapText="1"/>
    </xf>
    <xf numFmtId="167" fontId="21" fillId="2" borderId="34" xfId="6" applyNumberFormat="1" applyFont="1" applyFill="1" applyBorder="1" applyAlignment="1">
      <alignment vertical="center" wrapText="1"/>
    </xf>
    <xf numFmtId="167" fontId="10" fillId="2" borderId="35" xfId="6" applyNumberFormat="1" applyFont="1" applyFill="1" applyBorder="1" applyAlignment="1">
      <alignment vertical="center" wrapText="1"/>
    </xf>
    <xf numFmtId="167" fontId="10" fillId="2" borderId="32" xfId="6" applyNumberFormat="1" applyFont="1" applyFill="1" applyBorder="1" applyAlignment="1">
      <alignment vertical="center" wrapText="1"/>
    </xf>
    <xf numFmtId="167" fontId="10" fillId="2" borderId="26" xfId="6" applyNumberFormat="1" applyFont="1" applyFill="1" applyBorder="1" applyAlignment="1">
      <alignment horizontal="left" vertical="center" wrapText="1"/>
    </xf>
    <xf numFmtId="167" fontId="10" fillId="2" borderId="4" xfId="6" applyNumberFormat="1" applyFont="1" applyFill="1" applyBorder="1" applyAlignment="1">
      <alignment horizontal="left" vertical="center" wrapText="1"/>
    </xf>
    <xf numFmtId="167" fontId="10" fillId="2" borderId="27" xfId="6" applyNumberFormat="1" applyFont="1" applyFill="1" applyBorder="1" applyAlignment="1">
      <alignment horizontal="left" vertical="center" wrapText="1"/>
    </xf>
    <xf numFmtId="167" fontId="10" fillId="5" borderId="13" xfId="6" applyNumberFormat="1" applyFont="1" applyFill="1" applyBorder="1" applyAlignment="1">
      <alignment vertical="center" wrapText="1"/>
    </xf>
    <xf numFmtId="167" fontId="10" fillId="5" borderId="14" xfId="6" applyNumberFormat="1" applyFont="1" applyFill="1" applyBorder="1" applyAlignment="1">
      <alignment vertical="center" wrapText="1"/>
    </xf>
    <xf numFmtId="167" fontId="10" fillId="5" borderId="29" xfId="6" applyNumberFormat="1" applyFont="1" applyFill="1" applyBorder="1" applyAlignment="1">
      <alignment vertical="center" wrapText="1"/>
    </xf>
    <xf numFmtId="167" fontId="11" fillId="0" borderId="0" xfId="6" applyNumberFormat="1" applyFont="1" applyFill="1" applyAlignment="1">
      <alignment horizontal="center" vertical="center" wrapText="1"/>
    </xf>
    <xf numFmtId="0" fontId="8" fillId="0" borderId="3" xfId="4" applyFont="1" applyFill="1" applyBorder="1" applyAlignment="1">
      <alignment horizontal="left" vertical="center"/>
    </xf>
    <xf numFmtId="0" fontId="8" fillId="0" borderId="7" xfId="4" applyFont="1" applyFill="1" applyBorder="1" applyAlignment="1">
      <alignment horizontal="left" vertical="center"/>
    </xf>
    <xf numFmtId="0" fontId="8" fillId="0" borderId="5" xfId="4" applyFont="1" applyFill="1" applyBorder="1" applyAlignment="1">
      <alignment horizontal="left" vertical="center"/>
    </xf>
    <xf numFmtId="0" fontId="7" fillId="0" borderId="0" xfId="4" applyFont="1" applyAlignment="1">
      <alignment horizontal="right" vertical="center"/>
    </xf>
    <xf numFmtId="49" fontId="7" fillId="0" borderId="0" xfId="4" applyNumberFormat="1" applyFont="1" applyAlignment="1">
      <alignment horizontal="right" vertical="center"/>
    </xf>
    <xf numFmtId="0" fontId="7" fillId="0" borderId="0" xfId="4" applyFont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/>
    </xf>
    <xf numFmtId="166" fontId="7" fillId="0" borderId="0" xfId="0" applyNumberFormat="1" applyFont="1" applyFill="1" applyAlignment="1">
      <alignment horizontal="right" vertical="center" wrapText="1"/>
    </xf>
    <xf numFmtId="49" fontId="7" fillId="3" borderId="1" xfId="12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</cellXfs>
  <cellStyles count="13">
    <cellStyle name="Comma 2" xfId="7"/>
    <cellStyle name="Comma 3" xfId="8"/>
    <cellStyle name="Normal" xfId="0" builtinId="0"/>
    <cellStyle name="Normal 2" xfId="1"/>
    <cellStyle name="Normal 2 2" xfId="12"/>
    <cellStyle name="Normal 2 3" xfId="2"/>
    <cellStyle name="Normal 3" xfId="3"/>
    <cellStyle name="Normal 4" xfId="6"/>
    <cellStyle name="Normal 5" xfId="4"/>
    <cellStyle name="Normal 6" xfId="5"/>
    <cellStyle name="Normal 7" xfId="9"/>
    <cellStyle name="Normal 8" xfId="11"/>
    <cellStyle name="Normal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opLeftCell="A10" workbookViewId="0">
      <selection activeCell="B32" sqref="B32"/>
    </sheetView>
  </sheetViews>
  <sheetFormatPr defaultRowHeight="15"/>
  <cols>
    <col min="1" max="1" width="6.85546875" style="27" customWidth="1"/>
    <col min="2" max="2" width="69.42578125" style="17" customWidth="1"/>
    <col min="3" max="3" width="11.7109375" style="13" bestFit="1" customWidth="1"/>
    <col min="4" max="4" width="10.42578125" style="13" bestFit="1" customWidth="1"/>
    <col min="5" max="16384" width="9.140625" style="13"/>
  </cols>
  <sheetData>
    <row r="1" spans="1:4" ht="35.25" customHeight="1">
      <c r="A1" s="366" t="s">
        <v>347</v>
      </c>
      <c r="B1" s="366"/>
      <c r="C1" s="366"/>
      <c r="D1" s="366"/>
    </row>
    <row r="2" spans="1:4" ht="42.75" customHeight="1">
      <c r="A2" s="366" t="s">
        <v>61</v>
      </c>
      <c r="B2" s="366"/>
      <c r="C2" s="366"/>
      <c r="D2" s="366"/>
    </row>
    <row r="3" spans="1:4" ht="16.5">
      <c r="A3" s="79"/>
      <c r="B3" s="37"/>
      <c r="C3" s="79"/>
      <c r="D3" s="37"/>
    </row>
    <row r="4" spans="1:4" ht="74.25" customHeight="1">
      <c r="A4" s="367" t="s">
        <v>348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124.5" customHeight="1">
      <c r="A6" s="369" t="s">
        <v>1</v>
      </c>
      <c r="B6" s="371" t="s">
        <v>4</v>
      </c>
      <c r="C6" s="372" t="s">
        <v>52</v>
      </c>
      <c r="D6" s="373"/>
    </row>
    <row r="7" spans="1:4" ht="16.5">
      <c r="A7" s="370"/>
      <c r="B7" s="371"/>
      <c r="C7" s="81" t="s">
        <v>10</v>
      </c>
      <c r="D7" s="38" t="s">
        <v>5</v>
      </c>
    </row>
    <row r="8" spans="1:4" ht="16.5">
      <c r="A8" s="40"/>
      <c r="B8" s="38" t="s">
        <v>0</v>
      </c>
      <c r="C8" s="41">
        <f>SUM(C10,C16,C45)</f>
        <v>5755.1999999999953</v>
      </c>
      <c r="D8" s="41">
        <f>SUM(D10,D16,D45)</f>
        <v>0</v>
      </c>
    </row>
    <row r="9" spans="1:4" ht="16.5">
      <c r="A9" s="40"/>
      <c r="B9" s="44" t="s">
        <v>6</v>
      </c>
      <c r="C9" s="40"/>
      <c r="D9" s="40"/>
    </row>
    <row r="10" spans="1:4" ht="16.5">
      <c r="A10" s="44">
        <v>1</v>
      </c>
      <c r="B10" s="75" t="s">
        <v>63</v>
      </c>
      <c r="C10" s="45">
        <f>SUM(C12:C15)</f>
        <v>3608</v>
      </c>
      <c r="D10" s="45">
        <f>SUM(D12:D15)</f>
        <v>3608</v>
      </c>
    </row>
    <row r="11" spans="1:4" ht="17.25">
      <c r="A11" s="73"/>
      <c r="B11" s="76" t="s">
        <v>7</v>
      </c>
      <c r="C11" s="74"/>
      <c r="D11" s="57"/>
    </row>
    <row r="12" spans="1:4" ht="33">
      <c r="A12" s="69">
        <v>1.1000000000000001</v>
      </c>
      <c r="B12" s="106" t="s">
        <v>349</v>
      </c>
      <c r="C12" s="249">
        <v>-660.9</v>
      </c>
      <c r="D12" s="249">
        <v>-660.9</v>
      </c>
    </row>
    <row r="13" spans="1:4" ht="33">
      <c r="A13" s="69">
        <v>1.2</v>
      </c>
      <c r="B13" s="106" t="s">
        <v>350</v>
      </c>
      <c r="C13" s="249">
        <v>-481.1</v>
      </c>
      <c r="D13" s="249">
        <v>-481.1</v>
      </c>
    </row>
    <row r="14" spans="1:4" ht="16.5">
      <c r="A14" s="69">
        <v>1.3</v>
      </c>
      <c r="B14" s="106" t="s">
        <v>351</v>
      </c>
      <c r="C14" s="249">
        <v>-250</v>
      </c>
      <c r="D14" s="249">
        <v>-250</v>
      </c>
    </row>
    <row r="15" spans="1:4" ht="16.5">
      <c r="A15" s="69">
        <v>1.6</v>
      </c>
      <c r="B15" s="106" t="s">
        <v>575</v>
      </c>
      <c r="C15" s="249">
        <v>5000</v>
      </c>
      <c r="D15" s="249">
        <v>5000</v>
      </c>
    </row>
    <row r="16" spans="1:4" ht="16.5">
      <c r="A16" s="43" t="s">
        <v>49</v>
      </c>
      <c r="B16" s="44" t="s">
        <v>8</v>
      </c>
      <c r="C16" s="45">
        <f>SUM(C18:C44)</f>
        <v>306.29999999999563</v>
      </c>
      <c r="D16" s="45">
        <f>SUM(D18:D44)</f>
        <v>-5448.9000000000015</v>
      </c>
    </row>
    <row r="17" spans="1:4" ht="16.5">
      <c r="A17" s="46"/>
      <c r="B17" s="80" t="s">
        <v>7</v>
      </c>
      <c r="C17" s="80"/>
      <c r="D17" s="80"/>
    </row>
    <row r="18" spans="1:4" s="15" customFormat="1" ht="18">
      <c r="A18" s="107">
        <v>2.1</v>
      </c>
      <c r="B18" s="106" t="s">
        <v>352</v>
      </c>
      <c r="C18" s="249">
        <v>-1074.5999999999999</v>
      </c>
      <c r="D18" s="249">
        <v>-1074.5999999999999</v>
      </c>
    </row>
    <row r="19" spans="1:4" s="15" customFormat="1" ht="33">
      <c r="A19" s="107">
        <v>2.2000000000000002</v>
      </c>
      <c r="B19" s="106" t="s">
        <v>353</v>
      </c>
      <c r="C19" s="249">
        <v>-1168.3</v>
      </c>
      <c r="D19" s="249">
        <v>-1168.3</v>
      </c>
    </row>
    <row r="20" spans="1:4" ht="16.5">
      <c r="A20" s="107">
        <v>2.2999999999999998</v>
      </c>
      <c r="B20" s="106" t="s">
        <v>354</v>
      </c>
      <c r="C20" s="249">
        <v>-1152.9000000000001</v>
      </c>
      <c r="D20" s="249">
        <v>-1152.9000000000001</v>
      </c>
    </row>
    <row r="21" spans="1:4" ht="16.5">
      <c r="A21" s="107">
        <v>2.4</v>
      </c>
      <c r="B21" s="106" t="s">
        <v>355</v>
      </c>
      <c r="C21" s="249">
        <v>-1158.2</v>
      </c>
      <c r="D21" s="249">
        <v>-1158.2</v>
      </c>
    </row>
    <row r="22" spans="1:4" ht="16.5">
      <c r="A22" s="107">
        <v>2.5</v>
      </c>
      <c r="B22" s="106" t="s">
        <v>356</v>
      </c>
      <c r="C22" s="249">
        <v>-1231.2</v>
      </c>
      <c r="D22" s="249">
        <v>-1231.2</v>
      </c>
    </row>
    <row r="23" spans="1:4" ht="16.5">
      <c r="A23" s="107">
        <v>2.6</v>
      </c>
      <c r="B23" s="106" t="s">
        <v>357</v>
      </c>
      <c r="C23" s="249">
        <v>-1072.5999999999999</v>
      </c>
      <c r="D23" s="249">
        <v>-1072.5999999999999</v>
      </c>
    </row>
    <row r="24" spans="1:4" ht="16.5">
      <c r="A24" s="107">
        <v>2.7</v>
      </c>
      <c r="B24" s="106" t="s">
        <v>358</v>
      </c>
      <c r="C24" s="249">
        <v>-478.3</v>
      </c>
      <c r="D24" s="249">
        <v>-478.3</v>
      </c>
    </row>
    <row r="25" spans="1:4" ht="16.5">
      <c r="A25" s="107">
        <v>2.8</v>
      </c>
      <c r="B25" s="106" t="s">
        <v>359</v>
      </c>
      <c r="C25" s="249">
        <v>-2390.4</v>
      </c>
      <c r="D25" s="249">
        <v>-2390.4</v>
      </c>
    </row>
    <row r="26" spans="1:4" ht="16.5">
      <c r="A26" s="91">
        <v>2.1</v>
      </c>
      <c r="B26" s="106" t="s">
        <v>360</v>
      </c>
      <c r="C26" s="249">
        <v>-288.7</v>
      </c>
      <c r="D26" s="249">
        <v>-288.7</v>
      </c>
    </row>
    <row r="27" spans="1:4" ht="33">
      <c r="A27" s="91">
        <v>2.11</v>
      </c>
      <c r="B27" s="106" t="s">
        <v>361</v>
      </c>
      <c r="C27" s="249">
        <v>-1262.5999999999999</v>
      </c>
      <c r="D27" s="249">
        <v>-1262.5999999999999</v>
      </c>
    </row>
    <row r="28" spans="1:4" ht="33">
      <c r="A28" s="91">
        <v>2.12</v>
      </c>
      <c r="B28" s="106" t="s">
        <v>362</v>
      </c>
      <c r="C28" s="249">
        <v>-1583</v>
      </c>
      <c r="D28" s="249">
        <v>-1583</v>
      </c>
    </row>
    <row r="29" spans="1:4" ht="16.5">
      <c r="A29" s="91">
        <v>2.13</v>
      </c>
      <c r="B29" s="106" t="s">
        <v>363</v>
      </c>
      <c r="C29" s="249">
        <v>-3503.8</v>
      </c>
      <c r="D29" s="249">
        <v>-3503.8</v>
      </c>
    </row>
    <row r="30" spans="1:4" ht="33">
      <c r="A30" s="91">
        <v>2.14</v>
      </c>
      <c r="B30" s="106" t="s">
        <v>364</v>
      </c>
      <c r="C30" s="249">
        <v>-2852.4</v>
      </c>
      <c r="D30" s="249">
        <v>-2852.4</v>
      </c>
    </row>
    <row r="31" spans="1:4" ht="33">
      <c r="A31" s="91">
        <v>2.15</v>
      </c>
      <c r="B31" s="106" t="s">
        <v>365</v>
      </c>
      <c r="C31" s="249">
        <v>-2905.2</v>
      </c>
      <c r="D31" s="249">
        <v>-2905.2</v>
      </c>
    </row>
    <row r="32" spans="1:4" ht="33">
      <c r="A32" s="91">
        <v>2.16</v>
      </c>
      <c r="B32" s="106" t="s">
        <v>366</v>
      </c>
      <c r="C32" s="249">
        <v>-3207.6</v>
      </c>
      <c r="D32" s="249">
        <v>-3207.6</v>
      </c>
    </row>
    <row r="33" spans="1:4" ht="16.5">
      <c r="A33" s="91">
        <v>2.17</v>
      </c>
      <c r="B33" s="106" t="s">
        <v>367</v>
      </c>
      <c r="C33" s="249">
        <v>-1694.4</v>
      </c>
      <c r="D33" s="249">
        <v>-1694.4</v>
      </c>
    </row>
    <row r="34" spans="1:4" ht="23.25" customHeight="1">
      <c r="A34" s="91">
        <v>2.1800000000000002</v>
      </c>
      <c r="B34" s="106" t="s">
        <v>368</v>
      </c>
      <c r="C34" s="249">
        <v>-3300.2</v>
      </c>
      <c r="D34" s="249">
        <v>-3300.2</v>
      </c>
    </row>
    <row r="35" spans="1:4" ht="18" customHeight="1">
      <c r="A35" s="91">
        <v>2.19</v>
      </c>
      <c r="B35" s="106" t="s">
        <v>369</v>
      </c>
      <c r="C35" s="249">
        <v>-2596.9</v>
      </c>
      <c r="D35" s="249">
        <v>-2596.9</v>
      </c>
    </row>
    <row r="36" spans="1:4" ht="49.5">
      <c r="A36" s="91">
        <v>2.2000000000000002</v>
      </c>
      <c r="B36" s="106" t="s">
        <v>370</v>
      </c>
      <c r="C36" s="249">
        <v>-1558</v>
      </c>
      <c r="D36" s="249">
        <v>-1558</v>
      </c>
    </row>
    <row r="37" spans="1:4" ht="16.5">
      <c r="A37" s="91">
        <v>2.21</v>
      </c>
      <c r="B37" s="106" t="s">
        <v>371</v>
      </c>
      <c r="C37" s="249">
        <v>0</v>
      </c>
      <c r="D37" s="249">
        <v>-588.9</v>
      </c>
    </row>
    <row r="38" spans="1:4" ht="16.5">
      <c r="A38" s="91">
        <v>2.2200000000000002</v>
      </c>
      <c r="B38" s="106" t="s">
        <v>372</v>
      </c>
      <c r="C38" s="249">
        <v>0</v>
      </c>
      <c r="D38" s="249">
        <v>-579.6</v>
      </c>
    </row>
    <row r="39" spans="1:4" ht="16.5">
      <c r="A39" s="91">
        <v>2.23</v>
      </c>
      <c r="B39" s="106" t="s">
        <v>373</v>
      </c>
      <c r="C39" s="249">
        <v>0</v>
      </c>
      <c r="D39" s="249">
        <v>-4586.7</v>
      </c>
    </row>
    <row r="40" spans="1:4" ht="16.5">
      <c r="A40" s="108">
        <v>2.2400000000000002</v>
      </c>
      <c r="B40" s="109" t="s">
        <v>374</v>
      </c>
      <c r="C40" s="249">
        <v>-360.4</v>
      </c>
      <c r="D40" s="249">
        <v>-360.4</v>
      </c>
    </row>
    <row r="41" spans="1:4" ht="16.5">
      <c r="A41" s="108">
        <v>2.25</v>
      </c>
      <c r="B41" s="109" t="s">
        <v>375</v>
      </c>
      <c r="C41" s="249">
        <v>-360.2</v>
      </c>
      <c r="D41" s="249">
        <v>-360.2</v>
      </c>
    </row>
    <row r="42" spans="1:4" ht="16.5">
      <c r="A42" s="108">
        <v>2.2599999999999998</v>
      </c>
      <c r="B42" s="109" t="s">
        <v>376</v>
      </c>
      <c r="C42" s="249">
        <v>-1000</v>
      </c>
      <c r="D42" s="249">
        <v>-1000</v>
      </c>
    </row>
    <row r="43" spans="1:4" ht="16.5">
      <c r="A43" s="108">
        <v>2.27</v>
      </c>
      <c r="B43" s="109" t="s">
        <v>574</v>
      </c>
      <c r="C43" s="249">
        <v>34506.199999999997</v>
      </c>
      <c r="D43" s="249">
        <v>34506.199999999997</v>
      </c>
    </row>
    <row r="44" spans="1:4" ht="17.25" customHeight="1">
      <c r="A44" s="108">
        <v>2.2799999999999998</v>
      </c>
      <c r="B44" s="109" t="s">
        <v>576</v>
      </c>
      <c r="C44" s="249">
        <v>2000</v>
      </c>
      <c r="D44" s="249">
        <v>2000</v>
      </c>
    </row>
    <row r="45" spans="1:4" ht="17.25">
      <c r="A45" s="110">
        <v>4</v>
      </c>
      <c r="B45" s="62" t="s">
        <v>73</v>
      </c>
      <c r="C45" s="62">
        <v>1840.9</v>
      </c>
      <c r="D45" s="62">
        <v>1840.9</v>
      </c>
    </row>
    <row r="47" spans="1:4" ht="16.5">
      <c r="B47" s="324"/>
    </row>
    <row r="48" spans="1:4" ht="16.5">
      <c r="B48" s="324"/>
    </row>
    <row r="49" spans="2:2" ht="16.5">
      <c r="B49" s="324"/>
    </row>
    <row r="50" spans="2:2" ht="16.5">
      <c r="B50" s="324"/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24" right="0.23" top="0.23" bottom="0.18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53"/>
  <sheetViews>
    <sheetView workbookViewId="0">
      <selection activeCell="A47" sqref="A47:G47"/>
    </sheetView>
  </sheetViews>
  <sheetFormatPr defaultRowHeight="15"/>
  <cols>
    <col min="1" max="1" width="11" style="19" customWidth="1"/>
    <col min="2" max="2" width="11.7109375" style="19" customWidth="1"/>
    <col min="3" max="3" width="25.42578125" style="19" customWidth="1"/>
    <col min="4" max="4" width="17.5703125" style="19" customWidth="1"/>
    <col min="5" max="5" width="13.7109375" style="19" customWidth="1"/>
    <col min="6" max="6" width="17.42578125" style="19" customWidth="1"/>
    <col min="7" max="7" width="13" style="19" customWidth="1"/>
    <col min="8" max="8" width="9.140625" style="19"/>
    <col min="9" max="9" width="10" style="19" bestFit="1" customWidth="1"/>
    <col min="10" max="254" width="9.140625" style="19"/>
    <col min="255" max="255" width="11" style="19" customWidth="1"/>
    <col min="256" max="256" width="11.7109375" style="19" customWidth="1"/>
    <col min="257" max="257" width="21.28515625" style="19" customWidth="1"/>
    <col min="258" max="259" width="17.5703125" style="19" customWidth="1"/>
    <col min="260" max="260" width="19.5703125" style="19" customWidth="1"/>
    <col min="261" max="261" width="17.85546875" style="19" customWidth="1"/>
    <col min="262" max="262" width="18.140625" style="19" customWidth="1"/>
    <col min="263" max="263" width="16" style="19" customWidth="1"/>
    <col min="264" max="264" width="9.140625" style="19"/>
    <col min="265" max="265" width="10" style="19" bestFit="1" customWidth="1"/>
    <col min="266" max="510" width="9.140625" style="19"/>
    <col min="511" max="511" width="11" style="19" customWidth="1"/>
    <col min="512" max="512" width="11.7109375" style="19" customWidth="1"/>
    <col min="513" max="513" width="21.28515625" style="19" customWidth="1"/>
    <col min="514" max="515" width="17.5703125" style="19" customWidth="1"/>
    <col min="516" max="516" width="19.5703125" style="19" customWidth="1"/>
    <col min="517" max="517" width="17.85546875" style="19" customWidth="1"/>
    <col min="518" max="518" width="18.140625" style="19" customWidth="1"/>
    <col min="519" max="519" width="16" style="19" customWidth="1"/>
    <col min="520" max="520" width="9.140625" style="19"/>
    <col min="521" max="521" width="10" style="19" bestFit="1" customWidth="1"/>
    <col min="522" max="766" width="9.140625" style="19"/>
    <col min="767" max="767" width="11" style="19" customWidth="1"/>
    <col min="768" max="768" width="11.7109375" style="19" customWidth="1"/>
    <col min="769" max="769" width="21.28515625" style="19" customWidth="1"/>
    <col min="770" max="771" width="17.5703125" style="19" customWidth="1"/>
    <col min="772" max="772" width="19.5703125" style="19" customWidth="1"/>
    <col min="773" max="773" width="17.85546875" style="19" customWidth="1"/>
    <col min="774" max="774" width="18.140625" style="19" customWidth="1"/>
    <col min="775" max="775" width="16" style="19" customWidth="1"/>
    <col min="776" max="776" width="9.140625" style="19"/>
    <col min="777" max="777" width="10" style="19" bestFit="1" customWidth="1"/>
    <col min="778" max="1022" width="9.140625" style="19"/>
    <col min="1023" max="1023" width="11" style="19" customWidth="1"/>
    <col min="1024" max="1024" width="11.7109375" style="19" customWidth="1"/>
    <col min="1025" max="1025" width="21.28515625" style="19" customWidth="1"/>
    <col min="1026" max="1027" width="17.5703125" style="19" customWidth="1"/>
    <col min="1028" max="1028" width="19.5703125" style="19" customWidth="1"/>
    <col min="1029" max="1029" width="17.85546875" style="19" customWidth="1"/>
    <col min="1030" max="1030" width="18.140625" style="19" customWidth="1"/>
    <col min="1031" max="1031" width="16" style="19" customWidth="1"/>
    <col min="1032" max="1032" width="9.140625" style="19"/>
    <col min="1033" max="1033" width="10" style="19" bestFit="1" customWidth="1"/>
    <col min="1034" max="1278" width="9.140625" style="19"/>
    <col min="1279" max="1279" width="11" style="19" customWidth="1"/>
    <col min="1280" max="1280" width="11.7109375" style="19" customWidth="1"/>
    <col min="1281" max="1281" width="21.28515625" style="19" customWidth="1"/>
    <col min="1282" max="1283" width="17.5703125" style="19" customWidth="1"/>
    <col min="1284" max="1284" width="19.5703125" style="19" customWidth="1"/>
    <col min="1285" max="1285" width="17.85546875" style="19" customWidth="1"/>
    <col min="1286" max="1286" width="18.140625" style="19" customWidth="1"/>
    <col min="1287" max="1287" width="16" style="19" customWidth="1"/>
    <col min="1288" max="1288" width="9.140625" style="19"/>
    <col min="1289" max="1289" width="10" style="19" bestFit="1" customWidth="1"/>
    <col min="1290" max="1534" width="9.140625" style="19"/>
    <col min="1535" max="1535" width="11" style="19" customWidth="1"/>
    <col min="1536" max="1536" width="11.7109375" style="19" customWidth="1"/>
    <col min="1537" max="1537" width="21.28515625" style="19" customWidth="1"/>
    <col min="1538" max="1539" width="17.5703125" style="19" customWidth="1"/>
    <col min="1540" max="1540" width="19.5703125" style="19" customWidth="1"/>
    <col min="1541" max="1541" width="17.85546875" style="19" customWidth="1"/>
    <col min="1542" max="1542" width="18.140625" style="19" customWidth="1"/>
    <col min="1543" max="1543" width="16" style="19" customWidth="1"/>
    <col min="1544" max="1544" width="9.140625" style="19"/>
    <col min="1545" max="1545" width="10" style="19" bestFit="1" customWidth="1"/>
    <col min="1546" max="1790" width="9.140625" style="19"/>
    <col min="1791" max="1791" width="11" style="19" customWidth="1"/>
    <col min="1792" max="1792" width="11.7109375" style="19" customWidth="1"/>
    <col min="1793" max="1793" width="21.28515625" style="19" customWidth="1"/>
    <col min="1794" max="1795" width="17.5703125" style="19" customWidth="1"/>
    <col min="1796" max="1796" width="19.5703125" style="19" customWidth="1"/>
    <col min="1797" max="1797" width="17.85546875" style="19" customWidth="1"/>
    <col min="1798" max="1798" width="18.140625" style="19" customWidth="1"/>
    <col min="1799" max="1799" width="16" style="19" customWidth="1"/>
    <col min="1800" max="1800" width="9.140625" style="19"/>
    <col min="1801" max="1801" width="10" style="19" bestFit="1" customWidth="1"/>
    <col min="1802" max="2046" width="9.140625" style="19"/>
    <col min="2047" max="2047" width="11" style="19" customWidth="1"/>
    <col min="2048" max="2048" width="11.7109375" style="19" customWidth="1"/>
    <col min="2049" max="2049" width="21.28515625" style="19" customWidth="1"/>
    <col min="2050" max="2051" width="17.5703125" style="19" customWidth="1"/>
    <col min="2052" max="2052" width="19.5703125" style="19" customWidth="1"/>
    <col min="2053" max="2053" width="17.85546875" style="19" customWidth="1"/>
    <col min="2054" max="2054" width="18.140625" style="19" customWidth="1"/>
    <col min="2055" max="2055" width="16" style="19" customWidth="1"/>
    <col min="2056" max="2056" width="9.140625" style="19"/>
    <col min="2057" max="2057" width="10" style="19" bestFit="1" customWidth="1"/>
    <col min="2058" max="2302" width="9.140625" style="19"/>
    <col min="2303" max="2303" width="11" style="19" customWidth="1"/>
    <col min="2304" max="2304" width="11.7109375" style="19" customWidth="1"/>
    <col min="2305" max="2305" width="21.28515625" style="19" customWidth="1"/>
    <col min="2306" max="2307" width="17.5703125" style="19" customWidth="1"/>
    <col min="2308" max="2308" width="19.5703125" style="19" customWidth="1"/>
    <col min="2309" max="2309" width="17.85546875" style="19" customWidth="1"/>
    <col min="2310" max="2310" width="18.140625" style="19" customWidth="1"/>
    <col min="2311" max="2311" width="16" style="19" customWidth="1"/>
    <col min="2312" max="2312" width="9.140625" style="19"/>
    <col min="2313" max="2313" width="10" style="19" bestFit="1" customWidth="1"/>
    <col min="2314" max="2558" width="9.140625" style="19"/>
    <col min="2559" max="2559" width="11" style="19" customWidth="1"/>
    <col min="2560" max="2560" width="11.7109375" style="19" customWidth="1"/>
    <col min="2561" max="2561" width="21.28515625" style="19" customWidth="1"/>
    <col min="2562" max="2563" width="17.5703125" style="19" customWidth="1"/>
    <col min="2564" max="2564" width="19.5703125" style="19" customWidth="1"/>
    <col min="2565" max="2565" width="17.85546875" style="19" customWidth="1"/>
    <col min="2566" max="2566" width="18.140625" style="19" customWidth="1"/>
    <col min="2567" max="2567" width="16" style="19" customWidth="1"/>
    <col min="2568" max="2568" width="9.140625" style="19"/>
    <col min="2569" max="2569" width="10" style="19" bestFit="1" customWidth="1"/>
    <col min="2570" max="2814" width="9.140625" style="19"/>
    <col min="2815" max="2815" width="11" style="19" customWidth="1"/>
    <col min="2816" max="2816" width="11.7109375" style="19" customWidth="1"/>
    <col min="2817" max="2817" width="21.28515625" style="19" customWidth="1"/>
    <col min="2818" max="2819" width="17.5703125" style="19" customWidth="1"/>
    <col min="2820" max="2820" width="19.5703125" style="19" customWidth="1"/>
    <col min="2821" max="2821" width="17.85546875" style="19" customWidth="1"/>
    <col min="2822" max="2822" width="18.140625" style="19" customWidth="1"/>
    <col min="2823" max="2823" width="16" style="19" customWidth="1"/>
    <col min="2824" max="2824" width="9.140625" style="19"/>
    <col min="2825" max="2825" width="10" style="19" bestFit="1" customWidth="1"/>
    <col min="2826" max="3070" width="9.140625" style="19"/>
    <col min="3071" max="3071" width="11" style="19" customWidth="1"/>
    <col min="3072" max="3072" width="11.7109375" style="19" customWidth="1"/>
    <col min="3073" max="3073" width="21.28515625" style="19" customWidth="1"/>
    <col min="3074" max="3075" width="17.5703125" style="19" customWidth="1"/>
    <col min="3076" max="3076" width="19.5703125" style="19" customWidth="1"/>
    <col min="3077" max="3077" width="17.85546875" style="19" customWidth="1"/>
    <col min="3078" max="3078" width="18.140625" style="19" customWidth="1"/>
    <col min="3079" max="3079" width="16" style="19" customWidth="1"/>
    <col min="3080" max="3080" width="9.140625" style="19"/>
    <col min="3081" max="3081" width="10" style="19" bestFit="1" customWidth="1"/>
    <col min="3082" max="3326" width="9.140625" style="19"/>
    <col min="3327" max="3327" width="11" style="19" customWidth="1"/>
    <col min="3328" max="3328" width="11.7109375" style="19" customWidth="1"/>
    <col min="3329" max="3329" width="21.28515625" style="19" customWidth="1"/>
    <col min="3330" max="3331" width="17.5703125" style="19" customWidth="1"/>
    <col min="3332" max="3332" width="19.5703125" style="19" customWidth="1"/>
    <col min="3333" max="3333" width="17.85546875" style="19" customWidth="1"/>
    <col min="3334" max="3334" width="18.140625" style="19" customWidth="1"/>
    <col min="3335" max="3335" width="16" style="19" customWidth="1"/>
    <col min="3336" max="3336" width="9.140625" style="19"/>
    <col min="3337" max="3337" width="10" style="19" bestFit="1" customWidth="1"/>
    <col min="3338" max="3582" width="9.140625" style="19"/>
    <col min="3583" max="3583" width="11" style="19" customWidth="1"/>
    <col min="3584" max="3584" width="11.7109375" style="19" customWidth="1"/>
    <col min="3585" max="3585" width="21.28515625" style="19" customWidth="1"/>
    <col min="3586" max="3587" width="17.5703125" style="19" customWidth="1"/>
    <col min="3588" max="3588" width="19.5703125" style="19" customWidth="1"/>
    <col min="3589" max="3589" width="17.85546875" style="19" customWidth="1"/>
    <col min="3590" max="3590" width="18.140625" style="19" customWidth="1"/>
    <col min="3591" max="3591" width="16" style="19" customWidth="1"/>
    <col min="3592" max="3592" width="9.140625" style="19"/>
    <col min="3593" max="3593" width="10" style="19" bestFit="1" customWidth="1"/>
    <col min="3594" max="3838" width="9.140625" style="19"/>
    <col min="3839" max="3839" width="11" style="19" customWidth="1"/>
    <col min="3840" max="3840" width="11.7109375" style="19" customWidth="1"/>
    <col min="3841" max="3841" width="21.28515625" style="19" customWidth="1"/>
    <col min="3842" max="3843" width="17.5703125" style="19" customWidth="1"/>
    <col min="3844" max="3844" width="19.5703125" style="19" customWidth="1"/>
    <col min="3845" max="3845" width="17.85546875" style="19" customWidth="1"/>
    <col min="3846" max="3846" width="18.140625" style="19" customWidth="1"/>
    <col min="3847" max="3847" width="16" style="19" customWidth="1"/>
    <col min="3848" max="3848" width="9.140625" style="19"/>
    <col min="3849" max="3849" width="10" style="19" bestFit="1" customWidth="1"/>
    <col min="3850" max="4094" width="9.140625" style="19"/>
    <col min="4095" max="4095" width="11" style="19" customWidth="1"/>
    <col min="4096" max="4096" width="11.7109375" style="19" customWidth="1"/>
    <col min="4097" max="4097" width="21.28515625" style="19" customWidth="1"/>
    <col min="4098" max="4099" width="17.5703125" style="19" customWidth="1"/>
    <col min="4100" max="4100" width="19.5703125" style="19" customWidth="1"/>
    <col min="4101" max="4101" width="17.85546875" style="19" customWidth="1"/>
    <col min="4102" max="4102" width="18.140625" style="19" customWidth="1"/>
    <col min="4103" max="4103" width="16" style="19" customWidth="1"/>
    <col min="4104" max="4104" width="9.140625" style="19"/>
    <col min="4105" max="4105" width="10" style="19" bestFit="1" customWidth="1"/>
    <col min="4106" max="4350" width="9.140625" style="19"/>
    <col min="4351" max="4351" width="11" style="19" customWidth="1"/>
    <col min="4352" max="4352" width="11.7109375" style="19" customWidth="1"/>
    <col min="4353" max="4353" width="21.28515625" style="19" customWidth="1"/>
    <col min="4354" max="4355" width="17.5703125" style="19" customWidth="1"/>
    <col min="4356" max="4356" width="19.5703125" style="19" customWidth="1"/>
    <col min="4357" max="4357" width="17.85546875" style="19" customWidth="1"/>
    <col min="4358" max="4358" width="18.140625" style="19" customWidth="1"/>
    <col min="4359" max="4359" width="16" style="19" customWidth="1"/>
    <col min="4360" max="4360" width="9.140625" style="19"/>
    <col min="4361" max="4361" width="10" style="19" bestFit="1" customWidth="1"/>
    <col min="4362" max="4606" width="9.140625" style="19"/>
    <col min="4607" max="4607" width="11" style="19" customWidth="1"/>
    <col min="4608" max="4608" width="11.7109375" style="19" customWidth="1"/>
    <col min="4609" max="4609" width="21.28515625" style="19" customWidth="1"/>
    <col min="4610" max="4611" width="17.5703125" style="19" customWidth="1"/>
    <col min="4612" max="4612" width="19.5703125" style="19" customWidth="1"/>
    <col min="4613" max="4613" width="17.85546875" style="19" customWidth="1"/>
    <col min="4614" max="4614" width="18.140625" style="19" customWidth="1"/>
    <col min="4615" max="4615" width="16" style="19" customWidth="1"/>
    <col min="4616" max="4616" width="9.140625" style="19"/>
    <col min="4617" max="4617" width="10" style="19" bestFit="1" customWidth="1"/>
    <col min="4618" max="4862" width="9.140625" style="19"/>
    <col min="4863" max="4863" width="11" style="19" customWidth="1"/>
    <col min="4864" max="4864" width="11.7109375" style="19" customWidth="1"/>
    <col min="4865" max="4865" width="21.28515625" style="19" customWidth="1"/>
    <col min="4866" max="4867" width="17.5703125" style="19" customWidth="1"/>
    <col min="4868" max="4868" width="19.5703125" style="19" customWidth="1"/>
    <col min="4869" max="4869" width="17.85546875" style="19" customWidth="1"/>
    <col min="4870" max="4870" width="18.140625" style="19" customWidth="1"/>
    <col min="4871" max="4871" width="16" style="19" customWidth="1"/>
    <col min="4872" max="4872" width="9.140625" style="19"/>
    <col min="4873" max="4873" width="10" style="19" bestFit="1" customWidth="1"/>
    <col min="4874" max="5118" width="9.140625" style="19"/>
    <col min="5119" max="5119" width="11" style="19" customWidth="1"/>
    <col min="5120" max="5120" width="11.7109375" style="19" customWidth="1"/>
    <col min="5121" max="5121" width="21.28515625" style="19" customWidth="1"/>
    <col min="5122" max="5123" width="17.5703125" style="19" customWidth="1"/>
    <col min="5124" max="5124" width="19.5703125" style="19" customWidth="1"/>
    <col min="5125" max="5125" width="17.85546875" style="19" customWidth="1"/>
    <col min="5126" max="5126" width="18.140625" style="19" customWidth="1"/>
    <col min="5127" max="5127" width="16" style="19" customWidth="1"/>
    <col min="5128" max="5128" width="9.140625" style="19"/>
    <col min="5129" max="5129" width="10" style="19" bestFit="1" customWidth="1"/>
    <col min="5130" max="5374" width="9.140625" style="19"/>
    <col min="5375" max="5375" width="11" style="19" customWidth="1"/>
    <col min="5376" max="5376" width="11.7109375" style="19" customWidth="1"/>
    <col min="5377" max="5377" width="21.28515625" style="19" customWidth="1"/>
    <col min="5378" max="5379" width="17.5703125" style="19" customWidth="1"/>
    <col min="5380" max="5380" width="19.5703125" style="19" customWidth="1"/>
    <col min="5381" max="5381" width="17.85546875" style="19" customWidth="1"/>
    <col min="5382" max="5382" width="18.140625" style="19" customWidth="1"/>
    <col min="5383" max="5383" width="16" style="19" customWidth="1"/>
    <col min="5384" max="5384" width="9.140625" style="19"/>
    <col min="5385" max="5385" width="10" style="19" bestFit="1" customWidth="1"/>
    <col min="5386" max="5630" width="9.140625" style="19"/>
    <col min="5631" max="5631" width="11" style="19" customWidth="1"/>
    <col min="5632" max="5632" width="11.7109375" style="19" customWidth="1"/>
    <col min="5633" max="5633" width="21.28515625" style="19" customWidth="1"/>
    <col min="5634" max="5635" width="17.5703125" style="19" customWidth="1"/>
    <col min="5636" max="5636" width="19.5703125" style="19" customWidth="1"/>
    <col min="5637" max="5637" width="17.85546875" style="19" customWidth="1"/>
    <col min="5638" max="5638" width="18.140625" style="19" customWidth="1"/>
    <col min="5639" max="5639" width="16" style="19" customWidth="1"/>
    <col min="5640" max="5640" width="9.140625" style="19"/>
    <col min="5641" max="5641" width="10" style="19" bestFit="1" customWidth="1"/>
    <col min="5642" max="5886" width="9.140625" style="19"/>
    <col min="5887" max="5887" width="11" style="19" customWidth="1"/>
    <col min="5888" max="5888" width="11.7109375" style="19" customWidth="1"/>
    <col min="5889" max="5889" width="21.28515625" style="19" customWidth="1"/>
    <col min="5890" max="5891" width="17.5703125" style="19" customWidth="1"/>
    <col min="5892" max="5892" width="19.5703125" style="19" customWidth="1"/>
    <col min="5893" max="5893" width="17.85546875" style="19" customWidth="1"/>
    <col min="5894" max="5894" width="18.140625" style="19" customWidth="1"/>
    <col min="5895" max="5895" width="16" style="19" customWidth="1"/>
    <col min="5896" max="5896" width="9.140625" style="19"/>
    <col min="5897" max="5897" width="10" style="19" bestFit="1" customWidth="1"/>
    <col min="5898" max="6142" width="9.140625" style="19"/>
    <col min="6143" max="6143" width="11" style="19" customWidth="1"/>
    <col min="6144" max="6144" width="11.7109375" style="19" customWidth="1"/>
    <col min="6145" max="6145" width="21.28515625" style="19" customWidth="1"/>
    <col min="6146" max="6147" width="17.5703125" style="19" customWidth="1"/>
    <col min="6148" max="6148" width="19.5703125" style="19" customWidth="1"/>
    <col min="6149" max="6149" width="17.85546875" style="19" customWidth="1"/>
    <col min="6150" max="6150" width="18.140625" style="19" customWidth="1"/>
    <col min="6151" max="6151" width="16" style="19" customWidth="1"/>
    <col min="6152" max="6152" width="9.140625" style="19"/>
    <col min="6153" max="6153" width="10" style="19" bestFit="1" customWidth="1"/>
    <col min="6154" max="6398" width="9.140625" style="19"/>
    <col min="6399" max="6399" width="11" style="19" customWidth="1"/>
    <col min="6400" max="6400" width="11.7109375" style="19" customWidth="1"/>
    <col min="6401" max="6401" width="21.28515625" style="19" customWidth="1"/>
    <col min="6402" max="6403" width="17.5703125" style="19" customWidth="1"/>
    <col min="6404" max="6404" width="19.5703125" style="19" customWidth="1"/>
    <col min="6405" max="6405" width="17.85546875" style="19" customWidth="1"/>
    <col min="6406" max="6406" width="18.140625" style="19" customWidth="1"/>
    <col min="6407" max="6407" width="16" style="19" customWidth="1"/>
    <col min="6408" max="6408" width="9.140625" style="19"/>
    <col min="6409" max="6409" width="10" style="19" bestFit="1" customWidth="1"/>
    <col min="6410" max="6654" width="9.140625" style="19"/>
    <col min="6655" max="6655" width="11" style="19" customWidth="1"/>
    <col min="6656" max="6656" width="11.7109375" style="19" customWidth="1"/>
    <col min="6657" max="6657" width="21.28515625" style="19" customWidth="1"/>
    <col min="6658" max="6659" width="17.5703125" style="19" customWidth="1"/>
    <col min="6660" max="6660" width="19.5703125" style="19" customWidth="1"/>
    <col min="6661" max="6661" width="17.85546875" style="19" customWidth="1"/>
    <col min="6662" max="6662" width="18.140625" style="19" customWidth="1"/>
    <col min="6663" max="6663" width="16" style="19" customWidth="1"/>
    <col min="6664" max="6664" width="9.140625" style="19"/>
    <col min="6665" max="6665" width="10" style="19" bestFit="1" customWidth="1"/>
    <col min="6666" max="6910" width="9.140625" style="19"/>
    <col min="6911" max="6911" width="11" style="19" customWidth="1"/>
    <col min="6912" max="6912" width="11.7109375" style="19" customWidth="1"/>
    <col min="6913" max="6913" width="21.28515625" style="19" customWidth="1"/>
    <col min="6914" max="6915" width="17.5703125" style="19" customWidth="1"/>
    <col min="6916" max="6916" width="19.5703125" style="19" customWidth="1"/>
    <col min="6917" max="6917" width="17.85546875" style="19" customWidth="1"/>
    <col min="6918" max="6918" width="18.140625" style="19" customWidth="1"/>
    <col min="6919" max="6919" width="16" style="19" customWidth="1"/>
    <col min="6920" max="6920" width="9.140625" style="19"/>
    <col min="6921" max="6921" width="10" style="19" bestFit="1" customWidth="1"/>
    <col min="6922" max="7166" width="9.140625" style="19"/>
    <col min="7167" max="7167" width="11" style="19" customWidth="1"/>
    <col min="7168" max="7168" width="11.7109375" style="19" customWidth="1"/>
    <col min="7169" max="7169" width="21.28515625" style="19" customWidth="1"/>
    <col min="7170" max="7171" width="17.5703125" style="19" customWidth="1"/>
    <col min="7172" max="7172" width="19.5703125" style="19" customWidth="1"/>
    <col min="7173" max="7173" width="17.85546875" style="19" customWidth="1"/>
    <col min="7174" max="7174" width="18.140625" style="19" customWidth="1"/>
    <col min="7175" max="7175" width="16" style="19" customWidth="1"/>
    <col min="7176" max="7176" width="9.140625" style="19"/>
    <col min="7177" max="7177" width="10" style="19" bestFit="1" customWidth="1"/>
    <col min="7178" max="7422" width="9.140625" style="19"/>
    <col min="7423" max="7423" width="11" style="19" customWidth="1"/>
    <col min="7424" max="7424" width="11.7109375" style="19" customWidth="1"/>
    <col min="7425" max="7425" width="21.28515625" style="19" customWidth="1"/>
    <col min="7426" max="7427" width="17.5703125" style="19" customWidth="1"/>
    <col min="7428" max="7428" width="19.5703125" style="19" customWidth="1"/>
    <col min="7429" max="7429" width="17.85546875" style="19" customWidth="1"/>
    <col min="7430" max="7430" width="18.140625" style="19" customWidth="1"/>
    <col min="7431" max="7431" width="16" style="19" customWidth="1"/>
    <col min="7432" max="7432" width="9.140625" style="19"/>
    <col min="7433" max="7433" width="10" style="19" bestFit="1" customWidth="1"/>
    <col min="7434" max="7678" width="9.140625" style="19"/>
    <col min="7679" max="7679" width="11" style="19" customWidth="1"/>
    <col min="7680" max="7680" width="11.7109375" style="19" customWidth="1"/>
    <col min="7681" max="7681" width="21.28515625" style="19" customWidth="1"/>
    <col min="7682" max="7683" width="17.5703125" style="19" customWidth="1"/>
    <col min="7684" max="7684" width="19.5703125" style="19" customWidth="1"/>
    <col min="7685" max="7685" width="17.85546875" style="19" customWidth="1"/>
    <col min="7686" max="7686" width="18.140625" style="19" customWidth="1"/>
    <col min="7687" max="7687" width="16" style="19" customWidth="1"/>
    <col min="7688" max="7688" width="9.140625" style="19"/>
    <col min="7689" max="7689" width="10" style="19" bestFit="1" customWidth="1"/>
    <col min="7690" max="7934" width="9.140625" style="19"/>
    <col min="7935" max="7935" width="11" style="19" customWidth="1"/>
    <col min="7936" max="7936" width="11.7109375" style="19" customWidth="1"/>
    <col min="7937" max="7937" width="21.28515625" style="19" customWidth="1"/>
    <col min="7938" max="7939" width="17.5703125" style="19" customWidth="1"/>
    <col min="7940" max="7940" width="19.5703125" style="19" customWidth="1"/>
    <col min="7941" max="7941" width="17.85546875" style="19" customWidth="1"/>
    <col min="7942" max="7942" width="18.140625" style="19" customWidth="1"/>
    <col min="7943" max="7943" width="16" style="19" customWidth="1"/>
    <col min="7944" max="7944" width="9.140625" style="19"/>
    <col min="7945" max="7945" width="10" style="19" bestFit="1" customWidth="1"/>
    <col min="7946" max="8190" width="9.140625" style="19"/>
    <col min="8191" max="8191" width="11" style="19" customWidth="1"/>
    <col min="8192" max="8192" width="11.7109375" style="19" customWidth="1"/>
    <col min="8193" max="8193" width="21.28515625" style="19" customWidth="1"/>
    <col min="8194" max="8195" width="17.5703125" style="19" customWidth="1"/>
    <col min="8196" max="8196" width="19.5703125" style="19" customWidth="1"/>
    <col min="8197" max="8197" width="17.85546875" style="19" customWidth="1"/>
    <col min="8198" max="8198" width="18.140625" style="19" customWidth="1"/>
    <col min="8199" max="8199" width="16" style="19" customWidth="1"/>
    <col min="8200" max="8200" width="9.140625" style="19"/>
    <col min="8201" max="8201" width="10" style="19" bestFit="1" customWidth="1"/>
    <col min="8202" max="8446" width="9.140625" style="19"/>
    <col min="8447" max="8447" width="11" style="19" customWidth="1"/>
    <col min="8448" max="8448" width="11.7109375" style="19" customWidth="1"/>
    <col min="8449" max="8449" width="21.28515625" style="19" customWidth="1"/>
    <col min="8450" max="8451" width="17.5703125" style="19" customWidth="1"/>
    <col min="8452" max="8452" width="19.5703125" style="19" customWidth="1"/>
    <col min="8453" max="8453" width="17.85546875" style="19" customWidth="1"/>
    <col min="8454" max="8454" width="18.140625" style="19" customWidth="1"/>
    <col min="8455" max="8455" width="16" style="19" customWidth="1"/>
    <col min="8456" max="8456" width="9.140625" style="19"/>
    <col min="8457" max="8457" width="10" style="19" bestFit="1" customWidth="1"/>
    <col min="8458" max="8702" width="9.140625" style="19"/>
    <col min="8703" max="8703" width="11" style="19" customWidth="1"/>
    <col min="8704" max="8704" width="11.7109375" style="19" customWidth="1"/>
    <col min="8705" max="8705" width="21.28515625" style="19" customWidth="1"/>
    <col min="8706" max="8707" width="17.5703125" style="19" customWidth="1"/>
    <col min="8708" max="8708" width="19.5703125" style="19" customWidth="1"/>
    <col min="8709" max="8709" width="17.85546875" style="19" customWidth="1"/>
    <col min="8710" max="8710" width="18.140625" style="19" customWidth="1"/>
    <col min="8711" max="8711" width="16" style="19" customWidth="1"/>
    <col min="8712" max="8712" width="9.140625" style="19"/>
    <col min="8713" max="8713" width="10" style="19" bestFit="1" customWidth="1"/>
    <col min="8714" max="8958" width="9.140625" style="19"/>
    <col min="8959" max="8959" width="11" style="19" customWidth="1"/>
    <col min="8960" max="8960" width="11.7109375" style="19" customWidth="1"/>
    <col min="8961" max="8961" width="21.28515625" style="19" customWidth="1"/>
    <col min="8962" max="8963" width="17.5703125" style="19" customWidth="1"/>
    <col min="8964" max="8964" width="19.5703125" style="19" customWidth="1"/>
    <col min="8965" max="8965" width="17.85546875" style="19" customWidth="1"/>
    <col min="8966" max="8966" width="18.140625" style="19" customWidth="1"/>
    <col min="8967" max="8967" width="16" style="19" customWidth="1"/>
    <col min="8968" max="8968" width="9.140625" style="19"/>
    <col min="8969" max="8969" width="10" style="19" bestFit="1" customWidth="1"/>
    <col min="8970" max="9214" width="9.140625" style="19"/>
    <col min="9215" max="9215" width="11" style="19" customWidth="1"/>
    <col min="9216" max="9216" width="11.7109375" style="19" customWidth="1"/>
    <col min="9217" max="9217" width="21.28515625" style="19" customWidth="1"/>
    <col min="9218" max="9219" width="17.5703125" style="19" customWidth="1"/>
    <col min="9220" max="9220" width="19.5703125" style="19" customWidth="1"/>
    <col min="9221" max="9221" width="17.85546875" style="19" customWidth="1"/>
    <col min="9222" max="9222" width="18.140625" style="19" customWidth="1"/>
    <col min="9223" max="9223" width="16" style="19" customWidth="1"/>
    <col min="9224" max="9224" width="9.140625" style="19"/>
    <col min="9225" max="9225" width="10" style="19" bestFit="1" customWidth="1"/>
    <col min="9226" max="9470" width="9.140625" style="19"/>
    <col min="9471" max="9471" width="11" style="19" customWidth="1"/>
    <col min="9472" max="9472" width="11.7109375" style="19" customWidth="1"/>
    <col min="9473" max="9473" width="21.28515625" style="19" customWidth="1"/>
    <col min="9474" max="9475" width="17.5703125" style="19" customWidth="1"/>
    <col min="9476" max="9476" width="19.5703125" style="19" customWidth="1"/>
    <col min="9477" max="9477" width="17.85546875" style="19" customWidth="1"/>
    <col min="9478" max="9478" width="18.140625" style="19" customWidth="1"/>
    <col min="9479" max="9479" width="16" style="19" customWidth="1"/>
    <col min="9480" max="9480" width="9.140625" style="19"/>
    <col min="9481" max="9481" width="10" style="19" bestFit="1" customWidth="1"/>
    <col min="9482" max="9726" width="9.140625" style="19"/>
    <col min="9727" max="9727" width="11" style="19" customWidth="1"/>
    <col min="9728" max="9728" width="11.7109375" style="19" customWidth="1"/>
    <col min="9729" max="9729" width="21.28515625" style="19" customWidth="1"/>
    <col min="9730" max="9731" width="17.5703125" style="19" customWidth="1"/>
    <col min="9732" max="9732" width="19.5703125" style="19" customWidth="1"/>
    <col min="9733" max="9733" width="17.85546875" style="19" customWidth="1"/>
    <col min="9734" max="9734" width="18.140625" style="19" customWidth="1"/>
    <col min="9735" max="9735" width="16" style="19" customWidth="1"/>
    <col min="9736" max="9736" width="9.140625" style="19"/>
    <col min="9737" max="9737" width="10" style="19" bestFit="1" customWidth="1"/>
    <col min="9738" max="9982" width="9.140625" style="19"/>
    <col min="9983" max="9983" width="11" style="19" customWidth="1"/>
    <col min="9984" max="9984" width="11.7109375" style="19" customWidth="1"/>
    <col min="9985" max="9985" width="21.28515625" style="19" customWidth="1"/>
    <col min="9986" max="9987" width="17.5703125" style="19" customWidth="1"/>
    <col min="9988" max="9988" width="19.5703125" style="19" customWidth="1"/>
    <col min="9989" max="9989" width="17.85546875" style="19" customWidth="1"/>
    <col min="9990" max="9990" width="18.140625" style="19" customWidth="1"/>
    <col min="9991" max="9991" width="16" style="19" customWidth="1"/>
    <col min="9992" max="9992" width="9.140625" style="19"/>
    <col min="9993" max="9993" width="10" style="19" bestFit="1" customWidth="1"/>
    <col min="9994" max="10238" width="9.140625" style="19"/>
    <col min="10239" max="10239" width="11" style="19" customWidth="1"/>
    <col min="10240" max="10240" width="11.7109375" style="19" customWidth="1"/>
    <col min="10241" max="10241" width="21.28515625" style="19" customWidth="1"/>
    <col min="10242" max="10243" width="17.5703125" style="19" customWidth="1"/>
    <col min="10244" max="10244" width="19.5703125" style="19" customWidth="1"/>
    <col min="10245" max="10245" width="17.85546875" style="19" customWidth="1"/>
    <col min="10246" max="10246" width="18.140625" style="19" customWidth="1"/>
    <col min="10247" max="10247" width="16" style="19" customWidth="1"/>
    <col min="10248" max="10248" width="9.140625" style="19"/>
    <col min="10249" max="10249" width="10" style="19" bestFit="1" customWidth="1"/>
    <col min="10250" max="10494" width="9.140625" style="19"/>
    <col min="10495" max="10495" width="11" style="19" customWidth="1"/>
    <col min="10496" max="10496" width="11.7109375" style="19" customWidth="1"/>
    <col min="10497" max="10497" width="21.28515625" style="19" customWidth="1"/>
    <col min="10498" max="10499" width="17.5703125" style="19" customWidth="1"/>
    <col min="10500" max="10500" width="19.5703125" style="19" customWidth="1"/>
    <col min="10501" max="10501" width="17.85546875" style="19" customWidth="1"/>
    <col min="10502" max="10502" width="18.140625" style="19" customWidth="1"/>
    <col min="10503" max="10503" width="16" style="19" customWidth="1"/>
    <col min="10504" max="10504" width="9.140625" style="19"/>
    <col min="10505" max="10505" width="10" style="19" bestFit="1" customWidth="1"/>
    <col min="10506" max="10750" width="9.140625" style="19"/>
    <col min="10751" max="10751" width="11" style="19" customWidth="1"/>
    <col min="10752" max="10752" width="11.7109375" style="19" customWidth="1"/>
    <col min="10753" max="10753" width="21.28515625" style="19" customWidth="1"/>
    <col min="10754" max="10755" width="17.5703125" style="19" customWidth="1"/>
    <col min="10756" max="10756" width="19.5703125" style="19" customWidth="1"/>
    <col min="10757" max="10757" width="17.85546875" style="19" customWidth="1"/>
    <col min="10758" max="10758" width="18.140625" style="19" customWidth="1"/>
    <col min="10759" max="10759" width="16" style="19" customWidth="1"/>
    <col min="10760" max="10760" width="9.140625" style="19"/>
    <col min="10761" max="10761" width="10" style="19" bestFit="1" customWidth="1"/>
    <col min="10762" max="11006" width="9.140625" style="19"/>
    <col min="11007" max="11007" width="11" style="19" customWidth="1"/>
    <col min="11008" max="11008" width="11.7109375" style="19" customWidth="1"/>
    <col min="11009" max="11009" width="21.28515625" style="19" customWidth="1"/>
    <col min="11010" max="11011" width="17.5703125" style="19" customWidth="1"/>
    <col min="11012" max="11012" width="19.5703125" style="19" customWidth="1"/>
    <col min="11013" max="11013" width="17.85546875" style="19" customWidth="1"/>
    <col min="11014" max="11014" width="18.140625" style="19" customWidth="1"/>
    <col min="11015" max="11015" width="16" style="19" customWidth="1"/>
    <col min="11016" max="11016" width="9.140625" style="19"/>
    <col min="11017" max="11017" width="10" style="19" bestFit="1" customWidth="1"/>
    <col min="11018" max="11262" width="9.140625" style="19"/>
    <col min="11263" max="11263" width="11" style="19" customWidth="1"/>
    <col min="11264" max="11264" width="11.7109375" style="19" customWidth="1"/>
    <col min="11265" max="11265" width="21.28515625" style="19" customWidth="1"/>
    <col min="11266" max="11267" width="17.5703125" style="19" customWidth="1"/>
    <col min="11268" max="11268" width="19.5703125" style="19" customWidth="1"/>
    <col min="11269" max="11269" width="17.85546875" style="19" customWidth="1"/>
    <col min="11270" max="11270" width="18.140625" style="19" customWidth="1"/>
    <col min="11271" max="11271" width="16" style="19" customWidth="1"/>
    <col min="11272" max="11272" width="9.140625" style="19"/>
    <col min="11273" max="11273" width="10" style="19" bestFit="1" customWidth="1"/>
    <col min="11274" max="11518" width="9.140625" style="19"/>
    <col min="11519" max="11519" width="11" style="19" customWidth="1"/>
    <col min="11520" max="11520" width="11.7109375" style="19" customWidth="1"/>
    <col min="11521" max="11521" width="21.28515625" style="19" customWidth="1"/>
    <col min="11522" max="11523" width="17.5703125" style="19" customWidth="1"/>
    <col min="11524" max="11524" width="19.5703125" style="19" customWidth="1"/>
    <col min="11525" max="11525" width="17.85546875" style="19" customWidth="1"/>
    <col min="11526" max="11526" width="18.140625" style="19" customWidth="1"/>
    <col min="11527" max="11527" width="16" style="19" customWidth="1"/>
    <col min="11528" max="11528" width="9.140625" style="19"/>
    <col min="11529" max="11529" width="10" style="19" bestFit="1" customWidth="1"/>
    <col min="11530" max="11774" width="9.140625" style="19"/>
    <col min="11775" max="11775" width="11" style="19" customWidth="1"/>
    <col min="11776" max="11776" width="11.7109375" style="19" customWidth="1"/>
    <col min="11777" max="11777" width="21.28515625" style="19" customWidth="1"/>
    <col min="11778" max="11779" width="17.5703125" style="19" customWidth="1"/>
    <col min="11780" max="11780" width="19.5703125" style="19" customWidth="1"/>
    <col min="11781" max="11781" width="17.85546875" style="19" customWidth="1"/>
    <col min="11782" max="11782" width="18.140625" style="19" customWidth="1"/>
    <col min="11783" max="11783" width="16" style="19" customWidth="1"/>
    <col min="11784" max="11784" width="9.140625" style="19"/>
    <col min="11785" max="11785" width="10" style="19" bestFit="1" customWidth="1"/>
    <col min="11786" max="12030" width="9.140625" style="19"/>
    <col min="12031" max="12031" width="11" style="19" customWidth="1"/>
    <col min="12032" max="12032" width="11.7109375" style="19" customWidth="1"/>
    <col min="12033" max="12033" width="21.28515625" style="19" customWidth="1"/>
    <col min="12034" max="12035" width="17.5703125" style="19" customWidth="1"/>
    <col min="12036" max="12036" width="19.5703125" style="19" customWidth="1"/>
    <col min="12037" max="12037" width="17.85546875" style="19" customWidth="1"/>
    <col min="12038" max="12038" width="18.140625" style="19" customWidth="1"/>
    <col min="12039" max="12039" width="16" style="19" customWidth="1"/>
    <col min="12040" max="12040" width="9.140625" style="19"/>
    <col min="12041" max="12041" width="10" style="19" bestFit="1" customWidth="1"/>
    <col min="12042" max="12286" width="9.140625" style="19"/>
    <col min="12287" max="12287" width="11" style="19" customWidth="1"/>
    <col min="12288" max="12288" width="11.7109375" style="19" customWidth="1"/>
    <col min="12289" max="12289" width="21.28515625" style="19" customWidth="1"/>
    <col min="12290" max="12291" width="17.5703125" style="19" customWidth="1"/>
    <col min="12292" max="12292" width="19.5703125" style="19" customWidth="1"/>
    <col min="12293" max="12293" width="17.85546875" style="19" customWidth="1"/>
    <col min="12294" max="12294" width="18.140625" style="19" customWidth="1"/>
    <col min="12295" max="12295" width="16" style="19" customWidth="1"/>
    <col min="12296" max="12296" width="9.140625" style="19"/>
    <col min="12297" max="12297" width="10" style="19" bestFit="1" customWidth="1"/>
    <col min="12298" max="12542" width="9.140625" style="19"/>
    <col min="12543" max="12543" width="11" style="19" customWidth="1"/>
    <col min="12544" max="12544" width="11.7109375" style="19" customWidth="1"/>
    <col min="12545" max="12545" width="21.28515625" style="19" customWidth="1"/>
    <col min="12546" max="12547" width="17.5703125" style="19" customWidth="1"/>
    <col min="12548" max="12548" width="19.5703125" style="19" customWidth="1"/>
    <col min="12549" max="12549" width="17.85546875" style="19" customWidth="1"/>
    <col min="12550" max="12550" width="18.140625" style="19" customWidth="1"/>
    <col min="12551" max="12551" width="16" style="19" customWidth="1"/>
    <col min="12552" max="12552" width="9.140625" style="19"/>
    <col min="12553" max="12553" width="10" style="19" bestFit="1" customWidth="1"/>
    <col min="12554" max="12798" width="9.140625" style="19"/>
    <col min="12799" max="12799" width="11" style="19" customWidth="1"/>
    <col min="12800" max="12800" width="11.7109375" style="19" customWidth="1"/>
    <col min="12801" max="12801" width="21.28515625" style="19" customWidth="1"/>
    <col min="12802" max="12803" width="17.5703125" style="19" customWidth="1"/>
    <col min="12804" max="12804" width="19.5703125" style="19" customWidth="1"/>
    <col min="12805" max="12805" width="17.85546875" style="19" customWidth="1"/>
    <col min="12806" max="12806" width="18.140625" style="19" customWidth="1"/>
    <col min="12807" max="12807" width="16" style="19" customWidth="1"/>
    <col min="12808" max="12808" width="9.140625" style="19"/>
    <col min="12809" max="12809" width="10" style="19" bestFit="1" customWidth="1"/>
    <col min="12810" max="13054" width="9.140625" style="19"/>
    <col min="13055" max="13055" width="11" style="19" customWidth="1"/>
    <col min="13056" max="13056" width="11.7109375" style="19" customWidth="1"/>
    <col min="13057" max="13057" width="21.28515625" style="19" customWidth="1"/>
    <col min="13058" max="13059" width="17.5703125" style="19" customWidth="1"/>
    <col min="13060" max="13060" width="19.5703125" style="19" customWidth="1"/>
    <col min="13061" max="13061" width="17.85546875" style="19" customWidth="1"/>
    <col min="13062" max="13062" width="18.140625" style="19" customWidth="1"/>
    <col min="13063" max="13063" width="16" style="19" customWidth="1"/>
    <col min="13064" max="13064" width="9.140625" style="19"/>
    <col min="13065" max="13065" width="10" style="19" bestFit="1" customWidth="1"/>
    <col min="13066" max="13310" width="9.140625" style="19"/>
    <col min="13311" max="13311" width="11" style="19" customWidth="1"/>
    <col min="13312" max="13312" width="11.7109375" style="19" customWidth="1"/>
    <col min="13313" max="13313" width="21.28515625" style="19" customWidth="1"/>
    <col min="13314" max="13315" width="17.5703125" style="19" customWidth="1"/>
    <col min="13316" max="13316" width="19.5703125" style="19" customWidth="1"/>
    <col min="13317" max="13317" width="17.85546875" style="19" customWidth="1"/>
    <col min="13318" max="13318" width="18.140625" style="19" customWidth="1"/>
    <col min="13319" max="13319" width="16" style="19" customWidth="1"/>
    <col min="13320" max="13320" width="9.140625" style="19"/>
    <col min="13321" max="13321" width="10" style="19" bestFit="1" customWidth="1"/>
    <col min="13322" max="13566" width="9.140625" style="19"/>
    <col min="13567" max="13567" width="11" style="19" customWidth="1"/>
    <col min="13568" max="13568" width="11.7109375" style="19" customWidth="1"/>
    <col min="13569" max="13569" width="21.28515625" style="19" customWidth="1"/>
    <col min="13570" max="13571" width="17.5703125" style="19" customWidth="1"/>
    <col min="13572" max="13572" width="19.5703125" style="19" customWidth="1"/>
    <col min="13573" max="13573" width="17.85546875" style="19" customWidth="1"/>
    <col min="13574" max="13574" width="18.140625" style="19" customWidth="1"/>
    <col min="13575" max="13575" width="16" style="19" customWidth="1"/>
    <col min="13576" max="13576" width="9.140625" style="19"/>
    <col min="13577" max="13577" width="10" style="19" bestFit="1" customWidth="1"/>
    <col min="13578" max="13822" width="9.140625" style="19"/>
    <col min="13823" max="13823" width="11" style="19" customWidth="1"/>
    <col min="13824" max="13824" width="11.7109375" style="19" customWidth="1"/>
    <col min="13825" max="13825" width="21.28515625" style="19" customWidth="1"/>
    <col min="13826" max="13827" width="17.5703125" style="19" customWidth="1"/>
    <col min="13828" max="13828" width="19.5703125" style="19" customWidth="1"/>
    <col min="13829" max="13829" width="17.85546875" style="19" customWidth="1"/>
    <col min="13830" max="13830" width="18.140625" style="19" customWidth="1"/>
    <col min="13831" max="13831" width="16" style="19" customWidth="1"/>
    <col min="13832" max="13832" width="9.140625" style="19"/>
    <col min="13833" max="13833" width="10" style="19" bestFit="1" customWidth="1"/>
    <col min="13834" max="14078" width="9.140625" style="19"/>
    <col min="14079" max="14079" width="11" style="19" customWidth="1"/>
    <col min="14080" max="14080" width="11.7109375" style="19" customWidth="1"/>
    <col min="14081" max="14081" width="21.28515625" style="19" customWidth="1"/>
    <col min="14082" max="14083" width="17.5703125" style="19" customWidth="1"/>
    <col min="14084" max="14084" width="19.5703125" style="19" customWidth="1"/>
    <col min="14085" max="14085" width="17.85546875" style="19" customWidth="1"/>
    <col min="14086" max="14086" width="18.140625" style="19" customWidth="1"/>
    <col min="14087" max="14087" width="16" style="19" customWidth="1"/>
    <col min="14088" max="14088" width="9.140625" style="19"/>
    <col min="14089" max="14089" width="10" style="19" bestFit="1" customWidth="1"/>
    <col min="14090" max="14334" width="9.140625" style="19"/>
    <col min="14335" max="14335" width="11" style="19" customWidth="1"/>
    <col min="14336" max="14336" width="11.7109375" style="19" customWidth="1"/>
    <col min="14337" max="14337" width="21.28515625" style="19" customWidth="1"/>
    <col min="14338" max="14339" width="17.5703125" style="19" customWidth="1"/>
    <col min="14340" max="14340" width="19.5703125" style="19" customWidth="1"/>
    <col min="14341" max="14341" width="17.85546875" style="19" customWidth="1"/>
    <col min="14342" max="14342" width="18.140625" style="19" customWidth="1"/>
    <col min="14343" max="14343" width="16" style="19" customWidth="1"/>
    <col min="14344" max="14344" width="9.140625" style="19"/>
    <col min="14345" max="14345" width="10" style="19" bestFit="1" customWidth="1"/>
    <col min="14346" max="14590" width="9.140625" style="19"/>
    <col min="14591" max="14591" width="11" style="19" customWidth="1"/>
    <col min="14592" max="14592" width="11.7109375" style="19" customWidth="1"/>
    <col min="14593" max="14593" width="21.28515625" style="19" customWidth="1"/>
    <col min="14594" max="14595" width="17.5703125" style="19" customWidth="1"/>
    <col min="14596" max="14596" width="19.5703125" style="19" customWidth="1"/>
    <col min="14597" max="14597" width="17.85546875" style="19" customWidth="1"/>
    <col min="14598" max="14598" width="18.140625" style="19" customWidth="1"/>
    <col min="14599" max="14599" width="16" style="19" customWidth="1"/>
    <col min="14600" max="14600" width="9.140625" style="19"/>
    <col min="14601" max="14601" width="10" style="19" bestFit="1" customWidth="1"/>
    <col min="14602" max="14846" width="9.140625" style="19"/>
    <col min="14847" max="14847" width="11" style="19" customWidth="1"/>
    <col min="14848" max="14848" width="11.7109375" style="19" customWidth="1"/>
    <col min="14849" max="14849" width="21.28515625" style="19" customWidth="1"/>
    <col min="14850" max="14851" width="17.5703125" style="19" customWidth="1"/>
    <col min="14852" max="14852" width="19.5703125" style="19" customWidth="1"/>
    <col min="14853" max="14853" width="17.85546875" style="19" customWidth="1"/>
    <col min="14854" max="14854" width="18.140625" style="19" customWidth="1"/>
    <col min="14855" max="14855" width="16" style="19" customWidth="1"/>
    <col min="14856" max="14856" width="9.140625" style="19"/>
    <col min="14857" max="14857" width="10" style="19" bestFit="1" customWidth="1"/>
    <col min="14858" max="15102" width="9.140625" style="19"/>
    <col min="15103" max="15103" width="11" style="19" customWidth="1"/>
    <col min="15104" max="15104" width="11.7109375" style="19" customWidth="1"/>
    <col min="15105" max="15105" width="21.28515625" style="19" customWidth="1"/>
    <col min="15106" max="15107" width="17.5703125" style="19" customWidth="1"/>
    <col min="15108" max="15108" width="19.5703125" style="19" customWidth="1"/>
    <col min="15109" max="15109" width="17.85546875" style="19" customWidth="1"/>
    <col min="15110" max="15110" width="18.140625" style="19" customWidth="1"/>
    <col min="15111" max="15111" width="16" style="19" customWidth="1"/>
    <col min="15112" max="15112" width="9.140625" style="19"/>
    <col min="15113" max="15113" width="10" style="19" bestFit="1" customWidth="1"/>
    <col min="15114" max="15358" width="9.140625" style="19"/>
    <col min="15359" max="15359" width="11" style="19" customWidth="1"/>
    <col min="15360" max="15360" width="11.7109375" style="19" customWidth="1"/>
    <col min="15361" max="15361" width="21.28515625" style="19" customWidth="1"/>
    <col min="15362" max="15363" width="17.5703125" style="19" customWidth="1"/>
    <col min="15364" max="15364" width="19.5703125" style="19" customWidth="1"/>
    <col min="15365" max="15365" width="17.85546875" style="19" customWidth="1"/>
    <col min="15366" max="15366" width="18.140625" style="19" customWidth="1"/>
    <col min="15367" max="15367" width="16" style="19" customWidth="1"/>
    <col min="15368" max="15368" width="9.140625" style="19"/>
    <col min="15369" max="15369" width="10" style="19" bestFit="1" customWidth="1"/>
    <col min="15370" max="15614" width="9.140625" style="19"/>
    <col min="15615" max="15615" width="11" style="19" customWidth="1"/>
    <col min="15616" max="15616" width="11.7109375" style="19" customWidth="1"/>
    <col min="15617" max="15617" width="21.28515625" style="19" customWidth="1"/>
    <col min="15618" max="15619" width="17.5703125" style="19" customWidth="1"/>
    <col min="15620" max="15620" width="19.5703125" style="19" customWidth="1"/>
    <col min="15621" max="15621" width="17.85546875" style="19" customWidth="1"/>
    <col min="15622" max="15622" width="18.140625" style="19" customWidth="1"/>
    <col min="15623" max="15623" width="16" style="19" customWidth="1"/>
    <col min="15624" max="15624" width="9.140625" style="19"/>
    <col min="15625" max="15625" width="10" style="19" bestFit="1" customWidth="1"/>
    <col min="15626" max="15870" width="9.140625" style="19"/>
    <col min="15871" max="15871" width="11" style="19" customWidth="1"/>
    <col min="15872" max="15872" width="11.7109375" style="19" customWidth="1"/>
    <col min="15873" max="15873" width="21.28515625" style="19" customWidth="1"/>
    <col min="15874" max="15875" width="17.5703125" style="19" customWidth="1"/>
    <col min="15876" max="15876" width="19.5703125" style="19" customWidth="1"/>
    <col min="15877" max="15877" width="17.85546875" style="19" customWidth="1"/>
    <col min="15878" max="15878" width="18.140625" style="19" customWidth="1"/>
    <col min="15879" max="15879" width="16" style="19" customWidth="1"/>
    <col min="15880" max="15880" width="9.140625" style="19"/>
    <col min="15881" max="15881" width="10" style="19" bestFit="1" customWidth="1"/>
    <col min="15882" max="16126" width="9.140625" style="19"/>
    <col min="16127" max="16127" width="11" style="19" customWidth="1"/>
    <col min="16128" max="16128" width="11.7109375" style="19" customWidth="1"/>
    <col min="16129" max="16129" width="21.28515625" style="19" customWidth="1"/>
    <col min="16130" max="16131" width="17.5703125" style="19" customWidth="1"/>
    <col min="16132" max="16132" width="19.5703125" style="19" customWidth="1"/>
    <col min="16133" max="16133" width="17.85546875" style="19" customWidth="1"/>
    <col min="16134" max="16134" width="18.140625" style="19" customWidth="1"/>
    <col min="16135" max="16135" width="16" style="19" customWidth="1"/>
    <col min="16136" max="16136" width="9.140625" style="19"/>
    <col min="16137" max="16137" width="10" style="19" bestFit="1" customWidth="1"/>
    <col min="16138" max="16384" width="9.140625" style="19"/>
  </cols>
  <sheetData>
    <row r="1" spans="1:9" ht="16.5">
      <c r="A1" s="473" t="s">
        <v>470</v>
      </c>
      <c r="B1" s="473"/>
      <c r="C1" s="473"/>
      <c r="D1" s="473"/>
      <c r="E1" s="473"/>
      <c r="F1" s="473"/>
      <c r="G1" s="473"/>
    </row>
    <row r="2" spans="1:9" ht="16.5">
      <c r="A2" s="174"/>
      <c r="B2" s="174"/>
      <c r="C2" s="174"/>
      <c r="D2" s="174"/>
      <c r="E2" s="174"/>
      <c r="F2" s="174"/>
      <c r="G2" s="174"/>
    </row>
    <row r="3" spans="1:9" ht="55.5" customHeight="1">
      <c r="A3" s="474" t="s">
        <v>495</v>
      </c>
      <c r="B3" s="474"/>
      <c r="C3" s="474"/>
      <c r="D3" s="474"/>
      <c r="E3" s="474"/>
      <c r="F3" s="474"/>
      <c r="G3" s="474"/>
    </row>
    <row r="4" spans="1:9">
      <c r="A4" s="203"/>
      <c r="B4" s="203"/>
      <c r="C4" s="203"/>
      <c r="D4" s="203"/>
      <c r="E4" s="203"/>
      <c r="F4" s="203"/>
      <c r="G4" s="203"/>
    </row>
    <row r="5" spans="1:9" ht="45" customHeight="1">
      <c r="A5" s="739" t="s">
        <v>22</v>
      </c>
      <c r="B5" s="739"/>
      <c r="C5" s="739"/>
      <c r="D5" s="739"/>
      <c r="E5" s="739"/>
      <c r="F5" s="739"/>
      <c r="G5" s="739"/>
    </row>
    <row r="7" spans="1:9" ht="16.5">
      <c r="A7" s="739" t="s">
        <v>55</v>
      </c>
      <c r="B7" s="739"/>
      <c r="C7" s="739"/>
      <c r="D7" s="739"/>
      <c r="E7" s="739"/>
      <c r="F7" s="739"/>
      <c r="G7" s="739"/>
    </row>
    <row r="8" spans="1:9" ht="17.25" thickBot="1">
      <c r="A8" s="204"/>
      <c r="B8" s="204"/>
      <c r="C8" s="204"/>
      <c r="D8" s="204"/>
      <c r="E8" s="204"/>
      <c r="F8" s="204"/>
      <c r="G8" s="204"/>
    </row>
    <row r="9" spans="1:9" ht="39.75" customHeight="1">
      <c r="A9" s="740" t="s">
        <v>24</v>
      </c>
      <c r="B9" s="741"/>
      <c r="C9" s="741"/>
      <c r="D9" s="392" t="s">
        <v>52</v>
      </c>
      <c r="E9" s="392"/>
      <c r="F9" s="392"/>
      <c r="G9" s="392"/>
    </row>
    <row r="10" spans="1:9" ht="42.75" customHeight="1">
      <c r="A10" s="742"/>
      <c r="B10" s="743"/>
      <c r="C10" s="743"/>
      <c r="D10" s="603" t="s">
        <v>439</v>
      </c>
      <c r="E10" s="603"/>
      <c r="F10" s="603" t="s">
        <v>440</v>
      </c>
      <c r="G10" s="603"/>
      <c r="I10" s="207"/>
    </row>
    <row r="11" spans="1:9" ht="17.25" thickBot="1">
      <c r="A11" s="744"/>
      <c r="B11" s="745"/>
      <c r="C11" s="746"/>
      <c r="D11" s="3" t="s">
        <v>10</v>
      </c>
      <c r="E11" s="3" t="s">
        <v>5</v>
      </c>
      <c r="F11" s="3" t="s">
        <v>10</v>
      </c>
      <c r="G11" s="122" t="s">
        <v>5</v>
      </c>
    </row>
    <row r="12" spans="1:9" ht="16.5">
      <c r="A12" s="395" t="s">
        <v>27</v>
      </c>
      <c r="B12" s="396"/>
      <c r="C12" s="583" t="s">
        <v>11</v>
      </c>
      <c r="D12" s="584"/>
      <c r="E12" s="584"/>
      <c r="F12" s="584"/>
      <c r="G12" s="585"/>
    </row>
    <row r="13" spans="1:9" ht="43.5" customHeight="1">
      <c r="A13" s="397"/>
      <c r="B13" s="398"/>
      <c r="C13" s="747" t="s">
        <v>471</v>
      </c>
      <c r="D13" s="748"/>
      <c r="E13" s="749"/>
      <c r="F13" s="749"/>
      <c r="G13" s="750"/>
    </row>
    <row r="14" spans="1:9" ht="16.5">
      <c r="A14" s="405" t="s">
        <v>56</v>
      </c>
      <c r="B14" s="394" t="s">
        <v>41</v>
      </c>
      <c r="C14" s="583" t="s">
        <v>31</v>
      </c>
      <c r="D14" s="584"/>
      <c r="E14" s="584"/>
      <c r="F14" s="584"/>
      <c r="G14" s="585"/>
    </row>
    <row r="15" spans="1:9" ht="39" customHeight="1" thickBot="1">
      <c r="A15" s="405"/>
      <c r="B15" s="394"/>
      <c r="C15" s="586" t="s">
        <v>57</v>
      </c>
      <c r="D15" s="587"/>
      <c r="E15" s="587"/>
      <c r="F15" s="587"/>
      <c r="G15" s="588"/>
    </row>
    <row r="16" spans="1:9" ht="33.75" thickBot="1">
      <c r="A16" s="374" t="s">
        <v>42</v>
      </c>
      <c r="B16" s="375"/>
      <c r="C16" s="143" t="s">
        <v>43</v>
      </c>
      <c r="D16" s="329">
        <v>0</v>
      </c>
      <c r="E16" s="330">
        <v>8</v>
      </c>
      <c r="F16" s="146"/>
      <c r="G16" s="147"/>
    </row>
    <row r="17" spans="1:9" ht="17.25" thickBot="1">
      <c r="A17" s="374" t="s">
        <v>44</v>
      </c>
      <c r="B17" s="375"/>
      <c r="C17" s="143"/>
      <c r="D17" s="148"/>
      <c r="E17" s="148"/>
      <c r="F17" s="206">
        <f>SUM(Lori!C21:C26,Lori!C30:C36,Lori!C54,Lori!C82)</f>
        <v>3520.6</v>
      </c>
      <c r="G17" s="206">
        <f>SUM(Lori!D21:D26,Lori!D30:D36,Lori!D54,Lori!D82)</f>
        <v>3520.6</v>
      </c>
    </row>
    <row r="18" spans="1:9" ht="17.25" thickBot="1">
      <c r="A18" s="374" t="s">
        <v>45</v>
      </c>
      <c r="B18" s="376"/>
      <c r="C18" s="375"/>
      <c r="D18" s="168"/>
      <c r="E18" s="148"/>
      <c r="F18" s="146"/>
      <c r="G18" s="147"/>
    </row>
    <row r="19" spans="1:9" ht="16.5">
      <c r="A19" s="377" t="s">
        <v>46</v>
      </c>
      <c r="B19" s="378"/>
      <c r="C19" s="378"/>
      <c r="D19" s="378"/>
      <c r="E19" s="378"/>
      <c r="F19" s="378"/>
      <c r="G19" s="379"/>
      <c r="I19" s="207"/>
    </row>
    <row r="20" spans="1:9" ht="17.25" thickBot="1">
      <c r="A20" s="380" t="s">
        <v>472</v>
      </c>
      <c r="B20" s="381"/>
      <c r="C20" s="381"/>
      <c r="D20" s="381"/>
      <c r="E20" s="381"/>
      <c r="F20" s="381"/>
      <c r="G20" s="382"/>
    </row>
    <row r="21" spans="1:9" ht="16.5">
      <c r="A21" s="383" t="s">
        <v>38</v>
      </c>
      <c r="B21" s="384"/>
      <c r="C21" s="384"/>
      <c r="D21" s="384"/>
      <c r="E21" s="384"/>
      <c r="F21" s="385"/>
      <c r="G21" s="386"/>
    </row>
    <row r="22" spans="1:9" ht="17.25" thickBot="1">
      <c r="A22" s="387" t="s">
        <v>47</v>
      </c>
      <c r="B22" s="388"/>
      <c r="C22" s="388"/>
      <c r="D22" s="388"/>
      <c r="E22" s="388"/>
      <c r="F22" s="389"/>
      <c r="G22" s="390"/>
    </row>
    <row r="23" spans="1:9" ht="16.5">
      <c r="A23" s="383" t="s">
        <v>39</v>
      </c>
      <c r="B23" s="384"/>
      <c r="C23" s="384"/>
      <c r="D23" s="384"/>
      <c r="E23" s="384"/>
      <c r="F23" s="385"/>
      <c r="G23" s="386"/>
    </row>
    <row r="24" spans="1:9" ht="17.25" thickBot="1">
      <c r="A24" s="387" t="s">
        <v>48</v>
      </c>
      <c r="B24" s="388"/>
      <c r="C24" s="388"/>
      <c r="D24" s="388"/>
      <c r="E24" s="388"/>
      <c r="F24" s="389"/>
      <c r="G24" s="390"/>
    </row>
    <row r="25" spans="1:9" s="163" customFormat="1" ht="27" customHeight="1">
      <c r="A25" s="686" t="s">
        <v>27</v>
      </c>
      <c r="B25" s="687"/>
      <c r="C25" s="690" t="s">
        <v>11</v>
      </c>
      <c r="D25" s="691"/>
      <c r="E25" s="691"/>
      <c r="F25" s="691"/>
      <c r="G25" s="692"/>
    </row>
    <row r="26" spans="1:9" s="163" customFormat="1" ht="30" customHeight="1">
      <c r="A26" s="688"/>
      <c r="B26" s="689"/>
      <c r="C26" s="402" t="s">
        <v>403</v>
      </c>
      <c r="D26" s="403"/>
      <c r="E26" s="403"/>
      <c r="F26" s="403"/>
      <c r="G26" s="404"/>
    </row>
    <row r="27" spans="1:9" s="163" customFormat="1" ht="31.5" customHeight="1">
      <c r="A27" s="693" t="s">
        <v>404</v>
      </c>
      <c r="B27" s="695" t="s">
        <v>405</v>
      </c>
      <c r="C27" s="406" t="s">
        <v>31</v>
      </c>
      <c r="D27" s="407"/>
      <c r="E27" s="407"/>
      <c r="F27" s="407"/>
      <c r="G27" s="408"/>
    </row>
    <row r="28" spans="1:9" s="163" customFormat="1" ht="42" customHeight="1">
      <c r="A28" s="693"/>
      <c r="B28" s="695"/>
      <c r="C28" s="716" t="s">
        <v>473</v>
      </c>
      <c r="D28" s="717"/>
      <c r="E28" s="717"/>
      <c r="F28" s="717"/>
      <c r="G28" s="718"/>
    </row>
    <row r="29" spans="1:9" s="163" customFormat="1" ht="17.25" thickBot="1">
      <c r="A29" s="722" t="s">
        <v>32</v>
      </c>
      <c r="B29" s="723"/>
      <c r="C29" s="208"/>
      <c r="D29" s="209" t="s">
        <v>33</v>
      </c>
      <c r="E29" s="209" t="s">
        <v>33</v>
      </c>
      <c r="F29" s="210">
        <f>SUM(Lori!C57:C62,Lori!C77)</f>
        <v>2587.8000000000002</v>
      </c>
      <c r="G29" s="210">
        <f>SUM(Lori!D57:D62,Lori!D77)</f>
        <v>2587.8000000000002</v>
      </c>
    </row>
    <row r="30" spans="1:9" s="163" customFormat="1" ht="16.5">
      <c r="A30" s="724"/>
      <c r="B30" s="725"/>
      <c r="C30" s="725"/>
      <c r="D30" s="725"/>
      <c r="E30" s="725"/>
      <c r="F30" s="725"/>
      <c r="G30" s="726"/>
    </row>
    <row r="31" spans="1:9" s="163" customFormat="1" ht="17.25" thickBot="1">
      <c r="A31" s="719" t="s">
        <v>474</v>
      </c>
      <c r="B31" s="720"/>
      <c r="C31" s="720"/>
      <c r="D31" s="720"/>
      <c r="E31" s="720"/>
      <c r="F31" s="720"/>
      <c r="G31" s="721"/>
    </row>
    <row r="32" spans="1:9" s="163" customFormat="1" ht="17.25" thickBot="1">
      <c r="A32" s="706" t="s">
        <v>34</v>
      </c>
      <c r="B32" s="707"/>
      <c r="C32" s="707"/>
      <c r="D32" s="707"/>
      <c r="E32" s="707"/>
      <c r="F32" s="707"/>
      <c r="G32" s="708"/>
    </row>
    <row r="33" spans="1:7" s="163" customFormat="1" ht="17.25" thickBot="1">
      <c r="A33" s="550" t="s">
        <v>35</v>
      </c>
      <c r="B33" s="551"/>
      <c r="C33" s="552" t="s">
        <v>408</v>
      </c>
      <c r="D33" s="553"/>
      <c r="E33" s="553"/>
      <c r="F33" s="553"/>
      <c r="G33" s="554"/>
    </row>
    <row r="34" spans="1:7" s="163" customFormat="1" ht="17.25" thickBot="1">
      <c r="A34" s="555" t="s">
        <v>37</v>
      </c>
      <c r="B34" s="556"/>
      <c r="C34" s="127"/>
      <c r="D34" s="127"/>
      <c r="E34" s="127"/>
      <c r="F34" s="127"/>
      <c r="G34" s="128"/>
    </row>
    <row r="35" spans="1:7" s="163" customFormat="1" ht="16.5">
      <c r="A35" s="537" t="s">
        <v>38</v>
      </c>
      <c r="B35" s="538"/>
      <c r="C35" s="538"/>
      <c r="D35" s="538"/>
      <c r="E35" s="538"/>
      <c r="F35" s="539"/>
      <c r="G35" s="540"/>
    </row>
    <row r="36" spans="1:7" s="163" customFormat="1" ht="17.25" thickBot="1">
      <c r="A36" s="533" t="s">
        <v>475</v>
      </c>
      <c r="B36" s="534"/>
      <c r="C36" s="534"/>
      <c r="D36" s="534"/>
      <c r="E36" s="534"/>
      <c r="F36" s="535"/>
      <c r="G36" s="536"/>
    </row>
    <row r="37" spans="1:7" s="163" customFormat="1" ht="16.5">
      <c r="A37" s="537" t="s">
        <v>39</v>
      </c>
      <c r="B37" s="538"/>
      <c r="C37" s="538"/>
      <c r="D37" s="538"/>
      <c r="E37" s="538"/>
      <c r="F37" s="539"/>
      <c r="G37" s="540"/>
    </row>
    <row r="38" spans="1:7" s="163" customFormat="1" ht="17.25" thickBot="1">
      <c r="A38" s="533" t="s">
        <v>410</v>
      </c>
      <c r="B38" s="534"/>
      <c r="C38" s="534"/>
      <c r="D38" s="534"/>
      <c r="E38" s="534"/>
      <c r="F38" s="535"/>
      <c r="G38" s="536"/>
    </row>
    <row r="39" spans="1:7" ht="16.5">
      <c r="A39" s="395" t="s">
        <v>27</v>
      </c>
      <c r="B39" s="396"/>
      <c r="C39" s="399" t="s">
        <v>11</v>
      </c>
      <c r="D39" s="400"/>
      <c r="E39" s="400"/>
      <c r="F39" s="400"/>
      <c r="G39" s="401"/>
    </row>
    <row r="40" spans="1:7" ht="47.25" customHeight="1">
      <c r="A40" s="397"/>
      <c r="B40" s="398"/>
      <c r="C40" s="402" t="s">
        <v>477</v>
      </c>
      <c r="D40" s="403"/>
      <c r="E40" s="403"/>
      <c r="F40" s="403"/>
      <c r="G40" s="404"/>
    </row>
    <row r="41" spans="1:7" ht="16.5">
      <c r="A41" s="405" t="s">
        <v>478</v>
      </c>
      <c r="B41" s="394" t="s">
        <v>41</v>
      </c>
      <c r="C41" s="583" t="s">
        <v>31</v>
      </c>
      <c r="D41" s="584"/>
      <c r="E41" s="584"/>
      <c r="F41" s="584"/>
      <c r="G41" s="585"/>
    </row>
    <row r="42" spans="1:7" ht="44.25" customHeight="1" thickBot="1">
      <c r="A42" s="405"/>
      <c r="B42" s="394"/>
      <c r="C42" s="586" t="s">
        <v>431</v>
      </c>
      <c r="D42" s="587"/>
      <c r="E42" s="587"/>
      <c r="F42" s="587"/>
      <c r="G42" s="588"/>
    </row>
    <row r="43" spans="1:7" ht="33.75" thickBot="1">
      <c r="A43" s="374" t="s">
        <v>42</v>
      </c>
      <c r="B43" s="375"/>
      <c r="C43" s="143" t="s">
        <v>43</v>
      </c>
      <c r="D43" s="330">
        <v>0</v>
      </c>
      <c r="E43" s="330">
        <v>2</v>
      </c>
      <c r="F43" s="144"/>
      <c r="G43" s="147"/>
    </row>
    <row r="44" spans="1:7" ht="17.25" thickBot="1">
      <c r="A44" s="374" t="s">
        <v>44</v>
      </c>
      <c r="B44" s="375"/>
      <c r="C44" s="143"/>
      <c r="D44" s="148" t="s">
        <v>33</v>
      </c>
      <c r="E44" s="148" t="s">
        <v>33</v>
      </c>
      <c r="F44" s="265">
        <f>SUM(Lori!C37,Lori!C27:C28,Lori!C80,Lori!C76)</f>
        <v>11329.9</v>
      </c>
      <c r="G44" s="265">
        <f>SUM(Lori!D27:D28,Lori!D37,Lori!D76,Lori!D80)</f>
        <v>11329.9</v>
      </c>
    </row>
    <row r="45" spans="1:7" ht="17.25" thickBot="1">
      <c r="A45" s="374" t="s">
        <v>45</v>
      </c>
      <c r="B45" s="376"/>
      <c r="C45" s="375"/>
      <c r="D45" s="168"/>
      <c r="E45" s="148"/>
      <c r="F45" s="146"/>
      <c r="G45" s="147"/>
    </row>
    <row r="46" spans="1:7" ht="16.5">
      <c r="A46" s="377" t="s">
        <v>46</v>
      </c>
      <c r="B46" s="378"/>
      <c r="C46" s="378"/>
      <c r="D46" s="378"/>
      <c r="E46" s="378"/>
      <c r="F46" s="378"/>
      <c r="G46" s="379"/>
    </row>
    <row r="47" spans="1:7" ht="17.25" thickBot="1">
      <c r="A47" s="380" t="s">
        <v>432</v>
      </c>
      <c r="B47" s="381"/>
      <c r="C47" s="381"/>
      <c r="D47" s="381"/>
      <c r="E47" s="381"/>
      <c r="F47" s="381"/>
      <c r="G47" s="382"/>
    </row>
    <row r="48" spans="1:7" ht="16.5">
      <c r="A48" s="383" t="s">
        <v>38</v>
      </c>
      <c r="B48" s="384"/>
      <c r="C48" s="384"/>
      <c r="D48" s="384"/>
      <c r="E48" s="384"/>
      <c r="F48" s="385"/>
      <c r="G48" s="386"/>
    </row>
    <row r="49" spans="1:7" ht="17.25" thickBot="1">
      <c r="A49" s="387" t="s">
        <v>47</v>
      </c>
      <c r="B49" s="388"/>
      <c r="C49" s="388"/>
      <c r="D49" s="388"/>
      <c r="E49" s="388"/>
      <c r="F49" s="389"/>
      <c r="G49" s="390"/>
    </row>
    <row r="50" spans="1:7" ht="16.5">
      <c r="A50" s="383" t="s">
        <v>39</v>
      </c>
      <c r="B50" s="384"/>
      <c r="C50" s="384"/>
      <c r="D50" s="384"/>
      <c r="E50" s="384"/>
      <c r="F50" s="385"/>
      <c r="G50" s="386"/>
    </row>
    <row r="51" spans="1:7" ht="17.25" thickBot="1">
      <c r="A51" s="387" t="s">
        <v>48</v>
      </c>
      <c r="B51" s="388"/>
      <c r="C51" s="388"/>
      <c r="D51" s="388"/>
      <c r="E51" s="388"/>
      <c r="F51" s="389"/>
      <c r="G51" s="390"/>
    </row>
    <row r="52" spans="1:7" ht="16.5">
      <c r="A52" s="751" t="s">
        <v>27</v>
      </c>
      <c r="B52" s="752"/>
      <c r="C52" s="755" t="s">
        <v>11</v>
      </c>
      <c r="D52" s="756"/>
      <c r="E52" s="756"/>
      <c r="F52" s="756"/>
      <c r="G52" s="757"/>
    </row>
    <row r="53" spans="1:7" ht="45.75" customHeight="1">
      <c r="A53" s="753"/>
      <c r="B53" s="754"/>
      <c r="C53" s="758" t="s">
        <v>479</v>
      </c>
      <c r="D53" s="759"/>
      <c r="E53" s="759"/>
      <c r="F53" s="759"/>
      <c r="G53" s="760"/>
    </row>
    <row r="54" spans="1:7" ht="30.75" customHeight="1">
      <c r="A54" s="778" t="s">
        <v>480</v>
      </c>
      <c r="B54" s="779" t="s">
        <v>41</v>
      </c>
      <c r="C54" s="780" t="s">
        <v>31</v>
      </c>
      <c r="D54" s="781"/>
      <c r="E54" s="781"/>
      <c r="F54" s="781"/>
      <c r="G54" s="782"/>
    </row>
    <row r="55" spans="1:7" ht="41.25" customHeight="1" thickBot="1">
      <c r="A55" s="778"/>
      <c r="B55" s="779"/>
      <c r="C55" s="783" t="s">
        <v>481</v>
      </c>
      <c r="D55" s="784"/>
      <c r="E55" s="784"/>
      <c r="F55" s="784"/>
      <c r="G55" s="785"/>
    </row>
    <row r="56" spans="1:7" ht="33.75" thickBot="1">
      <c r="A56" s="761" t="s">
        <v>42</v>
      </c>
      <c r="B56" s="763"/>
      <c r="C56" s="143" t="s">
        <v>43</v>
      </c>
      <c r="D56" s="211">
        <v>0</v>
      </c>
      <c r="E56" s="212">
        <v>2</v>
      </c>
      <c r="F56" s="213"/>
      <c r="G56" s="214"/>
    </row>
    <row r="57" spans="1:7" ht="18.75" thickBot="1">
      <c r="A57" s="761" t="s">
        <v>44</v>
      </c>
      <c r="B57" s="763"/>
      <c r="C57" s="215"/>
      <c r="D57" s="216" t="s">
        <v>33</v>
      </c>
      <c r="E57" s="216" t="s">
        <v>33</v>
      </c>
      <c r="F57" s="215">
        <f>SUM(Lori!C29,Lori!C75)</f>
        <v>2720.7</v>
      </c>
      <c r="G57" s="215">
        <f>SUM(Lori!D29,Lori!D75)</f>
        <v>2720.7</v>
      </c>
    </row>
    <row r="58" spans="1:7" ht="17.25" thickBot="1">
      <c r="A58" s="761" t="s">
        <v>45</v>
      </c>
      <c r="B58" s="762"/>
      <c r="C58" s="763"/>
      <c r="D58" s="217"/>
      <c r="E58" s="216"/>
      <c r="F58" s="213"/>
      <c r="G58" s="214"/>
    </row>
    <row r="59" spans="1:7" ht="16.5">
      <c r="A59" s="764" t="s">
        <v>46</v>
      </c>
      <c r="B59" s="765"/>
      <c r="C59" s="765"/>
      <c r="D59" s="765"/>
      <c r="E59" s="765"/>
      <c r="F59" s="765"/>
      <c r="G59" s="766"/>
    </row>
    <row r="60" spans="1:7" ht="17.25" thickBot="1">
      <c r="A60" s="767" t="s">
        <v>482</v>
      </c>
      <c r="B60" s="768"/>
      <c r="C60" s="768"/>
      <c r="D60" s="768"/>
      <c r="E60" s="768"/>
      <c r="F60" s="768"/>
      <c r="G60" s="769"/>
    </row>
    <row r="61" spans="1:7" ht="16.5">
      <c r="A61" s="770" t="s">
        <v>38</v>
      </c>
      <c r="B61" s="771"/>
      <c r="C61" s="771"/>
      <c r="D61" s="771"/>
      <c r="E61" s="771"/>
      <c r="F61" s="772"/>
      <c r="G61" s="773"/>
    </row>
    <row r="62" spans="1:7" ht="17.25" thickBot="1">
      <c r="A62" s="774" t="s">
        <v>47</v>
      </c>
      <c r="B62" s="775"/>
      <c r="C62" s="775"/>
      <c r="D62" s="775"/>
      <c r="E62" s="775"/>
      <c r="F62" s="776"/>
      <c r="G62" s="777"/>
    </row>
    <row r="63" spans="1:7" ht="16.5">
      <c r="A63" s="770" t="s">
        <v>39</v>
      </c>
      <c r="B63" s="771"/>
      <c r="C63" s="771"/>
      <c r="D63" s="771"/>
      <c r="E63" s="771"/>
      <c r="F63" s="772"/>
      <c r="G63" s="773"/>
    </row>
    <row r="64" spans="1:7" ht="17.25" thickBot="1">
      <c r="A64" s="774" t="s">
        <v>48</v>
      </c>
      <c r="B64" s="775"/>
      <c r="C64" s="775"/>
      <c r="D64" s="775"/>
      <c r="E64" s="775"/>
      <c r="F64" s="776"/>
      <c r="G64" s="777"/>
    </row>
    <row r="65" spans="1:7" ht="16.5">
      <c r="A65" s="786" t="s">
        <v>437</v>
      </c>
      <c r="B65" s="787"/>
      <c r="C65" s="787"/>
      <c r="D65" s="787"/>
      <c r="E65" s="787"/>
      <c r="F65" s="787"/>
      <c r="G65" s="788"/>
    </row>
    <row r="66" spans="1:7" ht="17.25" thickBot="1">
      <c r="A66" s="789" t="s">
        <v>438</v>
      </c>
      <c r="B66" s="790"/>
      <c r="C66" s="790"/>
      <c r="D66" s="791"/>
      <c r="E66" s="791"/>
      <c r="F66" s="791"/>
      <c r="G66" s="792"/>
    </row>
    <row r="67" spans="1:7" ht="45" customHeight="1">
      <c r="A67" s="740" t="s">
        <v>24</v>
      </c>
      <c r="B67" s="741"/>
      <c r="C67" s="741"/>
      <c r="D67" s="392" t="s">
        <v>52</v>
      </c>
      <c r="E67" s="392"/>
      <c r="F67" s="392"/>
      <c r="G67" s="392"/>
    </row>
    <row r="68" spans="1:7" ht="25.5" customHeight="1">
      <c r="A68" s="742"/>
      <c r="B68" s="743"/>
      <c r="C68" s="743"/>
      <c r="D68" s="603" t="s">
        <v>439</v>
      </c>
      <c r="E68" s="603"/>
      <c r="F68" s="603" t="s">
        <v>440</v>
      </c>
      <c r="G68" s="603"/>
    </row>
    <row r="69" spans="1:7" ht="17.25" thickBot="1">
      <c r="A69" s="744"/>
      <c r="B69" s="745"/>
      <c r="C69" s="746"/>
      <c r="D69" s="3" t="s">
        <v>10</v>
      </c>
      <c r="E69" s="3" t="s">
        <v>5</v>
      </c>
      <c r="F69" s="3" t="s">
        <v>10</v>
      </c>
      <c r="G69" s="122" t="s">
        <v>5</v>
      </c>
    </row>
    <row r="70" spans="1:7" ht="16.5">
      <c r="A70" s="793" t="s">
        <v>27</v>
      </c>
      <c r="B70" s="794"/>
      <c r="C70" s="799" t="s">
        <v>11</v>
      </c>
      <c r="D70" s="800"/>
      <c r="E70" s="800"/>
      <c r="F70" s="800"/>
      <c r="G70" s="801"/>
    </row>
    <row r="71" spans="1:7" ht="16.5">
      <c r="A71" s="795"/>
      <c r="B71" s="796"/>
      <c r="C71" s="802" t="s">
        <v>441</v>
      </c>
      <c r="D71" s="803"/>
      <c r="E71" s="804"/>
      <c r="F71" s="804"/>
      <c r="G71" s="805"/>
    </row>
    <row r="72" spans="1:7" ht="17.25" thickBot="1">
      <c r="A72" s="797"/>
      <c r="B72" s="798"/>
      <c r="C72" s="806" t="s">
        <v>386</v>
      </c>
      <c r="D72" s="807"/>
      <c r="E72" s="808"/>
      <c r="F72" s="808"/>
      <c r="G72" s="809"/>
    </row>
    <row r="73" spans="1:7" ht="17.25" thickBot="1">
      <c r="A73" s="218" t="s">
        <v>422</v>
      </c>
      <c r="B73" s="122" t="s">
        <v>388</v>
      </c>
      <c r="C73" s="789" t="s">
        <v>442</v>
      </c>
      <c r="D73" s="790"/>
      <c r="E73" s="790"/>
      <c r="F73" s="790"/>
      <c r="G73" s="813"/>
    </row>
    <row r="74" spans="1:7" ht="50.25" thickBot="1">
      <c r="A74" s="814" t="s">
        <v>389</v>
      </c>
      <c r="B74" s="815"/>
      <c r="C74" s="219" t="s">
        <v>466</v>
      </c>
      <c r="D74" s="334">
        <v>0</v>
      </c>
      <c r="E74" s="334">
        <v>15.55</v>
      </c>
      <c r="F74" s="122"/>
      <c r="G74" s="122"/>
    </row>
    <row r="75" spans="1:7" ht="17.25" thickBot="1">
      <c r="A75" s="814" t="s">
        <v>391</v>
      </c>
      <c r="B75" s="815"/>
      <c r="C75" s="219"/>
      <c r="D75" s="219"/>
      <c r="E75" s="122"/>
      <c r="F75" s="122"/>
      <c r="G75" s="122"/>
    </row>
    <row r="76" spans="1:7" ht="17.25" thickBot="1">
      <c r="A76" s="814" t="s">
        <v>392</v>
      </c>
      <c r="B76" s="816"/>
      <c r="C76" s="815"/>
      <c r="D76" s="219"/>
      <c r="E76" s="122"/>
      <c r="F76" s="224">
        <f>SUM(Lori!C17:C20,Lori!C79,Lori!C64:C74)</f>
        <v>-13579</v>
      </c>
      <c r="G76" s="224">
        <f>SUM(Lori!D17:D20,Lori!D79,Lori!D64:D74)</f>
        <v>-13579</v>
      </c>
    </row>
    <row r="77" spans="1:7" ht="17.25" thickBot="1">
      <c r="A77" s="814" t="s">
        <v>393</v>
      </c>
      <c r="B77" s="815"/>
      <c r="C77" s="225">
        <f>G76</f>
        <v>-13579</v>
      </c>
      <c r="D77" s="225"/>
      <c r="E77" s="122"/>
      <c r="F77" s="122"/>
      <c r="G77" s="122"/>
    </row>
    <row r="78" spans="1:7" ht="17.25" thickBot="1">
      <c r="A78" s="814" t="s">
        <v>394</v>
      </c>
      <c r="B78" s="815"/>
      <c r="C78" s="219"/>
      <c r="D78" s="219"/>
      <c r="E78" s="122"/>
      <c r="F78" s="122"/>
      <c r="G78" s="122"/>
    </row>
    <row r="79" spans="1:7" ht="16.5">
      <c r="A79" s="810" t="s">
        <v>38</v>
      </c>
      <c r="B79" s="811"/>
      <c r="C79" s="811"/>
      <c r="D79" s="811"/>
      <c r="E79" s="811"/>
      <c r="F79" s="811"/>
      <c r="G79" s="812"/>
    </row>
    <row r="80" spans="1:7" ht="17.25" thickBot="1">
      <c r="A80" s="789" t="s">
        <v>484</v>
      </c>
      <c r="B80" s="790"/>
      <c r="C80" s="790"/>
      <c r="D80" s="790"/>
      <c r="E80" s="790"/>
      <c r="F80" s="790"/>
      <c r="G80" s="813"/>
    </row>
    <row r="81" spans="1:7" ht="16.5">
      <c r="A81" s="810" t="s">
        <v>39</v>
      </c>
      <c r="B81" s="811"/>
      <c r="C81" s="811"/>
      <c r="D81" s="811"/>
      <c r="E81" s="811"/>
      <c r="F81" s="811"/>
      <c r="G81" s="812"/>
    </row>
    <row r="82" spans="1:7" ht="17.25" thickBot="1">
      <c r="A82" s="789" t="s">
        <v>396</v>
      </c>
      <c r="B82" s="790"/>
      <c r="C82" s="790"/>
      <c r="D82" s="790"/>
      <c r="E82" s="790"/>
      <c r="F82" s="790"/>
      <c r="G82" s="813"/>
    </row>
    <row r="83" spans="1:7" ht="16.5">
      <c r="A83" s="793" t="s">
        <v>27</v>
      </c>
      <c r="B83" s="794"/>
      <c r="C83" s="799" t="s">
        <v>11</v>
      </c>
      <c r="D83" s="800"/>
      <c r="E83" s="800"/>
      <c r="F83" s="800"/>
      <c r="G83" s="801"/>
    </row>
    <row r="84" spans="1:7" ht="16.5">
      <c r="A84" s="795"/>
      <c r="B84" s="796"/>
      <c r="C84" s="802" t="s">
        <v>385</v>
      </c>
      <c r="D84" s="803"/>
      <c r="E84" s="804"/>
      <c r="F84" s="804"/>
      <c r="G84" s="805"/>
    </row>
    <row r="85" spans="1:7" ht="17.25" thickBot="1">
      <c r="A85" s="797"/>
      <c r="B85" s="798"/>
      <c r="C85" s="806" t="s">
        <v>386</v>
      </c>
      <c r="D85" s="807"/>
      <c r="E85" s="808"/>
      <c r="F85" s="808"/>
      <c r="G85" s="809"/>
    </row>
    <row r="86" spans="1:7" ht="17.25" thickBot="1">
      <c r="A86" s="218" t="s">
        <v>387</v>
      </c>
      <c r="B86" s="122" t="s">
        <v>388</v>
      </c>
      <c r="C86" s="789" t="s">
        <v>385</v>
      </c>
      <c r="D86" s="790"/>
      <c r="E86" s="790"/>
      <c r="F86" s="790"/>
      <c r="G86" s="813"/>
    </row>
    <row r="87" spans="1:7" ht="33.75" thickBot="1">
      <c r="A87" s="814" t="s">
        <v>389</v>
      </c>
      <c r="B87" s="815"/>
      <c r="C87" s="219" t="s">
        <v>390</v>
      </c>
      <c r="D87" s="326">
        <v>1</v>
      </c>
      <c r="E87" s="326">
        <v>3.5</v>
      </c>
      <c r="F87" s="122"/>
      <c r="G87" s="122"/>
    </row>
    <row r="88" spans="1:7" ht="17.25" thickBot="1">
      <c r="A88" s="814" t="s">
        <v>391</v>
      </c>
      <c r="B88" s="815"/>
      <c r="C88" s="219"/>
      <c r="D88" s="219"/>
      <c r="E88" s="122"/>
      <c r="F88" s="122"/>
      <c r="G88" s="122"/>
    </row>
    <row r="89" spans="1:7" ht="17.25" thickBot="1">
      <c r="A89" s="814" t="s">
        <v>392</v>
      </c>
      <c r="B89" s="816"/>
      <c r="C89" s="815"/>
      <c r="D89" s="219"/>
      <c r="E89" s="122"/>
      <c r="F89" s="221">
        <f>SUM(Lori!C14:C16,Lori!C78,Lori!C85)</f>
        <v>5190.7</v>
      </c>
      <c r="G89" s="221">
        <f>SUM(Lori!D14:D16,Lori!D78,Lori!D85)</f>
        <v>5190.7</v>
      </c>
    </row>
    <row r="90" spans="1:7" ht="17.25" thickBot="1">
      <c r="A90" s="814" t="s">
        <v>393</v>
      </c>
      <c r="B90" s="815"/>
      <c r="C90" s="222">
        <f>G89</f>
        <v>5190.7</v>
      </c>
      <c r="D90" s="222"/>
      <c r="E90" s="122"/>
      <c r="F90" s="122"/>
      <c r="G90" s="122"/>
    </row>
    <row r="91" spans="1:7" ht="17.25" thickBot="1">
      <c r="A91" s="814" t="s">
        <v>394</v>
      </c>
      <c r="B91" s="815"/>
      <c r="C91" s="219"/>
      <c r="D91" s="219"/>
      <c r="E91" s="122"/>
      <c r="F91" s="122"/>
      <c r="G91" s="122"/>
    </row>
    <row r="92" spans="1:7" ht="16.5">
      <c r="A92" s="810" t="s">
        <v>38</v>
      </c>
      <c r="B92" s="811"/>
      <c r="C92" s="811"/>
      <c r="D92" s="811"/>
      <c r="E92" s="811"/>
      <c r="F92" s="811"/>
      <c r="G92" s="812"/>
    </row>
    <row r="93" spans="1:7" ht="17.25" thickBot="1">
      <c r="A93" s="789" t="s">
        <v>485</v>
      </c>
      <c r="B93" s="790"/>
      <c r="C93" s="790"/>
      <c r="D93" s="790"/>
      <c r="E93" s="790"/>
      <c r="F93" s="790"/>
      <c r="G93" s="813"/>
    </row>
    <row r="94" spans="1:7" ht="16.5">
      <c r="A94" s="810" t="s">
        <v>39</v>
      </c>
      <c r="B94" s="811"/>
      <c r="C94" s="811"/>
      <c r="D94" s="811"/>
      <c r="E94" s="811"/>
      <c r="F94" s="811"/>
      <c r="G94" s="812"/>
    </row>
    <row r="95" spans="1:7" ht="17.25" thickBot="1">
      <c r="A95" s="789" t="s">
        <v>396</v>
      </c>
      <c r="B95" s="790"/>
      <c r="C95" s="790"/>
      <c r="D95" s="790"/>
      <c r="E95" s="790"/>
      <c r="F95" s="790"/>
      <c r="G95" s="813"/>
    </row>
    <row r="96" spans="1:7" ht="16.5">
      <c r="A96" s="395" t="s">
        <v>27</v>
      </c>
      <c r="B96" s="396"/>
      <c r="C96" s="399" t="s">
        <v>11</v>
      </c>
      <c r="D96" s="400"/>
      <c r="E96" s="400"/>
      <c r="F96" s="400"/>
      <c r="G96" s="401"/>
    </row>
    <row r="97" spans="1:7" ht="16.5">
      <c r="A97" s="397"/>
      <c r="B97" s="398"/>
      <c r="C97" s="817" t="s">
        <v>411</v>
      </c>
      <c r="D97" s="818"/>
      <c r="E97" s="818"/>
      <c r="F97" s="818"/>
      <c r="G97" s="819"/>
    </row>
    <row r="98" spans="1:7" ht="16.5">
      <c r="A98" s="405" t="s">
        <v>412</v>
      </c>
      <c r="B98" s="394" t="s">
        <v>388</v>
      </c>
      <c r="C98" s="583" t="s">
        <v>31</v>
      </c>
      <c r="D98" s="584"/>
      <c r="E98" s="584"/>
      <c r="F98" s="584"/>
      <c r="G98" s="585"/>
    </row>
    <row r="99" spans="1:7" ht="17.25" thickBot="1">
      <c r="A99" s="581"/>
      <c r="B99" s="582"/>
      <c r="C99" s="409" t="s">
        <v>413</v>
      </c>
      <c r="D99" s="410"/>
      <c r="E99" s="410"/>
      <c r="F99" s="410"/>
      <c r="G99" s="411"/>
    </row>
    <row r="100" spans="1:7" ht="33">
      <c r="A100" s="575" t="s">
        <v>389</v>
      </c>
      <c r="B100" s="576"/>
      <c r="C100" s="153" t="s">
        <v>414</v>
      </c>
      <c r="D100" s="154">
        <v>2</v>
      </c>
      <c r="E100" s="154">
        <v>2</v>
      </c>
      <c r="F100" s="155"/>
      <c r="G100" s="156"/>
    </row>
    <row r="101" spans="1:7" ht="17.25" thickBot="1">
      <c r="A101" s="577" t="s">
        <v>391</v>
      </c>
      <c r="B101" s="578"/>
      <c r="C101" s="157"/>
      <c r="D101" s="157"/>
      <c r="E101" s="177"/>
      <c r="F101" s="158"/>
      <c r="G101" s="121"/>
    </row>
    <row r="102" spans="1:7" ht="17.25" thickBot="1">
      <c r="A102" s="579" t="s">
        <v>415</v>
      </c>
      <c r="B102" s="580"/>
      <c r="C102" s="580"/>
      <c r="D102" s="167"/>
      <c r="E102" s="148"/>
      <c r="F102" s="224">
        <f>SUM(Lori!C63)</f>
        <v>-280</v>
      </c>
      <c r="G102" s="224">
        <f>SUM(Lori!D63)</f>
        <v>-280</v>
      </c>
    </row>
    <row r="103" spans="1:7" ht="17.25" thickBot="1">
      <c r="A103" s="374" t="s">
        <v>416</v>
      </c>
      <c r="B103" s="375"/>
      <c r="C103" s="161">
        <f>G102</f>
        <v>-280</v>
      </c>
      <c r="D103" s="161"/>
      <c r="E103" s="148"/>
      <c r="F103" s="146"/>
      <c r="G103" s="147"/>
    </row>
    <row r="104" spans="1:7" ht="17.25" thickBot="1">
      <c r="A104" s="374" t="s">
        <v>417</v>
      </c>
      <c r="B104" s="375"/>
      <c r="C104" s="170"/>
      <c r="D104" s="170"/>
      <c r="E104" s="148"/>
      <c r="F104" s="146"/>
      <c r="G104" s="147"/>
    </row>
    <row r="105" spans="1:7" ht="16.5">
      <c r="A105" s="383" t="s">
        <v>38</v>
      </c>
      <c r="B105" s="384"/>
      <c r="C105" s="384"/>
      <c r="D105" s="384"/>
      <c r="E105" s="384"/>
      <c r="F105" s="385"/>
      <c r="G105" s="386"/>
    </row>
    <row r="106" spans="1:7" ht="17.25" thickBot="1">
      <c r="A106" s="387" t="s">
        <v>486</v>
      </c>
      <c r="B106" s="388"/>
      <c r="C106" s="388"/>
      <c r="D106" s="388"/>
      <c r="E106" s="388"/>
      <c r="F106" s="389"/>
      <c r="G106" s="390"/>
    </row>
    <row r="107" spans="1:7" ht="16.5">
      <c r="A107" s="383" t="s">
        <v>39</v>
      </c>
      <c r="B107" s="384"/>
      <c r="C107" s="384"/>
      <c r="D107" s="384"/>
      <c r="E107" s="384"/>
      <c r="F107" s="385"/>
      <c r="G107" s="386"/>
    </row>
    <row r="108" spans="1:7" ht="17.25" thickBot="1">
      <c r="A108" s="387" t="s">
        <v>396</v>
      </c>
      <c r="B108" s="388"/>
      <c r="C108" s="388"/>
      <c r="D108" s="388"/>
      <c r="E108" s="388"/>
      <c r="F108" s="389"/>
      <c r="G108" s="390"/>
    </row>
    <row r="109" spans="1:7" ht="16.5">
      <c r="A109" s="793" t="s">
        <v>27</v>
      </c>
      <c r="B109" s="794"/>
      <c r="C109" s="799" t="s">
        <v>11</v>
      </c>
      <c r="D109" s="807"/>
      <c r="E109" s="807"/>
      <c r="F109" s="800"/>
      <c r="G109" s="801"/>
    </row>
    <row r="110" spans="1:7" ht="16.5">
      <c r="A110" s="795"/>
      <c r="B110" s="796"/>
      <c r="C110" s="802" t="s">
        <v>487</v>
      </c>
      <c r="D110" s="803"/>
      <c r="E110" s="804"/>
      <c r="F110" s="804"/>
      <c r="G110" s="805"/>
    </row>
    <row r="111" spans="1:7" ht="17.25" thickBot="1">
      <c r="A111" s="797"/>
      <c r="B111" s="798"/>
      <c r="C111" s="806" t="s">
        <v>386</v>
      </c>
      <c r="D111" s="807"/>
      <c r="E111" s="808"/>
      <c r="F111" s="808"/>
      <c r="G111" s="809"/>
    </row>
    <row r="112" spans="1:7" ht="17.25" thickBot="1">
      <c r="A112" s="226" t="s">
        <v>488</v>
      </c>
      <c r="B112" s="227" t="s">
        <v>405</v>
      </c>
      <c r="C112" s="789" t="s">
        <v>489</v>
      </c>
      <c r="D112" s="790"/>
      <c r="E112" s="790"/>
      <c r="F112" s="790"/>
      <c r="G112" s="813"/>
    </row>
    <row r="113" spans="1:7" ht="18.75" thickBot="1">
      <c r="A113" s="820" t="s">
        <v>490</v>
      </c>
      <c r="B113" s="820"/>
      <c r="C113" s="228"/>
      <c r="D113" s="122" t="s">
        <v>33</v>
      </c>
      <c r="E113" s="122" t="s">
        <v>33</v>
      </c>
      <c r="F113" s="229">
        <f>SUM(Lori!C55:C56)</f>
        <v>-1793.7</v>
      </c>
      <c r="G113" s="229">
        <f>SUM(Lori!D55:D56)</f>
        <v>-1793.7</v>
      </c>
    </row>
    <row r="114" spans="1:7" ht="17.25" thickBot="1">
      <c r="A114" s="821" t="s">
        <v>381</v>
      </c>
      <c r="B114" s="822"/>
      <c r="C114" s="823"/>
      <c r="D114" s="823"/>
      <c r="E114" s="823"/>
      <c r="F114" s="823"/>
      <c r="G114" s="824"/>
    </row>
    <row r="115" spans="1:7" ht="17.25" thickBot="1">
      <c r="A115" s="825" t="s">
        <v>491</v>
      </c>
      <c r="B115" s="826"/>
      <c r="C115" s="826"/>
      <c r="D115" s="826"/>
      <c r="E115" s="826"/>
      <c r="F115" s="826"/>
      <c r="G115" s="827"/>
    </row>
    <row r="116" spans="1:7" ht="17.25" thickBot="1">
      <c r="A116" s="828" t="s">
        <v>34</v>
      </c>
      <c r="B116" s="829"/>
      <c r="C116" s="829"/>
      <c r="D116" s="829"/>
      <c r="E116" s="829"/>
      <c r="F116" s="829"/>
      <c r="G116" s="830"/>
    </row>
    <row r="117" spans="1:7" ht="17.25" thickBot="1">
      <c r="A117" s="831" t="s">
        <v>35</v>
      </c>
      <c r="B117" s="824"/>
      <c r="C117" s="814" t="s">
        <v>492</v>
      </c>
      <c r="D117" s="816"/>
      <c r="E117" s="816"/>
      <c r="F117" s="816"/>
      <c r="G117" s="815"/>
    </row>
    <row r="118" spans="1:7" ht="17.25" thickBot="1">
      <c r="A118" s="831" t="s">
        <v>37</v>
      </c>
      <c r="B118" s="824"/>
      <c r="C118" s="230"/>
      <c r="D118" s="230"/>
      <c r="E118" s="230"/>
      <c r="F118" s="230"/>
      <c r="G118" s="230"/>
    </row>
    <row r="119" spans="1:7" ht="17.25" thickBot="1">
      <c r="A119" s="831" t="s">
        <v>38</v>
      </c>
      <c r="B119" s="823"/>
      <c r="C119" s="823"/>
      <c r="D119" s="823"/>
      <c r="E119" s="823"/>
      <c r="F119" s="823"/>
      <c r="G119" s="824"/>
    </row>
    <row r="120" spans="1:7" ht="17.25" thickBot="1">
      <c r="A120" s="831" t="s">
        <v>39</v>
      </c>
      <c r="B120" s="823"/>
      <c r="C120" s="823"/>
      <c r="D120" s="823"/>
      <c r="E120" s="823"/>
      <c r="F120" s="823"/>
      <c r="G120" s="824"/>
    </row>
    <row r="121" spans="1:7" ht="17.25" thickBot="1">
      <c r="A121" s="814" t="s">
        <v>493</v>
      </c>
      <c r="B121" s="816"/>
      <c r="C121" s="816"/>
      <c r="D121" s="816"/>
      <c r="E121" s="816"/>
      <c r="F121" s="816"/>
      <c r="G121" s="815"/>
    </row>
    <row r="122" spans="1:7" ht="16.5">
      <c r="A122" s="477" t="s">
        <v>24</v>
      </c>
      <c r="B122" s="478"/>
      <c r="C122" s="479"/>
      <c r="D122" s="392" t="s">
        <v>52</v>
      </c>
      <c r="E122" s="392"/>
      <c r="F122" s="392"/>
      <c r="G122" s="392"/>
    </row>
    <row r="123" spans="1:7" ht="16.5">
      <c r="A123" s="480"/>
      <c r="B123" s="481"/>
      <c r="C123" s="482"/>
      <c r="D123" s="393" t="s">
        <v>25</v>
      </c>
      <c r="E123" s="394"/>
      <c r="F123" s="393" t="s">
        <v>26</v>
      </c>
      <c r="G123" s="394"/>
    </row>
    <row r="124" spans="1:7" ht="17.25" thickBot="1">
      <c r="A124" s="483"/>
      <c r="B124" s="484"/>
      <c r="C124" s="485"/>
      <c r="D124" s="3" t="s">
        <v>10</v>
      </c>
      <c r="E124" s="4" t="s">
        <v>5</v>
      </c>
      <c r="F124" s="3" t="s">
        <v>10</v>
      </c>
      <c r="G124" s="5" t="s">
        <v>5</v>
      </c>
    </row>
    <row r="125" spans="1:7" ht="16.5">
      <c r="A125" s="487" t="s">
        <v>27</v>
      </c>
      <c r="B125" s="488"/>
      <c r="C125" s="491" t="s">
        <v>11</v>
      </c>
      <c r="D125" s="492"/>
      <c r="E125" s="492"/>
      <c r="F125" s="492"/>
      <c r="G125" s="493"/>
    </row>
    <row r="126" spans="1:7" ht="16.5">
      <c r="A126" s="489"/>
      <c r="B126" s="490"/>
      <c r="C126" s="541" t="s">
        <v>28</v>
      </c>
      <c r="D126" s="542"/>
      <c r="E126" s="542"/>
      <c r="F126" s="542"/>
      <c r="G126" s="543"/>
    </row>
    <row r="127" spans="1:7" ht="16.5">
      <c r="A127" s="497" t="s">
        <v>29</v>
      </c>
      <c r="B127" s="458" t="s">
        <v>30</v>
      </c>
      <c r="C127" s="6" t="s">
        <v>31</v>
      </c>
      <c r="D127" s="7"/>
      <c r="E127" s="8"/>
      <c r="F127" s="8"/>
      <c r="G127" s="9"/>
    </row>
    <row r="128" spans="1:7" ht="37.5" customHeight="1">
      <c r="A128" s="497"/>
      <c r="B128" s="458"/>
      <c r="C128" s="459" t="s">
        <v>580</v>
      </c>
      <c r="D128" s="460"/>
      <c r="E128" s="460"/>
      <c r="F128" s="460"/>
      <c r="G128" s="461"/>
    </row>
    <row r="129" spans="1:7" ht="39" customHeight="1" thickBot="1">
      <c r="A129" s="462" t="s">
        <v>32</v>
      </c>
      <c r="B129" s="463"/>
      <c r="C129" s="10"/>
      <c r="D129" s="182" t="s">
        <v>33</v>
      </c>
      <c r="E129" s="182" t="s">
        <v>33</v>
      </c>
      <c r="F129" s="112">
        <f>SUM(Lori!C12:C13,Lori!C40:C46)</f>
        <v>-6958.5999999999995</v>
      </c>
      <c r="G129" s="112">
        <f>SUM(Lori!D12:D13,Lori!D40:D46)</f>
        <v>-6958.5999999999995</v>
      </c>
    </row>
    <row r="130" spans="1:7" ht="16.5">
      <c r="A130" s="464" t="s">
        <v>381</v>
      </c>
      <c r="B130" s="465"/>
      <c r="C130" s="465"/>
      <c r="D130" s="465"/>
      <c r="E130" s="465"/>
      <c r="F130" s="832"/>
      <c r="G130" s="466"/>
    </row>
    <row r="131" spans="1:7" ht="17.25" thickBot="1">
      <c r="A131" s="833" t="s">
        <v>581</v>
      </c>
      <c r="B131" s="834"/>
      <c r="C131" s="834"/>
      <c r="D131" s="834"/>
      <c r="E131" s="834"/>
      <c r="F131" s="834"/>
      <c r="G131" s="835"/>
    </row>
    <row r="132" spans="1:7" ht="17.25" thickBot="1">
      <c r="A132" s="470" t="s">
        <v>34</v>
      </c>
      <c r="B132" s="471"/>
      <c r="C132" s="471"/>
      <c r="D132" s="471"/>
      <c r="E132" s="471"/>
      <c r="F132" s="471"/>
      <c r="G132" s="472"/>
    </row>
    <row r="133" spans="1:7" ht="96.75" customHeight="1" thickBot="1">
      <c r="A133" s="433" t="s">
        <v>35</v>
      </c>
      <c r="B133" s="434"/>
      <c r="C133" s="435" t="s">
        <v>36</v>
      </c>
      <c r="D133" s="436"/>
      <c r="E133" s="436"/>
      <c r="F133" s="436"/>
      <c r="G133" s="437"/>
    </row>
    <row r="134" spans="1:7" ht="79.5" customHeight="1" thickBot="1">
      <c r="A134" s="423" t="s">
        <v>37</v>
      </c>
      <c r="B134" s="424"/>
      <c r="C134" s="11"/>
      <c r="D134" s="11"/>
      <c r="E134" s="11"/>
      <c r="F134" s="11"/>
      <c r="G134" s="12"/>
    </row>
    <row r="135" spans="1:7" ht="16.5">
      <c r="A135" s="425" t="s">
        <v>38</v>
      </c>
      <c r="B135" s="426"/>
      <c r="C135" s="426"/>
      <c r="D135" s="426"/>
      <c r="E135" s="426"/>
      <c r="F135" s="427"/>
      <c r="G135" s="428"/>
    </row>
    <row r="136" spans="1:7" ht="22.5" customHeight="1" thickBot="1">
      <c r="A136" s="429" t="s">
        <v>582</v>
      </c>
      <c r="B136" s="430"/>
      <c r="C136" s="430"/>
      <c r="D136" s="430"/>
      <c r="E136" s="430"/>
      <c r="F136" s="431"/>
      <c r="G136" s="432"/>
    </row>
    <row r="137" spans="1:7" ht="16.5" customHeight="1">
      <c r="A137" s="418" t="s">
        <v>24</v>
      </c>
      <c r="B137" s="419"/>
      <c r="C137" s="419"/>
      <c r="D137" s="503" t="s">
        <v>379</v>
      </c>
      <c r="E137" s="504"/>
      <c r="F137" s="504"/>
      <c r="G137" s="505"/>
    </row>
    <row r="138" spans="1:7" ht="42" customHeight="1">
      <c r="A138" s="420"/>
      <c r="B138" s="391"/>
      <c r="C138" s="391"/>
      <c r="D138" s="393" t="s">
        <v>25</v>
      </c>
      <c r="E138" s="394"/>
      <c r="F138" s="393" t="s">
        <v>26</v>
      </c>
      <c r="G138" s="394"/>
    </row>
    <row r="139" spans="1:7" ht="16.5" customHeight="1" thickBot="1">
      <c r="A139" s="421"/>
      <c r="B139" s="422"/>
      <c r="C139" s="422"/>
      <c r="D139" s="3" t="s">
        <v>9</v>
      </c>
      <c r="E139" s="180" t="s">
        <v>5</v>
      </c>
      <c r="F139" s="3" t="s">
        <v>9</v>
      </c>
      <c r="G139" s="121" t="s">
        <v>5</v>
      </c>
    </row>
    <row r="140" spans="1:7" ht="46.5" customHeight="1">
      <c r="A140" s="441" t="s">
        <v>27</v>
      </c>
      <c r="B140" s="442"/>
      <c r="C140" s="447" t="s">
        <v>11</v>
      </c>
      <c r="D140" s="448"/>
      <c r="E140" s="448"/>
      <c r="F140" s="448"/>
      <c r="G140" s="449"/>
    </row>
    <row r="141" spans="1:7" ht="16.5">
      <c r="A141" s="443"/>
      <c r="B141" s="444"/>
      <c r="C141" s="506" t="s">
        <v>397</v>
      </c>
      <c r="D141" s="507"/>
      <c r="E141" s="508"/>
      <c r="F141" s="508"/>
      <c r="G141" s="509"/>
    </row>
    <row r="142" spans="1:7" ht="17.25" thickBot="1">
      <c r="A142" s="445"/>
      <c r="B142" s="446"/>
      <c r="C142" s="454" t="s">
        <v>386</v>
      </c>
      <c r="D142" s="455"/>
      <c r="E142" s="456"/>
      <c r="F142" s="456"/>
      <c r="G142" s="457"/>
    </row>
    <row r="143" spans="1:7" ht="17.25" thickBot="1">
      <c r="A143" s="113" t="s">
        <v>398</v>
      </c>
      <c r="B143" s="202" t="s">
        <v>388</v>
      </c>
      <c r="C143" s="498" t="s">
        <v>483</v>
      </c>
      <c r="D143" s="499"/>
      <c r="E143" s="499"/>
      <c r="F143" s="499"/>
      <c r="G143" s="500"/>
    </row>
    <row r="144" spans="1:7" ht="72" customHeight="1" thickBot="1">
      <c r="A144" s="501" t="s">
        <v>389</v>
      </c>
      <c r="B144" s="502"/>
      <c r="C144" s="325" t="s">
        <v>400</v>
      </c>
      <c r="D144" s="326">
        <v>0</v>
      </c>
      <c r="E144" s="326">
        <v>16</v>
      </c>
      <c r="F144" s="202"/>
      <c r="G144" s="202"/>
    </row>
    <row r="145" spans="1:7" ht="50.25" thickBot="1">
      <c r="A145" s="412"/>
      <c r="B145" s="414"/>
      <c r="C145" s="325" t="s">
        <v>401</v>
      </c>
      <c r="D145" s="326">
        <v>0</v>
      </c>
      <c r="E145" s="326">
        <v>9300</v>
      </c>
      <c r="F145" s="202"/>
      <c r="G145" s="202"/>
    </row>
    <row r="146" spans="1:7" ht="17.25" thickBot="1">
      <c r="A146" s="438" t="s">
        <v>391</v>
      </c>
      <c r="B146" s="439"/>
      <c r="C146" s="179"/>
      <c r="D146" s="179"/>
      <c r="E146" s="202"/>
      <c r="F146" s="202"/>
      <c r="G146" s="202"/>
    </row>
    <row r="147" spans="1:7" ht="17.25" thickBot="1">
      <c r="A147" s="438" t="s">
        <v>392</v>
      </c>
      <c r="B147" s="440"/>
      <c r="C147" s="439"/>
      <c r="D147" s="179"/>
      <c r="E147" s="202"/>
      <c r="F147" s="112">
        <f>SUM(Lori!C47:C53,Lori!C81)</f>
        <v>-2738.3999999999996</v>
      </c>
      <c r="G147" s="112">
        <f>SUM(Lori!D47:D53,Lori!D81)</f>
        <v>-2738.3999999999996</v>
      </c>
    </row>
    <row r="148" spans="1:7" ht="17.25" thickBot="1">
      <c r="A148" s="438" t="s">
        <v>393</v>
      </c>
      <c r="B148" s="439"/>
      <c r="C148" s="112">
        <f>G147</f>
        <v>-2738.3999999999996</v>
      </c>
      <c r="D148" s="112"/>
      <c r="E148" s="202"/>
      <c r="F148" s="202"/>
      <c r="G148" s="202"/>
    </row>
    <row r="149" spans="1:7" ht="17.25" thickBot="1">
      <c r="A149" s="438" t="s">
        <v>394</v>
      </c>
      <c r="B149" s="439"/>
      <c r="C149" s="179"/>
      <c r="D149" s="179"/>
      <c r="E149" s="202"/>
      <c r="F149" s="202"/>
      <c r="G149" s="202"/>
    </row>
    <row r="150" spans="1:7" ht="17.25" thickBot="1">
      <c r="A150" s="523" t="s">
        <v>38</v>
      </c>
      <c r="B150" s="524"/>
      <c r="C150" s="524"/>
      <c r="D150" s="524"/>
      <c r="E150" s="524"/>
      <c r="F150" s="524"/>
      <c r="G150" s="525"/>
    </row>
    <row r="151" spans="1:7" ht="17.25" thickBot="1">
      <c r="A151" s="438" t="s">
        <v>583</v>
      </c>
      <c r="B151" s="440"/>
      <c r="C151" s="440"/>
      <c r="D151" s="440"/>
      <c r="E151" s="440"/>
      <c r="F151" s="440"/>
      <c r="G151" s="439"/>
    </row>
    <row r="152" spans="1:7" ht="17.25" thickBot="1">
      <c r="A152" s="523" t="s">
        <v>39</v>
      </c>
      <c r="B152" s="524"/>
      <c r="C152" s="524"/>
      <c r="D152" s="524"/>
      <c r="E152" s="524"/>
      <c r="F152" s="524"/>
      <c r="G152" s="525"/>
    </row>
    <row r="153" spans="1:7" ht="17.25" thickBot="1">
      <c r="A153" s="438" t="s">
        <v>396</v>
      </c>
      <c r="B153" s="440"/>
      <c r="C153" s="440"/>
      <c r="D153" s="440"/>
      <c r="E153" s="440"/>
      <c r="F153" s="440"/>
      <c r="G153" s="439"/>
    </row>
  </sheetData>
  <mergeCells count="176">
    <mergeCell ref="A131:G131"/>
    <mergeCell ref="A132:G132"/>
    <mergeCell ref="A129:B129"/>
    <mergeCell ref="A133:B133"/>
    <mergeCell ref="C133:G133"/>
    <mergeCell ref="A134:B134"/>
    <mergeCell ref="C143:G143"/>
    <mergeCell ref="A144:B145"/>
    <mergeCell ref="A146:B146"/>
    <mergeCell ref="C125:G125"/>
    <mergeCell ref="A118:B118"/>
    <mergeCell ref="A119:G119"/>
    <mergeCell ref="A120:G120"/>
    <mergeCell ref="A121:G121"/>
    <mergeCell ref="A127:A128"/>
    <mergeCell ref="B127:B128"/>
    <mergeCell ref="C128:G128"/>
    <mergeCell ref="A130:G130"/>
    <mergeCell ref="A122:C124"/>
    <mergeCell ref="D122:G122"/>
    <mergeCell ref="D123:E123"/>
    <mergeCell ref="F123:G123"/>
    <mergeCell ref="A125:B126"/>
    <mergeCell ref="C126:G126"/>
    <mergeCell ref="A108:G108"/>
    <mergeCell ref="C112:G112"/>
    <mergeCell ref="A113:B113"/>
    <mergeCell ref="A114:G114"/>
    <mergeCell ref="A115:G115"/>
    <mergeCell ref="A116:G116"/>
    <mergeCell ref="A117:B117"/>
    <mergeCell ref="C117:G117"/>
    <mergeCell ref="A109:B111"/>
    <mergeCell ref="C109:G109"/>
    <mergeCell ref="C110:G110"/>
    <mergeCell ref="C111:G111"/>
    <mergeCell ref="A102:C102"/>
    <mergeCell ref="A103:B103"/>
    <mergeCell ref="A104:B104"/>
    <mergeCell ref="A105:G105"/>
    <mergeCell ref="A106:G106"/>
    <mergeCell ref="A107:G107"/>
    <mergeCell ref="A98:A99"/>
    <mergeCell ref="B98:B99"/>
    <mergeCell ref="C98:G98"/>
    <mergeCell ref="C99:G99"/>
    <mergeCell ref="A100:B100"/>
    <mergeCell ref="A101:B101"/>
    <mergeCell ref="A92:G92"/>
    <mergeCell ref="A93:G93"/>
    <mergeCell ref="A94:G94"/>
    <mergeCell ref="A95:G95"/>
    <mergeCell ref="A96:B97"/>
    <mergeCell ref="C96:G96"/>
    <mergeCell ref="C97:G97"/>
    <mergeCell ref="C86:G86"/>
    <mergeCell ref="A87:B87"/>
    <mergeCell ref="A88:B88"/>
    <mergeCell ref="A89:C89"/>
    <mergeCell ref="A90:B90"/>
    <mergeCell ref="A91:B91"/>
    <mergeCell ref="A79:G79"/>
    <mergeCell ref="A80:G80"/>
    <mergeCell ref="A81:G81"/>
    <mergeCell ref="A82:G82"/>
    <mergeCell ref="A83:B85"/>
    <mergeCell ref="C83:G83"/>
    <mergeCell ref="C84:G84"/>
    <mergeCell ref="C85:G85"/>
    <mergeCell ref="C73:G73"/>
    <mergeCell ref="A74:B74"/>
    <mergeCell ref="A75:B75"/>
    <mergeCell ref="A76:C76"/>
    <mergeCell ref="A77:B77"/>
    <mergeCell ref="A78:B78"/>
    <mergeCell ref="A64:G64"/>
    <mergeCell ref="A65:G65"/>
    <mergeCell ref="A66:G66"/>
    <mergeCell ref="A67:C69"/>
    <mergeCell ref="D67:G67"/>
    <mergeCell ref="D68:E68"/>
    <mergeCell ref="F68:G68"/>
    <mergeCell ref="A70:B72"/>
    <mergeCell ref="C70:G70"/>
    <mergeCell ref="C71:G71"/>
    <mergeCell ref="C72:G72"/>
    <mergeCell ref="A58:C58"/>
    <mergeCell ref="A59:G59"/>
    <mergeCell ref="A60:G60"/>
    <mergeCell ref="A61:G61"/>
    <mergeCell ref="A62:G62"/>
    <mergeCell ref="A63:G63"/>
    <mergeCell ref="A54:A55"/>
    <mergeCell ref="B54:B55"/>
    <mergeCell ref="C54:G54"/>
    <mergeCell ref="C55:G55"/>
    <mergeCell ref="A56:B56"/>
    <mergeCell ref="A57:B57"/>
    <mergeCell ref="A49:G49"/>
    <mergeCell ref="A50:G50"/>
    <mergeCell ref="A51:G51"/>
    <mergeCell ref="A52:B53"/>
    <mergeCell ref="C52:G52"/>
    <mergeCell ref="C53:G53"/>
    <mergeCell ref="A43:B43"/>
    <mergeCell ref="A44:B44"/>
    <mergeCell ref="A45:C45"/>
    <mergeCell ref="A46:G46"/>
    <mergeCell ref="A47:G47"/>
    <mergeCell ref="A48:G48"/>
    <mergeCell ref="A36:G36"/>
    <mergeCell ref="A37:G37"/>
    <mergeCell ref="A38:G38"/>
    <mergeCell ref="A34:B34"/>
    <mergeCell ref="A35:G35"/>
    <mergeCell ref="A39:B40"/>
    <mergeCell ref="C39:G39"/>
    <mergeCell ref="C40:G40"/>
    <mergeCell ref="A41:A42"/>
    <mergeCell ref="B41:B42"/>
    <mergeCell ref="C41:G41"/>
    <mergeCell ref="C42:G42"/>
    <mergeCell ref="A1:G1"/>
    <mergeCell ref="A3:G3"/>
    <mergeCell ref="A5:G5"/>
    <mergeCell ref="A7:G7"/>
    <mergeCell ref="A9:C11"/>
    <mergeCell ref="D9:G9"/>
    <mergeCell ref="D10:E10"/>
    <mergeCell ref="F10:G10"/>
    <mergeCell ref="A22:G22"/>
    <mergeCell ref="A16:B16"/>
    <mergeCell ref="A17:B17"/>
    <mergeCell ref="A18:C18"/>
    <mergeCell ref="A19:G19"/>
    <mergeCell ref="A20:G20"/>
    <mergeCell ref="A21:G21"/>
    <mergeCell ref="A12:B13"/>
    <mergeCell ref="C12:G12"/>
    <mergeCell ref="C13:G13"/>
    <mergeCell ref="A14:A15"/>
    <mergeCell ref="B14:B15"/>
    <mergeCell ref="C14:G14"/>
    <mergeCell ref="C15:G15"/>
    <mergeCell ref="A23:G23"/>
    <mergeCell ref="A24:G24"/>
    <mergeCell ref="A25:B26"/>
    <mergeCell ref="C25:G25"/>
    <mergeCell ref="C26:G26"/>
    <mergeCell ref="A31:G31"/>
    <mergeCell ref="A32:G32"/>
    <mergeCell ref="A33:B33"/>
    <mergeCell ref="C33:G33"/>
    <mergeCell ref="A27:A28"/>
    <mergeCell ref="B27:B28"/>
    <mergeCell ref="C27:G27"/>
    <mergeCell ref="C28:G28"/>
    <mergeCell ref="A29:B29"/>
    <mergeCell ref="A30:G30"/>
    <mergeCell ref="A148:B148"/>
    <mergeCell ref="A149:B149"/>
    <mergeCell ref="A150:G150"/>
    <mergeCell ref="A151:G151"/>
    <mergeCell ref="A152:G152"/>
    <mergeCell ref="A153:G153"/>
    <mergeCell ref="A135:G135"/>
    <mergeCell ref="A136:G136"/>
    <mergeCell ref="A137:C139"/>
    <mergeCell ref="D137:G137"/>
    <mergeCell ref="D138:E138"/>
    <mergeCell ref="F138:G138"/>
    <mergeCell ref="A140:B142"/>
    <mergeCell ref="C140:G140"/>
    <mergeCell ref="C141:G141"/>
    <mergeCell ref="C142:G142"/>
    <mergeCell ref="A147:C1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6"/>
  <sheetViews>
    <sheetView topLeftCell="A40" workbookViewId="0">
      <selection activeCell="D48" sqref="D48"/>
    </sheetView>
  </sheetViews>
  <sheetFormatPr defaultRowHeight="15"/>
  <cols>
    <col min="1" max="1" width="6.85546875" style="27" customWidth="1"/>
    <col min="2" max="2" width="44.5703125" style="17" customWidth="1"/>
    <col min="3" max="3" width="18.28515625" style="13" customWidth="1"/>
    <col min="4" max="4" width="16.85546875" style="13" customWidth="1"/>
    <col min="5" max="16384" width="9.140625" style="13"/>
  </cols>
  <sheetData>
    <row r="1" spans="1:4" ht="16.5" customHeight="1">
      <c r="A1" s="366" t="s">
        <v>277</v>
      </c>
      <c r="B1" s="366"/>
      <c r="C1" s="366"/>
      <c r="D1" s="366"/>
    </row>
    <row r="2" spans="1:4" ht="45" customHeight="1">
      <c r="A2" s="366" t="s">
        <v>61</v>
      </c>
      <c r="B2" s="366"/>
      <c r="C2" s="366"/>
      <c r="D2" s="366"/>
    </row>
    <row r="3" spans="1:4" ht="16.5">
      <c r="A3" s="79"/>
      <c r="B3" s="37"/>
      <c r="C3" s="79"/>
      <c r="D3" s="37"/>
    </row>
    <row r="4" spans="1:4" ht="51.75" customHeight="1">
      <c r="A4" s="367" t="s">
        <v>278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75.75" customHeight="1">
      <c r="A6" s="369" t="s">
        <v>1</v>
      </c>
      <c r="B6" s="371" t="s">
        <v>4</v>
      </c>
      <c r="C6" s="372" t="s">
        <v>52</v>
      </c>
      <c r="D6" s="373"/>
    </row>
    <row r="7" spans="1:4" ht="16.5">
      <c r="A7" s="370"/>
      <c r="B7" s="371"/>
      <c r="C7" s="81" t="s">
        <v>10</v>
      </c>
      <c r="D7" s="38" t="s">
        <v>5</v>
      </c>
    </row>
    <row r="8" spans="1:4" ht="16.5">
      <c r="A8" s="40"/>
      <c r="B8" s="38" t="s">
        <v>0</v>
      </c>
      <c r="C8" s="41">
        <f>C10+C17+C43+C40+C44</f>
        <v>75000</v>
      </c>
      <c r="D8" s="41">
        <f>D10+D17+D43+D40+D44</f>
        <v>0</v>
      </c>
    </row>
    <row r="9" spans="1:4" ht="16.5">
      <c r="A9" s="40"/>
      <c r="B9" s="44" t="s">
        <v>6</v>
      </c>
      <c r="C9" s="40"/>
      <c r="D9" s="40"/>
    </row>
    <row r="10" spans="1:4" ht="42.75" customHeight="1">
      <c r="A10" s="44">
        <v>1</v>
      </c>
      <c r="B10" s="44" t="s">
        <v>63</v>
      </c>
      <c r="C10" s="45">
        <f>C12+C13+C14+C15+C16</f>
        <v>-4551.8</v>
      </c>
      <c r="D10" s="45">
        <f>D12+D13+D14+D15+D16</f>
        <v>-4551.8</v>
      </c>
    </row>
    <row r="11" spans="1:4" ht="17.25">
      <c r="A11" s="56"/>
      <c r="B11" s="58" t="s">
        <v>7</v>
      </c>
      <c r="C11" s="57"/>
      <c r="D11" s="57"/>
    </row>
    <row r="12" spans="1:4" ht="33">
      <c r="A12" s="68">
        <v>1.1000000000000001</v>
      </c>
      <c r="B12" s="47" t="s">
        <v>279</v>
      </c>
      <c r="C12" s="55">
        <v>-2467</v>
      </c>
      <c r="D12" s="55">
        <v>-2467</v>
      </c>
    </row>
    <row r="13" spans="1:4" ht="33">
      <c r="A13" s="68">
        <v>1.2</v>
      </c>
      <c r="B13" s="47" t="s">
        <v>280</v>
      </c>
      <c r="C13" s="55">
        <v>5550</v>
      </c>
      <c r="D13" s="55">
        <v>5550</v>
      </c>
    </row>
    <row r="14" spans="1:4" ht="33">
      <c r="A14" s="68">
        <v>1.3</v>
      </c>
      <c r="B14" s="47" t="s">
        <v>281</v>
      </c>
      <c r="C14" s="55">
        <v>-3308.3</v>
      </c>
      <c r="D14" s="55">
        <v>-3308.3</v>
      </c>
    </row>
    <row r="15" spans="1:4" ht="33">
      <c r="A15" s="68">
        <v>1.4</v>
      </c>
      <c r="B15" s="47" t="s">
        <v>282</v>
      </c>
      <c r="C15" s="55">
        <v>-1730</v>
      </c>
      <c r="D15" s="55">
        <v>-1730</v>
      </c>
    </row>
    <row r="16" spans="1:4" ht="33">
      <c r="A16" s="68">
        <v>1.5</v>
      </c>
      <c r="B16" s="47" t="s">
        <v>283</v>
      </c>
      <c r="C16" s="55">
        <v>-2596.5</v>
      </c>
      <c r="D16" s="55">
        <v>-2596.5</v>
      </c>
    </row>
    <row r="17" spans="1:4" ht="38.25" customHeight="1">
      <c r="A17" s="43" t="s">
        <v>49</v>
      </c>
      <c r="B17" s="44" t="s">
        <v>8</v>
      </c>
      <c r="C17" s="45">
        <f>C19+C20+C21+C22+C23+C24+C25+C26+C27+C28+C29+C30+C31+C32+C33+C34+C35+C36+C37+C38+C39</f>
        <v>4249.8000000000011</v>
      </c>
      <c r="D17" s="45">
        <f>D19+D20+D21+D22+D23+D24+D25+D26+D27+D28+D29+D30+D31+D32+D33+D34+D35+D36+D37+D38+D39</f>
        <v>4249.8000000000011</v>
      </c>
    </row>
    <row r="18" spans="1:4" ht="16.5">
      <c r="A18" s="46"/>
      <c r="B18" s="80" t="s">
        <v>7</v>
      </c>
      <c r="C18" s="80"/>
      <c r="D18" s="80"/>
    </row>
    <row r="19" spans="1:4" s="15" customFormat="1" ht="33">
      <c r="A19" s="68">
        <v>2.1</v>
      </c>
      <c r="B19" s="47" t="s">
        <v>284</v>
      </c>
      <c r="C19" s="66">
        <v>-1939.3</v>
      </c>
      <c r="D19" s="66">
        <v>-1939.3</v>
      </c>
    </row>
    <row r="20" spans="1:4" s="15" customFormat="1" ht="33">
      <c r="A20" s="71">
        <v>2.2000000000000002</v>
      </c>
      <c r="B20" s="47" t="s">
        <v>285</v>
      </c>
      <c r="C20" s="66">
        <v>-1340.3</v>
      </c>
      <c r="D20" s="66">
        <v>-1340.3</v>
      </c>
    </row>
    <row r="21" spans="1:4" ht="33">
      <c r="A21" s="71">
        <v>2.2999999999999998</v>
      </c>
      <c r="B21" s="47" t="s">
        <v>286</v>
      </c>
      <c r="C21" s="66">
        <v>-910</v>
      </c>
      <c r="D21" s="66">
        <v>-910</v>
      </c>
    </row>
    <row r="22" spans="1:4" ht="33">
      <c r="A22" s="71">
        <v>2.4</v>
      </c>
      <c r="B22" s="47" t="s">
        <v>287</v>
      </c>
      <c r="C22" s="66">
        <v>-1870</v>
      </c>
      <c r="D22" s="66">
        <v>-1870</v>
      </c>
    </row>
    <row r="23" spans="1:4" ht="33">
      <c r="A23" s="71">
        <v>2.5</v>
      </c>
      <c r="B23" s="47" t="s">
        <v>288</v>
      </c>
      <c r="C23" s="66">
        <v>-1195.7</v>
      </c>
      <c r="D23" s="66">
        <v>-1195.7</v>
      </c>
    </row>
    <row r="24" spans="1:4" ht="33">
      <c r="A24" s="71">
        <v>2.6</v>
      </c>
      <c r="B24" s="47" t="s">
        <v>289</v>
      </c>
      <c r="C24" s="66">
        <v>-1301</v>
      </c>
      <c r="D24" s="66">
        <v>-1301</v>
      </c>
    </row>
    <row r="25" spans="1:4" ht="33">
      <c r="A25" s="71">
        <v>2.7</v>
      </c>
      <c r="B25" s="47" t="s">
        <v>290</v>
      </c>
      <c r="C25" s="66">
        <v>-1164.2</v>
      </c>
      <c r="D25" s="66">
        <v>-1164.2</v>
      </c>
    </row>
    <row r="26" spans="1:4" ht="33">
      <c r="A26" s="71">
        <v>2.8</v>
      </c>
      <c r="B26" s="47" t="s">
        <v>291</v>
      </c>
      <c r="C26" s="66">
        <v>-1215</v>
      </c>
      <c r="D26" s="66">
        <v>-1215</v>
      </c>
    </row>
    <row r="27" spans="1:4" ht="33">
      <c r="A27" s="71">
        <v>2.9</v>
      </c>
      <c r="B27" s="88" t="s">
        <v>292</v>
      </c>
      <c r="C27" s="99">
        <v>6134</v>
      </c>
      <c r="D27" s="99">
        <v>6134</v>
      </c>
    </row>
    <row r="28" spans="1:4" ht="33">
      <c r="A28" s="70">
        <v>2.1</v>
      </c>
      <c r="B28" s="47" t="s">
        <v>293</v>
      </c>
      <c r="C28" s="66">
        <v>-1157</v>
      </c>
      <c r="D28" s="66">
        <v>-1157</v>
      </c>
    </row>
    <row r="29" spans="1:4" ht="33">
      <c r="A29" s="70">
        <v>2.11</v>
      </c>
      <c r="B29" s="47" t="s">
        <v>294</v>
      </c>
      <c r="C29" s="66">
        <v>-1340</v>
      </c>
      <c r="D29" s="66">
        <v>-1340</v>
      </c>
    </row>
    <row r="30" spans="1:4" ht="33">
      <c r="A30" s="70">
        <v>2.12</v>
      </c>
      <c r="B30" s="47" t="s">
        <v>295</v>
      </c>
      <c r="C30" s="66">
        <v>-1072</v>
      </c>
      <c r="D30" s="66">
        <v>-1072</v>
      </c>
    </row>
    <row r="31" spans="1:4" ht="33">
      <c r="A31" s="70">
        <v>2.13</v>
      </c>
      <c r="B31" s="47" t="s">
        <v>296</v>
      </c>
      <c r="C31" s="66">
        <v>-1314.4</v>
      </c>
      <c r="D31" s="66">
        <v>-1314.4</v>
      </c>
    </row>
    <row r="32" spans="1:4" ht="33">
      <c r="A32" s="70">
        <v>2.14</v>
      </c>
      <c r="B32" s="88" t="s">
        <v>297</v>
      </c>
      <c r="C32" s="99">
        <v>3488.8</v>
      </c>
      <c r="D32" s="99">
        <v>3488.8</v>
      </c>
    </row>
    <row r="33" spans="1:4" ht="49.5">
      <c r="A33" s="70">
        <v>2.15</v>
      </c>
      <c r="B33" s="47" t="s">
        <v>298</v>
      </c>
      <c r="C33" s="66">
        <v>-3812.7</v>
      </c>
      <c r="D33" s="66">
        <v>-3812.7</v>
      </c>
    </row>
    <row r="34" spans="1:4" ht="49.5">
      <c r="A34" s="70">
        <v>2.16</v>
      </c>
      <c r="B34" s="47" t="s">
        <v>299</v>
      </c>
      <c r="C34" s="66">
        <v>-2806.8</v>
      </c>
      <c r="D34" s="66">
        <v>-2806.8</v>
      </c>
    </row>
    <row r="35" spans="1:4" ht="33">
      <c r="A35" s="70">
        <v>2.17</v>
      </c>
      <c r="B35" s="47" t="s">
        <v>300</v>
      </c>
      <c r="C35" s="66">
        <v>-3020.1</v>
      </c>
      <c r="D35" s="66">
        <v>-3020.1</v>
      </c>
    </row>
    <row r="36" spans="1:4" ht="33">
      <c r="A36" s="70">
        <v>2.1800000000000002</v>
      </c>
      <c r="B36" s="47" t="s">
        <v>301</v>
      </c>
      <c r="C36" s="66">
        <v>4485.5</v>
      </c>
      <c r="D36" s="66">
        <v>4485.5</v>
      </c>
    </row>
    <row r="37" spans="1:4" ht="33">
      <c r="A37" s="70">
        <v>2.19</v>
      </c>
      <c r="B37" s="47" t="s">
        <v>302</v>
      </c>
      <c r="C37" s="66">
        <v>-1100</v>
      </c>
      <c r="D37" s="66">
        <v>-1100</v>
      </c>
    </row>
    <row r="38" spans="1:4" ht="49.5">
      <c r="A38" s="70">
        <v>2.2000000000000002</v>
      </c>
      <c r="B38" s="47" t="s">
        <v>303</v>
      </c>
      <c r="C38" s="66">
        <v>2700</v>
      </c>
      <c r="D38" s="66">
        <v>2700</v>
      </c>
    </row>
    <row r="39" spans="1:4" ht="33">
      <c r="A39" s="70">
        <v>2.21</v>
      </c>
      <c r="B39" s="47" t="s">
        <v>304</v>
      </c>
      <c r="C39" s="66">
        <v>14000</v>
      </c>
      <c r="D39" s="66">
        <v>14000</v>
      </c>
    </row>
    <row r="40" spans="1:4" ht="20.25" customHeight="1">
      <c r="A40" s="232">
        <v>4</v>
      </c>
      <c r="B40" s="78" t="s">
        <v>155</v>
      </c>
      <c r="C40" s="78">
        <f>C42</f>
        <v>0</v>
      </c>
      <c r="D40" s="78">
        <f>D42</f>
        <v>-75000</v>
      </c>
    </row>
    <row r="41" spans="1:4" ht="16.5">
      <c r="A41" s="233"/>
      <c r="B41" s="38" t="s">
        <v>7</v>
      </c>
      <c r="C41" s="234"/>
      <c r="D41" s="234"/>
    </row>
    <row r="42" spans="1:4" ht="99">
      <c r="A42" s="68">
        <v>4.0999999999999996</v>
      </c>
      <c r="B42" s="47" t="s">
        <v>496</v>
      </c>
      <c r="C42" s="231">
        <v>0</v>
      </c>
      <c r="D42" s="66">
        <v>-75000</v>
      </c>
    </row>
    <row r="43" spans="1:4" ht="17.25">
      <c r="A43" s="61">
        <v>5</v>
      </c>
      <c r="B43" s="62" t="s">
        <v>73</v>
      </c>
      <c r="C43" s="72">
        <v>302</v>
      </c>
      <c r="D43" s="72">
        <v>302</v>
      </c>
    </row>
    <row r="44" spans="1:4" ht="43.5" customHeight="1">
      <c r="A44" s="232">
        <v>6</v>
      </c>
      <c r="B44" s="883" t="s">
        <v>272</v>
      </c>
      <c r="C44" s="78">
        <f>C46</f>
        <v>75000</v>
      </c>
      <c r="D44" s="78">
        <f>D46</f>
        <v>75000</v>
      </c>
    </row>
    <row r="45" spans="1:4" ht="16.5">
      <c r="A45" s="233"/>
      <c r="B45" s="38" t="s">
        <v>7</v>
      </c>
      <c r="C45" s="234"/>
      <c r="D45" s="234"/>
    </row>
    <row r="46" spans="1:4" ht="99">
      <c r="A46" s="68">
        <v>6.1</v>
      </c>
      <c r="B46" s="47" t="s">
        <v>496</v>
      </c>
      <c r="C46" s="231">
        <v>75000</v>
      </c>
      <c r="D46" s="231">
        <v>75000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17" right="0.19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25"/>
  <sheetViews>
    <sheetView zoomScale="85" zoomScaleNormal="85" workbookViewId="0">
      <selection activeCell="J17" sqref="J17"/>
    </sheetView>
  </sheetViews>
  <sheetFormatPr defaultRowHeight="15"/>
  <cols>
    <col min="1" max="1" width="10.42578125" style="19" customWidth="1"/>
    <col min="2" max="2" width="12.42578125" style="19" customWidth="1"/>
    <col min="3" max="3" width="25.85546875" style="19" customWidth="1"/>
    <col min="4" max="4" width="20.5703125" style="19" customWidth="1"/>
    <col min="5" max="5" width="12.28515625" style="19" customWidth="1"/>
    <col min="6" max="6" width="13.85546875" style="19" customWidth="1"/>
    <col min="7" max="7" width="11.140625" style="19" bestFit="1" customWidth="1"/>
    <col min="8" max="254" width="9.140625" style="19"/>
    <col min="255" max="255" width="10.42578125" style="19" customWidth="1"/>
    <col min="256" max="256" width="12.42578125" style="19" customWidth="1"/>
    <col min="257" max="257" width="25.85546875" style="19" customWidth="1"/>
    <col min="258" max="258" width="15.85546875" style="19" customWidth="1"/>
    <col min="259" max="259" width="20.5703125" style="19" customWidth="1"/>
    <col min="260" max="260" width="12.28515625" style="19" customWidth="1"/>
    <col min="261" max="261" width="15" style="19" customWidth="1"/>
    <col min="262" max="262" width="13.85546875" style="19" customWidth="1"/>
    <col min="263" max="263" width="18.5703125" style="19" customWidth="1"/>
    <col min="264" max="510" width="9.140625" style="19"/>
    <col min="511" max="511" width="10.42578125" style="19" customWidth="1"/>
    <col min="512" max="512" width="12.42578125" style="19" customWidth="1"/>
    <col min="513" max="513" width="25.85546875" style="19" customWidth="1"/>
    <col min="514" max="514" width="15.85546875" style="19" customWidth="1"/>
    <col min="515" max="515" width="20.5703125" style="19" customWidth="1"/>
    <col min="516" max="516" width="12.28515625" style="19" customWidth="1"/>
    <col min="517" max="517" width="15" style="19" customWidth="1"/>
    <col min="518" max="518" width="13.85546875" style="19" customWidth="1"/>
    <col min="519" max="519" width="18.5703125" style="19" customWidth="1"/>
    <col min="520" max="766" width="9.140625" style="19"/>
    <col min="767" max="767" width="10.42578125" style="19" customWidth="1"/>
    <col min="768" max="768" width="12.42578125" style="19" customWidth="1"/>
    <col min="769" max="769" width="25.85546875" style="19" customWidth="1"/>
    <col min="770" max="770" width="15.85546875" style="19" customWidth="1"/>
    <col min="771" max="771" width="20.5703125" style="19" customWidth="1"/>
    <col min="772" max="772" width="12.28515625" style="19" customWidth="1"/>
    <col min="773" max="773" width="15" style="19" customWidth="1"/>
    <col min="774" max="774" width="13.85546875" style="19" customWidth="1"/>
    <col min="775" max="775" width="18.5703125" style="19" customWidth="1"/>
    <col min="776" max="1022" width="9.140625" style="19"/>
    <col min="1023" max="1023" width="10.42578125" style="19" customWidth="1"/>
    <col min="1024" max="1024" width="12.42578125" style="19" customWidth="1"/>
    <col min="1025" max="1025" width="25.85546875" style="19" customWidth="1"/>
    <col min="1026" max="1026" width="15.85546875" style="19" customWidth="1"/>
    <col min="1027" max="1027" width="20.5703125" style="19" customWidth="1"/>
    <col min="1028" max="1028" width="12.28515625" style="19" customWidth="1"/>
    <col min="1029" max="1029" width="15" style="19" customWidth="1"/>
    <col min="1030" max="1030" width="13.85546875" style="19" customWidth="1"/>
    <col min="1031" max="1031" width="18.5703125" style="19" customWidth="1"/>
    <col min="1032" max="1278" width="9.140625" style="19"/>
    <col min="1279" max="1279" width="10.42578125" style="19" customWidth="1"/>
    <col min="1280" max="1280" width="12.42578125" style="19" customWidth="1"/>
    <col min="1281" max="1281" width="25.85546875" style="19" customWidth="1"/>
    <col min="1282" max="1282" width="15.85546875" style="19" customWidth="1"/>
    <col min="1283" max="1283" width="20.5703125" style="19" customWidth="1"/>
    <col min="1284" max="1284" width="12.28515625" style="19" customWidth="1"/>
    <col min="1285" max="1285" width="15" style="19" customWidth="1"/>
    <col min="1286" max="1286" width="13.85546875" style="19" customWidth="1"/>
    <col min="1287" max="1287" width="18.5703125" style="19" customWidth="1"/>
    <col min="1288" max="1534" width="9.140625" style="19"/>
    <col min="1535" max="1535" width="10.42578125" style="19" customWidth="1"/>
    <col min="1536" max="1536" width="12.42578125" style="19" customWidth="1"/>
    <col min="1537" max="1537" width="25.85546875" style="19" customWidth="1"/>
    <col min="1538" max="1538" width="15.85546875" style="19" customWidth="1"/>
    <col min="1539" max="1539" width="20.5703125" style="19" customWidth="1"/>
    <col min="1540" max="1540" width="12.28515625" style="19" customWidth="1"/>
    <col min="1541" max="1541" width="15" style="19" customWidth="1"/>
    <col min="1542" max="1542" width="13.85546875" style="19" customWidth="1"/>
    <col min="1543" max="1543" width="18.5703125" style="19" customWidth="1"/>
    <col min="1544" max="1790" width="9.140625" style="19"/>
    <col min="1791" max="1791" width="10.42578125" style="19" customWidth="1"/>
    <col min="1792" max="1792" width="12.42578125" style="19" customWidth="1"/>
    <col min="1793" max="1793" width="25.85546875" style="19" customWidth="1"/>
    <col min="1794" max="1794" width="15.85546875" style="19" customWidth="1"/>
    <col min="1795" max="1795" width="20.5703125" style="19" customWidth="1"/>
    <col min="1796" max="1796" width="12.28515625" style="19" customWidth="1"/>
    <col min="1797" max="1797" width="15" style="19" customWidth="1"/>
    <col min="1798" max="1798" width="13.85546875" style="19" customWidth="1"/>
    <col min="1799" max="1799" width="18.5703125" style="19" customWidth="1"/>
    <col min="1800" max="2046" width="9.140625" style="19"/>
    <col min="2047" max="2047" width="10.42578125" style="19" customWidth="1"/>
    <col min="2048" max="2048" width="12.42578125" style="19" customWidth="1"/>
    <col min="2049" max="2049" width="25.85546875" style="19" customWidth="1"/>
    <col min="2050" max="2050" width="15.85546875" style="19" customWidth="1"/>
    <col min="2051" max="2051" width="20.5703125" style="19" customWidth="1"/>
    <col min="2052" max="2052" width="12.28515625" style="19" customWidth="1"/>
    <col min="2053" max="2053" width="15" style="19" customWidth="1"/>
    <col min="2054" max="2054" width="13.85546875" style="19" customWidth="1"/>
    <col min="2055" max="2055" width="18.5703125" style="19" customWidth="1"/>
    <col min="2056" max="2302" width="9.140625" style="19"/>
    <col min="2303" max="2303" width="10.42578125" style="19" customWidth="1"/>
    <col min="2304" max="2304" width="12.42578125" style="19" customWidth="1"/>
    <col min="2305" max="2305" width="25.85546875" style="19" customWidth="1"/>
    <col min="2306" max="2306" width="15.85546875" style="19" customWidth="1"/>
    <col min="2307" max="2307" width="20.5703125" style="19" customWidth="1"/>
    <col min="2308" max="2308" width="12.28515625" style="19" customWidth="1"/>
    <col min="2309" max="2309" width="15" style="19" customWidth="1"/>
    <col min="2310" max="2310" width="13.85546875" style="19" customWidth="1"/>
    <col min="2311" max="2311" width="18.5703125" style="19" customWidth="1"/>
    <col min="2312" max="2558" width="9.140625" style="19"/>
    <col min="2559" max="2559" width="10.42578125" style="19" customWidth="1"/>
    <col min="2560" max="2560" width="12.42578125" style="19" customWidth="1"/>
    <col min="2561" max="2561" width="25.85546875" style="19" customWidth="1"/>
    <col min="2562" max="2562" width="15.85546875" style="19" customWidth="1"/>
    <col min="2563" max="2563" width="20.5703125" style="19" customWidth="1"/>
    <col min="2564" max="2564" width="12.28515625" style="19" customWidth="1"/>
    <col min="2565" max="2565" width="15" style="19" customWidth="1"/>
    <col min="2566" max="2566" width="13.85546875" style="19" customWidth="1"/>
    <col min="2567" max="2567" width="18.5703125" style="19" customWidth="1"/>
    <col min="2568" max="2814" width="9.140625" style="19"/>
    <col min="2815" max="2815" width="10.42578125" style="19" customWidth="1"/>
    <col min="2816" max="2816" width="12.42578125" style="19" customWidth="1"/>
    <col min="2817" max="2817" width="25.85546875" style="19" customWidth="1"/>
    <col min="2818" max="2818" width="15.85546875" style="19" customWidth="1"/>
    <col min="2819" max="2819" width="20.5703125" style="19" customWidth="1"/>
    <col min="2820" max="2820" width="12.28515625" style="19" customWidth="1"/>
    <col min="2821" max="2821" width="15" style="19" customWidth="1"/>
    <col min="2822" max="2822" width="13.85546875" style="19" customWidth="1"/>
    <col min="2823" max="2823" width="18.5703125" style="19" customWidth="1"/>
    <col min="2824" max="3070" width="9.140625" style="19"/>
    <col min="3071" max="3071" width="10.42578125" style="19" customWidth="1"/>
    <col min="3072" max="3072" width="12.42578125" style="19" customWidth="1"/>
    <col min="3073" max="3073" width="25.85546875" style="19" customWidth="1"/>
    <col min="3074" max="3074" width="15.85546875" style="19" customWidth="1"/>
    <col min="3075" max="3075" width="20.5703125" style="19" customWidth="1"/>
    <col min="3076" max="3076" width="12.28515625" style="19" customWidth="1"/>
    <col min="3077" max="3077" width="15" style="19" customWidth="1"/>
    <col min="3078" max="3078" width="13.85546875" style="19" customWidth="1"/>
    <col min="3079" max="3079" width="18.5703125" style="19" customWidth="1"/>
    <col min="3080" max="3326" width="9.140625" style="19"/>
    <col min="3327" max="3327" width="10.42578125" style="19" customWidth="1"/>
    <col min="3328" max="3328" width="12.42578125" style="19" customWidth="1"/>
    <col min="3329" max="3329" width="25.85546875" style="19" customWidth="1"/>
    <col min="3330" max="3330" width="15.85546875" style="19" customWidth="1"/>
    <col min="3331" max="3331" width="20.5703125" style="19" customWidth="1"/>
    <col min="3332" max="3332" width="12.28515625" style="19" customWidth="1"/>
    <col min="3333" max="3333" width="15" style="19" customWidth="1"/>
    <col min="3334" max="3334" width="13.85546875" style="19" customWidth="1"/>
    <col min="3335" max="3335" width="18.5703125" style="19" customWidth="1"/>
    <col min="3336" max="3582" width="9.140625" style="19"/>
    <col min="3583" max="3583" width="10.42578125" style="19" customWidth="1"/>
    <col min="3584" max="3584" width="12.42578125" style="19" customWidth="1"/>
    <col min="3585" max="3585" width="25.85546875" style="19" customWidth="1"/>
    <col min="3586" max="3586" width="15.85546875" style="19" customWidth="1"/>
    <col min="3587" max="3587" width="20.5703125" style="19" customWidth="1"/>
    <col min="3588" max="3588" width="12.28515625" style="19" customWidth="1"/>
    <col min="3589" max="3589" width="15" style="19" customWidth="1"/>
    <col min="3590" max="3590" width="13.85546875" style="19" customWidth="1"/>
    <col min="3591" max="3591" width="18.5703125" style="19" customWidth="1"/>
    <col min="3592" max="3838" width="9.140625" style="19"/>
    <col min="3839" max="3839" width="10.42578125" style="19" customWidth="1"/>
    <col min="3840" max="3840" width="12.42578125" style="19" customWidth="1"/>
    <col min="3841" max="3841" width="25.85546875" style="19" customWidth="1"/>
    <col min="3842" max="3842" width="15.85546875" style="19" customWidth="1"/>
    <col min="3843" max="3843" width="20.5703125" style="19" customWidth="1"/>
    <col min="3844" max="3844" width="12.28515625" style="19" customWidth="1"/>
    <col min="3845" max="3845" width="15" style="19" customWidth="1"/>
    <col min="3846" max="3846" width="13.85546875" style="19" customWidth="1"/>
    <col min="3847" max="3847" width="18.5703125" style="19" customWidth="1"/>
    <col min="3848" max="4094" width="9.140625" style="19"/>
    <col min="4095" max="4095" width="10.42578125" style="19" customWidth="1"/>
    <col min="4096" max="4096" width="12.42578125" style="19" customWidth="1"/>
    <col min="4097" max="4097" width="25.85546875" style="19" customWidth="1"/>
    <col min="4098" max="4098" width="15.85546875" style="19" customWidth="1"/>
    <col min="4099" max="4099" width="20.5703125" style="19" customWidth="1"/>
    <col min="4100" max="4100" width="12.28515625" style="19" customWidth="1"/>
    <col min="4101" max="4101" width="15" style="19" customWidth="1"/>
    <col min="4102" max="4102" width="13.85546875" style="19" customWidth="1"/>
    <col min="4103" max="4103" width="18.5703125" style="19" customWidth="1"/>
    <col min="4104" max="4350" width="9.140625" style="19"/>
    <col min="4351" max="4351" width="10.42578125" style="19" customWidth="1"/>
    <col min="4352" max="4352" width="12.42578125" style="19" customWidth="1"/>
    <col min="4353" max="4353" width="25.85546875" style="19" customWidth="1"/>
    <col min="4354" max="4354" width="15.85546875" style="19" customWidth="1"/>
    <col min="4355" max="4355" width="20.5703125" style="19" customWidth="1"/>
    <col min="4356" max="4356" width="12.28515625" style="19" customWidth="1"/>
    <col min="4357" max="4357" width="15" style="19" customWidth="1"/>
    <col min="4358" max="4358" width="13.85546875" style="19" customWidth="1"/>
    <col min="4359" max="4359" width="18.5703125" style="19" customWidth="1"/>
    <col min="4360" max="4606" width="9.140625" style="19"/>
    <col min="4607" max="4607" width="10.42578125" style="19" customWidth="1"/>
    <col min="4608" max="4608" width="12.42578125" style="19" customWidth="1"/>
    <col min="4609" max="4609" width="25.85546875" style="19" customWidth="1"/>
    <col min="4610" max="4610" width="15.85546875" style="19" customWidth="1"/>
    <col min="4611" max="4611" width="20.5703125" style="19" customWidth="1"/>
    <col min="4612" max="4612" width="12.28515625" style="19" customWidth="1"/>
    <col min="4613" max="4613" width="15" style="19" customWidth="1"/>
    <col min="4614" max="4614" width="13.85546875" style="19" customWidth="1"/>
    <col min="4615" max="4615" width="18.5703125" style="19" customWidth="1"/>
    <col min="4616" max="4862" width="9.140625" style="19"/>
    <col min="4863" max="4863" width="10.42578125" style="19" customWidth="1"/>
    <col min="4864" max="4864" width="12.42578125" style="19" customWidth="1"/>
    <col min="4865" max="4865" width="25.85546875" style="19" customWidth="1"/>
    <col min="4866" max="4866" width="15.85546875" style="19" customWidth="1"/>
    <col min="4867" max="4867" width="20.5703125" style="19" customWidth="1"/>
    <col min="4868" max="4868" width="12.28515625" style="19" customWidth="1"/>
    <col min="4869" max="4869" width="15" style="19" customWidth="1"/>
    <col min="4870" max="4870" width="13.85546875" style="19" customWidth="1"/>
    <col min="4871" max="4871" width="18.5703125" style="19" customWidth="1"/>
    <col min="4872" max="5118" width="9.140625" style="19"/>
    <col min="5119" max="5119" width="10.42578125" style="19" customWidth="1"/>
    <col min="5120" max="5120" width="12.42578125" style="19" customWidth="1"/>
    <col min="5121" max="5121" width="25.85546875" style="19" customWidth="1"/>
    <col min="5122" max="5122" width="15.85546875" style="19" customWidth="1"/>
    <col min="5123" max="5123" width="20.5703125" style="19" customWidth="1"/>
    <col min="5124" max="5124" width="12.28515625" style="19" customWidth="1"/>
    <col min="5125" max="5125" width="15" style="19" customWidth="1"/>
    <col min="5126" max="5126" width="13.85546875" style="19" customWidth="1"/>
    <col min="5127" max="5127" width="18.5703125" style="19" customWidth="1"/>
    <col min="5128" max="5374" width="9.140625" style="19"/>
    <col min="5375" max="5375" width="10.42578125" style="19" customWidth="1"/>
    <col min="5376" max="5376" width="12.42578125" style="19" customWidth="1"/>
    <col min="5377" max="5377" width="25.85546875" style="19" customWidth="1"/>
    <col min="5378" max="5378" width="15.85546875" style="19" customWidth="1"/>
    <col min="5379" max="5379" width="20.5703125" style="19" customWidth="1"/>
    <col min="5380" max="5380" width="12.28515625" style="19" customWidth="1"/>
    <col min="5381" max="5381" width="15" style="19" customWidth="1"/>
    <col min="5382" max="5382" width="13.85546875" style="19" customWidth="1"/>
    <col min="5383" max="5383" width="18.5703125" style="19" customWidth="1"/>
    <col min="5384" max="5630" width="9.140625" style="19"/>
    <col min="5631" max="5631" width="10.42578125" style="19" customWidth="1"/>
    <col min="5632" max="5632" width="12.42578125" style="19" customWidth="1"/>
    <col min="5633" max="5633" width="25.85546875" style="19" customWidth="1"/>
    <col min="5634" max="5634" width="15.85546875" style="19" customWidth="1"/>
    <col min="5635" max="5635" width="20.5703125" style="19" customWidth="1"/>
    <col min="5636" max="5636" width="12.28515625" style="19" customWidth="1"/>
    <col min="5637" max="5637" width="15" style="19" customWidth="1"/>
    <col min="5638" max="5638" width="13.85546875" style="19" customWidth="1"/>
    <col min="5639" max="5639" width="18.5703125" style="19" customWidth="1"/>
    <col min="5640" max="5886" width="9.140625" style="19"/>
    <col min="5887" max="5887" width="10.42578125" style="19" customWidth="1"/>
    <col min="5888" max="5888" width="12.42578125" style="19" customWidth="1"/>
    <col min="5889" max="5889" width="25.85546875" style="19" customWidth="1"/>
    <col min="5890" max="5890" width="15.85546875" style="19" customWidth="1"/>
    <col min="5891" max="5891" width="20.5703125" style="19" customWidth="1"/>
    <col min="5892" max="5892" width="12.28515625" style="19" customWidth="1"/>
    <col min="5893" max="5893" width="15" style="19" customWidth="1"/>
    <col min="5894" max="5894" width="13.85546875" style="19" customWidth="1"/>
    <col min="5895" max="5895" width="18.5703125" style="19" customWidth="1"/>
    <col min="5896" max="6142" width="9.140625" style="19"/>
    <col min="6143" max="6143" width="10.42578125" style="19" customWidth="1"/>
    <col min="6144" max="6144" width="12.42578125" style="19" customWidth="1"/>
    <col min="6145" max="6145" width="25.85546875" style="19" customWidth="1"/>
    <col min="6146" max="6146" width="15.85546875" style="19" customWidth="1"/>
    <col min="6147" max="6147" width="20.5703125" style="19" customWidth="1"/>
    <col min="6148" max="6148" width="12.28515625" style="19" customWidth="1"/>
    <col min="6149" max="6149" width="15" style="19" customWidth="1"/>
    <col min="6150" max="6150" width="13.85546875" style="19" customWidth="1"/>
    <col min="6151" max="6151" width="18.5703125" style="19" customWidth="1"/>
    <col min="6152" max="6398" width="9.140625" style="19"/>
    <col min="6399" max="6399" width="10.42578125" style="19" customWidth="1"/>
    <col min="6400" max="6400" width="12.42578125" style="19" customWidth="1"/>
    <col min="6401" max="6401" width="25.85546875" style="19" customWidth="1"/>
    <col min="6402" max="6402" width="15.85546875" style="19" customWidth="1"/>
    <col min="6403" max="6403" width="20.5703125" style="19" customWidth="1"/>
    <col min="6404" max="6404" width="12.28515625" style="19" customWidth="1"/>
    <col min="6405" max="6405" width="15" style="19" customWidth="1"/>
    <col min="6406" max="6406" width="13.85546875" style="19" customWidth="1"/>
    <col min="6407" max="6407" width="18.5703125" style="19" customWidth="1"/>
    <col min="6408" max="6654" width="9.140625" style="19"/>
    <col min="6655" max="6655" width="10.42578125" style="19" customWidth="1"/>
    <col min="6656" max="6656" width="12.42578125" style="19" customWidth="1"/>
    <col min="6657" max="6657" width="25.85546875" style="19" customWidth="1"/>
    <col min="6658" max="6658" width="15.85546875" style="19" customWidth="1"/>
    <col min="6659" max="6659" width="20.5703125" style="19" customWidth="1"/>
    <col min="6660" max="6660" width="12.28515625" style="19" customWidth="1"/>
    <col min="6661" max="6661" width="15" style="19" customWidth="1"/>
    <col min="6662" max="6662" width="13.85546875" style="19" customWidth="1"/>
    <col min="6663" max="6663" width="18.5703125" style="19" customWidth="1"/>
    <col min="6664" max="6910" width="9.140625" style="19"/>
    <col min="6911" max="6911" width="10.42578125" style="19" customWidth="1"/>
    <col min="6912" max="6912" width="12.42578125" style="19" customWidth="1"/>
    <col min="6913" max="6913" width="25.85546875" style="19" customWidth="1"/>
    <col min="6914" max="6914" width="15.85546875" style="19" customWidth="1"/>
    <col min="6915" max="6915" width="20.5703125" style="19" customWidth="1"/>
    <col min="6916" max="6916" width="12.28515625" style="19" customWidth="1"/>
    <col min="6917" max="6917" width="15" style="19" customWidth="1"/>
    <col min="6918" max="6918" width="13.85546875" style="19" customWidth="1"/>
    <col min="6919" max="6919" width="18.5703125" style="19" customWidth="1"/>
    <col min="6920" max="7166" width="9.140625" style="19"/>
    <col min="7167" max="7167" width="10.42578125" style="19" customWidth="1"/>
    <col min="7168" max="7168" width="12.42578125" style="19" customWidth="1"/>
    <col min="7169" max="7169" width="25.85546875" style="19" customWidth="1"/>
    <col min="7170" max="7170" width="15.85546875" style="19" customWidth="1"/>
    <col min="7171" max="7171" width="20.5703125" style="19" customWidth="1"/>
    <col min="7172" max="7172" width="12.28515625" style="19" customWidth="1"/>
    <col min="7173" max="7173" width="15" style="19" customWidth="1"/>
    <col min="7174" max="7174" width="13.85546875" style="19" customWidth="1"/>
    <col min="7175" max="7175" width="18.5703125" style="19" customWidth="1"/>
    <col min="7176" max="7422" width="9.140625" style="19"/>
    <col min="7423" max="7423" width="10.42578125" style="19" customWidth="1"/>
    <col min="7424" max="7424" width="12.42578125" style="19" customWidth="1"/>
    <col min="7425" max="7425" width="25.85546875" style="19" customWidth="1"/>
    <col min="7426" max="7426" width="15.85546875" style="19" customWidth="1"/>
    <col min="7427" max="7427" width="20.5703125" style="19" customWidth="1"/>
    <col min="7428" max="7428" width="12.28515625" style="19" customWidth="1"/>
    <col min="7429" max="7429" width="15" style="19" customWidth="1"/>
    <col min="7430" max="7430" width="13.85546875" style="19" customWidth="1"/>
    <col min="7431" max="7431" width="18.5703125" style="19" customWidth="1"/>
    <col min="7432" max="7678" width="9.140625" style="19"/>
    <col min="7679" max="7679" width="10.42578125" style="19" customWidth="1"/>
    <col min="7680" max="7680" width="12.42578125" style="19" customWidth="1"/>
    <col min="7681" max="7681" width="25.85546875" style="19" customWidth="1"/>
    <col min="7682" max="7682" width="15.85546875" style="19" customWidth="1"/>
    <col min="7683" max="7683" width="20.5703125" style="19" customWidth="1"/>
    <col min="7684" max="7684" width="12.28515625" style="19" customWidth="1"/>
    <col min="7685" max="7685" width="15" style="19" customWidth="1"/>
    <col min="7686" max="7686" width="13.85546875" style="19" customWidth="1"/>
    <col min="7687" max="7687" width="18.5703125" style="19" customWidth="1"/>
    <col min="7688" max="7934" width="9.140625" style="19"/>
    <col min="7935" max="7935" width="10.42578125" style="19" customWidth="1"/>
    <col min="7936" max="7936" width="12.42578125" style="19" customWidth="1"/>
    <col min="7937" max="7937" width="25.85546875" style="19" customWidth="1"/>
    <col min="7938" max="7938" width="15.85546875" style="19" customWidth="1"/>
    <col min="7939" max="7939" width="20.5703125" style="19" customWidth="1"/>
    <col min="7940" max="7940" width="12.28515625" style="19" customWidth="1"/>
    <col min="7941" max="7941" width="15" style="19" customWidth="1"/>
    <col min="7942" max="7942" width="13.85546875" style="19" customWidth="1"/>
    <col min="7943" max="7943" width="18.5703125" style="19" customWidth="1"/>
    <col min="7944" max="8190" width="9.140625" style="19"/>
    <col min="8191" max="8191" width="10.42578125" style="19" customWidth="1"/>
    <col min="8192" max="8192" width="12.42578125" style="19" customWidth="1"/>
    <col min="8193" max="8193" width="25.85546875" style="19" customWidth="1"/>
    <col min="8194" max="8194" width="15.85546875" style="19" customWidth="1"/>
    <col min="8195" max="8195" width="20.5703125" style="19" customWidth="1"/>
    <col min="8196" max="8196" width="12.28515625" style="19" customWidth="1"/>
    <col min="8197" max="8197" width="15" style="19" customWidth="1"/>
    <col min="8198" max="8198" width="13.85546875" style="19" customWidth="1"/>
    <col min="8199" max="8199" width="18.5703125" style="19" customWidth="1"/>
    <col min="8200" max="8446" width="9.140625" style="19"/>
    <col min="8447" max="8447" width="10.42578125" style="19" customWidth="1"/>
    <col min="8448" max="8448" width="12.42578125" style="19" customWidth="1"/>
    <col min="8449" max="8449" width="25.85546875" style="19" customWidth="1"/>
    <col min="8450" max="8450" width="15.85546875" style="19" customWidth="1"/>
    <col min="8451" max="8451" width="20.5703125" style="19" customWidth="1"/>
    <col min="8452" max="8452" width="12.28515625" style="19" customWidth="1"/>
    <col min="8453" max="8453" width="15" style="19" customWidth="1"/>
    <col min="8454" max="8454" width="13.85546875" style="19" customWidth="1"/>
    <col min="8455" max="8455" width="18.5703125" style="19" customWidth="1"/>
    <col min="8456" max="8702" width="9.140625" style="19"/>
    <col min="8703" max="8703" width="10.42578125" style="19" customWidth="1"/>
    <col min="8704" max="8704" width="12.42578125" style="19" customWidth="1"/>
    <col min="8705" max="8705" width="25.85546875" style="19" customWidth="1"/>
    <col min="8706" max="8706" width="15.85546875" style="19" customWidth="1"/>
    <col min="8707" max="8707" width="20.5703125" style="19" customWidth="1"/>
    <col min="8708" max="8708" width="12.28515625" style="19" customWidth="1"/>
    <col min="8709" max="8709" width="15" style="19" customWidth="1"/>
    <col min="8710" max="8710" width="13.85546875" style="19" customWidth="1"/>
    <col min="8711" max="8711" width="18.5703125" style="19" customWidth="1"/>
    <col min="8712" max="8958" width="9.140625" style="19"/>
    <col min="8959" max="8959" width="10.42578125" style="19" customWidth="1"/>
    <col min="8960" max="8960" width="12.42578125" style="19" customWidth="1"/>
    <col min="8961" max="8961" width="25.85546875" style="19" customWidth="1"/>
    <col min="8962" max="8962" width="15.85546875" style="19" customWidth="1"/>
    <col min="8963" max="8963" width="20.5703125" style="19" customWidth="1"/>
    <col min="8964" max="8964" width="12.28515625" style="19" customWidth="1"/>
    <col min="8965" max="8965" width="15" style="19" customWidth="1"/>
    <col min="8966" max="8966" width="13.85546875" style="19" customWidth="1"/>
    <col min="8967" max="8967" width="18.5703125" style="19" customWidth="1"/>
    <col min="8968" max="9214" width="9.140625" style="19"/>
    <col min="9215" max="9215" width="10.42578125" style="19" customWidth="1"/>
    <col min="9216" max="9216" width="12.42578125" style="19" customWidth="1"/>
    <col min="9217" max="9217" width="25.85546875" style="19" customWidth="1"/>
    <col min="9218" max="9218" width="15.85546875" style="19" customWidth="1"/>
    <col min="9219" max="9219" width="20.5703125" style="19" customWidth="1"/>
    <col min="9220" max="9220" width="12.28515625" style="19" customWidth="1"/>
    <col min="9221" max="9221" width="15" style="19" customWidth="1"/>
    <col min="9222" max="9222" width="13.85546875" style="19" customWidth="1"/>
    <col min="9223" max="9223" width="18.5703125" style="19" customWidth="1"/>
    <col min="9224" max="9470" width="9.140625" style="19"/>
    <col min="9471" max="9471" width="10.42578125" style="19" customWidth="1"/>
    <col min="9472" max="9472" width="12.42578125" style="19" customWidth="1"/>
    <col min="9473" max="9473" width="25.85546875" style="19" customWidth="1"/>
    <col min="9474" max="9474" width="15.85546875" style="19" customWidth="1"/>
    <col min="9475" max="9475" width="20.5703125" style="19" customWidth="1"/>
    <col min="9476" max="9476" width="12.28515625" style="19" customWidth="1"/>
    <col min="9477" max="9477" width="15" style="19" customWidth="1"/>
    <col min="9478" max="9478" width="13.85546875" style="19" customWidth="1"/>
    <col min="9479" max="9479" width="18.5703125" style="19" customWidth="1"/>
    <col min="9480" max="9726" width="9.140625" style="19"/>
    <col min="9727" max="9727" width="10.42578125" style="19" customWidth="1"/>
    <col min="9728" max="9728" width="12.42578125" style="19" customWidth="1"/>
    <col min="9729" max="9729" width="25.85546875" style="19" customWidth="1"/>
    <col min="9730" max="9730" width="15.85546875" style="19" customWidth="1"/>
    <col min="9731" max="9731" width="20.5703125" style="19" customWidth="1"/>
    <col min="9732" max="9732" width="12.28515625" style="19" customWidth="1"/>
    <col min="9733" max="9733" width="15" style="19" customWidth="1"/>
    <col min="9734" max="9734" width="13.85546875" style="19" customWidth="1"/>
    <col min="9735" max="9735" width="18.5703125" style="19" customWidth="1"/>
    <col min="9736" max="9982" width="9.140625" style="19"/>
    <col min="9983" max="9983" width="10.42578125" style="19" customWidth="1"/>
    <col min="9984" max="9984" width="12.42578125" style="19" customWidth="1"/>
    <col min="9985" max="9985" width="25.85546875" style="19" customWidth="1"/>
    <col min="9986" max="9986" width="15.85546875" style="19" customWidth="1"/>
    <col min="9987" max="9987" width="20.5703125" style="19" customWidth="1"/>
    <col min="9988" max="9988" width="12.28515625" style="19" customWidth="1"/>
    <col min="9989" max="9989" width="15" style="19" customWidth="1"/>
    <col min="9990" max="9990" width="13.85546875" style="19" customWidth="1"/>
    <col min="9991" max="9991" width="18.5703125" style="19" customWidth="1"/>
    <col min="9992" max="10238" width="9.140625" style="19"/>
    <col min="10239" max="10239" width="10.42578125" style="19" customWidth="1"/>
    <col min="10240" max="10240" width="12.42578125" style="19" customWidth="1"/>
    <col min="10241" max="10241" width="25.85546875" style="19" customWidth="1"/>
    <col min="10242" max="10242" width="15.85546875" style="19" customWidth="1"/>
    <col min="10243" max="10243" width="20.5703125" style="19" customWidth="1"/>
    <col min="10244" max="10244" width="12.28515625" style="19" customWidth="1"/>
    <col min="10245" max="10245" width="15" style="19" customWidth="1"/>
    <col min="10246" max="10246" width="13.85546875" style="19" customWidth="1"/>
    <col min="10247" max="10247" width="18.5703125" style="19" customWidth="1"/>
    <col min="10248" max="10494" width="9.140625" style="19"/>
    <col min="10495" max="10495" width="10.42578125" style="19" customWidth="1"/>
    <col min="10496" max="10496" width="12.42578125" style="19" customWidth="1"/>
    <col min="10497" max="10497" width="25.85546875" style="19" customWidth="1"/>
    <col min="10498" max="10498" width="15.85546875" style="19" customWidth="1"/>
    <col min="10499" max="10499" width="20.5703125" style="19" customWidth="1"/>
    <col min="10500" max="10500" width="12.28515625" style="19" customWidth="1"/>
    <col min="10501" max="10501" width="15" style="19" customWidth="1"/>
    <col min="10502" max="10502" width="13.85546875" style="19" customWidth="1"/>
    <col min="10503" max="10503" width="18.5703125" style="19" customWidth="1"/>
    <col min="10504" max="10750" width="9.140625" style="19"/>
    <col min="10751" max="10751" width="10.42578125" style="19" customWidth="1"/>
    <col min="10752" max="10752" width="12.42578125" style="19" customWidth="1"/>
    <col min="10753" max="10753" width="25.85546875" style="19" customWidth="1"/>
    <col min="10754" max="10754" width="15.85546875" style="19" customWidth="1"/>
    <col min="10755" max="10755" width="20.5703125" style="19" customWidth="1"/>
    <col min="10756" max="10756" width="12.28515625" style="19" customWidth="1"/>
    <col min="10757" max="10757" width="15" style="19" customWidth="1"/>
    <col min="10758" max="10758" width="13.85546875" style="19" customWidth="1"/>
    <col min="10759" max="10759" width="18.5703125" style="19" customWidth="1"/>
    <col min="10760" max="11006" width="9.140625" style="19"/>
    <col min="11007" max="11007" width="10.42578125" style="19" customWidth="1"/>
    <col min="11008" max="11008" width="12.42578125" style="19" customWidth="1"/>
    <col min="11009" max="11009" width="25.85546875" style="19" customWidth="1"/>
    <col min="11010" max="11010" width="15.85546875" style="19" customWidth="1"/>
    <col min="11011" max="11011" width="20.5703125" style="19" customWidth="1"/>
    <col min="11012" max="11012" width="12.28515625" style="19" customWidth="1"/>
    <col min="11013" max="11013" width="15" style="19" customWidth="1"/>
    <col min="11014" max="11014" width="13.85546875" style="19" customWidth="1"/>
    <col min="11015" max="11015" width="18.5703125" style="19" customWidth="1"/>
    <col min="11016" max="11262" width="9.140625" style="19"/>
    <col min="11263" max="11263" width="10.42578125" style="19" customWidth="1"/>
    <col min="11264" max="11264" width="12.42578125" style="19" customWidth="1"/>
    <col min="11265" max="11265" width="25.85546875" style="19" customWidth="1"/>
    <col min="11266" max="11266" width="15.85546875" style="19" customWidth="1"/>
    <col min="11267" max="11267" width="20.5703125" style="19" customWidth="1"/>
    <col min="11268" max="11268" width="12.28515625" style="19" customWidth="1"/>
    <col min="11269" max="11269" width="15" style="19" customWidth="1"/>
    <col min="11270" max="11270" width="13.85546875" style="19" customWidth="1"/>
    <col min="11271" max="11271" width="18.5703125" style="19" customWidth="1"/>
    <col min="11272" max="11518" width="9.140625" style="19"/>
    <col min="11519" max="11519" width="10.42578125" style="19" customWidth="1"/>
    <col min="11520" max="11520" width="12.42578125" style="19" customWidth="1"/>
    <col min="11521" max="11521" width="25.85546875" style="19" customWidth="1"/>
    <col min="11522" max="11522" width="15.85546875" style="19" customWidth="1"/>
    <col min="11523" max="11523" width="20.5703125" style="19" customWidth="1"/>
    <col min="11524" max="11524" width="12.28515625" style="19" customWidth="1"/>
    <col min="11525" max="11525" width="15" style="19" customWidth="1"/>
    <col min="11526" max="11526" width="13.85546875" style="19" customWidth="1"/>
    <col min="11527" max="11527" width="18.5703125" style="19" customWidth="1"/>
    <col min="11528" max="11774" width="9.140625" style="19"/>
    <col min="11775" max="11775" width="10.42578125" style="19" customWidth="1"/>
    <col min="11776" max="11776" width="12.42578125" style="19" customWidth="1"/>
    <col min="11777" max="11777" width="25.85546875" style="19" customWidth="1"/>
    <col min="11778" max="11778" width="15.85546875" style="19" customWidth="1"/>
    <col min="11779" max="11779" width="20.5703125" style="19" customWidth="1"/>
    <col min="11780" max="11780" width="12.28515625" style="19" customWidth="1"/>
    <col min="11781" max="11781" width="15" style="19" customWidth="1"/>
    <col min="11782" max="11782" width="13.85546875" style="19" customWidth="1"/>
    <col min="11783" max="11783" width="18.5703125" style="19" customWidth="1"/>
    <col min="11784" max="12030" width="9.140625" style="19"/>
    <col min="12031" max="12031" width="10.42578125" style="19" customWidth="1"/>
    <col min="12032" max="12032" width="12.42578125" style="19" customWidth="1"/>
    <col min="12033" max="12033" width="25.85546875" style="19" customWidth="1"/>
    <col min="12034" max="12034" width="15.85546875" style="19" customWidth="1"/>
    <col min="12035" max="12035" width="20.5703125" style="19" customWidth="1"/>
    <col min="12036" max="12036" width="12.28515625" style="19" customWidth="1"/>
    <col min="12037" max="12037" width="15" style="19" customWidth="1"/>
    <col min="12038" max="12038" width="13.85546875" style="19" customWidth="1"/>
    <col min="12039" max="12039" width="18.5703125" style="19" customWidth="1"/>
    <col min="12040" max="12286" width="9.140625" style="19"/>
    <col min="12287" max="12287" width="10.42578125" style="19" customWidth="1"/>
    <col min="12288" max="12288" width="12.42578125" style="19" customWidth="1"/>
    <col min="12289" max="12289" width="25.85546875" style="19" customWidth="1"/>
    <col min="12290" max="12290" width="15.85546875" style="19" customWidth="1"/>
    <col min="12291" max="12291" width="20.5703125" style="19" customWidth="1"/>
    <col min="12292" max="12292" width="12.28515625" style="19" customWidth="1"/>
    <col min="12293" max="12293" width="15" style="19" customWidth="1"/>
    <col min="12294" max="12294" width="13.85546875" style="19" customWidth="1"/>
    <col min="12295" max="12295" width="18.5703125" style="19" customWidth="1"/>
    <col min="12296" max="12542" width="9.140625" style="19"/>
    <col min="12543" max="12543" width="10.42578125" style="19" customWidth="1"/>
    <col min="12544" max="12544" width="12.42578125" style="19" customWidth="1"/>
    <col min="12545" max="12545" width="25.85546875" style="19" customWidth="1"/>
    <col min="12546" max="12546" width="15.85546875" style="19" customWidth="1"/>
    <col min="12547" max="12547" width="20.5703125" style="19" customWidth="1"/>
    <col min="12548" max="12548" width="12.28515625" style="19" customWidth="1"/>
    <col min="12549" max="12549" width="15" style="19" customWidth="1"/>
    <col min="12550" max="12550" width="13.85546875" style="19" customWidth="1"/>
    <col min="12551" max="12551" width="18.5703125" style="19" customWidth="1"/>
    <col min="12552" max="12798" width="9.140625" style="19"/>
    <col min="12799" max="12799" width="10.42578125" style="19" customWidth="1"/>
    <col min="12800" max="12800" width="12.42578125" style="19" customWidth="1"/>
    <col min="12801" max="12801" width="25.85546875" style="19" customWidth="1"/>
    <col min="12802" max="12802" width="15.85546875" style="19" customWidth="1"/>
    <col min="12803" max="12803" width="20.5703125" style="19" customWidth="1"/>
    <col min="12804" max="12804" width="12.28515625" style="19" customWidth="1"/>
    <col min="12805" max="12805" width="15" style="19" customWidth="1"/>
    <col min="12806" max="12806" width="13.85546875" style="19" customWidth="1"/>
    <col min="12807" max="12807" width="18.5703125" style="19" customWidth="1"/>
    <col min="12808" max="13054" width="9.140625" style="19"/>
    <col min="13055" max="13055" width="10.42578125" style="19" customWidth="1"/>
    <col min="13056" max="13056" width="12.42578125" style="19" customWidth="1"/>
    <col min="13057" max="13057" width="25.85546875" style="19" customWidth="1"/>
    <col min="13058" max="13058" width="15.85546875" style="19" customWidth="1"/>
    <col min="13059" max="13059" width="20.5703125" style="19" customWidth="1"/>
    <col min="13060" max="13060" width="12.28515625" style="19" customWidth="1"/>
    <col min="13061" max="13061" width="15" style="19" customWidth="1"/>
    <col min="13062" max="13062" width="13.85546875" style="19" customWidth="1"/>
    <col min="13063" max="13063" width="18.5703125" style="19" customWidth="1"/>
    <col min="13064" max="13310" width="9.140625" style="19"/>
    <col min="13311" max="13311" width="10.42578125" style="19" customWidth="1"/>
    <col min="13312" max="13312" width="12.42578125" style="19" customWidth="1"/>
    <col min="13313" max="13313" width="25.85546875" style="19" customWidth="1"/>
    <col min="13314" max="13314" width="15.85546875" style="19" customWidth="1"/>
    <col min="13315" max="13315" width="20.5703125" style="19" customWidth="1"/>
    <col min="13316" max="13316" width="12.28515625" style="19" customWidth="1"/>
    <col min="13317" max="13317" width="15" style="19" customWidth="1"/>
    <col min="13318" max="13318" width="13.85546875" style="19" customWidth="1"/>
    <col min="13319" max="13319" width="18.5703125" style="19" customWidth="1"/>
    <col min="13320" max="13566" width="9.140625" style="19"/>
    <col min="13567" max="13567" width="10.42578125" style="19" customWidth="1"/>
    <col min="13568" max="13568" width="12.42578125" style="19" customWidth="1"/>
    <col min="13569" max="13569" width="25.85546875" style="19" customWidth="1"/>
    <col min="13570" max="13570" width="15.85546875" style="19" customWidth="1"/>
    <col min="13571" max="13571" width="20.5703125" style="19" customWidth="1"/>
    <col min="13572" max="13572" width="12.28515625" style="19" customWidth="1"/>
    <col min="13573" max="13573" width="15" style="19" customWidth="1"/>
    <col min="13574" max="13574" width="13.85546875" style="19" customWidth="1"/>
    <col min="13575" max="13575" width="18.5703125" style="19" customWidth="1"/>
    <col min="13576" max="13822" width="9.140625" style="19"/>
    <col min="13823" max="13823" width="10.42578125" style="19" customWidth="1"/>
    <col min="13824" max="13824" width="12.42578125" style="19" customWidth="1"/>
    <col min="13825" max="13825" width="25.85546875" style="19" customWidth="1"/>
    <col min="13826" max="13826" width="15.85546875" style="19" customWidth="1"/>
    <col min="13827" max="13827" width="20.5703125" style="19" customWidth="1"/>
    <col min="13828" max="13828" width="12.28515625" style="19" customWidth="1"/>
    <col min="13829" max="13829" width="15" style="19" customWidth="1"/>
    <col min="13830" max="13830" width="13.85546875" style="19" customWidth="1"/>
    <col min="13831" max="13831" width="18.5703125" style="19" customWidth="1"/>
    <col min="13832" max="14078" width="9.140625" style="19"/>
    <col min="14079" max="14079" width="10.42578125" style="19" customWidth="1"/>
    <col min="14080" max="14080" width="12.42578125" style="19" customWidth="1"/>
    <col min="14081" max="14081" width="25.85546875" style="19" customWidth="1"/>
    <col min="14082" max="14082" width="15.85546875" style="19" customWidth="1"/>
    <col min="14083" max="14083" width="20.5703125" style="19" customWidth="1"/>
    <col min="14084" max="14084" width="12.28515625" style="19" customWidth="1"/>
    <col min="14085" max="14085" width="15" style="19" customWidth="1"/>
    <col min="14086" max="14086" width="13.85546875" style="19" customWidth="1"/>
    <col min="14087" max="14087" width="18.5703125" style="19" customWidth="1"/>
    <col min="14088" max="14334" width="9.140625" style="19"/>
    <col min="14335" max="14335" width="10.42578125" style="19" customWidth="1"/>
    <col min="14336" max="14336" width="12.42578125" style="19" customWidth="1"/>
    <col min="14337" max="14337" width="25.85546875" style="19" customWidth="1"/>
    <col min="14338" max="14338" width="15.85546875" style="19" customWidth="1"/>
    <col min="14339" max="14339" width="20.5703125" style="19" customWidth="1"/>
    <col min="14340" max="14340" width="12.28515625" style="19" customWidth="1"/>
    <col min="14341" max="14341" width="15" style="19" customWidth="1"/>
    <col min="14342" max="14342" width="13.85546875" style="19" customWidth="1"/>
    <col min="14343" max="14343" width="18.5703125" style="19" customWidth="1"/>
    <col min="14344" max="14590" width="9.140625" style="19"/>
    <col min="14591" max="14591" width="10.42578125" style="19" customWidth="1"/>
    <col min="14592" max="14592" width="12.42578125" style="19" customWidth="1"/>
    <col min="14593" max="14593" width="25.85546875" style="19" customWidth="1"/>
    <col min="14594" max="14594" width="15.85546875" style="19" customWidth="1"/>
    <col min="14595" max="14595" width="20.5703125" style="19" customWidth="1"/>
    <col min="14596" max="14596" width="12.28515625" style="19" customWidth="1"/>
    <col min="14597" max="14597" width="15" style="19" customWidth="1"/>
    <col min="14598" max="14598" width="13.85546875" style="19" customWidth="1"/>
    <col min="14599" max="14599" width="18.5703125" style="19" customWidth="1"/>
    <col min="14600" max="14846" width="9.140625" style="19"/>
    <col min="14847" max="14847" width="10.42578125" style="19" customWidth="1"/>
    <col min="14848" max="14848" width="12.42578125" style="19" customWidth="1"/>
    <col min="14849" max="14849" width="25.85546875" style="19" customWidth="1"/>
    <col min="14850" max="14850" width="15.85546875" style="19" customWidth="1"/>
    <col min="14851" max="14851" width="20.5703125" style="19" customWidth="1"/>
    <col min="14852" max="14852" width="12.28515625" style="19" customWidth="1"/>
    <col min="14853" max="14853" width="15" style="19" customWidth="1"/>
    <col min="14854" max="14854" width="13.85546875" style="19" customWidth="1"/>
    <col min="14855" max="14855" width="18.5703125" style="19" customWidth="1"/>
    <col min="14856" max="15102" width="9.140625" style="19"/>
    <col min="15103" max="15103" width="10.42578125" style="19" customWidth="1"/>
    <col min="15104" max="15104" width="12.42578125" style="19" customWidth="1"/>
    <col min="15105" max="15105" width="25.85546875" style="19" customWidth="1"/>
    <col min="15106" max="15106" width="15.85546875" style="19" customWidth="1"/>
    <col min="15107" max="15107" width="20.5703125" style="19" customWidth="1"/>
    <col min="15108" max="15108" width="12.28515625" style="19" customWidth="1"/>
    <col min="15109" max="15109" width="15" style="19" customWidth="1"/>
    <col min="15110" max="15110" width="13.85546875" style="19" customWidth="1"/>
    <col min="15111" max="15111" width="18.5703125" style="19" customWidth="1"/>
    <col min="15112" max="15358" width="9.140625" style="19"/>
    <col min="15359" max="15359" width="10.42578125" style="19" customWidth="1"/>
    <col min="15360" max="15360" width="12.42578125" style="19" customWidth="1"/>
    <col min="15361" max="15361" width="25.85546875" style="19" customWidth="1"/>
    <col min="15362" max="15362" width="15.85546875" style="19" customWidth="1"/>
    <col min="15363" max="15363" width="20.5703125" style="19" customWidth="1"/>
    <col min="15364" max="15364" width="12.28515625" style="19" customWidth="1"/>
    <col min="15365" max="15365" width="15" style="19" customWidth="1"/>
    <col min="15366" max="15366" width="13.85546875" style="19" customWidth="1"/>
    <col min="15367" max="15367" width="18.5703125" style="19" customWidth="1"/>
    <col min="15368" max="15614" width="9.140625" style="19"/>
    <col min="15615" max="15615" width="10.42578125" style="19" customWidth="1"/>
    <col min="15616" max="15616" width="12.42578125" style="19" customWidth="1"/>
    <col min="15617" max="15617" width="25.85546875" style="19" customWidth="1"/>
    <col min="15618" max="15618" width="15.85546875" style="19" customWidth="1"/>
    <col min="15619" max="15619" width="20.5703125" style="19" customWidth="1"/>
    <col min="15620" max="15620" width="12.28515625" style="19" customWidth="1"/>
    <col min="15621" max="15621" width="15" style="19" customWidth="1"/>
    <col min="15622" max="15622" width="13.85546875" style="19" customWidth="1"/>
    <col min="15623" max="15623" width="18.5703125" style="19" customWidth="1"/>
    <col min="15624" max="15870" width="9.140625" style="19"/>
    <col min="15871" max="15871" width="10.42578125" style="19" customWidth="1"/>
    <col min="15872" max="15872" width="12.42578125" style="19" customWidth="1"/>
    <col min="15873" max="15873" width="25.85546875" style="19" customWidth="1"/>
    <col min="15874" max="15874" width="15.85546875" style="19" customWidth="1"/>
    <col min="15875" max="15875" width="20.5703125" style="19" customWidth="1"/>
    <col min="15876" max="15876" width="12.28515625" style="19" customWidth="1"/>
    <col min="15877" max="15877" width="15" style="19" customWidth="1"/>
    <col min="15878" max="15878" width="13.85546875" style="19" customWidth="1"/>
    <col min="15879" max="15879" width="18.5703125" style="19" customWidth="1"/>
    <col min="15880" max="16126" width="9.140625" style="19"/>
    <col min="16127" max="16127" width="10.42578125" style="19" customWidth="1"/>
    <col min="16128" max="16128" width="12.42578125" style="19" customWidth="1"/>
    <col min="16129" max="16129" width="25.85546875" style="19" customWidth="1"/>
    <col min="16130" max="16130" width="15.85546875" style="19" customWidth="1"/>
    <col min="16131" max="16131" width="20.5703125" style="19" customWidth="1"/>
    <col min="16132" max="16132" width="12.28515625" style="19" customWidth="1"/>
    <col min="16133" max="16133" width="15" style="19" customWidth="1"/>
    <col min="16134" max="16134" width="13.85546875" style="19" customWidth="1"/>
    <col min="16135" max="16135" width="18.5703125" style="19" customWidth="1"/>
    <col min="16136" max="16384" width="9.140625" style="19"/>
  </cols>
  <sheetData>
    <row r="1" spans="1:7" ht="16.5">
      <c r="A1" s="473" t="s">
        <v>541</v>
      </c>
      <c r="B1" s="473"/>
      <c r="C1" s="473"/>
      <c r="D1" s="473"/>
      <c r="E1" s="473"/>
      <c r="F1" s="473"/>
      <c r="G1" s="473"/>
    </row>
    <row r="2" spans="1:7" ht="16.5">
      <c r="A2" s="183"/>
      <c r="B2" s="183"/>
      <c r="C2" s="183"/>
      <c r="D2" s="183"/>
      <c r="E2" s="183"/>
      <c r="F2" s="183"/>
      <c r="G2" s="183"/>
    </row>
    <row r="3" spans="1:7" ht="58.5" customHeight="1">
      <c r="A3" s="474" t="s">
        <v>642</v>
      </c>
      <c r="B3" s="474"/>
      <c r="C3" s="474"/>
      <c r="D3" s="474"/>
      <c r="E3" s="474"/>
      <c r="F3" s="474"/>
      <c r="G3" s="474"/>
    </row>
    <row r="6" spans="1:7" ht="16.5">
      <c r="A6" s="475" t="s">
        <v>22</v>
      </c>
      <c r="B6" s="475"/>
      <c r="C6" s="475"/>
      <c r="D6" s="475"/>
      <c r="E6" s="475"/>
      <c r="F6" s="475"/>
      <c r="G6" s="475"/>
    </row>
    <row r="8" spans="1:7" ht="16.5">
      <c r="A8" s="476" t="s">
        <v>23</v>
      </c>
      <c r="B8" s="476"/>
      <c r="C8" s="476"/>
      <c r="D8" s="476"/>
      <c r="E8" s="476"/>
      <c r="F8" s="476"/>
      <c r="G8" s="476"/>
    </row>
    <row r="9" spans="1:7" ht="17.25" thickBot="1">
      <c r="A9" s="185"/>
      <c r="B9" s="185"/>
      <c r="C9" s="185"/>
      <c r="D9" s="185"/>
      <c r="E9" s="185"/>
      <c r="F9" s="185"/>
      <c r="G9" s="185"/>
    </row>
    <row r="10" spans="1:7" ht="16.5">
      <c r="A10" s="477" t="s">
        <v>24</v>
      </c>
      <c r="B10" s="478"/>
      <c r="C10" s="479"/>
      <c r="D10" s="392" t="s">
        <v>52</v>
      </c>
      <c r="E10" s="392"/>
      <c r="F10" s="392"/>
      <c r="G10" s="392"/>
    </row>
    <row r="11" spans="1:7" ht="16.5">
      <c r="A11" s="480"/>
      <c r="B11" s="481"/>
      <c r="C11" s="482"/>
      <c r="D11" s="393" t="s">
        <v>25</v>
      </c>
      <c r="E11" s="394"/>
      <c r="F11" s="393" t="s">
        <v>26</v>
      </c>
      <c r="G11" s="394"/>
    </row>
    <row r="12" spans="1:7" ht="17.25" thickBot="1">
      <c r="A12" s="483"/>
      <c r="B12" s="484"/>
      <c r="C12" s="485"/>
      <c r="D12" s="3" t="s">
        <v>10</v>
      </c>
      <c r="E12" s="4" t="s">
        <v>5</v>
      </c>
      <c r="F12" s="3" t="s">
        <v>10</v>
      </c>
      <c r="G12" s="5" t="s">
        <v>5</v>
      </c>
    </row>
    <row r="13" spans="1:7" ht="16.5">
      <c r="A13" s="487" t="s">
        <v>27</v>
      </c>
      <c r="B13" s="488"/>
      <c r="C13" s="491" t="s">
        <v>11</v>
      </c>
      <c r="D13" s="492"/>
      <c r="E13" s="492"/>
      <c r="F13" s="492"/>
      <c r="G13" s="493"/>
    </row>
    <row r="14" spans="1:7" ht="16.5">
      <c r="A14" s="489"/>
      <c r="B14" s="490"/>
      <c r="C14" s="541" t="s">
        <v>28</v>
      </c>
      <c r="D14" s="542"/>
      <c r="E14" s="542"/>
      <c r="F14" s="542"/>
      <c r="G14" s="543"/>
    </row>
    <row r="15" spans="1:7" ht="16.5">
      <c r="A15" s="497" t="s">
        <v>29</v>
      </c>
      <c r="B15" s="458" t="s">
        <v>30</v>
      </c>
      <c r="C15" s="6" t="s">
        <v>31</v>
      </c>
      <c r="D15" s="7"/>
      <c r="E15" s="8"/>
      <c r="F15" s="8"/>
      <c r="G15" s="9"/>
    </row>
    <row r="16" spans="1:7" ht="37.5" customHeight="1">
      <c r="A16" s="497"/>
      <c r="B16" s="458"/>
      <c r="C16" s="459" t="s">
        <v>540</v>
      </c>
      <c r="D16" s="460"/>
      <c r="E16" s="460"/>
      <c r="F16" s="460"/>
      <c r="G16" s="461"/>
    </row>
    <row r="17" spans="1:7" ht="39" customHeight="1" thickBot="1">
      <c r="A17" s="462" t="s">
        <v>32</v>
      </c>
      <c r="B17" s="463"/>
      <c r="C17" s="10"/>
      <c r="D17" s="182" t="s">
        <v>33</v>
      </c>
      <c r="E17" s="182" t="s">
        <v>33</v>
      </c>
      <c r="F17" s="112">
        <f>SUM(Kotayq!C19:C32)</f>
        <v>-6196.0999999999995</v>
      </c>
      <c r="G17" s="112">
        <f>SUM(Kotayq!D19:D32)</f>
        <v>-6196.0999999999995</v>
      </c>
    </row>
    <row r="18" spans="1:7" ht="16.5">
      <c r="A18" s="464" t="s">
        <v>381</v>
      </c>
      <c r="B18" s="465"/>
      <c r="C18" s="465"/>
      <c r="D18" s="465"/>
      <c r="E18" s="465"/>
      <c r="F18" s="832"/>
      <c r="G18" s="466"/>
    </row>
    <row r="19" spans="1:7" ht="17.25" thickBot="1">
      <c r="A19" s="833" t="s">
        <v>539</v>
      </c>
      <c r="B19" s="834"/>
      <c r="C19" s="834"/>
      <c r="D19" s="834"/>
      <c r="E19" s="834"/>
      <c r="F19" s="834"/>
      <c r="G19" s="835"/>
    </row>
    <row r="20" spans="1:7" ht="17.25" thickBot="1">
      <c r="A20" s="470" t="s">
        <v>34</v>
      </c>
      <c r="B20" s="471"/>
      <c r="C20" s="471"/>
      <c r="D20" s="471"/>
      <c r="E20" s="471"/>
      <c r="F20" s="471"/>
      <c r="G20" s="472"/>
    </row>
    <row r="21" spans="1:7" ht="96.75" customHeight="1" thickBot="1">
      <c r="A21" s="433" t="s">
        <v>35</v>
      </c>
      <c r="B21" s="434"/>
      <c r="C21" s="435" t="s">
        <v>36</v>
      </c>
      <c r="D21" s="436"/>
      <c r="E21" s="436"/>
      <c r="F21" s="436"/>
      <c r="G21" s="437"/>
    </row>
    <row r="22" spans="1:7" ht="79.5" customHeight="1" thickBot="1">
      <c r="A22" s="423" t="s">
        <v>37</v>
      </c>
      <c r="B22" s="424"/>
      <c r="C22" s="11"/>
      <c r="D22" s="11"/>
      <c r="E22" s="11"/>
      <c r="F22" s="11"/>
      <c r="G22" s="12"/>
    </row>
    <row r="23" spans="1:7" ht="16.5">
      <c r="A23" s="425" t="s">
        <v>38</v>
      </c>
      <c r="B23" s="426"/>
      <c r="C23" s="426"/>
      <c r="D23" s="426"/>
      <c r="E23" s="426"/>
      <c r="F23" s="427"/>
      <c r="G23" s="428"/>
    </row>
    <row r="24" spans="1:7" ht="22.5" customHeight="1" thickBot="1">
      <c r="A24" s="429" t="s">
        <v>538</v>
      </c>
      <c r="B24" s="430"/>
      <c r="C24" s="430"/>
      <c r="D24" s="430"/>
      <c r="E24" s="430"/>
      <c r="F24" s="431"/>
      <c r="G24" s="432"/>
    </row>
    <row r="25" spans="1:7" ht="15.75" thickBot="1"/>
    <row r="26" spans="1:7" ht="16.5">
      <c r="A26" s="836" t="s">
        <v>537</v>
      </c>
      <c r="B26" s="837"/>
      <c r="C26" s="837"/>
      <c r="D26" s="837"/>
      <c r="E26" s="837"/>
      <c r="F26" s="837"/>
      <c r="G26" s="838"/>
    </row>
    <row r="27" spans="1:7" ht="17.25" thickBot="1">
      <c r="A27" s="839" t="s">
        <v>519</v>
      </c>
      <c r="B27" s="840"/>
      <c r="C27" s="840"/>
      <c r="D27" s="739"/>
      <c r="E27" s="739"/>
      <c r="F27" s="739"/>
      <c r="G27" s="841"/>
    </row>
    <row r="28" spans="1:7" ht="33" customHeight="1">
      <c r="A28" s="740" t="s">
        <v>24</v>
      </c>
      <c r="B28" s="741"/>
      <c r="C28" s="741"/>
      <c r="D28" s="392"/>
      <c r="E28" s="392"/>
      <c r="F28" s="392"/>
      <c r="G28" s="392"/>
    </row>
    <row r="29" spans="1:7" ht="17.25" thickBot="1">
      <c r="A29" s="742"/>
      <c r="B29" s="743"/>
      <c r="C29" s="743"/>
      <c r="D29" s="603"/>
      <c r="E29" s="603"/>
      <c r="F29" s="842"/>
      <c r="G29" s="843"/>
    </row>
    <row r="30" spans="1:7" ht="17.25" thickBot="1">
      <c r="A30" s="744"/>
      <c r="B30" s="745"/>
      <c r="C30" s="746"/>
      <c r="D30" s="3" t="s">
        <v>10</v>
      </c>
      <c r="E30" s="3" t="s">
        <v>5</v>
      </c>
      <c r="F30" s="3" t="s">
        <v>10</v>
      </c>
      <c r="G30" s="3" t="s">
        <v>5</v>
      </c>
    </row>
    <row r="31" spans="1:7" ht="16.5" customHeight="1">
      <c r="A31" s="793" t="s">
        <v>27</v>
      </c>
      <c r="B31" s="794"/>
      <c r="C31" s="799" t="s">
        <v>11</v>
      </c>
      <c r="D31" s="800"/>
      <c r="E31" s="800"/>
      <c r="F31" s="800"/>
      <c r="G31" s="801"/>
    </row>
    <row r="32" spans="1:7" ht="16.5">
      <c r="A32" s="795"/>
      <c r="B32" s="796"/>
      <c r="C32" s="802" t="s">
        <v>441</v>
      </c>
      <c r="D32" s="803"/>
      <c r="E32" s="804"/>
      <c r="F32" s="804"/>
      <c r="G32" s="805"/>
    </row>
    <row r="33" spans="1:7" ht="17.25" thickBot="1">
      <c r="A33" s="797"/>
      <c r="B33" s="798"/>
      <c r="C33" s="806" t="s">
        <v>386</v>
      </c>
      <c r="D33" s="807"/>
      <c r="E33" s="808"/>
      <c r="F33" s="808"/>
      <c r="G33" s="809"/>
    </row>
    <row r="34" spans="1:7" ht="17.25" thickBot="1">
      <c r="A34" s="218" t="s">
        <v>412</v>
      </c>
      <c r="B34" s="205" t="s">
        <v>388</v>
      </c>
      <c r="C34" s="789" t="s">
        <v>442</v>
      </c>
      <c r="D34" s="790"/>
      <c r="E34" s="790"/>
      <c r="F34" s="790"/>
      <c r="G34" s="813"/>
    </row>
    <row r="35" spans="1:7" ht="50.25" thickBot="1">
      <c r="A35" s="814" t="s">
        <v>389</v>
      </c>
      <c r="B35" s="815"/>
      <c r="C35" s="220" t="s">
        <v>466</v>
      </c>
      <c r="D35" s="335">
        <v>4</v>
      </c>
      <c r="E35" s="335">
        <v>6</v>
      </c>
      <c r="F35" s="205"/>
      <c r="G35" s="205"/>
    </row>
    <row r="36" spans="1:7" ht="17.25" thickBot="1">
      <c r="A36" s="814" t="s">
        <v>391</v>
      </c>
      <c r="B36" s="815"/>
      <c r="C36" s="220"/>
      <c r="D36" s="220"/>
      <c r="E36" s="205"/>
      <c r="F36" s="205"/>
      <c r="G36" s="205"/>
    </row>
    <row r="37" spans="1:7" ht="59.25" customHeight="1" thickBot="1">
      <c r="A37" s="814" t="s">
        <v>392</v>
      </c>
      <c r="B37" s="816"/>
      <c r="C37" s="815"/>
      <c r="D37" s="220"/>
      <c r="E37" s="205"/>
      <c r="F37" s="224">
        <f>SUM(Kotayq!C35:C37)</f>
        <v>365.40000000000009</v>
      </c>
      <c r="G37" s="224">
        <f>SUM(Kotayq!D35:D37)</f>
        <v>365.40000000000009</v>
      </c>
    </row>
    <row r="38" spans="1:7" ht="42" customHeight="1" thickBot="1">
      <c r="A38" s="814" t="s">
        <v>393</v>
      </c>
      <c r="B38" s="815"/>
      <c r="C38" s="222">
        <f>G37</f>
        <v>365.40000000000009</v>
      </c>
      <c r="D38" s="222"/>
      <c r="E38" s="205"/>
      <c r="F38" s="205"/>
      <c r="G38" s="205"/>
    </row>
    <row r="39" spans="1:7" ht="138.75" customHeight="1" thickBot="1">
      <c r="A39" s="814" t="s">
        <v>394</v>
      </c>
      <c r="B39" s="815"/>
      <c r="C39" s="220"/>
      <c r="D39" s="220"/>
      <c r="E39" s="205"/>
      <c r="F39" s="205"/>
      <c r="G39" s="205"/>
    </row>
    <row r="40" spans="1:7" ht="17.25" thickBot="1">
      <c r="A40" s="831" t="s">
        <v>38</v>
      </c>
      <c r="B40" s="823"/>
      <c r="C40" s="823"/>
      <c r="D40" s="823"/>
      <c r="E40" s="823"/>
      <c r="F40" s="823"/>
      <c r="G40" s="824"/>
    </row>
    <row r="41" spans="1:7" ht="17.25" thickBot="1">
      <c r="A41" s="814" t="s">
        <v>535</v>
      </c>
      <c r="B41" s="816"/>
      <c r="C41" s="816"/>
      <c r="D41" s="816"/>
      <c r="E41" s="816"/>
      <c r="F41" s="816"/>
      <c r="G41" s="815"/>
    </row>
    <row r="42" spans="1:7" ht="17.25" thickBot="1">
      <c r="A42" s="831" t="s">
        <v>39</v>
      </c>
      <c r="B42" s="823"/>
      <c r="C42" s="823"/>
      <c r="D42" s="823"/>
      <c r="E42" s="823"/>
      <c r="F42" s="823"/>
      <c r="G42" s="824"/>
    </row>
    <row r="43" spans="1:7" ht="17.25" thickBot="1">
      <c r="A43" s="814" t="s">
        <v>396</v>
      </c>
      <c r="B43" s="816"/>
      <c r="C43" s="816"/>
      <c r="D43" s="816"/>
      <c r="E43" s="816"/>
      <c r="F43" s="816"/>
      <c r="G43" s="815"/>
    </row>
    <row r="44" spans="1:7" ht="16.5">
      <c r="A44" s="740" t="s">
        <v>24</v>
      </c>
      <c r="B44" s="741"/>
      <c r="C44" s="741"/>
      <c r="D44" s="392"/>
      <c r="E44" s="392"/>
      <c r="F44" s="392"/>
      <c r="G44" s="392"/>
    </row>
    <row r="45" spans="1:7" ht="16.5">
      <c r="A45" s="742"/>
      <c r="B45" s="743"/>
      <c r="C45" s="743"/>
      <c r="D45" s="603"/>
      <c r="E45" s="603"/>
      <c r="F45" s="603"/>
      <c r="G45" s="603"/>
    </row>
    <row r="46" spans="1:7" ht="17.25" thickBot="1">
      <c r="A46" s="744"/>
      <c r="B46" s="745"/>
      <c r="C46" s="746"/>
      <c r="D46" s="3" t="s">
        <v>10</v>
      </c>
      <c r="E46" s="3" t="s">
        <v>5</v>
      </c>
      <c r="F46" s="3" t="s">
        <v>10</v>
      </c>
      <c r="G46" s="3" t="s">
        <v>5</v>
      </c>
    </row>
    <row r="47" spans="1:7" ht="16.5">
      <c r="A47" s="793" t="s">
        <v>27</v>
      </c>
      <c r="B47" s="794"/>
      <c r="C47" s="799" t="s">
        <v>11</v>
      </c>
      <c r="D47" s="800"/>
      <c r="E47" s="800"/>
      <c r="F47" s="800"/>
      <c r="G47" s="801"/>
    </row>
    <row r="48" spans="1:7" ht="16.5">
      <c r="A48" s="795"/>
      <c r="B48" s="796"/>
      <c r="C48" s="802" t="s">
        <v>397</v>
      </c>
      <c r="D48" s="803"/>
      <c r="E48" s="804"/>
      <c r="F48" s="804"/>
      <c r="G48" s="805"/>
    </row>
    <row r="49" spans="1:7" ht="17.25" thickBot="1">
      <c r="A49" s="797"/>
      <c r="B49" s="798"/>
      <c r="C49" s="806" t="s">
        <v>386</v>
      </c>
      <c r="D49" s="807"/>
      <c r="E49" s="808"/>
      <c r="F49" s="808"/>
      <c r="G49" s="809"/>
    </row>
    <row r="50" spans="1:7" ht="17.25" thickBot="1">
      <c r="A50" s="218" t="s">
        <v>398</v>
      </c>
      <c r="B50" s="205" t="s">
        <v>388</v>
      </c>
      <c r="C50" s="789" t="s">
        <v>536</v>
      </c>
      <c r="D50" s="790"/>
      <c r="E50" s="790"/>
      <c r="F50" s="790"/>
      <c r="G50" s="813"/>
    </row>
    <row r="51" spans="1:7" ht="66.75" thickBot="1">
      <c r="A51" s="786" t="s">
        <v>389</v>
      </c>
      <c r="B51" s="788"/>
      <c r="C51" s="220" t="s">
        <v>400</v>
      </c>
      <c r="D51" s="335">
        <v>35</v>
      </c>
      <c r="E51" s="335">
        <v>35</v>
      </c>
      <c r="F51" s="205"/>
      <c r="G51" s="205"/>
    </row>
    <row r="52" spans="1:7" ht="50.25" thickBot="1">
      <c r="A52" s="789"/>
      <c r="B52" s="813"/>
      <c r="C52" s="220" t="s">
        <v>401</v>
      </c>
      <c r="D52" s="335">
        <v>13500</v>
      </c>
      <c r="E52" s="335">
        <v>13500</v>
      </c>
      <c r="F52" s="205"/>
      <c r="G52" s="205"/>
    </row>
    <row r="53" spans="1:7" ht="17.25" thickBot="1">
      <c r="A53" s="814" t="s">
        <v>391</v>
      </c>
      <c r="B53" s="815"/>
      <c r="C53" s="220"/>
      <c r="D53" s="220"/>
      <c r="E53" s="205"/>
      <c r="F53" s="205"/>
      <c r="G53" s="205"/>
    </row>
    <row r="54" spans="1:7" ht="54" customHeight="1" thickBot="1">
      <c r="A54" s="814" t="s">
        <v>392</v>
      </c>
      <c r="B54" s="816"/>
      <c r="C54" s="815"/>
      <c r="D54" s="220"/>
      <c r="E54" s="205"/>
      <c r="F54" s="112">
        <f>SUM(Kotayq!C33:C34)</f>
        <v>-6619.5</v>
      </c>
      <c r="G54" s="112">
        <f>SUM(Kotayq!D33:D34)</f>
        <v>-6619.5</v>
      </c>
    </row>
    <row r="55" spans="1:7" ht="32.25" customHeight="1" thickBot="1">
      <c r="A55" s="814" t="s">
        <v>393</v>
      </c>
      <c r="B55" s="815"/>
      <c r="C55" s="112">
        <f>G54</f>
        <v>-6619.5</v>
      </c>
      <c r="D55" s="223"/>
      <c r="E55" s="205"/>
      <c r="F55" s="205"/>
      <c r="G55" s="205"/>
    </row>
    <row r="56" spans="1:7" ht="121.5" customHeight="1" thickBot="1">
      <c r="A56" s="814" t="s">
        <v>394</v>
      </c>
      <c r="B56" s="815"/>
      <c r="C56" s="220"/>
      <c r="D56" s="220"/>
      <c r="E56" s="205"/>
      <c r="F56" s="205"/>
      <c r="G56" s="205"/>
    </row>
    <row r="57" spans="1:7" ht="17.25" thickBot="1">
      <c r="A57" s="831" t="s">
        <v>38</v>
      </c>
      <c r="B57" s="823"/>
      <c r="C57" s="823"/>
      <c r="D57" s="823"/>
      <c r="E57" s="823"/>
      <c r="F57" s="823"/>
      <c r="G57" s="824"/>
    </row>
    <row r="58" spans="1:7" ht="17.25" thickBot="1">
      <c r="A58" s="814" t="s">
        <v>535</v>
      </c>
      <c r="B58" s="816"/>
      <c r="C58" s="816"/>
      <c r="D58" s="816"/>
      <c r="E58" s="816"/>
      <c r="F58" s="816"/>
      <c r="G58" s="815"/>
    </row>
    <row r="59" spans="1:7" ht="17.25" thickBot="1">
      <c r="A59" s="831" t="s">
        <v>39</v>
      </c>
      <c r="B59" s="823"/>
      <c r="C59" s="823"/>
      <c r="D59" s="823"/>
      <c r="E59" s="823"/>
      <c r="F59" s="823"/>
      <c r="G59" s="824"/>
    </row>
    <row r="60" spans="1:7" ht="17.25" thickBot="1">
      <c r="A60" s="814" t="s">
        <v>396</v>
      </c>
      <c r="B60" s="816"/>
      <c r="C60" s="816"/>
      <c r="D60" s="816"/>
      <c r="E60" s="816"/>
      <c r="F60" s="816"/>
      <c r="G60" s="815"/>
    </row>
    <row r="61" spans="1:7" ht="16.5">
      <c r="A61" s="487" t="s">
        <v>27</v>
      </c>
      <c r="B61" s="488"/>
      <c r="C61" s="491" t="s">
        <v>11</v>
      </c>
      <c r="D61" s="492"/>
      <c r="E61" s="492"/>
      <c r="F61" s="492"/>
      <c r="G61" s="493"/>
    </row>
    <row r="62" spans="1:7" ht="16.5" customHeight="1">
      <c r="A62" s="489"/>
      <c r="B62" s="490"/>
      <c r="C62" s="563" t="s">
        <v>411</v>
      </c>
      <c r="D62" s="564"/>
      <c r="E62" s="564"/>
      <c r="F62" s="564"/>
      <c r="G62" s="565"/>
    </row>
    <row r="63" spans="1:7" ht="16.5">
      <c r="A63" s="497" t="s">
        <v>387</v>
      </c>
      <c r="B63" s="458" t="s">
        <v>388</v>
      </c>
      <c r="C63" s="563" t="s">
        <v>31</v>
      </c>
      <c r="D63" s="564"/>
      <c r="E63" s="564"/>
      <c r="F63" s="564"/>
      <c r="G63" s="565"/>
    </row>
    <row r="64" spans="1:7" ht="17.25" thickBot="1">
      <c r="A64" s="561"/>
      <c r="B64" s="562"/>
      <c r="C64" s="566" t="s">
        <v>413</v>
      </c>
      <c r="D64" s="567"/>
      <c r="E64" s="567"/>
      <c r="F64" s="567"/>
      <c r="G64" s="568"/>
    </row>
    <row r="65" spans="1:7" ht="33">
      <c r="A65" s="569" t="s">
        <v>389</v>
      </c>
      <c r="B65" s="570"/>
      <c r="C65" s="129" t="s">
        <v>414</v>
      </c>
      <c r="D65" s="130">
        <v>3</v>
      </c>
      <c r="E65" s="130">
        <v>3</v>
      </c>
      <c r="F65" s="131"/>
      <c r="G65" s="132"/>
    </row>
    <row r="66" spans="1:7" ht="17.25" thickBot="1">
      <c r="A66" s="571" t="s">
        <v>391</v>
      </c>
      <c r="B66" s="572"/>
      <c r="C66" s="133"/>
      <c r="D66" s="133"/>
      <c r="E66" s="134"/>
      <c r="F66" s="135"/>
      <c r="G66" s="136"/>
    </row>
    <row r="67" spans="1:7" ht="60.75" customHeight="1" thickBot="1">
      <c r="A67" s="557" t="s">
        <v>415</v>
      </c>
      <c r="B67" s="558"/>
      <c r="C67" s="558"/>
      <c r="D67" s="188"/>
      <c r="E67" s="138"/>
      <c r="F67" s="112">
        <f>SUM(Kotayq!C12,Kotayq!C15:C16)</f>
        <v>-6793.5</v>
      </c>
      <c r="G67" s="112">
        <f>SUM(Kotayq!D12,Kotayq!D15:D16)</f>
        <v>-6793.5</v>
      </c>
    </row>
    <row r="68" spans="1:7" ht="57.75" customHeight="1" thickBot="1">
      <c r="A68" s="559" t="s">
        <v>416</v>
      </c>
      <c r="B68" s="560"/>
      <c r="C68" s="112">
        <f>G67</f>
        <v>-6793.5</v>
      </c>
      <c r="D68" s="140"/>
      <c r="E68" s="138"/>
      <c r="F68" s="141"/>
      <c r="G68" s="142"/>
    </row>
    <row r="69" spans="1:7" ht="139.5" customHeight="1" thickBot="1">
      <c r="A69" s="559" t="s">
        <v>417</v>
      </c>
      <c r="B69" s="560"/>
      <c r="C69" s="181"/>
      <c r="D69" s="181"/>
      <c r="E69" s="138"/>
      <c r="F69" s="141"/>
      <c r="G69" s="142"/>
    </row>
    <row r="70" spans="1:7" ht="16.5">
      <c r="A70" s="425" t="s">
        <v>38</v>
      </c>
      <c r="B70" s="426"/>
      <c r="C70" s="426"/>
      <c r="D70" s="426"/>
      <c r="E70" s="426"/>
      <c r="F70" s="427"/>
      <c r="G70" s="428"/>
    </row>
    <row r="71" spans="1:7" ht="17.25" thickBot="1">
      <c r="A71" s="429" t="s">
        <v>534</v>
      </c>
      <c r="B71" s="430"/>
      <c r="C71" s="430"/>
      <c r="D71" s="430"/>
      <c r="E71" s="430"/>
      <c r="F71" s="431"/>
      <c r="G71" s="432"/>
    </row>
    <row r="72" spans="1:7" ht="16.5">
      <c r="A72" s="425" t="s">
        <v>39</v>
      </c>
      <c r="B72" s="426"/>
      <c r="C72" s="426"/>
      <c r="D72" s="426"/>
      <c r="E72" s="426"/>
      <c r="F72" s="427"/>
      <c r="G72" s="428"/>
    </row>
    <row r="73" spans="1:7" ht="17.25" thickBot="1">
      <c r="A73" s="429" t="s">
        <v>396</v>
      </c>
      <c r="B73" s="430"/>
      <c r="C73" s="430"/>
      <c r="D73" s="430"/>
      <c r="E73" s="430"/>
      <c r="F73" s="431"/>
      <c r="G73" s="432"/>
    </row>
    <row r="74" spans="1:7" ht="16.5">
      <c r="A74" s="395" t="s">
        <v>27</v>
      </c>
      <c r="B74" s="396"/>
      <c r="C74" s="399" t="s">
        <v>11</v>
      </c>
      <c r="D74" s="400"/>
      <c r="E74" s="400"/>
      <c r="F74" s="400"/>
      <c r="G74" s="401"/>
    </row>
    <row r="75" spans="1:7" ht="16.5">
      <c r="A75" s="397"/>
      <c r="B75" s="398"/>
      <c r="C75" s="402" t="s">
        <v>427</v>
      </c>
      <c r="D75" s="403"/>
      <c r="E75" s="403"/>
      <c r="F75" s="403"/>
      <c r="G75" s="404"/>
    </row>
    <row r="76" spans="1:7" ht="16.5">
      <c r="A76" s="405" t="s">
        <v>428</v>
      </c>
      <c r="B76" s="394" t="s">
        <v>388</v>
      </c>
      <c r="C76" s="583" t="s">
        <v>31</v>
      </c>
      <c r="D76" s="584"/>
      <c r="E76" s="584"/>
      <c r="F76" s="584"/>
      <c r="G76" s="585"/>
    </row>
    <row r="77" spans="1:7" ht="17.25" thickBot="1">
      <c r="A77" s="581"/>
      <c r="B77" s="582"/>
      <c r="C77" s="586" t="s">
        <v>429</v>
      </c>
      <c r="D77" s="587"/>
      <c r="E77" s="587"/>
      <c r="F77" s="587"/>
      <c r="G77" s="588"/>
    </row>
    <row r="78" spans="1:7" ht="41.25" customHeight="1">
      <c r="A78" s="575" t="s">
        <v>389</v>
      </c>
      <c r="B78" s="576"/>
      <c r="C78" s="153" t="s">
        <v>414</v>
      </c>
      <c r="D78" s="154">
        <v>2</v>
      </c>
      <c r="E78" s="154">
        <v>2</v>
      </c>
      <c r="F78" s="155"/>
      <c r="G78" s="156"/>
    </row>
    <row r="79" spans="1:7" ht="17.25" thickBot="1">
      <c r="A79" s="577" t="s">
        <v>391</v>
      </c>
      <c r="B79" s="578"/>
      <c r="C79" s="157"/>
      <c r="D79" s="157"/>
      <c r="E79" s="180"/>
      <c r="F79" s="158"/>
      <c r="G79" s="121"/>
    </row>
    <row r="80" spans="1:7" ht="55.5" customHeight="1" thickBot="1">
      <c r="A80" s="579" t="s">
        <v>415</v>
      </c>
      <c r="B80" s="580"/>
      <c r="C80" s="580"/>
      <c r="D80" s="192"/>
      <c r="E80" s="148"/>
      <c r="F80" s="160">
        <f>SUM(Kotayq!C13:C14)</f>
        <v>2241.6999999999998</v>
      </c>
      <c r="G80" s="160">
        <f>SUM(Kotayq!D13:D14)</f>
        <v>2241.6999999999998</v>
      </c>
    </row>
    <row r="81" spans="1:7" ht="61.5" customHeight="1" thickBot="1">
      <c r="A81" s="374" t="s">
        <v>416</v>
      </c>
      <c r="B81" s="375"/>
      <c r="C81" s="161">
        <f>G80</f>
        <v>2241.6999999999998</v>
      </c>
      <c r="D81" s="161"/>
      <c r="E81" s="148"/>
      <c r="F81" s="146"/>
      <c r="G81" s="147"/>
    </row>
    <row r="82" spans="1:7" ht="131.25" customHeight="1" thickBot="1">
      <c r="A82" s="374" t="s">
        <v>417</v>
      </c>
      <c r="B82" s="375"/>
      <c r="C82" s="190"/>
      <c r="D82" s="190"/>
      <c r="E82" s="148"/>
      <c r="F82" s="146"/>
      <c r="G82" s="147"/>
    </row>
    <row r="83" spans="1:7" ht="16.5">
      <c r="A83" s="383" t="s">
        <v>38</v>
      </c>
      <c r="B83" s="384"/>
      <c r="C83" s="384"/>
      <c r="D83" s="384"/>
      <c r="E83" s="384"/>
      <c r="F83" s="385"/>
      <c r="G83" s="386"/>
    </row>
    <row r="84" spans="1:7" ht="23.25" customHeight="1" thickBot="1">
      <c r="A84" s="387" t="s">
        <v>533</v>
      </c>
      <c r="B84" s="388"/>
      <c r="C84" s="388"/>
      <c r="D84" s="388"/>
      <c r="E84" s="388"/>
      <c r="F84" s="389"/>
      <c r="G84" s="390"/>
    </row>
    <row r="85" spans="1:7" ht="16.5">
      <c r="A85" s="383" t="s">
        <v>39</v>
      </c>
      <c r="B85" s="384"/>
      <c r="C85" s="384"/>
      <c r="D85" s="384"/>
      <c r="E85" s="384"/>
      <c r="F85" s="385"/>
      <c r="G85" s="386"/>
    </row>
    <row r="86" spans="1:7" ht="24.75" customHeight="1" thickBot="1">
      <c r="A86" s="387" t="s">
        <v>396</v>
      </c>
      <c r="B86" s="388"/>
      <c r="C86" s="388"/>
      <c r="D86" s="388"/>
      <c r="E86" s="388"/>
      <c r="F86" s="389"/>
      <c r="G86" s="390"/>
    </row>
    <row r="87" spans="1:7" s="163" customFormat="1" ht="16.5">
      <c r="A87" s="751" t="s">
        <v>27</v>
      </c>
      <c r="B87" s="752"/>
      <c r="C87" s="755" t="s">
        <v>11</v>
      </c>
      <c r="D87" s="756"/>
      <c r="E87" s="756"/>
      <c r="F87" s="756"/>
      <c r="G87" s="757"/>
    </row>
    <row r="88" spans="1:7" s="163" customFormat="1" ht="16.5">
      <c r="A88" s="753"/>
      <c r="B88" s="754"/>
      <c r="C88" s="758" t="s">
        <v>532</v>
      </c>
      <c r="D88" s="759"/>
      <c r="E88" s="759"/>
      <c r="F88" s="759"/>
      <c r="G88" s="760"/>
    </row>
    <row r="89" spans="1:7" s="163" customFormat="1" ht="16.5">
      <c r="A89" s="778" t="s">
        <v>419</v>
      </c>
      <c r="B89" s="779" t="s">
        <v>41</v>
      </c>
      <c r="C89" s="780" t="s">
        <v>31</v>
      </c>
      <c r="D89" s="781"/>
      <c r="E89" s="781"/>
      <c r="F89" s="781"/>
      <c r="G89" s="782"/>
    </row>
    <row r="90" spans="1:7" s="163" customFormat="1" ht="17.25" thickBot="1">
      <c r="A90" s="778"/>
      <c r="B90" s="779"/>
      <c r="C90" s="783" t="s">
        <v>303</v>
      </c>
      <c r="D90" s="784"/>
      <c r="E90" s="784"/>
      <c r="F90" s="784"/>
      <c r="G90" s="785"/>
    </row>
    <row r="91" spans="1:7" s="163" customFormat="1" ht="33.75" thickBot="1">
      <c r="A91" s="761" t="s">
        <v>42</v>
      </c>
      <c r="B91" s="763"/>
      <c r="C91" s="143" t="s">
        <v>43</v>
      </c>
      <c r="D91" s="211">
        <v>1</v>
      </c>
      <c r="E91" s="212">
        <v>1</v>
      </c>
      <c r="F91" s="213"/>
      <c r="G91" s="214"/>
    </row>
    <row r="92" spans="1:7" s="163" customFormat="1" ht="18.75" thickBot="1">
      <c r="A92" s="761" t="s">
        <v>44</v>
      </c>
      <c r="B92" s="763"/>
      <c r="C92" s="312"/>
      <c r="D92" s="216" t="s">
        <v>33</v>
      </c>
      <c r="E92" s="216" t="s">
        <v>33</v>
      </c>
      <c r="F92" s="312">
        <f>SUM(Kotayq!C38)</f>
        <v>2700</v>
      </c>
      <c r="G92" s="312">
        <f>SUM(Kotayq!D38)</f>
        <v>2700</v>
      </c>
    </row>
    <row r="93" spans="1:7" s="163" customFormat="1" ht="17.25" thickBot="1">
      <c r="A93" s="761" t="s">
        <v>45</v>
      </c>
      <c r="B93" s="762"/>
      <c r="C93" s="763"/>
      <c r="D93" s="217"/>
      <c r="E93" s="216"/>
      <c r="F93" s="213"/>
      <c r="G93" s="214"/>
    </row>
    <row r="94" spans="1:7" s="163" customFormat="1" ht="16.5">
      <c r="A94" s="764" t="s">
        <v>46</v>
      </c>
      <c r="B94" s="765"/>
      <c r="C94" s="765"/>
      <c r="D94" s="765"/>
      <c r="E94" s="765"/>
      <c r="F94" s="765"/>
      <c r="G94" s="766"/>
    </row>
    <row r="95" spans="1:7" s="163" customFormat="1" ht="17.25" thickBot="1">
      <c r="A95" s="767" t="s">
        <v>531</v>
      </c>
      <c r="B95" s="768"/>
      <c r="C95" s="768"/>
      <c r="D95" s="768"/>
      <c r="E95" s="768"/>
      <c r="F95" s="768"/>
      <c r="G95" s="769"/>
    </row>
    <row r="96" spans="1:7" s="163" customFormat="1" ht="16.5">
      <c r="A96" s="770" t="s">
        <v>38</v>
      </c>
      <c r="B96" s="771"/>
      <c r="C96" s="771"/>
      <c r="D96" s="771"/>
      <c r="E96" s="771"/>
      <c r="F96" s="772"/>
      <c r="G96" s="773"/>
    </row>
    <row r="97" spans="1:7" s="163" customFormat="1" ht="17.25" thickBot="1">
      <c r="A97" s="774" t="s">
        <v>47</v>
      </c>
      <c r="B97" s="775"/>
      <c r="C97" s="775"/>
      <c r="D97" s="775"/>
      <c r="E97" s="775"/>
      <c r="F97" s="776"/>
      <c r="G97" s="777"/>
    </row>
    <row r="98" spans="1:7" s="163" customFormat="1" ht="16.5">
      <c r="A98" s="770" t="s">
        <v>39</v>
      </c>
      <c r="B98" s="771"/>
      <c r="C98" s="771"/>
      <c r="D98" s="771"/>
      <c r="E98" s="771"/>
      <c r="F98" s="772"/>
      <c r="G98" s="773"/>
    </row>
    <row r="99" spans="1:7" s="163" customFormat="1" ht="17.25" thickBot="1">
      <c r="A99" s="774" t="s">
        <v>476</v>
      </c>
      <c r="B99" s="775"/>
      <c r="C99" s="775"/>
      <c r="D99" s="775"/>
      <c r="E99" s="775"/>
      <c r="F99" s="776"/>
      <c r="G99" s="777"/>
    </row>
    <row r="100" spans="1:7" ht="16.5">
      <c r="A100" s="395" t="s">
        <v>27</v>
      </c>
      <c r="B100" s="396"/>
      <c r="C100" s="399" t="s">
        <v>11</v>
      </c>
      <c r="D100" s="400"/>
      <c r="E100" s="400"/>
      <c r="F100" s="400"/>
      <c r="G100" s="401"/>
    </row>
    <row r="101" spans="1:7" ht="47.25" customHeight="1">
      <c r="A101" s="397"/>
      <c r="B101" s="398"/>
      <c r="C101" s="402" t="s">
        <v>584</v>
      </c>
      <c r="D101" s="403"/>
      <c r="E101" s="403"/>
      <c r="F101" s="403"/>
      <c r="G101" s="404"/>
    </row>
    <row r="102" spans="1:7" ht="16.5">
      <c r="A102" s="405" t="s">
        <v>478</v>
      </c>
      <c r="B102" s="394" t="s">
        <v>41</v>
      </c>
      <c r="C102" s="583" t="s">
        <v>31</v>
      </c>
      <c r="D102" s="584"/>
      <c r="E102" s="584"/>
      <c r="F102" s="584"/>
      <c r="G102" s="585"/>
    </row>
    <row r="103" spans="1:7" ht="44.25" customHeight="1" thickBot="1">
      <c r="A103" s="405"/>
      <c r="B103" s="394"/>
      <c r="C103" s="586" t="s">
        <v>431</v>
      </c>
      <c r="D103" s="587"/>
      <c r="E103" s="587"/>
      <c r="F103" s="587"/>
      <c r="G103" s="588"/>
    </row>
    <row r="104" spans="1:7" ht="33.75" thickBot="1">
      <c r="A104" s="374" t="s">
        <v>42</v>
      </c>
      <c r="B104" s="375"/>
      <c r="C104" s="143" t="s">
        <v>43</v>
      </c>
      <c r="D104" s="330">
        <v>0</v>
      </c>
      <c r="E104" s="330">
        <v>2</v>
      </c>
      <c r="F104" s="144"/>
      <c r="G104" s="147"/>
    </row>
    <row r="105" spans="1:7" ht="17.25" thickBot="1">
      <c r="A105" s="374" t="s">
        <v>44</v>
      </c>
      <c r="B105" s="375"/>
      <c r="C105" s="143"/>
      <c r="D105" s="148" t="s">
        <v>33</v>
      </c>
      <c r="E105" s="148" t="s">
        <v>33</v>
      </c>
      <c r="F105" s="265">
        <f>SUM(Kotayq!C39)</f>
        <v>14000</v>
      </c>
      <c r="G105" s="265">
        <f>SUM(Kotayq!D39)</f>
        <v>14000</v>
      </c>
    </row>
    <row r="106" spans="1:7" ht="17.25" thickBot="1">
      <c r="A106" s="374" t="s">
        <v>45</v>
      </c>
      <c r="B106" s="376"/>
      <c r="C106" s="375"/>
      <c r="D106" s="189"/>
      <c r="E106" s="148"/>
      <c r="F106" s="146"/>
      <c r="G106" s="147"/>
    </row>
    <row r="107" spans="1:7" ht="16.5">
      <c r="A107" s="377" t="s">
        <v>46</v>
      </c>
      <c r="B107" s="378"/>
      <c r="C107" s="378"/>
      <c r="D107" s="378"/>
      <c r="E107" s="378"/>
      <c r="F107" s="378"/>
      <c r="G107" s="379"/>
    </row>
    <row r="108" spans="1:7" ht="17.25" thickBot="1">
      <c r="A108" s="380" t="s">
        <v>432</v>
      </c>
      <c r="B108" s="381"/>
      <c r="C108" s="381"/>
      <c r="D108" s="381"/>
      <c r="E108" s="381"/>
      <c r="F108" s="381"/>
      <c r="G108" s="382"/>
    </row>
    <row r="109" spans="1:7" ht="16.5">
      <c r="A109" s="383" t="s">
        <v>38</v>
      </c>
      <c r="B109" s="384"/>
      <c r="C109" s="384"/>
      <c r="D109" s="384"/>
      <c r="E109" s="384"/>
      <c r="F109" s="385"/>
      <c r="G109" s="386"/>
    </row>
    <row r="110" spans="1:7" ht="17.25" thickBot="1">
      <c r="A110" s="387" t="s">
        <v>47</v>
      </c>
      <c r="B110" s="388"/>
      <c r="C110" s="388"/>
      <c r="D110" s="388"/>
      <c r="E110" s="388"/>
      <c r="F110" s="389"/>
      <c r="G110" s="390"/>
    </row>
    <row r="111" spans="1:7" ht="16.5">
      <c r="A111" s="383" t="s">
        <v>39</v>
      </c>
      <c r="B111" s="384"/>
      <c r="C111" s="384"/>
      <c r="D111" s="384"/>
      <c r="E111" s="384"/>
      <c r="F111" s="385"/>
      <c r="G111" s="386"/>
    </row>
    <row r="112" spans="1:7" ht="17.25" thickBot="1">
      <c r="A112" s="387" t="s">
        <v>48</v>
      </c>
      <c r="B112" s="388"/>
      <c r="C112" s="388"/>
      <c r="D112" s="388"/>
      <c r="E112" s="388"/>
      <c r="F112" s="389"/>
      <c r="G112" s="390"/>
    </row>
    <row r="113" spans="1:7" s="25" customFormat="1" ht="16.5">
      <c r="A113" s="664" t="s">
        <v>27</v>
      </c>
      <c r="B113" s="665"/>
      <c r="C113" s="491" t="s">
        <v>11</v>
      </c>
      <c r="D113" s="492"/>
      <c r="E113" s="492"/>
      <c r="F113" s="492"/>
      <c r="G113" s="493"/>
    </row>
    <row r="114" spans="1:7" s="25" customFormat="1" ht="16.5">
      <c r="A114" s="666"/>
      <c r="B114" s="667"/>
      <c r="C114" s="541" t="s">
        <v>421</v>
      </c>
      <c r="D114" s="542"/>
      <c r="E114" s="542"/>
      <c r="F114" s="542"/>
      <c r="G114" s="543"/>
    </row>
    <row r="115" spans="1:7" s="25" customFormat="1" ht="16.5">
      <c r="A115" s="561" t="s">
        <v>428</v>
      </c>
      <c r="B115" s="562" t="s">
        <v>388</v>
      </c>
      <c r="C115" s="563" t="s">
        <v>31</v>
      </c>
      <c r="D115" s="564"/>
      <c r="E115" s="564"/>
      <c r="F115" s="564"/>
      <c r="G115" s="565"/>
    </row>
    <row r="116" spans="1:7" s="25" customFormat="1" ht="17.25" thickBot="1">
      <c r="A116" s="483"/>
      <c r="B116" s="485"/>
      <c r="C116" s="566" t="s">
        <v>423</v>
      </c>
      <c r="D116" s="567"/>
      <c r="E116" s="567"/>
      <c r="F116" s="567"/>
      <c r="G116" s="568"/>
    </row>
    <row r="117" spans="1:7" s="25" customFormat="1" ht="66">
      <c r="A117" s="569" t="s">
        <v>389</v>
      </c>
      <c r="B117" s="570"/>
      <c r="C117" s="129" t="s">
        <v>424</v>
      </c>
      <c r="D117" s="286">
        <v>38</v>
      </c>
      <c r="E117" s="286">
        <v>38</v>
      </c>
      <c r="F117" s="150"/>
      <c r="G117" s="132"/>
    </row>
    <row r="118" spans="1:7" s="25" customFormat="1" ht="83.25" thickBot="1">
      <c r="A118" s="571" t="s">
        <v>391</v>
      </c>
      <c r="B118" s="572"/>
      <c r="C118" s="133" t="s">
        <v>425</v>
      </c>
      <c r="D118" s="133"/>
      <c r="E118" s="134">
        <v>100</v>
      </c>
      <c r="F118" s="135"/>
      <c r="G118" s="136"/>
    </row>
    <row r="119" spans="1:7" s="25" customFormat="1" ht="17.25" thickBot="1">
      <c r="A119" s="559" t="s">
        <v>415</v>
      </c>
      <c r="B119" s="436"/>
      <c r="C119" s="560"/>
      <c r="D119" s="188"/>
      <c r="E119" s="138"/>
      <c r="F119" s="283">
        <f>SUM(Kotayq!C43)</f>
        <v>302</v>
      </c>
      <c r="G119" s="283">
        <f>SUM(Kotayq!D43)</f>
        <v>302</v>
      </c>
    </row>
    <row r="120" spans="1:7" s="25" customFormat="1" ht="17.25" thickBot="1">
      <c r="A120" s="559" t="s">
        <v>416</v>
      </c>
      <c r="B120" s="560"/>
      <c r="C120" s="283">
        <f>G119</f>
        <v>302</v>
      </c>
      <c r="D120" s="284"/>
      <c r="E120" s="138"/>
      <c r="F120" s="141"/>
      <c r="G120" s="142"/>
    </row>
    <row r="121" spans="1:7" s="25" customFormat="1" ht="17.25" thickBot="1">
      <c r="A121" s="559" t="s">
        <v>417</v>
      </c>
      <c r="B121" s="560"/>
      <c r="C121" s="181"/>
      <c r="D121" s="181"/>
      <c r="E121" s="138"/>
      <c r="F121" s="141"/>
      <c r="G121" s="142"/>
    </row>
    <row r="122" spans="1:7" s="25" customFormat="1" ht="16.5">
      <c r="A122" s="464" t="s">
        <v>38</v>
      </c>
      <c r="B122" s="465"/>
      <c r="C122" s="465"/>
      <c r="D122" s="465"/>
      <c r="E122" s="465"/>
      <c r="F122" s="465"/>
      <c r="G122" s="660"/>
    </row>
    <row r="123" spans="1:7" s="25" customFormat="1" ht="17.25" thickBot="1">
      <c r="A123" s="597" t="s">
        <v>533</v>
      </c>
      <c r="B123" s="598"/>
      <c r="C123" s="598"/>
      <c r="D123" s="598"/>
      <c r="E123" s="598"/>
      <c r="F123" s="598"/>
      <c r="G123" s="599"/>
    </row>
    <row r="124" spans="1:7" s="25" customFormat="1" ht="16.5">
      <c r="A124" s="464" t="s">
        <v>39</v>
      </c>
      <c r="B124" s="465"/>
      <c r="C124" s="465"/>
      <c r="D124" s="465"/>
      <c r="E124" s="465"/>
      <c r="F124" s="465"/>
      <c r="G124" s="660"/>
    </row>
    <row r="125" spans="1:7" s="25" customFormat="1" ht="17.25" thickBot="1">
      <c r="A125" s="597" t="s">
        <v>396</v>
      </c>
      <c r="B125" s="598"/>
      <c r="C125" s="598"/>
      <c r="D125" s="598"/>
      <c r="E125" s="598"/>
      <c r="F125" s="598"/>
      <c r="G125" s="599"/>
    </row>
  </sheetData>
  <mergeCells count="141">
    <mergeCell ref="A93:C93"/>
    <mergeCell ref="A94:G94"/>
    <mergeCell ref="C89:G89"/>
    <mergeCell ref="C90:G90"/>
    <mergeCell ref="A91:B91"/>
    <mergeCell ref="A92:B92"/>
    <mergeCell ref="A100:B101"/>
    <mergeCell ref="C100:G100"/>
    <mergeCell ref="C101:G101"/>
    <mergeCell ref="A58:G58"/>
    <mergeCell ref="A84:G84"/>
    <mergeCell ref="A85:G85"/>
    <mergeCell ref="A86:G86"/>
    <mergeCell ref="A78:B78"/>
    <mergeCell ref="A79:B79"/>
    <mergeCell ref="A80:C80"/>
    <mergeCell ref="A81:B81"/>
    <mergeCell ref="A82:B82"/>
    <mergeCell ref="A83:G83"/>
    <mergeCell ref="C77:G77"/>
    <mergeCell ref="A67:C67"/>
    <mergeCell ref="A68:B68"/>
    <mergeCell ref="A69:B69"/>
    <mergeCell ref="A70:G70"/>
    <mergeCell ref="A71:G71"/>
    <mergeCell ref="A59:G59"/>
    <mergeCell ref="A60:G60"/>
    <mergeCell ref="A63:A64"/>
    <mergeCell ref="B63:B64"/>
    <mergeCell ref="C63:G63"/>
    <mergeCell ref="C64:G64"/>
    <mergeCell ref="A72:G72"/>
    <mergeCell ref="A65:B65"/>
    <mergeCell ref="A66:B66"/>
    <mergeCell ref="A61:B62"/>
    <mergeCell ref="C61:G61"/>
    <mergeCell ref="C62:G62"/>
    <mergeCell ref="A1:G1"/>
    <mergeCell ref="A3:G3"/>
    <mergeCell ref="A26:G26"/>
    <mergeCell ref="A27:G27"/>
    <mergeCell ref="A28:C30"/>
    <mergeCell ref="D28:G28"/>
    <mergeCell ref="D29:E29"/>
    <mergeCell ref="F29:G29"/>
    <mergeCell ref="C13:G13"/>
    <mergeCell ref="C14:G14"/>
    <mergeCell ref="D11:E11"/>
    <mergeCell ref="F11:G11"/>
    <mergeCell ref="A13:B14"/>
    <mergeCell ref="A20:G20"/>
    <mergeCell ref="A21:B21"/>
    <mergeCell ref="C21:G21"/>
    <mergeCell ref="A22:B22"/>
    <mergeCell ref="A23:G23"/>
    <mergeCell ref="A24:G24"/>
    <mergeCell ref="A6:G6"/>
    <mergeCell ref="A8:G8"/>
    <mergeCell ref="A10:C12"/>
    <mergeCell ref="D10:G10"/>
    <mergeCell ref="A15:A16"/>
    <mergeCell ref="A87:B88"/>
    <mergeCell ref="C87:G87"/>
    <mergeCell ref="C88:G88"/>
    <mergeCell ref="A89:A90"/>
    <mergeCell ref="B89:B90"/>
    <mergeCell ref="A37:C37"/>
    <mergeCell ref="A38:B38"/>
    <mergeCell ref="A39:B39"/>
    <mergeCell ref="A40:G40"/>
    <mergeCell ref="F45:G45"/>
    <mergeCell ref="C50:G50"/>
    <mergeCell ref="A51:B52"/>
    <mergeCell ref="A53:B53"/>
    <mergeCell ref="A54:C54"/>
    <mergeCell ref="A55:B55"/>
    <mergeCell ref="A56:B56"/>
    <mergeCell ref="A73:G73"/>
    <mergeCell ref="A74:B75"/>
    <mergeCell ref="C74:G74"/>
    <mergeCell ref="C75:G75"/>
    <mergeCell ref="A57:G57"/>
    <mergeCell ref="A76:A77"/>
    <mergeCell ref="B76:B77"/>
    <mergeCell ref="C76:G76"/>
    <mergeCell ref="B15:B16"/>
    <mergeCell ref="C16:G16"/>
    <mergeCell ref="A17:B17"/>
    <mergeCell ref="A18:G18"/>
    <mergeCell ref="A19:G19"/>
    <mergeCell ref="A47:B49"/>
    <mergeCell ref="C47:G47"/>
    <mergeCell ref="C48:G48"/>
    <mergeCell ref="C49:G49"/>
    <mergeCell ref="A41:G41"/>
    <mergeCell ref="A42:G42"/>
    <mergeCell ref="A43:G43"/>
    <mergeCell ref="D44:G44"/>
    <mergeCell ref="D45:E45"/>
    <mergeCell ref="A31:B33"/>
    <mergeCell ref="C31:G31"/>
    <mergeCell ref="C32:G32"/>
    <mergeCell ref="C33:G33"/>
    <mergeCell ref="C34:G34"/>
    <mergeCell ref="A35:B35"/>
    <mergeCell ref="A36:B36"/>
    <mergeCell ref="A44:C46"/>
    <mergeCell ref="A104:B104"/>
    <mergeCell ref="A95:G95"/>
    <mergeCell ref="A96:G96"/>
    <mergeCell ref="A97:G97"/>
    <mergeCell ref="A98:G98"/>
    <mergeCell ref="A99:G99"/>
    <mergeCell ref="C103:G103"/>
    <mergeCell ref="A109:G109"/>
    <mergeCell ref="A105:B105"/>
    <mergeCell ref="A106:C106"/>
    <mergeCell ref="A107:G107"/>
    <mergeCell ref="A108:G108"/>
    <mergeCell ref="C102:G102"/>
    <mergeCell ref="A102:A103"/>
    <mergeCell ref="B102:B103"/>
    <mergeCell ref="A110:G110"/>
    <mergeCell ref="A113:B114"/>
    <mergeCell ref="C113:G113"/>
    <mergeCell ref="C114:G114"/>
    <mergeCell ref="A115:A116"/>
    <mergeCell ref="B115:B116"/>
    <mergeCell ref="C115:G115"/>
    <mergeCell ref="C116:G116"/>
    <mergeCell ref="A111:G111"/>
    <mergeCell ref="A112:G112"/>
    <mergeCell ref="A123:G123"/>
    <mergeCell ref="A124:G124"/>
    <mergeCell ref="A125:G125"/>
    <mergeCell ref="A117:B117"/>
    <mergeCell ref="A118:B118"/>
    <mergeCell ref="A119:C119"/>
    <mergeCell ref="A120:B120"/>
    <mergeCell ref="A121:B121"/>
    <mergeCell ref="A122:G122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6"/>
  <sheetViews>
    <sheetView topLeftCell="A31" zoomScaleNormal="100" workbookViewId="0">
      <selection activeCell="A58" sqref="A58:XFD61"/>
    </sheetView>
  </sheetViews>
  <sheetFormatPr defaultRowHeight="15"/>
  <cols>
    <col min="1" max="1" width="6.85546875" style="27" customWidth="1"/>
    <col min="2" max="2" width="44.5703125" style="17" customWidth="1"/>
    <col min="3" max="3" width="18.28515625" style="13" customWidth="1"/>
    <col min="4" max="4" width="16.85546875" style="13" customWidth="1"/>
    <col min="5" max="16384" width="9.140625" style="13"/>
  </cols>
  <sheetData>
    <row r="1" spans="1:4" ht="17.25" customHeight="1">
      <c r="A1" s="366" t="s">
        <v>159</v>
      </c>
      <c r="B1" s="366"/>
      <c r="C1" s="366"/>
      <c r="D1" s="366"/>
    </row>
    <row r="2" spans="1:4" ht="31.5" customHeight="1">
      <c r="A2" s="366" t="s">
        <v>61</v>
      </c>
      <c r="B2" s="366"/>
      <c r="C2" s="366"/>
      <c r="D2" s="366"/>
    </row>
    <row r="3" spans="1:4" ht="16.5">
      <c r="A3" s="63"/>
      <c r="B3" s="37"/>
      <c r="C3" s="63"/>
      <c r="D3" s="37"/>
    </row>
    <row r="4" spans="1:4" ht="51" customHeight="1">
      <c r="A4" s="367" t="s">
        <v>81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69" customHeight="1">
      <c r="A6" s="369" t="s">
        <v>1</v>
      </c>
      <c r="B6" s="371" t="s">
        <v>4</v>
      </c>
      <c r="C6" s="372" t="s">
        <v>52</v>
      </c>
      <c r="D6" s="373"/>
    </row>
    <row r="7" spans="1:4" ht="32.25" customHeight="1">
      <c r="A7" s="370"/>
      <c r="B7" s="371"/>
      <c r="C7" s="65" t="s">
        <v>10</v>
      </c>
      <c r="D7" s="38" t="s">
        <v>5</v>
      </c>
    </row>
    <row r="8" spans="1:4" ht="16.5">
      <c r="A8" s="40"/>
      <c r="B8" s="38" t="s">
        <v>0</v>
      </c>
      <c r="C8" s="41">
        <f>C10+C18+C56</f>
        <v>87000</v>
      </c>
      <c r="D8" s="41">
        <f>D10+D18+D56</f>
        <v>0</v>
      </c>
    </row>
    <row r="9" spans="1:4" ht="16.5">
      <c r="A9" s="40"/>
      <c r="B9" s="44" t="s">
        <v>6</v>
      </c>
      <c r="C9" s="40"/>
      <c r="D9" s="40"/>
    </row>
    <row r="10" spans="1:4" ht="42" customHeight="1">
      <c r="A10" s="44">
        <v>1</v>
      </c>
      <c r="B10" s="44" t="s">
        <v>63</v>
      </c>
      <c r="C10" s="45">
        <f>C12+C13+C14+C15+C16+C17</f>
        <v>8049</v>
      </c>
      <c r="D10" s="45">
        <f>D12+D13+D14+D15+D16+D17</f>
        <v>8049</v>
      </c>
    </row>
    <row r="11" spans="1:4" ht="17.25">
      <c r="A11" s="56"/>
      <c r="B11" s="58" t="s">
        <v>7</v>
      </c>
      <c r="C11" s="57"/>
      <c r="D11" s="57"/>
    </row>
    <row r="12" spans="1:4" ht="49.5">
      <c r="A12" s="68">
        <v>1.1000000000000001</v>
      </c>
      <c r="B12" s="47" t="s">
        <v>83</v>
      </c>
      <c r="C12" s="55">
        <v>-405</v>
      </c>
      <c r="D12" s="55">
        <v>-405</v>
      </c>
    </row>
    <row r="13" spans="1:4" ht="33">
      <c r="A13" s="68">
        <v>1.2</v>
      </c>
      <c r="B13" s="47" t="s">
        <v>84</v>
      </c>
      <c r="C13" s="55">
        <v>-457</v>
      </c>
      <c r="D13" s="55">
        <v>-457</v>
      </c>
    </row>
    <row r="14" spans="1:4" ht="35.25" customHeight="1">
      <c r="A14" s="68">
        <v>1.3</v>
      </c>
      <c r="B14" s="47" t="s">
        <v>85</v>
      </c>
      <c r="C14" s="55">
        <v>-739</v>
      </c>
      <c r="D14" s="55">
        <v>-739</v>
      </c>
    </row>
    <row r="15" spans="1:4" ht="33">
      <c r="A15" s="68">
        <v>1.4</v>
      </c>
      <c r="B15" s="47" t="s">
        <v>86</v>
      </c>
      <c r="C15" s="55">
        <v>-150</v>
      </c>
      <c r="D15" s="55">
        <v>-150</v>
      </c>
    </row>
    <row r="16" spans="1:4" ht="42.75" customHeight="1">
      <c r="A16" s="68">
        <v>1.5</v>
      </c>
      <c r="B16" s="47" t="s">
        <v>87</v>
      </c>
      <c r="C16" s="55">
        <v>-1800</v>
      </c>
      <c r="D16" s="55">
        <v>-1800</v>
      </c>
    </row>
    <row r="17" spans="1:4" ht="28.5" customHeight="1">
      <c r="A17" s="69">
        <v>1.6</v>
      </c>
      <c r="B17" s="47" t="s">
        <v>88</v>
      </c>
      <c r="C17" s="55">
        <v>11600</v>
      </c>
      <c r="D17" s="55">
        <v>11600</v>
      </c>
    </row>
    <row r="18" spans="1:4" ht="38.25" customHeight="1">
      <c r="A18" s="43" t="s">
        <v>49</v>
      </c>
      <c r="B18" s="44" t="s">
        <v>8</v>
      </c>
      <c r="C18" s="45">
        <f>C20+C21+C22+C23+C24+C25+C26+C27+C28+C29+C30+C31+C32+C33+C34+C35+C36+C37+C38+C39+C40+C41+C42+C43+C44+C45+C46+C47+C48+C49+C50+C51+C52+C53+C54+C55</f>
        <v>79121</v>
      </c>
      <c r="D18" s="45">
        <f>D20+D21+D22+D23+D24+D25+D26+D27+D28+D29+D30+D31+D32+D33+D34+D35+D36+D37+D38+D39+D40+D41+D42+D43+D44+D45+D46+D47+D48+D49+D50+D51+D52+D53+D54+D55</f>
        <v>-7879</v>
      </c>
    </row>
    <row r="19" spans="1:4" ht="16.5">
      <c r="A19" s="46"/>
      <c r="B19" s="64" t="s">
        <v>7</v>
      </c>
      <c r="C19" s="64"/>
      <c r="D19" s="64"/>
    </row>
    <row r="20" spans="1:4" s="15" customFormat="1" ht="31.5" customHeight="1">
      <c r="A20" s="68">
        <v>2.1</v>
      </c>
      <c r="B20" s="47" t="s">
        <v>89</v>
      </c>
      <c r="C20" s="66">
        <v>-1172</v>
      </c>
      <c r="D20" s="66">
        <v>-1172</v>
      </c>
    </row>
    <row r="21" spans="1:4" s="15" customFormat="1" ht="33">
      <c r="A21" s="71">
        <v>2.2000000000000002</v>
      </c>
      <c r="B21" s="47" t="s">
        <v>90</v>
      </c>
      <c r="C21" s="60">
        <v>-178</v>
      </c>
      <c r="D21" s="60">
        <v>-178</v>
      </c>
    </row>
    <row r="22" spans="1:4" ht="33">
      <c r="A22" s="71">
        <v>2.2999999999999998</v>
      </c>
      <c r="B22" s="47" t="s">
        <v>91</v>
      </c>
      <c r="C22" s="66">
        <v>-179</v>
      </c>
      <c r="D22" s="66">
        <v>-179</v>
      </c>
    </row>
    <row r="23" spans="1:4" ht="49.5">
      <c r="A23" s="71">
        <v>2.4</v>
      </c>
      <c r="B23" s="47" t="s">
        <v>92</v>
      </c>
      <c r="C23" s="60">
        <v>-150</v>
      </c>
      <c r="D23" s="60">
        <v>-150</v>
      </c>
    </row>
    <row r="24" spans="1:4" ht="33">
      <c r="A24" s="71">
        <v>2.5</v>
      </c>
      <c r="B24" s="47" t="s">
        <v>93</v>
      </c>
      <c r="C24" s="60">
        <v>-925</v>
      </c>
      <c r="D24" s="60">
        <v>-925</v>
      </c>
    </row>
    <row r="25" spans="1:4" ht="16.5">
      <c r="A25" s="71">
        <v>2.6</v>
      </c>
      <c r="B25" s="47" t="s">
        <v>94</v>
      </c>
      <c r="C25" s="60">
        <v>-415</v>
      </c>
      <c r="D25" s="60">
        <v>-415</v>
      </c>
    </row>
    <row r="26" spans="1:4" ht="33">
      <c r="A26" s="71">
        <v>2.7</v>
      </c>
      <c r="B26" s="47" t="s">
        <v>95</v>
      </c>
      <c r="C26" s="60">
        <v>-118</v>
      </c>
      <c r="D26" s="60">
        <v>-118</v>
      </c>
    </row>
    <row r="27" spans="1:4" ht="16.5">
      <c r="A27" s="71">
        <v>2.8</v>
      </c>
      <c r="B27" s="47" t="s">
        <v>96</v>
      </c>
      <c r="C27" s="60">
        <v>-188</v>
      </c>
      <c r="D27" s="60">
        <v>-188</v>
      </c>
    </row>
    <row r="28" spans="1:4" ht="33">
      <c r="A28" s="71">
        <v>2.9</v>
      </c>
      <c r="B28" s="47" t="s">
        <v>97</v>
      </c>
      <c r="C28" s="60">
        <v>-143</v>
      </c>
      <c r="D28" s="60">
        <v>-143</v>
      </c>
    </row>
    <row r="29" spans="1:4" ht="33">
      <c r="A29" s="70">
        <v>2.1</v>
      </c>
      <c r="B29" s="47" t="s">
        <v>98</v>
      </c>
      <c r="C29" s="60">
        <v>-133</v>
      </c>
      <c r="D29" s="60">
        <v>-133</v>
      </c>
    </row>
    <row r="30" spans="1:4" ht="49.5">
      <c r="A30" s="70">
        <v>2.11</v>
      </c>
      <c r="B30" s="47" t="s">
        <v>99</v>
      </c>
      <c r="C30" s="66">
        <v>-1885</v>
      </c>
      <c r="D30" s="66">
        <v>-1885</v>
      </c>
    </row>
    <row r="31" spans="1:4" ht="43.5" customHeight="1">
      <c r="A31" s="70">
        <v>2.12</v>
      </c>
      <c r="B31" s="47" t="s">
        <v>100</v>
      </c>
      <c r="C31" s="60">
        <v>-900</v>
      </c>
      <c r="D31" s="60">
        <v>-900</v>
      </c>
    </row>
    <row r="32" spans="1:4" ht="35.25" customHeight="1">
      <c r="A32" s="70">
        <v>2.13</v>
      </c>
      <c r="B32" s="47" t="s">
        <v>101</v>
      </c>
      <c r="C32" s="60">
        <v>-835</v>
      </c>
      <c r="D32" s="60">
        <v>-835</v>
      </c>
    </row>
    <row r="33" spans="1:4" ht="66">
      <c r="A33" s="70">
        <v>2.14</v>
      </c>
      <c r="B33" s="47" t="s">
        <v>102</v>
      </c>
      <c r="C33" s="60">
        <v>-134</v>
      </c>
      <c r="D33" s="60">
        <v>-134</v>
      </c>
    </row>
    <row r="34" spans="1:4" ht="33">
      <c r="A34" s="70">
        <v>2.15</v>
      </c>
      <c r="B34" s="47" t="s">
        <v>103</v>
      </c>
      <c r="C34" s="60">
        <v>-660</v>
      </c>
      <c r="D34" s="60">
        <v>-660</v>
      </c>
    </row>
    <row r="35" spans="1:4" ht="33">
      <c r="A35" s="70">
        <v>2.16</v>
      </c>
      <c r="B35" s="47" t="s">
        <v>104</v>
      </c>
      <c r="C35" s="60">
        <v>-330</v>
      </c>
      <c r="D35" s="60">
        <v>-330</v>
      </c>
    </row>
    <row r="36" spans="1:4" ht="33">
      <c r="A36" s="70">
        <v>2.17</v>
      </c>
      <c r="B36" s="47" t="s">
        <v>105</v>
      </c>
      <c r="C36" s="60">
        <v>-762</v>
      </c>
      <c r="D36" s="60">
        <v>-762</v>
      </c>
    </row>
    <row r="37" spans="1:4" ht="49.5">
      <c r="A37" s="70">
        <v>2.1800000000000002</v>
      </c>
      <c r="B37" s="47" t="s">
        <v>106</v>
      </c>
      <c r="C37" s="60">
        <v>-42</v>
      </c>
      <c r="D37" s="60">
        <v>-42</v>
      </c>
    </row>
    <row r="38" spans="1:4" ht="49.5">
      <c r="A38" s="70">
        <v>2.19</v>
      </c>
      <c r="B38" s="47" t="s">
        <v>107</v>
      </c>
      <c r="C38" s="60">
        <v>-57</v>
      </c>
      <c r="D38" s="60">
        <v>-57</v>
      </c>
    </row>
    <row r="39" spans="1:4" ht="34.5">
      <c r="A39" s="70">
        <v>2.2000000000000002</v>
      </c>
      <c r="B39" s="47" t="s">
        <v>108</v>
      </c>
      <c r="C39" s="60">
        <v>-636</v>
      </c>
      <c r="D39" s="60">
        <v>-636</v>
      </c>
    </row>
    <row r="40" spans="1:4" ht="49.5">
      <c r="A40" s="70">
        <v>2.21</v>
      </c>
      <c r="B40" s="47" t="s">
        <v>109</v>
      </c>
      <c r="C40" s="60">
        <v>-889</v>
      </c>
      <c r="D40" s="60">
        <v>-889</v>
      </c>
    </row>
    <row r="41" spans="1:4" ht="33">
      <c r="A41" s="70">
        <v>2.2200000000000002</v>
      </c>
      <c r="B41" s="47" t="s">
        <v>110</v>
      </c>
      <c r="C41" s="60">
        <v>-849</v>
      </c>
      <c r="D41" s="60">
        <v>-849</v>
      </c>
    </row>
    <row r="42" spans="1:4" ht="33">
      <c r="A42" s="70">
        <v>2.23</v>
      </c>
      <c r="B42" s="47" t="s">
        <v>111</v>
      </c>
      <c r="C42" s="60">
        <v>-106</v>
      </c>
      <c r="D42" s="60">
        <v>-106</v>
      </c>
    </row>
    <row r="43" spans="1:4" ht="33">
      <c r="A43" s="70">
        <v>2.2400000000000002</v>
      </c>
      <c r="B43" s="47" t="s">
        <v>112</v>
      </c>
      <c r="C43" s="60">
        <v>-569</v>
      </c>
      <c r="D43" s="60">
        <v>-569</v>
      </c>
    </row>
    <row r="44" spans="1:4" ht="33">
      <c r="A44" s="70">
        <v>2.25</v>
      </c>
      <c r="B44" s="47" t="s">
        <v>113</v>
      </c>
      <c r="C44" s="60">
        <v>-24</v>
      </c>
      <c r="D44" s="60">
        <v>-24</v>
      </c>
    </row>
    <row r="45" spans="1:4" ht="33">
      <c r="A45" s="70">
        <v>2.2599999999999998</v>
      </c>
      <c r="B45" s="47" t="s">
        <v>114</v>
      </c>
      <c r="C45" s="60">
        <v>-161</v>
      </c>
      <c r="D45" s="60">
        <v>-161</v>
      </c>
    </row>
    <row r="46" spans="1:4" ht="33">
      <c r="A46" s="70">
        <v>2.27</v>
      </c>
      <c r="B46" s="47" t="s">
        <v>115</v>
      </c>
      <c r="C46" s="60">
        <v>-169</v>
      </c>
      <c r="D46" s="60">
        <v>-169</v>
      </c>
    </row>
    <row r="47" spans="1:4" ht="33">
      <c r="A47" s="70">
        <v>2.2799999999999998</v>
      </c>
      <c r="B47" s="47" t="s">
        <v>116</v>
      </c>
      <c r="C47" s="60">
        <v>-264</v>
      </c>
      <c r="D47" s="60">
        <v>-264</v>
      </c>
    </row>
    <row r="48" spans="1:4" ht="16.5">
      <c r="A48" s="70">
        <v>2.29</v>
      </c>
      <c r="B48" s="47" t="s">
        <v>117</v>
      </c>
      <c r="C48" s="60">
        <v>11278</v>
      </c>
      <c r="D48" s="60">
        <v>-722</v>
      </c>
    </row>
    <row r="49" spans="1:4" ht="33">
      <c r="A49" s="70">
        <v>2.2999999999999998</v>
      </c>
      <c r="B49" s="47" t="s">
        <v>118</v>
      </c>
      <c r="C49" s="60">
        <v>-587</v>
      </c>
      <c r="D49" s="60">
        <v>-587</v>
      </c>
    </row>
    <row r="50" spans="1:4" ht="16.5">
      <c r="A50" s="70">
        <v>2.31</v>
      </c>
      <c r="B50" s="47" t="s">
        <v>119</v>
      </c>
      <c r="C50" s="60">
        <v>29703</v>
      </c>
      <c r="D50" s="60">
        <v>-297</v>
      </c>
    </row>
    <row r="51" spans="1:4" ht="33">
      <c r="A51" s="70">
        <v>2.3199999999999998</v>
      </c>
      <c r="B51" s="47" t="s">
        <v>120</v>
      </c>
      <c r="C51" s="60">
        <v>44415</v>
      </c>
      <c r="D51" s="60">
        <v>-585</v>
      </c>
    </row>
    <row r="52" spans="1:4" ht="33">
      <c r="A52" s="70">
        <v>2.33</v>
      </c>
      <c r="B52" s="47" t="s">
        <v>121</v>
      </c>
      <c r="C52" s="60">
        <v>-148</v>
      </c>
      <c r="D52" s="60">
        <v>-148</v>
      </c>
    </row>
    <row r="53" spans="1:4" ht="33">
      <c r="A53" s="70">
        <v>2.34</v>
      </c>
      <c r="B53" s="47" t="s">
        <v>122</v>
      </c>
      <c r="C53" s="60">
        <v>-724</v>
      </c>
      <c r="D53" s="60">
        <v>-724</v>
      </c>
    </row>
    <row r="54" spans="1:4" ht="33">
      <c r="A54" s="70">
        <v>2.35</v>
      </c>
      <c r="B54" s="47" t="s">
        <v>123</v>
      </c>
      <c r="C54" s="55">
        <v>2000</v>
      </c>
      <c r="D54" s="55">
        <v>2000</v>
      </c>
    </row>
    <row r="55" spans="1:4" ht="49.5">
      <c r="A55" s="70">
        <v>2.36</v>
      </c>
      <c r="B55" s="47" t="s">
        <v>124</v>
      </c>
      <c r="C55" s="55">
        <v>6057</v>
      </c>
      <c r="D55" s="55">
        <v>6057</v>
      </c>
    </row>
    <row r="56" spans="1:4" ht="17.25">
      <c r="A56" s="61">
        <v>6</v>
      </c>
      <c r="B56" s="62" t="s">
        <v>73</v>
      </c>
      <c r="C56" s="72">
        <v>-170</v>
      </c>
      <c r="D56" s="72">
        <v>-170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55"/>
  <sheetViews>
    <sheetView zoomScaleNormal="100" workbookViewId="0">
      <selection activeCell="E10" sqref="E10"/>
    </sheetView>
  </sheetViews>
  <sheetFormatPr defaultRowHeight="16.5"/>
  <cols>
    <col min="1" max="1" width="11.42578125" style="163" customWidth="1"/>
    <col min="2" max="2" width="18.28515625" style="163" customWidth="1"/>
    <col min="3" max="3" width="21" style="163" customWidth="1"/>
    <col min="4" max="4" width="16" style="163" customWidth="1"/>
    <col min="5" max="6" width="17" style="163" customWidth="1"/>
    <col min="7" max="7" width="10.7109375" style="163" bestFit="1" customWidth="1"/>
    <col min="8" max="8" width="9.140625" style="163"/>
    <col min="9" max="9" width="10.28515625" style="163" bestFit="1" customWidth="1"/>
    <col min="10" max="254" width="9.140625" style="163"/>
    <col min="255" max="255" width="11.42578125" style="163" customWidth="1"/>
    <col min="256" max="256" width="15.140625" style="163" customWidth="1"/>
    <col min="257" max="257" width="19.85546875" style="163" customWidth="1"/>
    <col min="258" max="259" width="16" style="163" customWidth="1"/>
    <col min="260" max="260" width="17" style="163" customWidth="1"/>
    <col min="261" max="261" width="15.28515625" style="163" customWidth="1"/>
    <col min="262" max="262" width="17" style="163" customWidth="1"/>
    <col min="263" max="263" width="15.42578125" style="163" customWidth="1"/>
    <col min="264" max="264" width="9.140625" style="163"/>
    <col min="265" max="265" width="10.28515625" style="163" bestFit="1" customWidth="1"/>
    <col min="266" max="510" width="9.140625" style="163"/>
    <col min="511" max="511" width="11.42578125" style="163" customWidth="1"/>
    <col min="512" max="512" width="15.140625" style="163" customWidth="1"/>
    <col min="513" max="513" width="19.85546875" style="163" customWidth="1"/>
    <col min="514" max="515" width="16" style="163" customWidth="1"/>
    <col min="516" max="516" width="17" style="163" customWidth="1"/>
    <col min="517" max="517" width="15.28515625" style="163" customWidth="1"/>
    <col min="518" max="518" width="17" style="163" customWidth="1"/>
    <col min="519" max="519" width="15.42578125" style="163" customWidth="1"/>
    <col min="520" max="520" width="9.140625" style="163"/>
    <col min="521" max="521" width="10.28515625" style="163" bestFit="1" customWidth="1"/>
    <col min="522" max="766" width="9.140625" style="163"/>
    <col min="767" max="767" width="11.42578125" style="163" customWidth="1"/>
    <col min="768" max="768" width="15.140625" style="163" customWidth="1"/>
    <col min="769" max="769" width="19.85546875" style="163" customWidth="1"/>
    <col min="770" max="771" width="16" style="163" customWidth="1"/>
    <col min="772" max="772" width="17" style="163" customWidth="1"/>
    <col min="773" max="773" width="15.28515625" style="163" customWidth="1"/>
    <col min="774" max="774" width="17" style="163" customWidth="1"/>
    <col min="775" max="775" width="15.42578125" style="163" customWidth="1"/>
    <col min="776" max="776" width="9.140625" style="163"/>
    <col min="777" max="777" width="10.28515625" style="163" bestFit="1" customWidth="1"/>
    <col min="778" max="1022" width="9.140625" style="163"/>
    <col min="1023" max="1023" width="11.42578125" style="163" customWidth="1"/>
    <col min="1024" max="1024" width="15.140625" style="163" customWidth="1"/>
    <col min="1025" max="1025" width="19.85546875" style="163" customWidth="1"/>
    <col min="1026" max="1027" width="16" style="163" customWidth="1"/>
    <col min="1028" max="1028" width="17" style="163" customWidth="1"/>
    <col min="1029" max="1029" width="15.28515625" style="163" customWidth="1"/>
    <col min="1030" max="1030" width="17" style="163" customWidth="1"/>
    <col min="1031" max="1031" width="15.42578125" style="163" customWidth="1"/>
    <col min="1032" max="1032" width="9.140625" style="163"/>
    <col min="1033" max="1033" width="10.28515625" style="163" bestFit="1" customWidth="1"/>
    <col min="1034" max="1278" width="9.140625" style="163"/>
    <col min="1279" max="1279" width="11.42578125" style="163" customWidth="1"/>
    <col min="1280" max="1280" width="15.140625" style="163" customWidth="1"/>
    <col min="1281" max="1281" width="19.85546875" style="163" customWidth="1"/>
    <col min="1282" max="1283" width="16" style="163" customWidth="1"/>
    <col min="1284" max="1284" width="17" style="163" customWidth="1"/>
    <col min="1285" max="1285" width="15.28515625" style="163" customWidth="1"/>
    <col min="1286" max="1286" width="17" style="163" customWidth="1"/>
    <col min="1287" max="1287" width="15.42578125" style="163" customWidth="1"/>
    <col min="1288" max="1288" width="9.140625" style="163"/>
    <col min="1289" max="1289" width="10.28515625" style="163" bestFit="1" customWidth="1"/>
    <col min="1290" max="1534" width="9.140625" style="163"/>
    <col min="1535" max="1535" width="11.42578125" style="163" customWidth="1"/>
    <col min="1536" max="1536" width="15.140625" style="163" customWidth="1"/>
    <col min="1537" max="1537" width="19.85546875" style="163" customWidth="1"/>
    <col min="1538" max="1539" width="16" style="163" customWidth="1"/>
    <col min="1540" max="1540" width="17" style="163" customWidth="1"/>
    <col min="1541" max="1541" width="15.28515625" style="163" customWidth="1"/>
    <col min="1542" max="1542" width="17" style="163" customWidth="1"/>
    <col min="1543" max="1543" width="15.42578125" style="163" customWidth="1"/>
    <col min="1544" max="1544" width="9.140625" style="163"/>
    <col min="1545" max="1545" width="10.28515625" style="163" bestFit="1" customWidth="1"/>
    <col min="1546" max="1790" width="9.140625" style="163"/>
    <col min="1791" max="1791" width="11.42578125" style="163" customWidth="1"/>
    <col min="1792" max="1792" width="15.140625" style="163" customWidth="1"/>
    <col min="1793" max="1793" width="19.85546875" style="163" customWidth="1"/>
    <col min="1794" max="1795" width="16" style="163" customWidth="1"/>
    <col min="1796" max="1796" width="17" style="163" customWidth="1"/>
    <col min="1797" max="1797" width="15.28515625" style="163" customWidth="1"/>
    <col min="1798" max="1798" width="17" style="163" customWidth="1"/>
    <col min="1799" max="1799" width="15.42578125" style="163" customWidth="1"/>
    <col min="1800" max="1800" width="9.140625" style="163"/>
    <col min="1801" max="1801" width="10.28515625" style="163" bestFit="1" customWidth="1"/>
    <col min="1802" max="2046" width="9.140625" style="163"/>
    <col min="2047" max="2047" width="11.42578125" style="163" customWidth="1"/>
    <col min="2048" max="2048" width="15.140625" style="163" customWidth="1"/>
    <col min="2049" max="2049" width="19.85546875" style="163" customWidth="1"/>
    <col min="2050" max="2051" width="16" style="163" customWidth="1"/>
    <col min="2052" max="2052" width="17" style="163" customWidth="1"/>
    <col min="2053" max="2053" width="15.28515625" style="163" customWidth="1"/>
    <col min="2054" max="2054" width="17" style="163" customWidth="1"/>
    <col min="2055" max="2055" width="15.42578125" style="163" customWidth="1"/>
    <col min="2056" max="2056" width="9.140625" style="163"/>
    <col min="2057" max="2057" width="10.28515625" style="163" bestFit="1" customWidth="1"/>
    <col min="2058" max="2302" width="9.140625" style="163"/>
    <col min="2303" max="2303" width="11.42578125" style="163" customWidth="1"/>
    <col min="2304" max="2304" width="15.140625" style="163" customWidth="1"/>
    <col min="2305" max="2305" width="19.85546875" style="163" customWidth="1"/>
    <col min="2306" max="2307" width="16" style="163" customWidth="1"/>
    <col min="2308" max="2308" width="17" style="163" customWidth="1"/>
    <col min="2309" max="2309" width="15.28515625" style="163" customWidth="1"/>
    <col min="2310" max="2310" width="17" style="163" customWidth="1"/>
    <col min="2311" max="2311" width="15.42578125" style="163" customWidth="1"/>
    <col min="2312" max="2312" width="9.140625" style="163"/>
    <col min="2313" max="2313" width="10.28515625" style="163" bestFit="1" customWidth="1"/>
    <col min="2314" max="2558" width="9.140625" style="163"/>
    <col min="2559" max="2559" width="11.42578125" style="163" customWidth="1"/>
    <col min="2560" max="2560" width="15.140625" style="163" customWidth="1"/>
    <col min="2561" max="2561" width="19.85546875" style="163" customWidth="1"/>
    <col min="2562" max="2563" width="16" style="163" customWidth="1"/>
    <col min="2564" max="2564" width="17" style="163" customWidth="1"/>
    <col min="2565" max="2565" width="15.28515625" style="163" customWidth="1"/>
    <col min="2566" max="2566" width="17" style="163" customWidth="1"/>
    <col min="2567" max="2567" width="15.42578125" style="163" customWidth="1"/>
    <col min="2568" max="2568" width="9.140625" style="163"/>
    <col min="2569" max="2569" width="10.28515625" style="163" bestFit="1" customWidth="1"/>
    <col min="2570" max="2814" width="9.140625" style="163"/>
    <col min="2815" max="2815" width="11.42578125" style="163" customWidth="1"/>
    <col min="2816" max="2816" width="15.140625" style="163" customWidth="1"/>
    <col min="2817" max="2817" width="19.85546875" style="163" customWidth="1"/>
    <col min="2818" max="2819" width="16" style="163" customWidth="1"/>
    <col min="2820" max="2820" width="17" style="163" customWidth="1"/>
    <col min="2821" max="2821" width="15.28515625" style="163" customWidth="1"/>
    <col min="2822" max="2822" width="17" style="163" customWidth="1"/>
    <col min="2823" max="2823" width="15.42578125" style="163" customWidth="1"/>
    <col min="2824" max="2824" width="9.140625" style="163"/>
    <col min="2825" max="2825" width="10.28515625" style="163" bestFit="1" customWidth="1"/>
    <col min="2826" max="3070" width="9.140625" style="163"/>
    <col min="3071" max="3071" width="11.42578125" style="163" customWidth="1"/>
    <col min="3072" max="3072" width="15.140625" style="163" customWidth="1"/>
    <col min="3073" max="3073" width="19.85546875" style="163" customWidth="1"/>
    <col min="3074" max="3075" width="16" style="163" customWidth="1"/>
    <col min="3076" max="3076" width="17" style="163" customWidth="1"/>
    <col min="3077" max="3077" width="15.28515625" style="163" customWidth="1"/>
    <col min="3078" max="3078" width="17" style="163" customWidth="1"/>
    <col min="3079" max="3079" width="15.42578125" style="163" customWidth="1"/>
    <col min="3080" max="3080" width="9.140625" style="163"/>
    <col min="3081" max="3081" width="10.28515625" style="163" bestFit="1" customWidth="1"/>
    <col min="3082" max="3326" width="9.140625" style="163"/>
    <col min="3327" max="3327" width="11.42578125" style="163" customWidth="1"/>
    <col min="3328" max="3328" width="15.140625" style="163" customWidth="1"/>
    <col min="3329" max="3329" width="19.85546875" style="163" customWidth="1"/>
    <col min="3330" max="3331" width="16" style="163" customWidth="1"/>
    <col min="3332" max="3332" width="17" style="163" customWidth="1"/>
    <col min="3333" max="3333" width="15.28515625" style="163" customWidth="1"/>
    <col min="3334" max="3334" width="17" style="163" customWidth="1"/>
    <col min="3335" max="3335" width="15.42578125" style="163" customWidth="1"/>
    <col min="3336" max="3336" width="9.140625" style="163"/>
    <col min="3337" max="3337" width="10.28515625" style="163" bestFit="1" customWidth="1"/>
    <col min="3338" max="3582" width="9.140625" style="163"/>
    <col min="3583" max="3583" width="11.42578125" style="163" customWidth="1"/>
    <col min="3584" max="3584" width="15.140625" style="163" customWidth="1"/>
    <col min="3585" max="3585" width="19.85546875" style="163" customWidth="1"/>
    <col min="3586" max="3587" width="16" style="163" customWidth="1"/>
    <col min="3588" max="3588" width="17" style="163" customWidth="1"/>
    <col min="3589" max="3589" width="15.28515625" style="163" customWidth="1"/>
    <col min="3590" max="3590" width="17" style="163" customWidth="1"/>
    <col min="3591" max="3591" width="15.42578125" style="163" customWidth="1"/>
    <col min="3592" max="3592" width="9.140625" style="163"/>
    <col min="3593" max="3593" width="10.28515625" style="163" bestFit="1" customWidth="1"/>
    <col min="3594" max="3838" width="9.140625" style="163"/>
    <col min="3839" max="3839" width="11.42578125" style="163" customWidth="1"/>
    <col min="3840" max="3840" width="15.140625" style="163" customWidth="1"/>
    <col min="3841" max="3841" width="19.85546875" style="163" customWidth="1"/>
    <col min="3842" max="3843" width="16" style="163" customWidth="1"/>
    <col min="3844" max="3844" width="17" style="163" customWidth="1"/>
    <col min="3845" max="3845" width="15.28515625" style="163" customWidth="1"/>
    <col min="3846" max="3846" width="17" style="163" customWidth="1"/>
    <col min="3847" max="3847" width="15.42578125" style="163" customWidth="1"/>
    <col min="3848" max="3848" width="9.140625" style="163"/>
    <col min="3849" max="3849" width="10.28515625" style="163" bestFit="1" customWidth="1"/>
    <col min="3850" max="4094" width="9.140625" style="163"/>
    <col min="4095" max="4095" width="11.42578125" style="163" customWidth="1"/>
    <col min="4096" max="4096" width="15.140625" style="163" customWidth="1"/>
    <col min="4097" max="4097" width="19.85546875" style="163" customWidth="1"/>
    <col min="4098" max="4099" width="16" style="163" customWidth="1"/>
    <col min="4100" max="4100" width="17" style="163" customWidth="1"/>
    <col min="4101" max="4101" width="15.28515625" style="163" customWidth="1"/>
    <col min="4102" max="4102" width="17" style="163" customWidth="1"/>
    <col min="4103" max="4103" width="15.42578125" style="163" customWidth="1"/>
    <col min="4104" max="4104" width="9.140625" style="163"/>
    <col min="4105" max="4105" width="10.28515625" style="163" bestFit="1" customWidth="1"/>
    <col min="4106" max="4350" width="9.140625" style="163"/>
    <col min="4351" max="4351" width="11.42578125" style="163" customWidth="1"/>
    <col min="4352" max="4352" width="15.140625" style="163" customWidth="1"/>
    <col min="4353" max="4353" width="19.85546875" style="163" customWidth="1"/>
    <col min="4354" max="4355" width="16" style="163" customWidth="1"/>
    <col min="4356" max="4356" width="17" style="163" customWidth="1"/>
    <col min="4357" max="4357" width="15.28515625" style="163" customWidth="1"/>
    <col min="4358" max="4358" width="17" style="163" customWidth="1"/>
    <col min="4359" max="4359" width="15.42578125" style="163" customWidth="1"/>
    <col min="4360" max="4360" width="9.140625" style="163"/>
    <col min="4361" max="4361" width="10.28515625" style="163" bestFit="1" customWidth="1"/>
    <col min="4362" max="4606" width="9.140625" style="163"/>
    <col min="4607" max="4607" width="11.42578125" style="163" customWidth="1"/>
    <col min="4608" max="4608" width="15.140625" style="163" customWidth="1"/>
    <col min="4609" max="4609" width="19.85546875" style="163" customWidth="1"/>
    <col min="4610" max="4611" width="16" style="163" customWidth="1"/>
    <col min="4612" max="4612" width="17" style="163" customWidth="1"/>
    <col min="4613" max="4613" width="15.28515625" style="163" customWidth="1"/>
    <col min="4614" max="4614" width="17" style="163" customWidth="1"/>
    <col min="4615" max="4615" width="15.42578125" style="163" customWidth="1"/>
    <col min="4616" max="4616" width="9.140625" style="163"/>
    <col min="4617" max="4617" width="10.28515625" style="163" bestFit="1" customWidth="1"/>
    <col min="4618" max="4862" width="9.140625" style="163"/>
    <col min="4863" max="4863" width="11.42578125" style="163" customWidth="1"/>
    <col min="4864" max="4864" width="15.140625" style="163" customWidth="1"/>
    <col min="4865" max="4865" width="19.85546875" style="163" customWidth="1"/>
    <col min="4866" max="4867" width="16" style="163" customWidth="1"/>
    <col min="4868" max="4868" width="17" style="163" customWidth="1"/>
    <col min="4869" max="4869" width="15.28515625" style="163" customWidth="1"/>
    <col min="4870" max="4870" width="17" style="163" customWidth="1"/>
    <col min="4871" max="4871" width="15.42578125" style="163" customWidth="1"/>
    <col min="4872" max="4872" width="9.140625" style="163"/>
    <col min="4873" max="4873" width="10.28515625" style="163" bestFit="1" customWidth="1"/>
    <col min="4874" max="5118" width="9.140625" style="163"/>
    <col min="5119" max="5119" width="11.42578125" style="163" customWidth="1"/>
    <col min="5120" max="5120" width="15.140625" style="163" customWidth="1"/>
    <col min="5121" max="5121" width="19.85546875" style="163" customWidth="1"/>
    <col min="5122" max="5123" width="16" style="163" customWidth="1"/>
    <col min="5124" max="5124" width="17" style="163" customWidth="1"/>
    <col min="5125" max="5125" width="15.28515625" style="163" customWidth="1"/>
    <col min="5126" max="5126" width="17" style="163" customWidth="1"/>
    <col min="5127" max="5127" width="15.42578125" style="163" customWidth="1"/>
    <col min="5128" max="5128" width="9.140625" style="163"/>
    <col min="5129" max="5129" width="10.28515625" style="163" bestFit="1" customWidth="1"/>
    <col min="5130" max="5374" width="9.140625" style="163"/>
    <col min="5375" max="5375" width="11.42578125" style="163" customWidth="1"/>
    <col min="5376" max="5376" width="15.140625" style="163" customWidth="1"/>
    <col min="5377" max="5377" width="19.85546875" style="163" customWidth="1"/>
    <col min="5378" max="5379" width="16" style="163" customWidth="1"/>
    <col min="5380" max="5380" width="17" style="163" customWidth="1"/>
    <col min="5381" max="5381" width="15.28515625" style="163" customWidth="1"/>
    <col min="5382" max="5382" width="17" style="163" customWidth="1"/>
    <col min="5383" max="5383" width="15.42578125" style="163" customWidth="1"/>
    <col min="5384" max="5384" width="9.140625" style="163"/>
    <col min="5385" max="5385" width="10.28515625" style="163" bestFit="1" customWidth="1"/>
    <col min="5386" max="5630" width="9.140625" style="163"/>
    <col min="5631" max="5631" width="11.42578125" style="163" customWidth="1"/>
    <col min="5632" max="5632" width="15.140625" style="163" customWidth="1"/>
    <col min="5633" max="5633" width="19.85546875" style="163" customWidth="1"/>
    <col min="5634" max="5635" width="16" style="163" customWidth="1"/>
    <col min="5636" max="5636" width="17" style="163" customWidth="1"/>
    <col min="5637" max="5637" width="15.28515625" style="163" customWidth="1"/>
    <col min="5638" max="5638" width="17" style="163" customWidth="1"/>
    <col min="5639" max="5639" width="15.42578125" style="163" customWidth="1"/>
    <col min="5640" max="5640" width="9.140625" style="163"/>
    <col min="5641" max="5641" width="10.28515625" style="163" bestFit="1" customWidth="1"/>
    <col min="5642" max="5886" width="9.140625" style="163"/>
    <col min="5887" max="5887" width="11.42578125" style="163" customWidth="1"/>
    <col min="5888" max="5888" width="15.140625" style="163" customWidth="1"/>
    <col min="5889" max="5889" width="19.85546875" style="163" customWidth="1"/>
    <col min="5890" max="5891" width="16" style="163" customWidth="1"/>
    <col min="5892" max="5892" width="17" style="163" customWidth="1"/>
    <col min="5893" max="5893" width="15.28515625" style="163" customWidth="1"/>
    <col min="5894" max="5894" width="17" style="163" customWidth="1"/>
    <col min="5895" max="5895" width="15.42578125" style="163" customWidth="1"/>
    <col min="5896" max="5896" width="9.140625" style="163"/>
    <col min="5897" max="5897" width="10.28515625" style="163" bestFit="1" customWidth="1"/>
    <col min="5898" max="6142" width="9.140625" style="163"/>
    <col min="6143" max="6143" width="11.42578125" style="163" customWidth="1"/>
    <col min="6144" max="6144" width="15.140625" style="163" customWidth="1"/>
    <col min="6145" max="6145" width="19.85546875" style="163" customWidth="1"/>
    <col min="6146" max="6147" width="16" style="163" customWidth="1"/>
    <col min="6148" max="6148" width="17" style="163" customWidth="1"/>
    <col min="6149" max="6149" width="15.28515625" style="163" customWidth="1"/>
    <col min="6150" max="6150" width="17" style="163" customWidth="1"/>
    <col min="6151" max="6151" width="15.42578125" style="163" customWidth="1"/>
    <col min="6152" max="6152" width="9.140625" style="163"/>
    <col min="6153" max="6153" width="10.28515625" style="163" bestFit="1" customWidth="1"/>
    <col min="6154" max="6398" width="9.140625" style="163"/>
    <col min="6399" max="6399" width="11.42578125" style="163" customWidth="1"/>
    <col min="6400" max="6400" width="15.140625" style="163" customWidth="1"/>
    <col min="6401" max="6401" width="19.85546875" style="163" customWidth="1"/>
    <col min="6402" max="6403" width="16" style="163" customWidth="1"/>
    <col min="6404" max="6404" width="17" style="163" customWidth="1"/>
    <col min="6405" max="6405" width="15.28515625" style="163" customWidth="1"/>
    <col min="6406" max="6406" width="17" style="163" customWidth="1"/>
    <col min="6407" max="6407" width="15.42578125" style="163" customWidth="1"/>
    <col min="6408" max="6408" width="9.140625" style="163"/>
    <col min="6409" max="6409" width="10.28515625" style="163" bestFit="1" customWidth="1"/>
    <col min="6410" max="6654" width="9.140625" style="163"/>
    <col min="6655" max="6655" width="11.42578125" style="163" customWidth="1"/>
    <col min="6656" max="6656" width="15.140625" style="163" customWidth="1"/>
    <col min="6657" max="6657" width="19.85546875" style="163" customWidth="1"/>
    <col min="6658" max="6659" width="16" style="163" customWidth="1"/>
    <col min="6660" max="6660" width="17" style="163" customWidth="1"/>
    <col min="6661" max="6661" width="15.28515625" style="163" customWidth="1"/>
    <col min="6662" max="6662" width="17" style="163" customWidth="1"/>
    <col min="6663" max="6663" width="15.42578125" style="163" customWidth="1"/>
    <col min="6664" max="6664" width="9.140625" style="163"/>
    <col min="6665" max="6665" width="10.28515625" style="163" bestFit="1" customWidth="1"/>
    <col min="6666" max="6910" width="9.140625" style="163"/>
    <col min="6911" max="6911" width="11.42578125" style="163" customWidth="1"/>
    <col min="6912" max="6912" width="15.140625" style="163" customWidth="1"/>
    <col min="6913" max="6913" width="19.85546875" style="163" customWidth="1"/>
    <col min="6914" max="6915" width="16" style="163" customWidth="1"/>
    <col min="6916" max="6916" width="17" style="163" customWidth="1"/>
    <col min="6917" max="6917" width="15.28515625" style="163" customWidth="1"/>
    <col min="6918" max="6918" width="17" style="163" customWidth="1"/>
    <col min="6919" max="6919" width="15.42578125" style="163" customWidth="1"/>
    <col min="6920" max="6920" width="9.140625" style="163"/>
    <col min="6921" max="6921" width="10.28515625" style="163" bestFit="1" customWidth="1"/>
    <col min="6922" max="7166" width="9.140625" style="163"/>
    <col min="7167" max="7167" width="11.42578125" style="163" customWidth="1"/>
    <col min="7168" max="7168" width="15.140625" style="163" customWidth="1"/>
    <col min="7169" max="7169" width="19.85546875" style="163" customWidth="1"/>
    <col min="7170" max="7171" width="16" style="163" customWidth="1"/>
    <col min="7172" max="7172" width="17" style="163" customWidth="1"/>
    <col min="7173" max="7173" width="15.28515625" style="163" customWidth="1"/>
    <col min="7174" max="7174" width="17" style="163" customWidth="1"/>
    <col min="7175" max="7175" width="15.42578125" style="163" customWidth="1"/>
    <col min="7176" max="7176" width="9.140625" style="163"/>
    <col min="7177" max="7177" width="10.28515625" style="163" bestFit="1" customWidth="1"/>
    <col min="7178" max="7422" width="9.140625" style="163"/>
    <col min="7423" max="7423" width="11.42578125" style="163" customWidth="1"/>
    <col min="7424" max="7424" width="15.140625" style="163" customWidth="1"/>
    <col min="7425" max="7425" width="19.85546875" style="163" customWidth="1"/>
    <col min="7426" max="7427" width="16" style="163" customWidth="1"/>
    <col min="7428" max="7428" width="17" style="163" customWidth="1"/>
    <col min="7429" max="7429" width="15.28515625" style="163" customWidth="1"/>
    <col min="7430" max="7430" width="17" style="163" customWidth="1"/>
    <col min="7431" max="7431" width="15.42578125" style="163" customWidth="1"/>
    <col min="7432" max="7432" width="9.140625" style="163"/>
    <col min="7433" max="7433" width="10.28515625" style="163" bestFit="1" customWidth="1"/>
    <col min="7434" max="7678" width="9.140625" style="163"/>
    <col min="7679" max="7679" width="11.42578125" style="163" customWidth="1"/>
    <col min="7680" max="7680" width="15.140625" style="163" customWidth="1"/>
    <col min="7681" max="7681" width="19.85546875" style="163" customWidth="1"/>
    <col min="7682" max="7683" width="16" style="163" customWidth="1"/>
    <col min="7684" max="7684" width="17" style="163" customWidth="1"/>
    <col min="7685" max="7685" width="15.28515625" style="163" customWidth="1"/>
    <col min="7686" max="7686" width="17" style="163" customWidth="1"/>
    <col min="7687" max="7687" width="15.42578125" style="163" customWidth="1"/>
    <col min="7688" max="7688" width="9.140625" style="163"/>
    <col min="7689" max="7689" width="10.28515625" style="163" bestFit="1" customWidth="1"/>
    <col min="7690" max="7934" width="9.140625" style="163"/>
    <col min="7935" max="7935" width="11.42578125" style="163" customWidth="1"/>
    <col min="7936" max="7936" width="15.140625" style="163" customWidth="1"/>
    <col min="7937" max="7937" width="19.85546875" style="163" customWidth="1"/>
    <col min="7938" max="7939" width="16" style="163" customWidth="1"/>
    <col min="7940" max="7940" width="17" style="163" customWidth="1"/>
    <col min="7941" max="7941" width="15.28515625" style="163" customWidth="1"/>
    <col min="7942" max="7942" width="17" style="163" customWidth="1"/>
    <col min="7943" max="7943" width="15.42578125" style="163" customWidth="1"/>
    <col min="7944" max="7944" width="9.140625" style="163"/>
    <col min="7945" max="7945" width="10.28515625" style="163" bestFit="1" customWidth="1"/>
    <col min="7946" max="8190" width="9.140625" style="163"/>
    <col min="8191" max="8191" width="11.42578125" style="163" customWidth="1"/>
    <col min="8192" max="8192" width="15.140625" style="163" customWidth="1"/>
    <col min="8193" max="8193" width="19.85546875" style="163" customWidth="1"/>
    <col min="8194" max="8195" width="16" style="163" customWidth="1"/>
    <col min="8196" max="8196" width="17" style="163" customWidth="1"/>
    <col min="8197" max="8197" width="15.28515625" style="163" customWidth="1"/>
    <col min="8198" max="8198" width="17" style="163" customWidth="1"/>
    <col min="8199" max="8199" width="15.42578125" style="163" customWidth="1"/>
    <col min="8200" max="8200" width="9.140625" style="163"/>
    <col min="8201" max="8201" width="10.28515625" style="163" bestFit="1" customWidth="1"/>
    <col min="8202" max="8446" width="9.140625" style="163"/>
    <col min="8447" max="8447" width="11.42578125" style="163" customWidth="1"/>
    <col min="8448" max="8448" width="15.140625" style="163" customWidth="1"/>
    <col min="8449" max="8449" width="19.85546875" style="163" customWidth="1"/>
    <col min="8450" max="8451" width="16" style="163" customWidth="1"/>
    <col min="8452" max="8452" width="17" style="163" customWidth="1"/>
    <col min="8453" max="8453" width="15.28515625" style="163" customWidth="1"/>
    <col min="8454" max="8454" width="17" style="163" customWidth="1"/>
    <col min="8455" max="8455" width="15.42578125" style="163" customWidth="1"/>
    <col min="8456" max="8456" width="9.140625" style="163"/>
    <col min="8457" max="8457" width="10.28515625" style="163" bestFit="1" customWidth="1"/>
    <col min="8458" max="8702" width="9.140625" style="163"/>
    <col min="8703" max="8703" width="11.42578125" style="163" customWidth="1"/>
    <col min="8704" max="8704" width="15.140625" style="163" customWidth="1"/>
    <col min="8705" max="8705" width="19.85546875" style="163" customWidth="1"/>
    <col min="8706" max="8707" width="16" style="163" customWidth="1"/>
    <col min="8708" max="8708" width="17" style="163" customWidth="1"/>
    <col min="8709" max="8709" width="15.28515625" style="163" customWidth="1"/>
    <col min="8710" max="8710" width="17" style="163" customWidth="1"/>
    <col min="8711" max="8711" width="15.42578125" style="163" customWidth="1"/>
    <col min="8712" max="8712" width="9.140625" style="163"/>
    <col min="8713" max="8713" width="10.28515625" style="163" bestFit="1" customWidth="1"/>
    <col min="8714" max="8958" width="9.140625" style="163"/>
    <col min="8959" max="8959" width="11.42578125" style="163" customWidth="1"/>
    <col min="8960" max="8960" width="15.140625" style="163" customWidth="1"/>
    <col min="8961" max="8961" width="19.85546875" style="163" customWidth="1"/>
    <col min="8962" max="8963" width="16" style="163" customWidth="1"/>
    <col min="8964" max="8964" width="17" style="163" customWidth="1"/>
    <col min="8965" max="8965" width="15.28515625" style="163" customWidth="1"/>
    <col min="8966" max="8966" width="17" style="163" customWidth="1"/>
    <col min="8967" max="8967" width="15.42578125" style="163" customWidth="1"/>
    <col min="8968" max="8968" width="9.140625" style="163"/>
    <col min="8969" max="8969" width="10.28515625" style="163" bestFit="1" customWidth="1"/>
    <col min="8970" max="9214" width="9.140625" style="163"/>
    <col min="9215" max="9215" width="11.42578125" style="163" customWidth="1"/>
    <col min="9216" max="9216" width="15.140625" style="163" customWidth="1"/>
    <col min="9217" max="9217" width="19.85546875" style="163" customWidth="1"/>
    <col min="9218" max="9219" width="16" style="163" customWidth="1"/>
    <col min="9220" max="9220" width="17" style="163" customWidth="1"/>
    <col min="9221" max="9221" width="15.28515625" style="163" customWidth="1"/>
    <col min="9222" max="9222" width="17" style="163" customWidth="1"/>
    <col min="9223" max="9223" width="15.42578125" style="163" customWidth="1"/>
    <col min="9224" max="9224" width="9.140625" style="163"/>
    <col min="9225" max="9225" width="10.28515625" style="163" bestFit="1" customWidth="1"/>
    <col min="9226" max="9470" width="9.140625" style="163"/>
    <col min="9471" max="9471" width="11.42578125" style="163" customWidth="1"/>
    <col min="9472" max="9472" width="15.140625" style="163" customWidth="1"/>
    <col min="9473" max="9473" width="19.85546875" style="163" customWidth="1"/>
    <col min="9474" max="9475" width="16" style="163" customWidth="1"/>
    <col min="9476" max="9476" width="17" style="163" customWidth="1"/>
    <col min="9477" max="9477" width="15.28515625" style="163" customWidth="1"/>
    <col min="9478" max="9478" width="17" style="163" customWidth="1"/>
    <col min="9479" max="9479" width="15.42578125" style="163" customWidth="1"/>
    <col min="9480" max="9480" width="9.140625" style="163"/>
    <col min="9481" max="9481" width="10.28515625" style="163" bestFit="1" customWidth="1"/>
    <col min="9482" max="9726" width="9.140625" style="163"/>
    <col min="9727" max="9727" width="11.42578125" style="163" customWidth="1"/>
    <col min="9728" max="9728" width="15.140625" style="163" customWidth="1"/>
    <col min="9729" max="9729" width="19.85546875" style="163" customWidth="1"/>
    <col min="9730" max="9731" width="16" style="163" customWidth="1"/>
    <col min="9732" max="9732" width="17" style="163" customWidth="1"/>
    <col min="9733" max="9733" width="15.28515625" style="163" customWidth="1"/>
    <col min="9734" max="9734" width="17" style="163" customWidth="1"/>
    <col min="9735" max="9735" width="15.42578125" style="163" customWidth="1"/>
    <col min="9736" max="9736" width="9.140625" style="163"/>
    <col min="9737" max="9737" width="10.28515625" style="163" bestFit="1" customWidth="1"/>
    <col min="9738" max="9982" width="9.140625" style="163"/>
    <col min="9983" max="9983" width="11.42578125" style="163" customWidth="1"/>
    <col min="9984" max="9984" width="15.140625" style="163" customWidth="1"/>
    <col min="9985" max="9985" width="19.85546875" style="163" customWidth="1"/>
    <col min="9986" max="9987" width="16" style="163" customWidth="1"/>
    <col min="9988" max="9988" width="17" style="163" customWidth="1"/>
    <col min="9989" max="9989" width="15.28515625" style="163" customWidth="1"/>
    <col min="9990" max="9990" width="17" style="163" customWidth="1"/>
    <col min="9991" max="9991" width="15.42578125" style="163" customWidth="1"/>
    <col min="9992" max="9992" width="9.140625" style="163"/>
    <col min="9993" max="9993" width="10.28515625" style="163" bestFit="1" customWidth="1"/>
    <col min="9994" max="10238" width="9.140625" style="163"/>
    <col min="10239" max="10239" width="11.42578125" style="163" customWidth="1"/>
    <col min="10240" max="10240" width="15.140625" style="163" customWidth="1"/>
    <col min="10241" max="10241" width="19.85546875" style="163" customWidth="1"/>
    <col min="10242" max="10243" width="16" style="163" customWidth="1"/>
    <col min="10244" max="10244" width="17" style="163" customWidth="1"/>
    <col min="10245" max="10245" width="15.28515625" style="163" customWidth="1"/>
    <col min="10246" max="10246" width="17" style="163" customWidth="1"/>
    <col min="10247" max="10247" width="15.42578125" style="163" customWidth="1"/>
    <col min="10248" max="10248" width="9.140625" style="163"/>
    <col min="10249" max="10249" width="10.28515625" style="163" bestFit="1" customWidth="1"/>
    <col min="10250" max="10494" width="9.140625" style="163"/>
    <col min="10495" max="10495" width="11.42578125" style="163" customWidth="1"/>
    <col min="10496" max="10496" width="15.140625" style="163" customWidth="1"/>
    <col min="10497" max="10497" width="19.85546875" style="163" customWidth="1"/>
    <col min="10498" max="10499" width="16" style="163" customWidth="1"/>
    <col min="10500" max="10500" width="17" style="163" customWidth="1"/>
    <col min="10501" max="10501" width="15.28515625" style="163" customWidth="1"/>
    <col min="10502" max="10502" width="17" style="163" customWidth="1"/>
    <col min="10503" max="10503" width="15.42578125" style="163" customWidth="1"/>
    <col min="10504" max="10504" width="9.140625" style="163"/>
    <col min="10505" max="10505" width="10.28515625" style="163" bestFit="1" customWidth="1"/>
    <col min="10506" max="10750" width="9.140625" style="163"/>
    <col min="10751" max="10751" width="11.42578125" style="163" customWidth="1"/>
    <col min="10752" max="10752" width="15.140625" style="163" customWidth="1"/>
    <col min="10753" max="10753" width="19.85546875" style="163" customWidth="1"/>
    <col min="10754" max="10755" width="16" style="163" customWidth="1"/>
    <col min="10756" max="10756" width="17" style="163" customWidth="1"/>
    <col min="10757" max="10757" width="15.28515625" style="163" customWidth="1"/>
    <col min="10758" max="10758" width="17" style="163" customWidth="1"/>
    <col min="10759" max="10759" width="15.42578125" style="163" customWidth="1"/>
    <col min="10760" max="10760" width="9.140625" style="163"/>
    <col min="10761" max="10761" width="10.28515625" style="163" bestFit="1" customWidth="1"/>
    <col min="10762" max="11006" width="9.140625" style="163"/>
    <col min="11007" max="11007" width="11.42578125" style="163" customWidth="1"/>
    <col min="11008" max="11008" width="15.140625" style="163" customWidth="1"/>
    <col min="11009" max="11009" width="19.85546875" style="163" customWidth="1"/>
    <col min="11010" max="11011" width="16" style="163" customWidth="1"/>
    <col min="11012" max="11012" width="17" style="163" customWidth="1"/>
    <col min="11013" max="11013" width="15.28515625" style="163" customWidth="1"/>
    <col min="11014" max="11014" width="17" style="163" customWidth="1"/>
    <col min="11015" max="11015" width="15.42578125" style="163" customWidth="1"/>
    <col min="11016" max="11016" width="9.140625" style="163"/>
    <col min="11017" max="11017" width="10.28515625" style="163" bestFit="1" customWidth="1"/>
    <col min="11018" max="11262" width="9.140625" style="163"/>
    <col min="11263" max="11263" width="11.42578125" style="163" customWidth="1"/>
    <col min="11264" max="11264" width="15.140625" style="163" customWidth="1"/>
    <col min="11265" max="11265" width="19.85546875" style="163" customWidth="1"/>
    <col min="11266" max="11267" width="16" style="163" customWidth="1"/>
    <col min="11268" max="11268" width="17" style="163" customWidth="1"/>
    <col min="11269" max="11269" width="15.28515625" style="163" customWidth="1"/>
    <col min="11270" max="11270" width="17" style="163" customWidth="1"/>
    <col min="11271" max="11271" width="15.42578125" style="163" customWidth="1"/>
    <col min="11272" max="11272" width="9.140625" style="163"/>
    <col min="11273" max="11273" width="10.28515625" style="163" bestFit="1" customWidth="1"/>
    <col min="11274" max="11518" width="9.140625" style="163"/>
    <col min="11519" max="11519" width="11.42578125" style="163" customWidth="1"/>
    <col min="11520" max="11520" width="15.140625" style="163" customWidth="1"/>
    <col min="11521" max="11521" width="19.85546875" style="163" customWidth="1"/>
    <col min="11522" max="11523" width="16" style="163" customWidth="1"/>
    <col min="11524" max="11524" width="17" style="163" customWidth="1"/>
    <col min="11525" max="11525" width="15.28515625" style="163" customWidth="1"/>
    <col min="11526" max="11526" width="17" style="163" customWidth="1"/>
    <col min="11527" max="11527" width="15.42578125" style="163" customWidth="1"/>
    <col min="11528" max="11528" width="9.140625" style="163"/>
    <col min="11529" max="11529" width="10.28515625" style="163" bestFit="1" customWidth="1"/>
    <col min="11530" max="11774" width="9.140625" style="163"/>
    <col min="11775" max="11775" width="11.42578125" style="163" customWidth="1"/>
    <col min="11776" max="11776" width="15.140625" style="163" customWidth="1"/>
    <col min="11777" max="11777" width="19.85546875" style="163" customWidth="1"/>
    <col min="11778" max="11779" width="16" style="163" customWidth="1"/>
    <col min="11780" max="11780" width="17" style="163" customWidth="1"/>
    <col min="11781" max="11781" width="15.28515625" style="163" customWidth="1"/>
    <col min="11782" max="11782" width="17" style="163" customWidth="1"/>
    <col min="11783" max="11783" width="15.42578125" style="163" customWidth="1"/>
    <col min="11784" max="11784" width="9.140625" style="163"/>
    <col min="11785" max="11785" width="10.28515625" style="163" bestFit="1" customWidth="1"/>
    <col min="11786" max="12030" width="9.140625" style="163"/>
    <col min="12031" max="12031" width="11.42578125" style="163" customWidth="1"/>
    <col min="12032" max="12032" width="15.140625" style="163" customWidth="1"/>
    <col min="12033" max="12033" width="19.85546875" style="163" customWidth="1"/>
    <col min="12034" max="12035" width="16" style="163" customWidth="1"/>
    <col min="12036" max="12036" width="17" style="163" customWidth="1"/>
    <col min="12037" max="12037" width="15.28515625" style="163" customWidth="1"/>
    <col min="12038" max="12038" width="17" style="163" customWidth="1"/>
    <col min="12039" max="12039" width="15.42578125" style="163" customWidth="1"/>
    <col min="12040" max="12040" width="9.140625" style="163"/>
    <col min="12041" max="12041" width="10.28515625" style="163" bestFit="1" customWidth="1"/>
    <col min="12042" max="12286" width="9.140625" style="163"/>
    <col min="12287" max="12287" width="11.42578125" style="163" customWidth="1"/>
    <col min="12288" max="12288" width="15.140625" style="163" customWidth="1"/>
    <col min="12289" max="12289" width="19.85546875" style="163" customWidth="1"/>
    <col min="12290" max="12291" width="16" style="163" customWidth="1"/>
    <col min="12292" max="12292" width="17" style="163" customWidth="1"/>
    <col min="12293" max="12293" width="15.28515625" style="163" customWidth="1"/>
    <col min="12294" max="12294" width="17" style="163" customWidth="1"/>
    <col min="12295" max="12295" width="15.42578125" style="163" customWidth="1"/>
    <col min="12296" max="12296" width="9.140625" style="163"/>
    <col min="12297" max="12297" width="10.28515625" style="163" bestFit="1" customWidth="1"/>
    <col min="12298" max="12542" width="9.140625" style="163"/>
    <col min="12543" max="12543" width="11.42578125" style="163" customWidth="1"/>
    <col min="12544" max="12544" width="15.140625" style="163" customWidth="1"/>
    <col min="12545" max="12545" width="19.85546875" style="163" customWidth="1"/>
    <col min="12546" max="12547" width="16" style="163" customWidth="1"/>
    <col min="12548" max="12548" width="17" style="163" customWidth="1"/>
    <col min="12549" max="12549" width="15.28515625" style="163" customWidth="1"/>
    <col min="12550" max="12550" width="17" style="163" customWidth="1"/>
    <col min="12551" max="12551" width="15.42578125" style="163" customWidth="1"/>
    <col min="12552" max="12552" width="9.140625" style="163"/>
    <col min="12553" max="12553" width="10.28515625" style="163" bestFit="1" customWidth="1"/>
    <col min="12554" max="12798" width="9.140625" style="163"/>
    <col min="12799" max="12799" width="11.42578125" style="163" customWidth="1"/>
    <col min="12800" max="12800" width="15.140625" style="163" customWidth="1"/>
    <col min="12801" max="12801" width="19.85546875" style="163" customWidth="1"/>
    <col min="12802" max="12803" width="16" style="163" customWidth="1"/>
    <col min="12804" max="12804" width="17" style="163" customWidth="1"/>
    <col min="12805" max="12805" width="15.28515625" style="163" customWidth="1"/>
    <col min="12806" max="12806" width="17" style="163" customWidth="1"/>
    <col min="12807" max="12807" width="15.42578125" style="163" customWidth="1"/>
    <col min="12808" max="12808" width="9.140625" style="163"/>
    <col min="12809" max="12809" width="10.28515625" style="163" bestFit="1" customWidth="1"/>
    <col min="12810" max="13054" width="9.140625" style="163"/>
    <col min="13055" max="13055" width="11.42578125" style="163" customWidth="1"/>
    <col min="13056" max="13056" width="15.140625" style="163" customWidth="1"/>
    <col min="13057" max="13057" width="19.85546875" style="163" customWidth="1"/>
    <col min="13058" max="13059" width="16" style="163" customWidth="1"/>
    <col min="13060" max="13060" width="17" style="163" customWidth="1"/>
    <col min="13061" max="13061" width="15.28515625" style="163" customWidth="1"/>
    <col min="13062" max="13062" width="17" style="163" customWidth="1"/>
    <col min="13063" max="13063" width="15.42578125" style="163" customWidth="1"/>
    <col min="13064" max="13064" width="9.140625" style="163"/>
    <col min="13065" max="13065" width="10.28515625" style="163" bestFit="1" customWidth="1"/>
    <col min="13066" max="13310" width="9.140625" style="163"/>
    <col min="13311" max="13311" width="11.42578125" style="163" customWidth="1"/>
    <col min="13312" max="13312" width="15.140625" style="163" customWidth="1"/>
    <col min="13313" max="13313" width="19.85546875" style="163" customWidth="1"/>
    <col min="13314" max="13315" width="16" style="163" customWidth="1"/>
    <col min="13316" max="13316" width="17" style="163" customWidth="1"/>
    <col min="13317" max="13317" width="15.28515625" style="163" customWidth="1"/>
    <col min="13318" max="13318" width="17" style="163" customWidth="1"/>
    <col min="13319" max="13319" width="15.42578125" style="163" customWidth="1"/>
    <col min="13320" max="13320" width="9.140625" style="163"/>
    <col min="13321" max="13321" width="10.28515625" style="163" bestFit="1" customWidth="1"/>
    <col min="13322" max="13566" width="9.140625" style="163"/>
    <col min="13567" max="13567" width="11.42578125" style="163" customWidth="1"/>
    <col min="13568" max="13568" width="15.140625" style="163" customWidth="1"/>
    <col min="13569" max="13569" width="19.85546875" style="163" customWidth="1"/>
    <col min="13570" max="13571" width="16" style="163" customWidth="1"/>
    <col min="13572" max="13572" width="17" style="163" customWidth="1"/>
    <col min="13573" max="13573" width="15.28515625" style="163" customWidth="1"/>
    <col min="13574" max="13574" width="17" style="163" customWidth="1"/>
    <col min="13575" max="13575" width="15.42578125" style="163" customWidth="1"/>
    <col min="13576" max="13576" width="9.140625" style="163"/>
    <col min="13577" max="13577" width="10.28515625" style="163" bestFit="1" customWidth="1"/>
    <col min="13578" max="13822" width="9.140625" style="163"/>
    <col min="13823" max="13823" width="11.42578125" style="163" customWidth="1"/>
    <col min="13824" max="13824" width="15.140625" style="163" customWidth="1"/>
    <col min="13825" max="13825" width="19.85546875" style="163" customWidth="1"/>
    <col min="13826" max="13827" width="16" style="163" customWidth="1"/>
    <col min="13828" max="13828" width="17" style="163" customWidth="1"/>
    <col min="13829" max="13829" width="15.28515625" style="163" customWidth="1"/>
    <col min="13830" max="13830" width="17" style="163" customWidth="1"/>
    <col min="13831" max="13831" width="15.42578125" style="163" customWidth="1"/>
    <col min="13832" max="13832" width="9.140625" style="163"/>
    <col min="13833" max="13833" width="10.28515625" style="163" bestFit="1" customWidth="1"/>
    <col min="13834" max="14078" width="9.140625" style="163"/>
    <col min="14079" max="14079" width="11.42578125" style="163" customWidth="1"/>
    <col min="14080" max="14080" width="15.140625" style="163" customWidth="1"/>
    <col min="14081" max="14081" width="19.85546875" style="163" customWidth="1"/>
    <col min="14082" max="14083" width="16" style="163" customWidth="1"/>
    <col min="14084" max="14084" width="17" style="163" customWidth="1"/>
    <col min="14085" max="14085" width="15.28515625" style="163" customWidth="1"/>
    <col min="14086" max="14086" width="17" style="163" customWidth="1"/>
    <col min="14087" max="14087" width="15.42578125" style="163" customWidth="1"/>
    <col min="14088" max="14088" width="9.140625" style="163"/>
    <col min="14089" max="14089" width="10.28515625" style="163" bestFit="1" customWidth="1"/>
    <col min="14090" max="14334" width="9.140625" style="163"/>
    <col min="14335" max="14335" width="11.42578125" style="163" customWidth="1"/>
    <col min="14336" max="14336" width="15.140625" style="163" customWidth="1"/>
    <col min="14337" max="14337" width="19.85546875" style="163" customWidth="1"/>
    <col min="14338" max="14339" width="16" style="163" customWidth="1"/>
    <col min="14340" max="14340" width="17" style="163" customWidth="1"/>
    <col min="14341" max="14341" width="15.28515625" style="163" customWidth="1"/>
    <col min="14342" max="14342" width="17" style="163" customWidth="1"/>
    <col min="14343" max="14343" width="15.42578125" style="163" customWidth="1"/>
    <col min="14344" max="14344" width="9.140625" style="163"/>
    <col min="14345" max="14345" width="10.28515625" style="163" bestFit="1" customWidth="1"/>
    <col min="14346" max="14590" width="9.140625" style="163"/>
    <col min="14591" max="14591" width="11.42578125" style="163" customWidth="1"/>
    <col min="14592" max="14592" width="15.140625" style="163" customWidth="1"/>
    <col min="14593" max="14593" width="19.85546875" style="163" customWidth="1"/>
    <col min="14594" max="14595" width="16" style="163" customWidth="1"/>
    <col min="14596" max="14596" width="17" style="163" customWidth="1"/>
    <col min="14597" max="14597" width="15.28515625" style="163" customWidth="1"/>
    <col min="14598" max="14598" width="17" style="163" customWidth="1"/>
    <col min="14599" max="14599" width="15.42578125" style="163" customWidth="1"/>
    <col min="14600" max="14600" width="9.140625" style="163"/>
    <col min="14601" max="14601" width="10.28515625" style="163" bestFit="1" customWidth="1"/>
    <col min="14602" max="14846" width="9.140625" style="163"/>
    <col min="14847" max="14847" width="11.42578125" style="163" customWidth="1"/>
    <col min="14848" max="14848" width="15.140625" style="163" customWidth="1"/>
    <col min="14849" max="14849" width="19.85546875" style="163" customWidth="1"/>
    <col min="14850" max="14851" width="16" style="163" customWidth="1"/>
    <col min="14852" max="14852" width="17" style="163" customWidth="1"/>
    <col min="14853" max="14853" width="15.28515625" style="163" customWidth="1"/>
    <col min="14854" max="14854" width="17" style="163" customWidth="1"/>
    <col min="14855" max="14855" width="15.42578125" style="163" customWidth="1"/>
    <col min="14856" max="14856" width="9.140625" style="163"/>
    <col min="14857" max="14857" width="10.28515625" style="163" bestFit="1" customWidth="1"/>
    <col min="14858" max="15102" width="9.140625" style="163"/>
    <col min="15103" max="15103" width="11.42578125" style="163" customWidth="1"/>
    <col min="15104" max="15104" width="15.140625" style="163" customWidth="1"/>
    <col min="15105" max="15105" width="19.85546875" style="163" customWidth="1"/>
    <col min="15106" max="15107" width="16" style="163" customWidth="1"/>
    <col min="15108" max="15108" width="17" style="163" customWidth="1"/>
    <col min="15109" max="15109" width="15.28515625" style="163" customWidth="1"/>
    <col min="15110" max="15110" width="17" style="163" customWidth="1"/>
    <col min="15111" max="15111" width="15.42578125" style="163" customWidth="1"/>
    <col min="15112" max="15112" width="9.140625" style="163"/>
    <col min="15113" max="15113" width="10.28515625" style="163" bestFit="1" customWidth="1"/>
    <col min="15114" max="15358" width="9.140625" style="163"/>
    <col min="15359" max="15359" width="11.42578125" style="163" customWidth="1"/>
    <col min="15360" max="15360" width="15.140625" style="163" customWidth="1"/>
    <col min="15361" max="15361" width="19.85546875" style="163" customWidth="1"/>
    <col min="15362" max="15363" width="16" style="163" customWidth="1"/>
    <col min="15364" max="15364" width="17" style="163" customWidth="1"/>
    <col min="15365" max="15365" width="15.28515625" style="163" customWidth="1"/>
    <col min="15366" max="15366" width="17" style="163" customWidth="1"/>
    <col min="15367" max="15367" width="15.42578125" style="163" customWidth="1"/>
    <col min="15368" max="15368" width="9.140625" style="163"/>
    <col min="15369" max="15369" width="10.28515625" style="163" bestFit="1" customWidth="1"/>
    <col min="15370" max="15614" width="9.140625" style="163"/>
    <col min="15615" max="15615" width="11.42578125" style="163" customWidth="1"/>
    <col min="15616" max="15616" width="15.140625" style="163" customWidth="1"/>
    <col min="15617" max="15617" width="19.85546875" style="163" customWidth="1"/>
    <col min="15618" max="15619" width="16" style="163" customWidth="1"/>
    <col min="15620" max="15620" width="17" style="163" customWidth="1"/>
    <col min="15621" max="15621" width="15.28515625" style="163" customWidth="1"/>
    <col min="15622" max="15622" width="17" style="163" customWidth="1"/>
    <col min="15623" max="15623" width="15.42578125" style="163" customWidth="1"/>
    <col min="15624" max="15624" width="9.140625" style="163"/>
    <col min="15625" max="15625" width="10.28515625" style="163" bestFit="1" customWidth="1"/>
    <col min="15626" max="15870" width="9.140625" style="163"/>
    <col min="15871" max="15871" width="11.42578125" style="163" customWidth="1"/>
    <col min="15872" max="15872" width="15.140625" style="163" customWidth="1"/>
    <col min="15873" max="15873" width="19.85546875" style="163" customWidth="1"/>
    <col min="15874" max="15875" width="16" style="163" customWidth="1"/>
    <col min="15876" max="15876" width="17" style="163" customWidth="1"/>
    <col min="15877" max="15877" width="15.28515625" style="163" customWidth="1"/>
    <col min="15878" max="15878" width="17" style="163" customWidth="1"/>
    <col min="15879" max="15879" width="15.42578125" style="163" customWidth="1"/>
    <col min="15880" max="15880" width="9.140625" style="163"/>
    <col min="15881" max="15881" width="10.28515625" style="163" bestFit="1" customWidth="1"/>
    <col min="15882" max="16126" width="9.140625" style="163"/>
    <col min="16127" max="16127" width="11.42578125" style="163" customWidth="1"/>
    <col min="16128" max="16128" width="15.140625" style="163" customWidth="1"/>
    <col min="16129" max="16129" width="19.85546875" style="163" customWidth="1"/>
    <col min="16130" max="16131" width="16" style="163" customWidth="1"/>
    <col min="16132" max="16132" width="17" style="163" customWidth="1"/>
    <col min="16133" max="16133" width="15.28515625" style="163" customWidth="1"/>
    <col min="16134" max="16134" width="17" style="163" customWidth="1"/>
    <col min="16135" max="16135" width="15.42578125" style="163" customWidth="1"/>
    <col min="16136" max="16136" width="9.140625" style="163"/>
    <col min="16137" max="16137" width="10.28515625" style="163" bestFit="1" customWidth="1"/>
    <col min="16138" max="16384" width="9.140625" style="163"/>
  </cols>
  <sheetData>
    <row r="1" spans="1:7" ht="16.5" customHeight="1">
      <c r="A1" s="606" t="s">
        <v>542</v>
      </c>
      <c r="B1" s="606"/>
      <c r="C1" s="606"/>
      <c r="D1" s="606"/>
      <c r="E1" s="606"/>
      <c r="F1" s="606"/>
      <c r="G1" s="606"/>
    </row>
    <row r="2" spans="1:7">
      <c r="A2" s="201"/>
      <c r="B2" s="201"/>
      <c r="C2" s="201"/>
      <c r="D2" s="201"/>
      <c r="E2" s="201"/>
      <c r="F2" s="201"/>
      <c r="G2" s="201"/>
    </row>
    <row r="3" spans="1:7" ht="52.5" customHeight="1">
      <c r="A3" s="474" t="s">
        <v>643</v>
      </c>
      <c r="B3" s="474"/>
      <c r="C3" s="474"/>
      <c r="D3" s="474"/>
      <c r="E3" s="474"/>
      <c r="F3" s="474"/>
      <c r="G3" s="474"/>
    </row>
    <row r="4" spans="1:7">
      <c r="A4" s="475" t="s">
        <v>22</v>
      </c>
      <c r="B4" s="475"/>
      <c r="C4" s="475"/>
      <c r="D4" s="475"/>
      <c r="E4" s="475"/>
      <c r="F4" s="475"/>
      <c r="G4" s="475"/>
    </row>
    <row r="5" spans="1:7" s="164" customFormat="1">
      <c r="A5" s="163"/>
      <c r="B5" s="163"/>
      <c r="C5" s="163"/>
      <c r="D5" s="163"/>
      <c r="E5" s="163"/>
      <c r="F5" s="163"/>
      <c r="G5" s="163"/>
    </row>
    <row r="6" spans="1:7">
      <c r="A6" s="475" t="s">
        <v>55</v>
      </c>
      <c r="B6" s="475"/>
      <c r="C6" s="475"/>
      <c r="D6" s="475"/>
      <c r="E6" s="475"/>
      <c r="F6" s="475"/>
      <c r="G6" s="475"/>
    </row>
    <row r="7" spans="1:7" s="164" customFormat="1" ht="17.25" thickBot="1">
      <c r="A7" s="163"/>
      <c r="B7" s="163"/>
      <c r="C7" s="163"/>
      <c r="D7" s="163"/>
      <c r="E7" s="163"/>
      <c r="F7" s="163"/>
      <c r="G7" s="163"/>
    </row>
    <row r="8" spans="1:7">
      <c r="A8" s="418" t="s">
        <v>24</v>
      </c>
      <c r="B8" s="419"/>
      <c r="C8" s="419"/>
      <c r="D8" s="392" t="s">
        <v>52</v>
      </c>
      <c r="E8" s="392"/>
      <c r="F8" s="392"/>
      <c r="G8" s="392"/>
    </row>
    <row r="9" spans="1:7">
      <c r="A9" s="420"/>
      <c r="B9" s="391"/>
      <c r="C9" s="391"/>
      <c r="D9" s="393" t="s">
        <v>25</v>
      </c>
      <c r="E9" s="394"/>
      <c r="F9" s="393" t="s">
        <v>26</v>
      </c>
      <c r="G9" s="394"/>
    </row>
    <row r="10" spans="1:7" ht="44.25" customHeight="1" thickBot="1">
      <c r="A10" s="421"/>
      <c r="B10" s="422"/>
      <c r="C10" s="422"/>
      <c r="D10" s="3" t="s">
        <v>10</v>
      </c>
      <c r="E10" s="180" t="s">
        <v>5</v>
      </c>
      <c r="F10" s="3" t="s">
        <v>10</v>
      </c>
      <c r="G10" s="121" t="s">
        <v>5</v>
      </c>
    </row>
    <row r="11" spans="1:7">
      <c r="A11" s="395" t="s">
        <v>27</v>
      </c>
      <c r="B11" s="396"/>
      <c r="C11" s="399" t="s">
        <v>11</v>
      </c>
      <c r="D11" s="400"/>
      <c r="E11" s="400"/>
      <c r="F11" s="400"/>
      <c r="G11" s="401"/>
    </row>
    <row r="12" spans="1:7" ht="42.75" customHeight="1">
      <c r="A12" s="397"/>
      <c r="B12" s="398"/>
      <c r="C12" s="402" t="s">
        <v>543</v>
      </c>
      <c r="D12" s="403"/>
      <c r="E12" s="403"/>
      <c r="F12" s="403"/>
      <c r="G12" s="404"/>
    </row>
    <row r="13" spans="1:7">
      <c r="A13" s="405" t="s">
        <v>56</v>
      </c>
      <c r="B13" s="394" t="s">
        <v>41</v>
      </c>
      <c r="C13" s="583" t="s">
        <v>31</v>
      </c>
      <c r="D13" s="584"/>
      <c r="E13" s="584"/>
      <c r="F13" s="584"/>
      <c r="G13" s="585"/>
    </row>
    <row r="14" spans="1:7" ht="17.25" thickBot="1">
      <c r="A14" s="405"/>
      <c r="B14" s="394"/>
      <c r="C14" s="586" t="s">
        <v>57</v>
      </c>
      <c r="D14" s="587"/>
      <c r="E14" s="587"/>
      <c r="F14" s="587"/>
      <c r="G14" s="588"/>
    </row>
    <row r="15" spans="1:7" ht="50.25" thickBot="1">
      <c r="A15" s="374" t="s">
        <v>42</v>
      </c>
      <c r="B15" s="375"/>
      <c r="C15" s="143" t="s">
        <v>43</v>
      </c>
      <c r="D15" s="336">
        <v>5</v>
      </c>
      <c r="E15" s="336">
        <v>5</v>
      </c>
      <c r="F15" s="313"/>
      <c r="G15" s="147"/>
    </row>
    <row r="16" spans="1:7" ht="17.25" thickBot="1">
      <c r="A16" s="374" t="s">
        <v>44</v>
      </c>
      <c r="B16" s="375"/>
      <c r="C16" s="143"/>
      <c r="D16" s="148" t="s">
        <v>33</v>
      </c>
      <c r="E16" s="148" t="s">
        <v>33</v>
      </c>
      <c r="F16" s="314">
        <f>SUM(Shirak!C42:C46)</f>
        <v>-1029</v>
      </c>
      <c r="G16" s="314">
        <f>SUM(Shirak!D42:D46)</f>
        <v>-1029</v>
      </c>
    </row>
    <row r="17" spans="1:7" ht="17.25" thickBot="1">
      <c r="A17" s="374" t="s">
        <v>45</v>
      </c>
      <c r="B17" s="376"/>
      <c r="C17" s="375"/>
      <c r="D17" s="189"/>
      <c r="E17" s="148"/>
      <c r="F17" s="146"/>
      <c r="G17" s="147"/>
    </row>
    <row r="18" spans="1:7">
      <c r="A18" s="377" t="s">
        <v>46</v>
      </c>
      <c r="B18" s="378"/>
      <c r="C18" s="378"/>
      <c r="D18" s="378"/>
      <c r="E18" s="378"/>
      <c r="F18" s="378"/>
      <c r="G18" s="379"/>
    </row>
    <row r="19" spans="1:7" ht="17.25" thickBot="1">
      <c r="A19" s="380" t="s">
        <v>58</v>
      </c>
      <c r="B19" s="381"/>
      <c r="C19" s="381"/>
      <c r="D19" s="381"/>
      <c r="E19" s="381"/>
      <c r="F19" s="381"/>
      <c r="G19" s="382"/>
    </row>
    <row r="20" spans="1:7">
      <c r="A20" s="383" t="s">
        <v>38</v>
      </c>
      <c r="B20" s="384"/>
      <c r="C20" s="384"/>
      <c r="D20" s="384"/>
      <c r="E20" s="384"/>
      <c r="F20" s="385"/>
      <c r="G20" s="386"/>
    </row>
    <row r="21" spans="1:7" ht="22.5" customHeight="1" thickBot="1">
      <c r="A21" s="387" t="s">
        <v>47</v>
      </c>
      <c r="B21" s="388"/>
      <c r="C21" s="388"/>
      <c r="D21" s="388"/>
      <c r="E21" s="388"/>
      <c r="F21" s="389"/>
      <c r="G21" s="390"/>
    </row>
    <row r="22" spans="1:7">
      <c r="A22" s="383" t="s">
        <v>39</v>
      </c>
      <c r="B22" s="384"/>
      <c r="C22" s="384"/>
      <c r="D22" s="384"/>
      <c r="E22" s="384"/>
      <c r="F22" s="385"/>
      <c r="G22" s="386"/>
    </row>
    <row r="23" spans="1:7" ht="61.5" customHeight="1" thickBot="1">
      <c r="A23" s="387" t="s">
        <v>48</v>
      </c>
      <c r="B23" s="388"/>
      <c r="C23" s="388"/>
      <c r="D23" s="388"/>
      <c r="E23" s="388"/>
      <c r="F23" s="389"/>
      <c r="G23" s="390"/>
    </row>
    <row r="24" spans="1:7">
      <c r="A24" s="395" t="s">
        <v>27</v>
      </c>
      <c r="B24" s="396"/>
      <c r="C24" s="399" t="s">
        <v>11</v>
      </c>
      <c r="D24" s="400"/>
      <c r="E24" s="400"/>
      <c r="F24" s="400"/>
      <c r="G24" s="401"/>
    </row>
    <row r="25" spans="1:7">
      <c r="A25" s="397"/>
      <c r="B25" s="398"/>
      <c r="C25" s="402" t="s">
        <v>494</v>
      </c>
      <c r="D25" s="403"/>
      <c r="E25" s="403"/>
      <c r="F25" s="403"/>
      <c r="G25" s="404"/>
    </row>
    <row r="26" spans="1:7">
      <c r="A26" s="405" t="s">
        <v>419</v>
      </c>
      <c r="B26" s="394" t="s">
        <v>41</v>
      </c>
      <c r="C26" s="583" t="s">
        <v>31</v>
      </c>
      <c r="D26" s="584"/>
      <c r="E26" s="584"/>
      <c r="F26" s="584"/>
      <c r="G26" s="585"/>
    </row>
    <row r="27" spans="1:7" ht="17.25" thickBot="1">
      <c r="A27" s="405"/>
      <c r="B27" s="394"/>
      <c r="C27" s="586" t="s">
        <v>431</v>
      </c>
      <c r="D27" s="587"/>
      <c r="E27" s="587"/>
      <c r="F27" s="587"/>
      <c r="G27" s="588"/>
    </row>
    <row r="28" spans="1:7" ht="50.25" thickBot="1">
      <c r="A28" s="374" t="s">
        <v>42</v>
      </c>
      <c r="B28" s="375"/>
      <c r="C28" s="143" t="s">
        <v>43</v>
      </c>
      <c r="D28" s="145">
        <v>3</v>
      </c>
      <c r="E28" s="145">
        <v>3</v>
      </c>
      <c r="F28" s="144"/>
      <c r="G28" s="147"/>
    </row>
    <row r="29" spans="1:7" ht="24" customHeight="1" thickBot="1">
      <c r="A29" s="374" t="s">
        <v>44</v>
      </c>
      <c r="B29" s="375"/>
      <c r="C29" s="143"/>
      <c r="D29" s="148" t="s">
        <v>33</v>
      </c>
      <c r="E29" s="148" t="s">
        <v>33</v>
      </c>
      <c r="F29" s="66">
        <f>SUM(Shirak!C52,Shirak!C15:C16)</f>
        <v>-2098</v>
      </c>
      <c r="G29" s="66">
        <f>SUM(Shirak!D52,Shirak!D15:D16)</f>
        <v>-2098</v>
      </c>
    </row>
    <row r="30" spans="1:7" ht="27.75" customHeight="1" thickBot="1">
      <c r="A30" s="374" t="s">
        <v>45</v>
      </c>
      <c r="B30" s="376"/>
      <c r="C30" s="375"/>
      <c r="D30" s="189"/>
      <c r="E30" s="148"/>
      <c r="F30" s="146"/>
      <c r="G30" s="147"/>
    </row>
    <row r="31" spans="1:7">
      <c r="A31" s="377" t="s">
        <v>46</v>
      </c>
      <c r="B31" s="378"/>
      <c r="C31" s="378"/>
      <c r="D31" s="378"/>
      <c r="E31" s="378"/>
      <c r="F31" s="378"/>
      <c r="G31" s="379"/>
    </row>
    <row r="32" spans="1:7" ht="17.25" thickBot="1">
      <c r="A32" s="380" t="s">
        <v>432</v>
      </c>
      <c r="B32" s="381"/>
      <c r="C32" s="381"/>
      <c r="D32" s="381"/>
      <c r="E32" s="381"/>
      <c r="F32" s="381"/>
      <c r="G32" s="382"/>
    </row>
    <row r="33" spans="1:7">
      <c r="A33" s="383" t="s">
        <v>38</v>
      </c>
      <c r="B33" s="384"/>
      <c r="C33" s="384"/>
      <c r="D33" s="384"/>
      <c r="E33" s="384"/>
      <c r="F33" s="385"/>
      <c r="G33" s="386"/>
    </row>
    <row r="34" spans="1:7" ht="17.25" thickBot="1">
      <c r="A34" s="387" t="s">
        <v>47</v>
      </c>
      <c r="B34" s="388"/>
      <c r="C34" s="388"/>
      <c r="D34" s="388"/>
      <c r="E34" s="388"/>
      <c r="F34" s="389"/>
      <c r="G34" s="390"/>
    </row>
    <row r="35" spans="1:7">
      <c r="A35" s="383" t="s">
        <v>39</v>
      </c>
      <c r="B35" s="384"/>
      <c r="C35" s="384"/>
      <c r="D35" s="384"/>
      <c r="E35" s="384"/>
      <c r="F35" s="385"/>
      <c r="G35" s="386"/>
    </row>
    <row r="36" spans="1:7" ht="48.75" customHeight="1" thickBot="1">
      <c r="A36" s="387" t="s">
        <v>48</v>
      </c>
      <c r="B36" s="388"/>
      <c r="C36" s="388"/>
      <c r="D36" s="388"/>
      <c r="E36" s="388"/>
      <c r="F36" s="389"/>
      <c r="G36" s="390"/>
    </row>
    <row r="37" spans="1:7">
      <c r="A37" s="266"/>
      <c r="B37" s="266"/>
      <c r="C37" s="266"/>
      <c r="D37" s="266"/>
      <c r="E37" s="266"/>
      <c r="F37" s="266"/>
      <c r="G37" s="266"/>
    </row>
    <row r="38" spans="1:7">
      <c r="A38" s="475" t="s">
        <v>23</v>
      </c>
      <c r="B38" s="475"/>
      <c r="C38" s="475"/>
      <c r="D38" s="475"/>
      <c r="E38" s="475"/>
      <c r="F38" s="475"/>
      <c r="G38" s="475"/>
    </row>
    <row r="39" spans="1:7" ht="17.25" thickBot="1">
      <c r="A39" s="164"/>
      <c r="B39" s="164"/>
      <c r="C39" s="164"/>
      <c r="D39" s="164"/>
      <c r="E39" s="164"/>
      <c r="F39" s="164"/>
      <c r="G39" s="164"/>
    </row>
    <row r="40" spans="1:7">
      <c r="A40" s="418" t="s">
        <v>24</v>
      </c>
      <c r="B40" s="419"/>
      <c r="C40" s="419"/>
      <c r="D40" s="504"/>
      <c r="E40" s="504"/>
      <c r="F40" s="504"/>
      <c r="G40" s="505"/>
    </row>
    <row r="41" spans="1:7">
      <c r="A41" s="420"/>
      <c r="B41" s="391"/>
      <c r="C41" s="391"/>
      <c r="D41" s="844"/>
      <c r="E41" s="394"/>
      <c r="F41" s="844"/>
      <c r="G41" s="394"/>
    </row>
    <row r="42" spans="1:7" ht="17.25" thickBot="1">
      <c r="A42" s="421"/>
      <c r="B42" s="422"/>
      <c r="C42" s="422"/>
      <c r="D42" s="3" t="s">
        <v>10</v>
      </c>
      <c r="E42" s="180" t="s">
        <v>5</v>
      </c>
      <c r="F42" s="3" t="s">
        <v>10</v>
      </c>
      <c r="G42" s="121" t="s">
        <v>5</v>
      </c>
    </row>
    <row r="43" spans="1:7">
      <c r="A43" s="395" t="s">
        <v>27</v>
      </c>
      <c r="B43" s="396"/>
      <c r="C43" s="690" t="s">
        <v>11</v>
      </c>
      <c r="D43" s="691"/>
      <c r="E43" s="691"/>
      <c r="F43" s="691"/>
      <c r="G43" s="692"/>
    </row>
    <row r="44" spans="1:7">
      <c r="A44" s="397"/>
      <c r="B44" s="398"/>
      <c r="C44" s="402" t="s">
        <v>28</v>
      </c>
      <c r="D44" s="403"/>
      <c r="E44" s="403"/>
      <c r="F44" s="403"/>
      <c r="G44" s="404"/>
    </row>
    <row r="45" spans="1:7">
      <c r="A45" s="405" t="s">
        <v>29</v>
      </c>
      <c r="B45" s="394" t="s">
        <v>30</v>
      </c>
      <c r="C45" s="583" t="s">
        <v>31</v>
      </c>
      <c r="D45" s="584"/>
      <c r="E45" s="584"/>
      <c r="F45" s="584"/>
      <c r="G45" s="585"/>
    </row>
    <row r="46" spans="1:7" ht="39" customHeight="1" thickBot="1">
      <c r="A46" s="405"/>
      <c r="B46" s="394"/>
      <c r="C46" s="859" t="s">
        <v>544</v>
      </c>
      <c r="D46" s="860"/>
      <c r="E46" s="860"/>
      <c r="F46" s="860"/>
      <c r="G46" s="861"/>
    </row>
    <row r="47" spans="1:7" ht="17.25" thickBot="1">
      <c r="A47" s="847" t="s">
        <v>32</v>
      </c>
      <c r="B47" s="848"/>
      <c r="C47" s="315"/>
      <c r="D47" s="316" t="s">
        <v>33</v>
      </c>
      <c r="E47" s="316" t="s">
        <v>33</v>
      </c>
      <c r="F47" s="314">
        <f>SUM(Shirak!C12:C14,Shirak!C20:C29,Shirak!C54:C55)</f>
        <v>2855</v>
      </c>
      <c r="G47" s="314">
        <f>SUM(Shirak!D12:D14,Shirak!D20:D29,Shirak!D54:D55)</f>
        <v>2855</v>
      </c>
    </row>
    <row r="48" spans="1:7">
      <c r="A48" s="849" t="s">
        <v>381</v>
      </c>
      <c r="B48" s="850"/>
      <c r="C48" s="850"/>
      <c r="D48" s="850"/>
      <c r="E48" s="850"/>
      <c r="F48" s="850"/>
      <c r="G48" s="851"/>
    </row>
    <row r="49" spans="1:7" ht="17.25" thickBot="1">
      <c r="A49" s="380" t="s">
        <v>545</v>
      </c>
      <c r="B49" s="381"/>
      <c r="C49" s="381"/>
      <c r="D49" s="381"/>
      <c r="E49" s="381"/>
      <c r="F49" s="381"/>
      <c r="G49" s="382"/>
    </row>
    <row r="50" spans="1:7" ht="17.25" thickBot="1">
      <c r="A50" s="852" t="s">
        <v>34</v>
      </c>
      <c r="B50" s="853"/>
      <c r="C50" s="853"/>
      <c r="D50" s="853"/>
      <c r="E50" s="853"/>
      <c r="F50" s="853"/>
      <c r="G50" s="854"/>
    </row>
    <row r="51" spans="1:7" ht="72" customHeight="1" thickBot="1">
      <c r="A51" s="855" t="s">
        <v>35</v>
      </c>
      <c r="B51" s="856"/>
      <c r="C51" s="857" t="s">
        <v>36</v>
      </c>
      <c r="D51" s="376"/>
      <c r="E51" s="376"/>
      <c r="F51" s="376"/>
      <c r="G51" s="858"/>
    </row>
    <row r="52" spans="1:7" ht="60.75" customHeight="1" thickBot="1">
      <c r="A52" s="845" t="s">
        <v>37</v>
      </c>
      <c r="B52" s="846"/>
      <c r="C52" s="317"/>
      <c r="D52" s="317"/>
      <c r="E52" s="317"/>
      <c r="F52" s="317"/>
      <c r="G52" s="318"/>
    </row>
    <row r="53" spans="1:7">
      <c r="A53" s="383" t="s">
        <v>38</v>
      </c>
      <c r="B53" s="384"/>
      <c r="C53" s="384"/>
      <c r="D53" s="384"/>
      <c r="E53" s="384"/>
      <c r="F53" s="385"/>
      <c r="G53" s="386"/>
    </row>
    <row r="54" spans="1:7" ht="17.25" thickBot="1">
      <c r="A54" s="387" t="s">
        <v>546</v>
      </c>
      <c r="B54" s="388"/>
      <c r="C54" s="388"/>
      <c r="D54" s="388"/>
      <c r="E54" s="388"/>
      <c r="F54" s="389"/>
      <c r="G54" s="390"/>
    </row>
    <row r="55" spans="1:7">
      <c r="A55" s="383" t="s">
        <v>39</v>
      </c>
      <c r="B55" s="384"/>
      <c r="C55" s="384"/>
      <c r="D55" s="384"/>
      <c r="E55" s="384"/>
      <c r="F55" s="385"/>
      <c r="G55" s="386"/>
    </row>
    <row r="56" spans="1:7" ht="17.25" thickBot="1">
      <c r="A56" s="387" t="s">
        <v>40</v>
      </c>
      <c r="B56" s="388"/>
      <c r="C56" s="388"/>
      <c r="D56" s="388"/>
      <c r="E56" s="388"/>
      <c r="F56" s="389"/>
      <c r="G56" s="390"/>
    </row>
    <row r="57" spans="1:7">
      <c r="A57" s="526" t="s">
        <v>27</v>
      </c>
      <c r="B57" s="527"/>
      <c r="C57" s="530" t="s">
        <v>11</v>
      </c>
      <c r="D57" s="531"/>
      <c r="E57" s="531"/>
      <c r="F57" s="531"/>
      <c r="G57" s="532"/>
    </row>
    <row r="58" spans="1:7">
      <c r="A58" s="528"/>
      <c r="B58" s="529"/>
      <c r="C58" s="402" t="s">
        <v>403</v>
      </c>
      <c r="D58" s="403"/>
      <c r="E58" s="403"/>
      <c r="F58" s="403"/>
      <c r="G58" s="404"/>
    </row>
    <row r="59" spans="1:7">
      <c r="A59" s="510" t="s">
        <v>404</v>
      </c>
      <c r="B59" s="511" t="s">
        <v>405</v>
      </c>
      <c r="C59" s="512" t="s">
        <v>31</v>
      </c>
      <c r="D59" s="513"/>
      <c r="E59" s="513"/>
      <c r="F59" s="513"/>
      <c r="G59" s="514"/>
    </row>
    <row r="60" spans="1:7">
      <c r="A60" s="510"/>
      <c r="B60" s="511"/>
      <c r="C60" s="515" t="s">
        <v>547</v>
      </c>
      <c r="D60" s="516"/>
      <c r="E60" s="516"/>
      <c r="F60" s="516"/>
      <c r="G60" s="517"/>
    </row>
    <row r="61" spans="1:7" ht="17.25" thickBot="1">
      <c r="A61" s="518" t="s">
        <v>32</v>
      </c>
      <c r="B61" s="519"/>
      <c r="C61" s="124"/>
      <c r="D61" s="187" t="s">
        <v>33</v>
      </c>
      <c r="E61" s="187" t="s">
        <v>33</v>
      </c>
      <c r="F61" s="126">
        <f>SUM(Shirak!C48:C51)</f>
        <v>84809</v>
      </c>
      <c r="G61" s="126">
        <f>SUM(Shirak!D48:D51)</f>
        <v>-2191</v>
      </c>
    </row>
    <row r="62" spans="1:7">
      <c r="A62" s="520"/>
      <c r="B62" s="521"/>
      <c r="C62" s="521"/>
      <c r="D62" s="521"/>
      <c r="E62" s="521"/>
      <c r="F62" s="521"/>
      <c r="G62" s="522"/>
    </row>
    <row r="63" spans="1:7" ht="21" customHeight="1" thickBot="1">
      <c r="A63" s="600" t="s">
        <v>548</v>
      </c>
      <c r="B63" s="601"/>
      <c r="C63" s="601"/>
      <c r="D63" s="601"/>
      <c r="E63" s="601"/>
      <c r="F63" s="601"/>
      <c r="G63" s="602"/>
    </row>
    <row r="64" spans="1:7" ht="17.25" thickBot="1">
      <c r="A64" s="547" t="s">
        <v>34</v>
      </c>
      <c r="B64" s="548"/>
      <c r="C64" s="548"/>
      <c r="D64" s="548"/>
      <c r="E64" s="548"/>
      <c r="F64" s="548"/>
      <c r="G64" s="549"/>
    </row>
    <row r="65" spans="1:7" ht="79.5" customHeight="1" thickBot="1">
      <c r="A65" s="550" t="s">
        <v>35</v>
      </c>
      <c r="B65" s="551"/>
      <c r="C65" s="552" t="s">
        <v>408</v>
      </c>
      <c r="D65" s="553"/>
      <c r="E65" s="553"/>
      <c r="F65" s="553"/>
      <c r="G65" s="554"/>
    </row>
    <row r="66" spans="1:7" ht="17.25" thickBot="1">
      <c r="A66" s="555" t="s">
        <v>37</v>
      </c>
      <c r="B66" s="556"/>
      <c r="C66" s="127"/>
      <c r="D66" s="127"/>
      <c r="E66" s="127"/>
      <c r="F66" s="127"/>
      <c r="G66" s="128"/>
    </row>
    <row r="67" spans="1:7">
      <c r="A67" s="537" t="s">
        <v>38</v>
      </c>
      <c r="B67" s="538"/>
      <c r="C67" s="538"/>
      <c r="D67" s="538"/>
      <c r="E67" s="538"/>
      <c r="F67" s="539"/>
      <c r="G67" s="540"/>
    </row>
    <row r="68" spans="1:7" ht="17.25" thickBot="1">
      <c r="A68" s="533" t="s">
        <v>549</v>
      </c>
      <c r="B68" s="534"/>
      <c r="C68" s="534"/>
      <c r="D68" s="534"/>
      <c r="E68" s="534"/>
      <c r="F68" s="535"/>
      <c r="G68" s="536"/>
    </row>
    <row r="69" spans="1:7">
      <c r="A69" s="537" t="s">
        <v>39</v>
      </c>
      <c r="B69" s="538"/>
      <c r="C69" s="538"/>
      <c r="D69" s="538"/>
      <c r="E69" s="538"/>
      <c r="F69" s="539"/>
      <c r="G69" s="540"/>
    </row>
    <row r="70" spans="1:7" ht="17.25" thickBot="1">
      <c r="A70" s="533" t="s">
        <v>410</v>
      </c>
      <c r="B70" s="534"/>
      <c r="C70" s="534"/>
      <c r="D70" s="534"/>
      <c r="E70" s="534"/>
      <c r="F70" s="535"/>
      <c r="G70" s="536"/>
    </row>
    <row r="71" spans="1:7">
      <c r="A71" s="793" t="s">
        <v>27</v>
      </c>
      <c r="B71" s="794"/>
      <c r="C71" s="799" t="s">
        <v>11</v>
      </c>
      <c r="D71" s="807"/>
      <c r="E71" s="807"/>
      <c r="F71" s="807"/>
      <c r="G71" s="801"/>
    </row>
    <row r="72" spans="1:7">
      <c r="A72" s="795"/>
      <c r="B72" s="796"/>
      <c r="C72" s="802" t="s">
        <v>487</v>
      </c>
      <c r="D72" s="803"/>
      <c r="E72" s="804"/>
      <c r="F72" s="804"/>
      <c r="G72" s="805"/>
    </row>
    <row r="73" spans="1:7" ht="17.25" thickBot="1">
      <c r="A73" s="797"/>
      <c r="B73" s="798"/>
      <c r="C73" s="806" t="s">
        <v>386</v>
      </c>
      <c r="D73" s="807"/>
      <c r="E73" s="808"/>
      <c r="F73" s="808"/>
      <c r="G73" s="809"/>
    </row>
    <row r="74" spans="1:7" ht="17.25" thickBot="1">
      <c r="A74" s="226" t="s">
        <v>488</v>
      </c>
      <c r="B74" s="227" t="s">
        <v>405</v>
      </c>
      <c r="C74" s="789" t="s">
        <v>550</v>
      </c>
      <c r="D74" s="790"/>
      <c r="E74" s="790"/>
      <c r="F74" s="790"/>
      <c r="G74" s="813"/>
    </row>
    <row r="75" spans="1:7" ht="18.75" thickBot="1">
      <c r="A75" s="820" t="s">
        <v>490</v>
      </c>
      <c r="B75" s="820"/>
      <c r="C75" s="228"/>
      <c r="D75" s="205" t="s">
        <v>33</v>
      </c>
      <c r="E75" s="205" t="s">
        <v>33</v>
      </c>
      <c r="F75" s="229">
        <f>SUM(Shirak!C53)</f>
        <v>-724</v>
      </c>
      <c r="G75" s="229">
        <f>SUM(Shirak!D53)</f>
        <v>-724</v>
      </c>
    </row>
    <row r="76" spans="1:7" ht="17.25" thickBot="1">
      <c r="A76" s="821" t="s">
        <v>381</v>
      </c>
      <c r="B76" s="822"/>
      <c r="C76" s="823"/>
      <c r="D76" s="823"/>
      <c r="E76" s="823"/>
      <c r="F76" s="823"/>
      <c r="G76" s="824"/>
    </row>
    <row r="77" spans="1:7" ht="17.25" thickBot="1">
      <c r="A77" s="814" t="s">
        <v>551</v>
      </c>
      <c r="B77" s="816"/>
      <c r="C77" s="816"/>
      <c r="D77" s="816"/>
      <c r="E77" s="816"/>
      <c r="F77" s="816"/>
      <c r="G77" s="815"/>
    </row>
    <row r="78" spans="1:7" ht="17.25" thickBot="1">
      <c r="A78" s="828" t="s">
        <v>34</v>
      </c>
      <c r="B78" s="829"/>
      <c r="C78" s="829"/>
      <c r="D78" s="829"/>
      <c r="E78" s="829"/>
      <c r="F78" s="829"/>
      <c r="G78" s="830"/>
    </row>
    <row r="79" spans="1:7" ht="77.25" customHeight="1" thickBot="1">
      <c r="A79" s="831" t="s">
        <v>35</v>
      </c>
      <c r="B79" s="824"/>
      <c r="C79" s="814" t="s">
        <v>492</v>
      </c>
      <c r="D79" s="816"/>
      <c r="E79" s="816"/>
      <c r="F79" s="816"/>
      <c r="G79" s="815"/>
    </row>
    <row r="80" spans="1:7" ht="56.25" customHeight="1" thickBot="1">
      <c r="A80" s="831" t="s">
        <v>37</v>
      </c>
      <c r="B80" s="824"/>
      <c r="C80" s="230"/>
      <c r="D80" s="230"/>
      <c r="E80" s="230"/>
      <c r="F80" s="230"/>
      <c r="G80" s="230"/>
    </row>
    <row r="81" spans="1:7" ht="17.25" thickBot="1">
      <c r="A81" s="831" t="s">
        <v>38</v>
      </c>
      <c r="B81" s="823"/>
      <c r="C81" s="823"/>
      <c r="D81" s="823"/>
      <c r="E81" s="823"/>
      <c r="F81" s="823"/>
      <c r="G81" s="824"/>
    </row>
    <row r="82" spans="1:7" ht="17.25" thickBot="1">
      <c r="A82" s="831" t="s">
        <v>39</v>
      </c>
      <c r="B82" s="823"/>
      <c r="C82" s="823"/>
      <c r="D82" s="823"/>
      <c r="E82" s="823"/>
      <c r="F82" s="823"/>
      <c r="G82" s="824"/>
    </row>
    <row r="83" spans="1:7" ht="17.25" thickBot="1">
      <c r="A83" s="814" t="s">
        <v>493</v>
      </c>
      <c r="B83" s="816"/>
      <c r="C83" s="816"/>
      <c r="D83" s="816"/>
      <c r="E83" s="816"/>
      <c r="F83" s="816"/>
      <c r="G83" s="815"/>
    </row>
    <row r="84" spans="1:7">
      <c r="A84" s="319"/>
      <c r="B84" s="319"/>
      <c r="C84" s="319"/>
      <c r="D84" s="319"/>
      <c r="E84" s="319"/>
      <c r="F84" s="319"/>
      <c r="G84" s="319"/>
    </row>
    <row r="85" spans="1:7">
      <c r="A85" s="475" t="s">
        <v>518</v>
      </c>
      <c r="B85" s="475"/>
      <c r="C85" s="475"/>
      <c r="D85" s="475"/>
      <c r="E85" s="475"/>
      <c r="F85" s="475"/>
      <c r="G85" s="475"/>
    </row>
    <row r="87" spans="1:7" ht="17.25" thickBot="1">
      <c r="A87" s="475" t="s">
        <v>519</v>
      </c>
      <c r="B87" s="475"/>
      <c r="C87" s="475"/>
      <c r="D87" s="475"/>
      <c r="E87" s="475"/>
      <c r="F87" s="475"/>
      <c r="G87" s="475"/>
    </row>
    <row r="88" spans="1:7">
      <c r="A88" s="418" t="s">
        <v>24</v>
      </c>
      <c r="B88" s="419"/>
      <c r="C88" s="419"/>
      <c r="D88" s="504"/>
      <c r="E88" s="504"/>
      <c r="F88" s="504"/>
      <c r="G88" s="505"/>
    </row>
    <row r="89" spans="1:7">
      <c r="A89" s="420"/>
      <c r="B89" s="391"/>
      <c r="C89" s="391"/>
      <c r="D89" s="844"/>
      <c r="E89" s="394"/>
      <c r="F89" s="844"/>
      <c r="G89" s="394"/>
    </row>
    <row r="90" spans="1:7" ht="17.25" thickBot="1">
      <c r="A90" s="421"/>
      <c r="B90" s="422"/>
      <c r="C90" s="422"/>
      <c r="D90" s="3" t="s">
        <v>10</v>
      </c>
      <c r="E90" s="180" t="s">
        <v>5</v>
      </c>
      <c r="F90" s="3" t="s">
        <v>10</v>
      </c>
      <c r="G90" s="121" t="s">
        <v>5</v>
      </c>
    </row>
    <row r="91" spans="1:7">
      <c r="A91" s="395" t="s">
        <v>27</v>
      </c>
      <c r="B91" s="396"/>
      <c r="C91" s="399" t="s">
        <v>11</v>
      </c>
      <c r="D91" s="400"/>
      <c r="E91" s="400"/>
      <c r="F91" s="400"/>
      <c r="G91" s="401"/>
    </row>
    <row r="92" spans="1:7">
      <c r="A92" s="397"/>
      <c r="B92" s="398"/>
      <c r="C92" s="402" t="s">
        <v>411</v>
      </c>
      <c r="D92" s="403"/>
      <c r="E92" s="403"/>
      <c r="F92" s="403"/>
      <c r="G92" s="404"/>
    </row>
    <row r="93" spans="1:7">
      <c r="A93" s="405" t="s">
        <v>422</v>
      </c>
      <c r="B93" s="394" t="s">
        <v>388</v>
      </c>
      <c r="C93" s="583" t="s">
        <v>31</v>
      </c>
      <c r="D93" s="584"/>
      <c r="E93" s="584"/>
      <c r="F93" s="584"/>
      <c r="G93" s="585"/>
    </row>
    <row r="94" spans="1:7" ht="17.25" thickBot="1">
      <c r="A94" s="581"/>
      <c r="B94" s="582"/>
      <c r="C94" s="586" t="s">
        <v>413</v>
      </c>
      <c r="D94" s="587"/>
      <c r="E94" s="587"/>
      <c r="F94" s="587"/>
      <c r="G94" s="588"/>
    </row>
    <row r="95" spans="1:7" ht="49.5">
      <c r="A95" s="575" t="s">
        <v>389</v>
      </c>
      <c r="B95" s="576"/>
      <c r="C95" s="153" t="s">
        <v>414</v>
      </c>
      <c r="D95" s="154">
        <v>1</v>
      </c>
      <c r="E95" s="154">
        <v>1</v>
      </c>
      <c r="F95" s="155"/>
      <c r="G95" s="156"/>
    </row>
    <row r="96" spans="1:7" ht="22.5" customHeight="1" thickBot="1">
      <c r="A96" s="577" t="s">
        <v>391</v>
      </c>
      <c r="B96" s="578"/>
      <c r="C96" s="157"/>
      <c r="D96" s="157"/>
      <c r="E96" s="180"/>
      <c r="F96" s="158"/>
      <c r="G96" s="121"/>
    </row>
    <row r="97" spans="1:7" ht="61.5" customHeight="1" thickBot="1">
      <c r="A97" s="579" t="s">
        <v>415</v>
      </c>
      <c r="B97" s="580"/>
      <c r="C97" s="580"/>
      <c r="D97" s="192"/>
      <c r="E97" s="148"/>
      <c r="F97" s="229">
        <f>SUM(Shirak!C47)</f>
        <v>-264</v>
      </c>
      <c r="G97" s="229">
        <f>SUM(Shirak!D47)</f>
        <v>-264</v>
      </c>
    </row>
    <row r="98" spans="1:7" ht="45" customHeight="1" thickBot="1">
      <c r="A98" s="374" t="s">
        <v>416</v>
      </c>
      <c r="B98" s="375"/>
      <c r="C98" s="161">
        <f>G97</f>
        <v>-264</v>
      </c>
      <c r="D98" s="161"/>
      <c r="E98" s="148"/>
      <c r="F98" s="146"/>
      <c r="G98" s="147"/>
    </row>
    <row r="99" spans="1:7" ht="93" customHeight="1" thickBot="1">
      <c r="A99" s="374" t="s">
        <v>417</v>
      </c>
      <c r="B99" s="375"/>
      <c r="C99" s="190"/>
      <c r="D99" s="190"/>
      <c r="E99" s="148"/>
      <c r="F99" s="146"/>
      <c r="G99" s="147"/>
    </row>
    <row r="100" spans="1:7">
      <c r="A100" s="383" t="s">
        <v>38</v>
      </c>
      <c r="B100" s="384"/>
      <c r="C100" s="384"/>
      <c r="D100" s="384"/>
      <c r="E100" s="384"/>
      <c r="F100" s="385"/>
      <c r="G100" s="386"/>
    </row>
    <row r="101" spans="1:7" ht="17.25" thickBot="1">
      <c r="A101" s="387" t="s">
        <v>552</v>
      </c>
      <c r="B101" s="388"/>
      <c r="C101" s="388"/>
      <c r="D101" s="388"/>
      <c r="E101" s="388"/>
      <c r="F101" s="389"/>
      <c r="G101" s="390"/>
    </row>
    <row r="102" spans="1:7">
      <c r="A102" s="383" t="s">
        <v>39</v>
      </c>
      <c r="B102" s="384"/>
      <c r="C102" s="384"/>
      <c r="D102" s="384"/>
      <c r="E102" s="384"/>
      <c r="F102" s="385"/>
      <c r="G102" s="386"/>
    </row>
    <row r="103" spans="1:7" ht="17.25" thickBot="1">
      <c r="A103" s="387" t="s">
        <v>396</v>
      </c>
      <c r="B103" s="388"/>
      <c r="C103" s="388"/>
      <c r="D103" s="388"/>
      <c r="E103" s="388"/>
      <c r="F103" s="389"/>
      <c r="G103" s="390"/>
    </row>
    <row r="104" spans="1:7">
      <c r="A104" s="793" t="s">
        <v>27</v>
      </c>
      <c r="B104" s="794"/>
      <c r="C104" s="799" t="s">
        <v>11</v>
      </c>
      <c r="D104" s="800"/>
      <c r="E104" s="800"/>
      <c r="F104" s="800"/>
      <c r="G104" s="801"/>
    </row>
    <row r="105" spans="1:7">
      <c r="A105" s="795"/>
      <c r="B105" s="796"/>
      <c r="C105" s="802" t="s">
        <v>397</v>
      </c>
      <c r="D105" s="803"/>
      <c r="E105" s="804"/>
      <c r="F105" s="804"/>
      <c r="G105" s="805"/>
    </row>
    <row r="106" spans="1:7" ht="17.25" thickBot="1">
      <c r="A106" s="797"/>
      <c r="B106" s="798"/>
      <c r="C106" s="806" t="s">
        <v>386</v>
      </c>
      <c r="D106" s="807"/>
      <c r="E106" s="808"/>
      <c r="F106" s="808"/>
      <c r="G106" s="809"/>
    </row>
    <row r="107" spans="1:7" ht="17.25" thickBot="1">
      <c r="A107" s="218" t="s">
        <v>398</v>
      </c>
      <c r="B107" s="205" t="s">
        <v>388</v>
      </c>
      <c r="C107" s="789" t="s">
        <v>553</v>
      </c>
      <c r="D107" s="790"/>
      <c r="E107" s="790"/>
      <c r="F107" s="790"/>
      <c r="G107" s="813"/>
    </row>
    <row r="108" spans="1:7" ht="66.75" thickBot="1">
      <c r="A108" s="786" t="s">
        <v>389</v>
      </c>
      <c r="B108" s="788"/>
      <c r="C108" s="220" t="s">
        <v>400</v>
      </c>
      <c r="D108" s="205">
        <v>3</v>
      </c>
      <c r="E108" s="205">
        <v>3</v>
      </c>
      <c r="F108" s="205"/>
      <c r="G108" s="205"/>
    </row>
    <row r="109" spans="1:7" ht="50.25" thickBot="1">
      <c r="A109" s="789"/>
      <c r="B109" s="813"/>
      <c r="C109" s="220" t="s">
        <v>401</v>
      </c>
      <c r="D109" s="320">
        <v>11780</v>
      </c>
      <c r="E109" s="320">
        <v>11780</v>
      </c>
      <c r="F109" s="205"/>
      <c r="G109" s="205"/>
    </row>
    <row r="110" spans="1:7" ht="17.25" thickBot="1">
      <c r="A110" s="814" t="s">
        <v>391</v>
      </c>
      <c r="B110" s="815"/>
      <c r="C110" s="220"/>
      <c r="D110" s="220"/>
      <c r="E110" s="205"/>
      <c r="F110" s="205"/>
      <c r="G110" s="205"/>
    </row>
    <row r="111" spans="1:7" ht="60.75" customHeight="1" thickBot="1">
      <c r="A111" s="814" t="s">
        <v>392</v>
      </c>
      <c r="B111" s="816"/>
      <c r="C111" s="815"/>
      <c r="D111" s="220"/>
      <c r="E111" s="205"/>
      <c r="F111" s="229">
        <f>SUM(Shirak!C30:C32)</f>
        <v>-3620</v>
      </c>
      <c r="G111" s="229">
        <f>SUM(Shirak!D30:D32)</f>
        <v>-3620</v>
      </c>
    </row>
    <row r="112" spans="1:7" ht="40.5" customHeight="1" thickBot="1">
      <c r="A112" s="814" t="s">
        <v>393</v>
      </c>
      <c r="B112" s="815"/>
      <c r="C112" s="229">
        <f>G111</f>
        <v>-3620</v>
      </c>
      <c r="D112" s="223"/>
      <c r="E112" s="205"/>
      <c r="F112" s="205"/>
      <c r="G112" s="205"/>
    </row>
    <row r="113" spans="1:7" ht="64.5" customHeight="1" thickBot="1">
      <c r="A113" s="814" t="s">
        <v>394</v>
      </c>
      <c r="B113" s="815"/>
      <c r="C113" s="220"/>
      <c r="D113" s="220"/>
      <c r="E113" s="205"/>
      <c r="F113" s="205"/>
      <c r="G113" s="205"/>
    </row>
    <row r="114" spans="1:7" ht="17.25" thickBot="1">
      <c r="A114" s="831" t="s">
        <v>38</v>
      </c>
      <c r="B114" s="823"/>
      <c r="C114" s="823"/>
      <c r="D114" s="823"/>
      <c r="E114" s="823"/>
      <c r="F114" s="823"/>
      <c r="G114" s="824"/>
    </row>
    <row r="115" spans="1:7" ht="17.25" thickBot="1">
      <c r="A115" s="814" t="s">
        <v>554</v>
      </c>
      <c r="B115" s="816"/>
      <c r="C115" s="816"/>
      <c r="D115" s="816"/>
      <c r="E115" s="816"/>
      <c r="F115" s="816"/>
      <c r="G115" s="815"/>
    </row>
    <row r="116" spans="1:7" ht="17.25" thickBot="1">
      <c r="A116" s="831" t="s">
        <v>39</v>
      </c>
      <c r="B116" s="823"/>
      <c r="C116" s="823"/>
      <c r="D116" s="823"/>
      <c r="E116" s="823"/>
      <c r="F116" s="823"/>
      <c r="G116" s="824"/>
    </row>
    <row r="117" spans="1:7" ht="17.25" thickBot="1">
      <c r="A117" s="814" t="s">
        <v>396</v>
      </c>
      <c r="B117" s="816"/>
      <c r="C117" s="816"/>
      <c r="D117" s="816"/>
      <c r="E117" s="816"/>
      <c r="F117" s="816"/>
      <c r="G117" s="815"/>
    </row>
    <row r="118" spans="1:7">
      <c r="A118" s="793" t="s">
        <v>27</v>
      </c>
      <c r="B118" s="794"/>
      <c r="C118" s="799" t="s">
        <v>11</v>
      </c>
      <c r="D118" s="800"/>
      <c r="E118" s="800"/>
      <c r="F118" s="800"/>
      <c r="G118" s="801"/>
    </row>
    <row r="119" spans="1:7">
      <c r="A119" s="795"/>
      <c r="B119" s="796"/>
      <c r="C119" s="802" t="s">
        <v>441</v>
      </c>
      <c r="D119" s="803"/>
      <c r="E119" s="804"/>
      <c r="F119" s="804"/>
      <c r="G119" s="805"/>
    </row>
    <row r="120" spans="1:7" ht="17.25" thickBot="1">
      <c r="A120" s="797"/>
      <c r="B120" s="798"/>
      <c r="C120" s="806" t="s">
        <v>386</v>
      </c>
      <c r="D120" s="807"/>
      <c r="E120" s="808"/>
      <c r="F120" s="808"/>
      <c r="G120" s="809"/>
    </row>
    <row r="121" spans="1:7" ht="17.25" thickBot="1">
      <c r="A121" s="218" t="s">
        <v>387</v>
      </c>
      <c r="B121" s="205" t="s">
        <v>388</v>
      </c>
      <c r="C121" s="789" t="s">
        <v>442</v>
      </c>
      <c r="D121" s="790"/>
      <c r="E121" s="790"/>
      <c r="F121" s="790"/>
      <c r="G121" s="813"/>
    </row>
    <row r="122" spans="1:7" ht="66.75" thickBot="1">
      <c r="A122" s="814" t="s">
        <v>389</v>
      </c>
      <c r="B122" s="815"/>
      <c r="C122" s="220" t="s">
        <v>466</v>
      </c>
      <c r="D122" s="220"/>
      <c r="E122" s="205"/>
      <c r="F122" s="205"/>
      <c r="G122" s="205"/>
    </row>
    <row r="123" spans="1:7" ht="17.25" thickBot="1">
      <c r="A123" s="814" t="s">
        <v>391</v>
      </c>
      <c r="B123" s="815"/>
      <c r="C123" s="220"/>
      <c r="D123" s="220"/>
      <c r="E123" s="205"/>
      <c r="F123" s="205"/>
      <c r="G123" s="205"/>
    </row>
    <row r="124" spans="1:7" ht="61.5" customHeight="1" thickBot="1">
      <c r="A124" s="814" t="s">
        <v>392</v>
      </c>
      <c r="B124" s="816"/>
      <c r="C124" s="815"/>
      <c r="D124" s="220"/>
      <c r="E124" s="205"/>
      <c r="F124" s="224">
        <f>SUM(Shirak!C33:C41)</f>
        <v>-4359</v>
      </c>
      <c r="G124" s="224">
        <f>SUM(Shirak!D33:D41)</f>
        <v>-4359</v>
      </c>
    </row>
    <row r="125" spans="1:7" ht="43.5" customHeight="1" thickBot="1">
      <c r="A125" s="814" t="s">
        <v>393</v>
      </c>
      <c r="B125" s="815"/>
      <c r="C125" s="225">
        <f>G124</f>
        <v>-4359</v>
      </c>
      <c r="D125" s="225"/>
      <c r="E125" s="205"/>
      <c r="F125" s="205"/>
      <c r="G125" s="205"/>
    </row>
    <row r="126" spans="1:7" ht="95.25" customHeight="1" thickBot="1">
      <c r="A126" s="814" t="s">
        <v>394</v>
      </c>
      <c r="B126" s="815"/>
      <c r="C126" s="220"/>
      <c r="D126" s="220"/>
      <c r="E126" s="205"/>
      <c r="F126" s="205"/>
      <c r="G126" s="205"/>
    </row>
    <row r="127" spans="1:7">
      <c r="A127" s="810" t="s">
        <v>38</v>
      </c>
      <c r="B127" s="811"/>
      <c r="C127" s="811"/>
      <c r="D127" s="811"/>
      <c r="E127" s="811"/>
      <c r="F127" s="811"/>
      <c r="G127" s="812"/>
    </row>
    <row r="128" spans="1:7" ht="17.25" thickBot="1">
      <c r="A128" s="789" t="s">
        <v>555</v>
      </c>
      <c r="B128" s="790"/>
      <c r="C128" s="790"/>
      <c r="D128" s="790"/>
      <c r="E128" s="790"/>
      <c r="F128" s="790"/>
      <c r="G128" s="813"/>
    </row>
    <row r="129" spans="1:7">
      <c r="A129" s="810" t="s">
        <v>39</v>
      </c>
      <c r="B129" s="811"/>
      <c r="C129" s="811"/>
      <c r="D129" s="811"/>
      <c r="E129" s="811"/>
      <c r="F129" s="811"/>
      <c r="G129" s="812"/>
    </row>
    <row r="130" spans="1:7" ht="17.25" thickBot="1">
      <c r="A130" s="789" t="s">
        <v>396</v>
      </c>
      <c r="B130" s="790"/>
      <c r="C130" s="790"/>
      <c r="D130" s="790"/>
      <c r="E130" s="790"/>
      <c r="F130" s="790"/>
      <c r="G130" s="813"/>
    </row>
    <row r="131" spans="1:7">
      <c r="A131" s="487" t="s">
        <v>27</v>
      </c>
      <c r="B131" s="488"/>
      <c r="C131" s="491" t="s">
        <v>11</v>
      </c>
      <c r="D131" s="492"/>
      <c r="E131" s="492"/>
      <c r="F131" s="492"/>
      <c r="G131" s="493"/>
    </row>
    <row r="132" spans="1:7">
      <c r="A132" s="489"/>
      <c r="B132" s="490"/>
      <c r="C132" s="541" t="s">
        <v>421</v>
      </c>
      <c r="D132" s="542"/>
      <c r="E132" s="542"/>
      <c r="F132" s="542"/>
      <c r="G132" s="543"/>
    </row>
    <row r="133" spans="1:7">
      <c r="A133" s="497" t="s">
        <v>412</v>
      </c>
      <c r="B133" s="458" t="s">
        <v>388</v>
      </c>
      <c r="C133" s="563" t="s">
        <v>31</v>
      </c>
      <c r="D133" s="564"/>
      <c r="E133" s="564"/>
      <c r="F133" s="564"/>
      <c r="G133" s="565"/>
    </row>
    <row r="134" spans="1:7" ht="17.25" thickBot="1">
      <c r="A134" s="561"/>
      <c r="B134" s="562"/>
      <c r="C134" s="566" t="s">
        <v>423</v>
      </c>
      <c r="D134" s="567"/>
      <c r="E134" s="567"/>
      <c r="F134" s="567"/>
      <c r="G134" s="568"/>
    </row>
    <row r="135" spans="1:7" ht="66">
      <c r="A135" s="569" t="s">
        <v>389</v>
      </c>
      <c r="B135" s="570"/>
      <c r="C135" s="129" t="s">
        <v>424</v>
      </c>
      <c r="D135" s="130">
        <v>41</v>
      </c>
      <c r="E135" s="130">
        <v>41</v>
      </c>
      <c r="F135" s="150"/>
      <c r="G135" s="132"/>
    </row>
    <row r="136" spans="1:7" ht="116.25" thickBot="1">
      <c r="A136" s="571" t="s">
        <v>391</v>
      </c>
      <c r="B136" s="572"/>
      <c r="C136" s="133" t="s">
        <v>425</v>
      </c>
      <c r="D136" s="133"/>
      <c r="E136" s="134">
        <v>100</v>
      </c>
      <c r="F136" s="135"/>
      <c r="G136" s="136"/>
    </row>
    <row r="137" spans="1:7" ht="58.5" customHeight="1" thickBot="1">
      <c r="A137" s="557" t="s">
        <v>415</v>
      </c>
      <c r="B137" s="558"/>
      <c r="C137" s="558"/>
      <c r="D137" s="188"/>
      <c r="E137" s="138"/>
      <c r="F137" s="151">
        <f>SUM(Shirak!C56)</f>
        <v>-170</v>
      </c>
      <c r="G137" s="151">
        <f>SUM(Shirak!D56)</f>
        <v>-170</v>
      </c>
    </row>
    <row r="138" spans="1:7" ht="61.5" customHeight="1" thickBot="1">
      <c r="A138" s="559" t="s">
        <v>416</v>
      </c>
      <c r="B138" s="560"/>
      <c r="C138" s="151">
        <f>G137</f>
        <v>-170</v>
      </c>
      <c r="D138" s="152"/>
      <c r="E138" s="138"/>
      <c r="F138" s="141"/>
      <c r="G138" s="142"/>
    </row>
    <row r="139" spans="1:7" ht="101.25" customHeight="1" thickBot="1">
      <c r="A139" s="559" t="s">
        <v>417</v>
      </c>
      <c r="B139" s="560"/>
      <c r="C139" s="181"/>
      <c r="D139" s="181"/>
      <c r="E139" s="138"/>
      <c r="F139" s="141"/>
      <c r="G139" s="142"/>
    </row>
    <row r="140" spans="1:7">
      <c r="A140" s="425" t="s">
        <v>38</v>
      </c>
      <c r="B140" s="426"/>
      <c r="C140" s="426"/>
      <c r="D140" s="426"/>
      <c r="E140" s="426"/>
      <c r="F140" s="427"/>
      <c r="G140" s="428"/>
    </row>
    <row r="141" spans="1:7" ht="17.25" thickBot="1">
      <c r="A141" s="429" t="s">
        <v>552</v>
      </c>
      <c r="B141" s="430"/>
      <c r="C141" s="430"/>
      <c r="D141" s="430"/>
      <c r="E141" s="430"/>
      <c r="F141" s="431"/>
      <c r="G141" s="432"/>
    </row>
    <row r="142" spans="1:7">
      <c r="A142" s="425" t="s">
        <v>39</v>
      </c>
      <c r="B142" s="426"/>
      <c r="C142" s="426"/>
      <c r="D142" s="426"/>
      <c r="E142" s="426"/>
      <c r="F142" s="427"/>
      <c r="G142" s="428"/>
    </row>
    <row r="143" spans="1:7" ht="17.25" thickBot="1">
      <c r="A143" s="429" t="s">
        <v>396</v>
      </c>
      <c r="B143" s="430"/>
      <c r="C143" s="430"/>
      <c r="D143" s="430"/>
      <c r="E143" s="430"/>
      <c r="F143" s="431"/>
      <c r="G143" s="432"/>
    </row>
    <row r="144" spans="1:7">
      <c r="A144" s="443"/>
      <c r="B144" s="444"/>
      <c r="C144" s="450" t="s">
        <v>385</v>
      </c>
      <c r="D144" s="451"/>
      <c r="E144" s="452"/>
      <c r="F144" s="452"/>
      <c r="G144" s="453"/>
    </row>
    <row r="145" spans="1:7" ht="17.25" thickBot="1">
      <c r="A145" s="445"/>
      <c r="B145" s="446"/>
      <c r="C145" s="454" t="s">
        <v>386</v>
      </c>
      <c r="D145" s="455"/>
      <c r="E145" s="456"/>
      <c r="F145" s="456"/>
      <c r="G145" s="457"/>
    </row>
    <row r="146" spans="1:7" ht="17.25" thickBot="1">
      <c r="A146" s="113" t="s">
        <v>422</v>
      </c>
      <c r="B146" s="202" t="s">
        <v>388</v>
      </c>
      <c r="C146" s="412" t="s">
        <v>385</v>
      </c>
      <c r="D146" s="413"/>
      <c r="E146" s="413"/>
      <c r="F146" s="413"/>
      <c r="G146" s="414"/>
    </row>
    <row r="147" spans="1:7" ht="33.75" thickBot="1">
      <c r="A147" s="814" t="s">
        <v>389</v>
      </c>
      <c r="B147" s="815"/>
      <c r="C147" s="220" t="s">
        <v>390</v>
      </c>
      <c r="D147" s="335">
        <v>4</v>
      </c>
      <c r="E147" s="335">
        <v>6</v>
      </c>
      <c r="F147" s="205"/>
      <c r="G147" s="205"/>
    </row>
    <row r="148" spans="1:7" ht="17.25" thickBot="1">
      <c r="A148" s="438" t="s">
        <v>391</v>
      </c>
      <c r="B148" s="439"/>
      <c r="C148" s="179"/>
      <c r="D148" s="179"/>
      <c r="E148" s="202"/>
      <c r="F148" s="202"/>
      <c r="G148" s="202"/>
    </row>
    <row r="149" spans="1:7" ht="54.75" customHeight="1" thickBot="1">
      <c r="A149" s="438" t="s">
        <v>392</v>
      </c>
      <c r="B149" s="440"/>
      <c r="C149" s="439"/>
      <c r="D149" s="179"/>
      <c r="E149" s="202"/>
      <c r="F149" s="118">
        <f>SUM(Shirak!C17)</f>
        <v>11600</v>
      </c>
      <c r="G149" s="118">
        <f>SUM(Shirak!D17)</f>
        <v>11600</v>
      </c>
    </row>
    <row r="150" spans="1:7" ht="36.75" customHeight="1" thickBot="1">
      <c r="A150" s="438" t="s">
        <v>393</v>
      </c>
      <c r="B150" s="439"/>
      <c r="C150" s="222">
        <f>G149</f>
        <v>11600</v>
      </c>
      <c r="D150" s="119"/>
      <c r="E150" s="202"/>
      <c r="F150" s="202"/>
      <c r="G150" s="202"/>
    </row>
    <row r="151" spans="1:7" ht="88.5" customHeight="1" thickBot="1">
      <c r="A151" s="438" t="s">
        <v>394</v>
      </c>
      <c r="B151" s="439"/>
      <c r="C151" s="179"/>
      <c r="D151" s="179"/>
      <c r="E151" s="202"/>
      <c r="F151" s="202"/>
      <c r="G151" s="202"/>
    </row>
    <row r="152" spans="1:7">
      <c r="A152" s="415" t="s">
        <v>38</v>
      </c>
      <c r="B152" s="416"/>
      <c r="C152" s="416"/>
      <c r="D152" s="416"/>
      <c r="E152" s="416"/>
      <c r="F152" s="416"/>
      <c r="G152" s="417"/>
    </row>
    <row r="153" spans="1:7" ht="17.25" thickBot="1">
      <c r="A153" s="412" t="s">
        <v>556</v>
      </c>
      <c r="B153" s="413"/>
      <c r="C153" s="413"/>
      <c r="D153" s="413"/>
      <c r="E153" s="413"/>
      <c r="F153" s="413"/>
      <c r="G153" s="414"/>
    </row>
    <row r="154" spans="1:7">
      <c r="A154" s="415" t="s">
        <v>39</v>
      </c>
      <c r="B154" s="416"/>
      <c r="C154" s="416"/>
      <c r="D154" s="416"/>
      <c r="E154" s="416"/>
      <c r="F154" s="416"/>
      <c r="G154" s="417"/>
    </row>
    <row r="155" spans="1:7" ht="17.25" thickBot="1">
      <c r="A155" s="412" t="s">
        <v>396</v>
      </c>
      <c r="B155" s="413"/>
      <c r="C155" s="413"/>
      <c r="D155" s="413"/>
      <c r="E155" s="413"/>
      <c r="F155" s="413"/>
      <c r="G155" s="414"/>
    </row>
  </sheetData>
  <mergeCells count="175">
    <mergeCell ref="A11:B12"/>
    <mergeCell ref="C11:G11"/>
    <mergeCell ref="C12:G12"/>
    <mergeCell ref="A13:A14"/>
    <mergeCell ref="B13:B14"/>
    <mergeCell ref="C13:G13"/>
    <mergeCell ref="C14:G14"/>
    <mergeCell ref="A1:G1"/>
    <mergeCell ref="A3:G3"/>
    <mergeCell ref="A4:G4"/>
    <mergeCell ref="A6:G6"/>
    <mergeCell ref="A8:C10"/>
    <mergeCell ref="D8:G8"/>
    <mergeCell ref="D9:E9"/>
    <mergeCell ref="F9:G9"/>
    <mergeCell ref="A21:G21"/>
    <mergeCell ref="A22:G22"/>
    <mergeCell ref="A23:G23"/>
    <mergeCell ref="A24:B25"/>
    <mergeCell ref="C24:G24"/>
    <mergeCell ref="C25:G25"/>
    <mergeCell ref="A15:B15"/>
    <mergeCell ref="A16:B16"/>
    <mergeCell ref="A17:C17"/>
    <mergeCell ref="A18:G18"/>
    <mergeCell ref="A19:G19"/>
    <mergeCell ref="A20:G20"/>
    <mergeCell ref="A30:C30"/>
    <mergeCell ref="A31:G31"/>
    <mergeCell ref="A32:G32"/>
    <mergeCell ref="A33:G33"/>
    <mergeCell ref="A34:G34"/>
    <mergeCell ref="A35:G35"/>
    <mergeCell ref="A26:A27"/>
    <mergeCell ref="B26:B27"/>
    <mergeCell ref="C26:G26"/>
    <mergeCell ref="C27:G27"/>
    <mergeCell ref="A28:B28"/>
    <mergeCell ref="A29:B29"/>
    <mergeCell ref="A43:B44"/>
    <mergeCell ref="C43:G43"/>
    <mergeCell ref="C44:G44"/>
    <mergeCell ref="A45:A46"/>
    <mergeCell ref="B45:B46"/>
    <mergeCell ref="C45:G45"/>
    <mergeCell ref="C46:G46"/>
    <mergeCell ref="A36:G36"/>
    <mergeCell ref="A38:G38"/>
    <mergeCell ref="A40:C42"/>
    <mergeCell ref="D40:G40"/>
    <mergeCell ref="D41:E41"/>
    <mergeCell ref="F41:G41"/>
    <mergeCell ref="A52:B52"/>
    <mergeCell ref="A53:G53"/>
    <mergeCell ref="A54:G54"/>
    <mergeCell ref="A55:G55"/>
    <mergeCell ref="A56:G56"/>
    <mergeCell ref="A57:B58"/>
    <mergeCell ref="C57:G57"/>
    <mergeCell ref="C58:G58"/>
    <mergeCell ref="A47:B47"/>
    <mergeCell ref="A48:G48"/>
    <mergeCell ref="A49:G49"/>
    <mergeCell ref="A50:G50"/>
    <mergeCell ref="A51:B51"/>
    <mergeCell ref="C51:G51"/>
    <mergeCell ref="A63:G63"/>
    <mergeCell ref="A64:G64"/>
    <mergeCell ref="A65:B65"/>
    <mergeCell ref="C65:G65"/>
    <mergeCell ref="A66:B66"/>
    <mergeCell ref="A67:G67"/>
    <mergeCell ref="A59:A60"/>
    <mergeCell ref="B59:B60"/>
    <mergeCell ref="C59:G59"/>
    <mergeCell ref="C60:G60"/>
    <mergeCell ref="A61:B61"/>
    <mergeCell ref="A62:G62"/>
    <mergeCell ref="C74:G74"/>
    <mergeCell ref="A75:B75"/>
    <mergeCell ref="A76:G76"/>
    <mergeCell ref="A77:G77"/>
    <mergeCell ref="A78:G78"/>
    <mergeCell ref="A79:B79"/>
    <mergeCell ref="C79:G79"/>
    <mergeCell ref="A68:G68"/>
    <mergeCell ref="A69:G69"/>
    <mergeCell ref="A70:G70"/>
    <mergeCell ref="A71:B73"/>
    <mergeCell ref="C71:G71"/>
    <mergeCell ref="C72:G72"/>
    <mergeCell ref="C73:G73"/>
    <mergeCell ref="A88:C90"/>
    <mergeCell ref="D88:G88"/>
    <mergeCell ref="D89:E89"/>
    <mergeCell ref="F89:G89"/>
    <mergeCell ref="A91:B92"/>
    <mergeCell ref="C91:G91"/>
    <mergeCell ref="C92:G92"/>
    <mergeCell ref="A80:B80"/>
    <mergeCell ref="A81:G81"/>
    <mergeCell ref="A82:G82"/>
    <mergeCell ref="A83:G83"/>
    <mergeCell ref="A85:G85"/>
    <mergeCell ref="A87:G87"/>
    <mergeCell ref="A97:C97"/>
    <mergeCell ref="A98:B98"/>
    <mergeCell ref="A99:B99"/>
    <mergeCell ref="A100:G100"/>
    <mergeCell ref="A101:G101"/>
    <mergeCell ref="A102:G102"/>
    <mergeCell ref="A93:A94"/>
    <mergeCell ref="B93:B94"/>
    <mergeCell ref="C93:G93"/>
    <mergeCell ref="C94:G94"/>
    <mergeCell ref="A95:B95"/>
    <mergeCell ref="A96:B96"/>
    <mergeCell ref="A108:B109"/>
    <mergeCell ref="A110:B110"/>
    <mergeCell ref="A111:C111"/>
    <mergeCell ref="A112:B112"/>
    <mergeCell ref="A113:B113"/>
    <mergeCell ref="A114:G114"/>
    <mergeCell ref="A103:G103"/>
    <mergeCell ref="A104:B106"/>
    <mergeCell ref="C104:G104"/>
    <mergeCell ref="C105:G105"/>
    <mergeCell ref="C106:G106"/>
    <mergeCell ref="C107:G107"/>
    <mergeCell ref="C121:G121"/>
    <mergeCell ref="A122:B122"/>
    <mergeCell ref="A123:B123"/>
    <mergeCell ref="A124:C124"/>
    <mergeCell ref="A125:B125"/>
    <mergeCell ref="A126:B126"/>
    <mergeCell ref="A115:G115"/>
    <mergeCell ref="A116:G116"/>
    <mergeCell ref="A117:G117"/>
    <mergeCell ref="A118:B120"/>
    <mergeCell ref="C118:G118"/>
    <mergeCell ref="C119:G119"/>
    <mergeCell ref="C120:G120"/>
    <mergeCell ref="A133:A134"/>
    <mergeCell ref="B133:B134"/>
    <mergeCell ref="C133:G133"/>
    <mergeCell ref="C134:G134"/>
    <mergeCell ref="A135:B135"/>
    <mergeCell ref="A136:B136"/>
    <mergeCell ref="A127:G127"/>
    <mergeCell ref="A128:G128"/>
    <mergeCell ref="A129:G129"/>
    <mergeCell ref="A130:G130"/>
    <mergeCell ref="A131:B132"/>
    <mergeCell ref="C131:G131"/>
    <mergeCell ref="C132:G132"/>
    <mergeCell ref="A144:B145"/>
    <mergeCell ref="C144:G144"/>
    <mergeCell ref="C145:G145"/>
    <mergeCell ref="A143:G143"/>
    <mergeCell ref="A137:C137"/>
    <mergeCell ref="A138:B138"/>
    <mergeCell ref="A139:B139"/>
    <mergeCell ref="A140:G140"/>
    <mergeCell ref="A141:G141"/>
    <mergeCell ref="A142:G142"/>
    <mergeCell ref="A152:G152"/>
    <mergeCell ref="A153:G153"/>
    <mergeCell ref="A154:G154"/>
    <mergeCell ref="A155:G155"/>
    <mergeCell ref="C146:G146"/>
    <mergeCell ref="A147:B147"/>
    <mergeCell ref="A148:B148"/>
    <mergeCell ref="A149:C149"/>
    <mergeCell ref="A150:B150"/>
    <mergeCell ref="A151:B151"/>
  </mergeCells>
  <pageMargins left="0.2" right="0.19" top="0.17" bottom="0.17" header="0.31496062992125984" footer="0.2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E5" sqref="E5"/>
    </sheetView>
  </sheetViews>
  <sheetFormatPr defaultRowHeight="15"/>
  <cols>
    <col min="1" max="1" width="6.85546875" style="27" customWidth="1"/>
    <col min="2" max="2" width="51" style="17" customWidth="1"/>
    <col min="3" max="3" width="16.85546875" style="13" customWidth="1"/>
    <col min="4" max="4" width="14.5703125" style="13" customWidth="1"/>
    <col min="5" max="16384" width="9.140625" style="13"/>
  </cols>
  <sheetData>
    <row r="1" spans="1:4" ht="17.25" customHeight="1">
      <c r="A1" s="366" t="s">
        <v>636</v>
      </c>
      <c r="B1" s="366"/>
      <c r="C1" s="366"/>
      <c r="D1" s="366"/>
    </row>
    <row r="2" spans="1:4" ht="48.75" customHeight="1">
      <c r="A2" s="366" t="s">
        <v>61</v>
      </c>
      <c r="B2" s="366"/>
      <c r="C2" s="366"/>
      <c r="D2" s="366"/>
    </row>
    <row r="3" spans="1:4" ht="16.5">
      <c r="A3" s="36"/>
      <c r="B3" s="37"/>
      <c r="C3" s="36"/>
      <c r="D3" s="37"/>
    </row>
    <row r="4" spans="1:4" ht="51" customHeight="1">
      <c r="A4" s="367" t="s">
        <v>82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86.25" customHeight="1">
      <c r="A6" s="369" t="s">
        <v>1</v>
      </c>
      <c r="B6" s="371" t="s">
        <v>4</v>
      </c>
      <c r="C6" s="372" t="s">
        <v>52</v>
      </c>
      <c r="D6" s="373"/>
    </row>
    <row r="7" spans="1:4" ht="32.25" customHeight="1">
      <c r="A7" s="370"/>
      <c r="B7" s="371"/>
      <c r="C7" s="39" t="s">
        <v>10</v>
      </c>
      <c r="D7" s="38" t="s">
        <v>5</v>
      </c>
    </row>
    <row r="8" spans="1:4" ht="16.5" customHeight="1">
      <c r="A8" s="40"/>
      <c r="B8" s="38" t="s">
        <v>0</v>
      </c>
      <c r="C8" s="41">
        <f>C10+C15+C37+C31</f>
        <v>104</v>
      </c>
      <c r="D8" s="41">
        <f>D10+D15+D37+D31</f>
        <v>0</v>
      </c>
    </row>
    <row r="9" spans="1:4" ht="16.5">
      <c r="A9" s="40"/>
      <c r="B9" s="44" t="s">
        <v>6</v>
      </c>
      <c r="C9" s="40"/>
      <c r="D9" s="40"/>
    </row>
    <row r="10" spans="1:4" ht="16.5">
      <c r="A10" s="44">
        <v>1</v>
      </c>
      <c r="B10" s="44" t="s">
        <v>63</v>
      </c>
      <c r="C10" s="45">
        <f>SUM(C12:C14)</f>
        <v>3791</v>
      </c>
      <c r="D10" s="45">
        <f>SUM(D12:D14)</f>
        <v>3791</v>
      </c>
    </row>
    <row r="11" spans="1:4" ht="17.25">
      <c r="A11" s="56"/>
      <c r="B11" s="58" t="s">
        <v>7</v>
      </c>
      <c r="C11" s="57"/>
      <c r="D11" s="57"/>
    </row>
    <row r="12" spans="1:4" ht="18">
      <c r="A12" s="59">
        <v>1.1000000000000001</v>
      </c>
      <c r="B12" s="47" t="s">
        <v>64</v>
      </c>
      <c r="C12" s="55">
        <v>-104</v>
      </c>
      <c r="D12" s="55">
        <v>-104</v>
      </c>
    </row>
    <row r="13" spans="1:4" ht="18">
      <c r="A13" s="59">
        <v>1.2</v>
      </c>
      <c r="B13" s="47" t="s">
        <v>75</v>
      </c>
      <c r="C13" s="55">
        <v>1520</v>
      </c>
      <c r="D13" s="55">
        <v>1520</v>
      </c>
    </row>
    <row r="14" spans="1:4" ht="33">
      <c r="A14" s="59">
        <v>1.3</v>
      </c>
      <c r="B14" s="47" t="s">
        <v>74</v>
      </c>
      <c r="C14" s="55">
        <v>2375</v>
      </c>
      <c r="D14" s="55">
        <v>2375</v>
      </c>
    </row>
    <row r="15" spans="1:4" ht="33">
      <c r="A15" s="43" t="s">
        <v>49</v>
      </c>
      <c r="B15" s="44" t="s">
        <v>8</v>
      </c>
      <c r="C15" s="45">
        <f>SUM(C17:C30)</f>
        <v>-4620</v>
      </c>
      <c r="D15" s="45">
        <f>SUM(D17:D30)</f>
        <v>-4724</v>
      </c>
    </row>
    <row r="16" spans="1:4" ht="16.5">
      <c r="A16" s="46"/>
      <c r="B16" s="42" t="s">
        <v>7</v>
      </c>
      <c r="C16" s="42"/>
      <c r="D16" s="42"/>
    </row>
    <row r="17" spans="1:4" s="15" customFormat="1" ht="18">
      <c r="A17" s="47">
        <v>2.1</v>
      </c>
      <c r="B17" s="47" t="s">
        <v>62</v>
      </c>
      <c r="C17" s="349">
        <v>-13585</v>
      </c>
      <c r="D17" s="349">
        <v>-13585</v>
      </c>
    </row>
    <row r="18" spans="1:4" s="15" customFormat="1" ht="33">
      <c r="A18" s="47">
        <v>2.2000000000000002</v>
      </c>
      <c r="B18" s="47" t="s">
        <v>65</v>
      </c>
      <c r="C18" s="350">
        <v>-170</v>
      </c>
      <c r="D18" s="350">
        <v>-170</v>
      </c>
    </row>
    <row r="19" spans="1:4" ht="33">
      <c r="A19" s="47">
        <v>2.2999999999999998</v>
      </c>
      <c r="B19" s="47" t="s">
        <v>66</v>
      </c>
      <c r="C19" s="349">
        <v>-3609</v>
      </c>
      <c r="D19" s="349">
        <v>-3609</v>
      </c>
    </row>
    <row r="20" spans="1:4" ht="33">
      <c r="A20" s="47">
        <v>2.4</v>
      </c>
      <c r="B20" s="47" t="s">
        <v>67</v>
      </c>
      <c r="C20" s="350">
        <v>-110</v>
      </c>
      <c r="D20" s="350">
        <v>-110</v>
      </c>
    </row>
    <row r="21" spans="1:4" ht="33">
      <c r="A21" s="47">
        <v>2.5</v>
      </c>
      <c r="B21" s="47" t="s">
        <v>68</v>
      </c>
      <c r="C21" s="350">
        <v>-114</v>
      </c>
      <c r="D21" s="350">
        <v>-114</v>
      </c>
    </row>
    <row r="22" spans="1:4" ht="33">
      <c r="A22" s="47">
        <v>2.6</v>
      </c>
      <c r="B22" s="47" t="s">
        <v>69</v>
      </c>
      <c r="C22" s="350">
        <v>-590</v>
      </c>
      <c r="D22" s="350">
        <v>-590</v>
      </c>
    </row>
    <row r="23" spans="1:4" ht="33">
      <c r="A23" s="47">
        <v>2.7</v>
      </c>
      <c r="B23" s="47" t="s">
        <v>70</v>
      </c>
      <c r="C23" s="350">
        <v>-894</v>
      </c>
      <c r="D23" s="350">
        <v>-894</v>
      </c>
    </row>
    <row r="24" spans="1:4" ht="33">
      <c r="A24" s="47">
        <v>2.8</v>
      </c>
      <c r="B24" s="47" t="s">
        <v>71</v>
      </c>
      <c r="C24" s="348">
        <v>0</v>
      </c>
      <c r="D24" s="350">
        <v>-104</v>
      </c>
    </row>
    <row r="25" spans="1:4" ht="16.5">
      <c r="A25" s="47">
        <v>2.9</v>
      </c>
      <c r="B25" s="47" t="s">
        <v>72</v>
      </c>
      <c r="C25" s="350">
        <v>-150</v>
      </c>
      <c r="D25" s="350">
        <v>-150</v>
      </c>
    </row>
    <row r="26" spans="1:4" ht="33">
      <c r="A26" s="67">
        <v>2.1</v>
      </c>
      <c r="B26" s="47" t="s">
        <v>76</v>
      </c>
      <c r="C26" s="55">
        <v>4900</v>
      </c>
      <c r="D26" s="55">
        <v>4900</v>
      </c>
    </row>
    <row r="27" spans="1:4" ht="33">
      <c r="A27" s="67">
        <v>2.11</v>
      </c>
      <c r="B27" s="47" t="s">
        <v>77</v>
      </c>
      <c r="C27" s="55">
        <v>2292</v>
      </c>
      <c r="D27" s="55">
        <v>2292</v>
      </c>
    </row>
    <row r="28" spans="1:4" ht="19.5" customHeight="1">
      <c r="A28" s="47">
        <v>2.12</v>
      </c>
      <c r="B28" s="47" t="s">
        <v>78</v>
      </c>
      <c r="C28" s="55">
        <v>3610</v>
      </c>
      <c r="D28" s="55">
        <v>3610</v>
      </c>
    </row>
    <row r="29" spans="1:4" ht="35.25" customHeight="1">
      <c r="A29" s="47">
        <v>2.13</v>
      </c>
      <c r="B29" s="47" t="s">
        <v>80</v>
      </c>
      <c r="C29" s="55">
        <v>1900</v>
      </c>
      <c r="D29" s="55">
        <v>1900</v>
      </c>
    </row>
    <row r="30" spans="1:4" ht="49.5">
      <c r="A30" s="47">
        <v>2.14</v>
      </c>
      <c r="B30" s="197" t="s">
        <v>79</v>
      </c>
      <c r="C30" s="55">
        <v>1900</v>
      </c>
      <c r="D30" s="55">
        <v>1900</v>
      </c>
    </row>
    <row r="31" spans="1:4" ht="16.5">
      <c r="A31" s="89">
        <v>4</v>
      </c>
      <c r="B31" s="92" t="s">
        <v>274</v>
      </c>
      <c r="C31" s="93">
        <f>C33+C34+C35+C36</f>
        <v>0</v>
      </c>
      <c r="D31" s="93">
        <f>D33+D34+D35+D36</f>
        <v>0</v>
      </c>
    </row>
    <row r="32" spans="1:4" ht="16.5">
      <c r="A32" s="94"/>
      <c r="B32" s="90" t="s">
        <v>7</v>
      </c>
      <c r="C32" s="88"/>
      <c r="D32" s="88"/>
    </row>
    <row r="33" spans="1:4" ht="66">
      <c r="A33" s="95">
        <v>4.4000000000000004</v>
      </c>
      <c r="B33" s="47" t="s">
        <v>275</v>
      </c>
      <c r="C33" s="98">
        <v>-1789.5</v>
      </c>
      <c r="D33" s="98">
        <v>-1789.5</v>
      </c>
    </row>
    <row r="34" spans="1:4" ht="66">
      <c r="A34" s="95">
        <v>4.5</v>
      </c>
      <c r="B34" s="47" t="s">
        <v>276</v>
      </c>
      <c r="C34" s="98">
        <v>-745.6</v>
      </c>
      <c r="D34" s="98">
        <v>-745.6</v>
      </c>
    </row>
    <row r="35" spans="1:4" ht="66">
      <c r="A35" s="97">
        <v>4.13</v>
      </c>
      <c r="B35" s="47" t="s">
        <v>275</v>
      </c>
      <c r="C35" s="96">
        <v>745.59999999999991</v>
      </c>
      <c r="D35" s="96">
        <v>745.59999999999991</v>
      </c>
    </row>
    <row r="36" spans="1:4" ht="66">
      <c r="A36" s="97">
        <v>4.1399999999999997</v>
      </c>
      <c r="B36" s="47" t="s">
        <v>276</v>
      </c>
      <c r="C36" s="96">
        <v>1789.5</v>
      </c>
      <c r="D36" s="96">
        <v>1789.5</v>
      </c>
    </row>
    <row r="37" spans="1:4" ht="17.25">
      <c r="A37" s="61">
        <v>5</v>
      </c>
      <c r="B37" s="62" t="s">
        <v>73</v>
      </c>
      <c r="C37" s="62">
        <v>933</v>
      </c>
      <c r="D37" s="62">
        <v>933</v>
      </c>
    </row>
  </sheetData>
  <mergeCells count="7">
    <mergeCell ref="A4:D4"/>
    <mergeCell ref="A5:D5"/>
    <mergeCell ref="A1:D1"/>
    <mergeCell ref="A2:D2"/>
    <mergeCell ref="A6:A7"/>
    <mergeCell ref="B6:B7"/>
    <mergeCell ref="C6:D6"/>
  </mergeCells>
  <pageMargins left="0.24" right="0.23" top="0.23" bottom="0.18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12"/>
  <sheetViews>
    <sheetView zoomScaleNormal="100" workbookViewId="0">
      <selection activeCell="A4" sqref="A4:G4"/>
    </sheetView>
  </sheetViews>
  <sheetFormatPr defaultRowHeight="15"/>
  <cols>
    <col min="1" max="1" width="23" style="19" customWidth="1"/>
    <col min="2" max="2" width="20" style="19" customWidth="1"/>
    <col min="3" max="3" width="27.85546875" style="19" customWidth="1"/>
    <col min="4" max="4" width="15.140625" style="19" customWidth="1"/>
    <col min="5" max="5" width="9.140625" style="19"/>
    <col min="6" max="6" width="10.42578125" style="19" bestFit="1" customWidth="1"/>
    <col min="7" max="7" width="10.5703125" style="19" bestFit="1" customWidth="1"/>
    <col min="8" max="16384" width="9.140625" style="19"/>
  </cols>
  <sheetData>
    <row r="1" spans="1:7" ht="16.5">
      <c r="A1" s="573" t="s">
        <v>585</v>
      </c>
      <c r="B1" s="573"/>
      <c r="C1" s="573"/>
      <c r="D1" s="573"/>
      <c r="E1" s="573"/>
      <c r="F1" s="573"/>
      <c r="G1" s="573"/>
    </row>
    <row r="2" spans="1:7" ht="16.5">
      <c r="A2" s="191"/>
      <c r="B2" s="191"/>
      <c r="C2" s="191"/>
      <c r="D2" s="191"/>
      <c r="E2" s="14"/>
      <c r="F2" s="14"/>
      <c r="G2" s="14"/>
    </row>
    <row r="3" spans="1:7" ht="57.75" customHeight="1">
      <c r="A3" s="865" t="s">
        <v>644</v>
      </c>
      <c r="B3" s="865"/>
      <c r="C3" s="865"/>
      <c r="D3" s="865"/>
      <c r="E3" s="865"/>
      <c r="F3" s="865"/>
      <c r="G3" s="865"/>
    </row>
    <row r="4" spans="1:7" ht="48.75" customHeight="1">
      <c r="A4" s="475" t="s">
        <v>22</v>
      </c>
      <c r="B4" s="475"/>
      <c r="C4" s="475"/>
      <c r="D4" s="475"/>
      <c r="E4" s="475"/>
      <c r="F4" s="475"/>
      <c r="G4" s="475"/>
    </row>
    <row r="5" spans="1:7" ht="16.5">
      <c r="A5" s="476" t="s">
        <v>23</v>
      </c>
      <c r="B5" s="476"/>
      <c r="C5" s="476"/>
      <c r="D5" s="476"/>
      <c r="E5" s="476"/>
      <c r="F5" s="476"/>
      <c r="G5" s="476"/>
    </row>
    <row r="6" spans="1:7" ht="17.25" thickBot="1">
      <c r="A6" s="185"/>
      <c r="B6" s="185"/>
      <c r="C6" s="185"/>
      <c r="D6" s="185"/>
      <c r="E6" s="185"/>
      <c r="F6" s="185"/>
      <c r="G6" s="185"/>
    </row>
    <row r="7" spans="1:7" ht="31.5" customHeight="1">
      <c r="A7" s="477" t="s">
        <v>24</v>
      </c>
      <c r="B7" s="478"/>
      <c r="C7" s="479"/>
      <c r="D7" s="392" t="s">
        <v>52</v>
      </c>
      <c r="E7" s="392"/>
      <c r="F7" s="392"/>
      <c r="G7" s="392"/>
    </row>
    <row r="8" spans="1:7" ht="16.5">
      <c r="A8" s="480"/>
      <c r="B8" s="481"/>
      <c r="C8" s="482"/>
      <c r="D8" s="393" t="s">
        <v>25</v>
      </c>
      <c r="E8" s="394"/>
      <c r="F8" s="393" t="s">
        <v>26</v>
      </c>
      <c r="G8" s="394"/>
    </row>
    <row r="9" spans="1:7" ht="17.25" thickBot="1">
      <c r="A9" s="483"/>
      <c r="B9" s="484"/>
      <c r="C9" s="485"/>
      <c r="D9" s="3" t="s">
        <v>10</v>
      </c>
      <c r="E9" s="4" t="s">
        <v>5</v>
      </c>
      <c r="F9" s="3" t="s">
        <v>10</v>
      </c>
      <c r="G9" s="5" t="s">
        <v>5</v>
      </c>
    </row>
    <row r="10" spans="1:7" ht="16.5">
      <c r="A10" s="487" t="s">
        <v>27</v>
      </c>
      <c r="B10" s="488"/>
      <c r="C10" s="491" t="s">
        <v>11</v>
      </c>
      <c r="D10" s="492"/>
      <c r="E10" s="492"/>
      <c r="F10" s="492"/>
      <c r="G10" s="493"/>
    </row>
    <row r="11" spans="1:7" ht="16.5">
      <c r="A11" s="489"/>
      <c r="B11" s="490"/>
      <c r="C11" s="541" t="s">
        <v>28</v>
      </c>
      <c r="D11" s="542"/>
      <c r="E11" s="542"/>
      <c r="F11" s="542"/>
      <c r="G11" s="543"/>
    </row>
    <row r="12" spans="1:7" ht="16.5">
      <c r="A12" s="497" t="s">
        <v>29</v>
      </c>
      <c r="B12" s="458" t="s">
        <v>30</v>
      </c>
      <c r="C12" s="6" t="s">
        <v>31</v>
      </c>
      <c r="D12" s="7"/>
      <c r="E12" s="8"/>
      <c r="F12" s="8"/>
      <c r="G12" s="9"/>
    </row>
    <row r="13" spans="1:7" ht="56.25" customHeight="1">
      <c r="A13" s="497"/>
      <c r="B13" s="458"/>
      <c r="C13" s="459" t="s">
        <v>50</v>
      </c>
      <c r="D13" s="460"/>
      <c r="E13" s="460"/>
      <c r="F13" s="460"/>
      <c r="G13" s="461"/>
    </row>
    <row r="14" spans="1:7" ht="17.25" thickBot="1">
      <c r="A14" s="462" t="s">
        <v>32</v>
      </c>
      <c r="B14" s="463"/>
      <c r="C14" s="10"/>
      <c r="D14" s="182" t="s">
        <v>33</v>
      </c>
      <c r="E14" s="182" t="s">
        <v>33</v>
      </c>
      <c r="F14" s="112">
        <f>SUM('Vayoc Dzor'!C14,'Vayoc Dzor'!C17,'Vayoc Dzor'!C29)</f>
        <v>-9310</v>
      </c>
      <c r="G14" s="112">
        <f>SUM('Vayoc Dzor'!D14,'Vayoc Dzor'!D17,'Vayoc Dzor'!D29)</f>
        <v>-9310</v>
      </c>
    </row>
    <row r="15" spans="1:7" ht="16.5">
      <c r="A15" s="464" t="s">
        <v>381</v>
      </c>
      <c r="B15" s="465"/>
      <c r="C15" s="465"/>
      <c r="D15" s="465"/>
      <c r="E15" s="465"/>
      <c r="F15" s="832"/>
      <c r="G15" s="466"/>
    </row>
    <row r="16" spans="1:7" ht="17.25" thickBot="1">
      <c r="A16" s="833" t="s">
        <v>586</v>
      </c>
      <c r="B16" s="834"/>
      <c r="C16" s="834"/>
      <c r="D16" s="834"/>
      <c r="E16" s="834"/>
      <c r="F16" s="834"/>
      <c r="G16" s="835"/>
    </row>
    <row r="17" spans="1:7" ht="17.25" thickBot="1">
      <c r="A17" s="470" t="s">
        <v>34</v>
      </c>
      <c r="B17" s="471"/>
      <c r="C17" s="471"/>
      <c r="D17" s="471"/>
      <c r="E17" s="471"/>
      <c r="F17" s="471"/>
      <c r="G17" s="472"/>
    </row>
    <row r="18" spans="1:7" ht="56.25" customHeight="1" thickBot="1">
      <c r="A18" s="433" t="s">
        <v>35</v>
      </c>
      <c r="B18" s="434"/>
      <c r="C18" s="435" t="s">
        <v>36</v>
      </c>
      <c r="D18" s="436"/>
      <c r="E18" s="436"/>
      <c r="F18" s="436"/>
      <c r="G18" s="437"/>
    </row>
    <row r="19" spans="1:7" ht="33.75" customHeight="1" thickBot="1">
      <c r="A19" s="423" t="s">
        <v>37</v>
      </c>
      <c r="B19" s="424"/>
      <c r="C19" s="11"/>
      <c r="D19" s="11"/>
      <c r="E19" s="11"/>
      <c r="F19" s="11"/>
      <c r="G19" s="12"/>
    </row>
    <row r="20" spans="1:7" ht="16.5">
      <c r="A20" s="425" t="s">
        <v>38</v>
      </c>
      <c r="B20" s="426"/>
      <c r="C20" s="426"/>
      <c r="D20" s="426"/>
      <c r="E20" s="426"/>
      <c r="F20" s="427"/>
      <c r="G20" s="428"/>
    </row>
    <row r="21" spans="1:7" ht="17.25" thickBot="1">
      <c r="A21" s="429" t="s">
        <v>51</v>
      </c>
      <c r="B21" s="430"/>
      <c r="C21" s="430"/>
      <c r="D21" s="430"/>
      <c r="E21" s="430"/>
      <c r="F21" s="431"/>
      <c r="G21" s="432"/>
    </row>
    <row r="22" spans="1:7" ht="16.5">
      <c r="A22" s="425" t="s">
        <v>39</v>
      </c>
      <c r="B22" s="426"/>
      <c r="C22" s="426"/>
      <c r="D22" s="426"/>
      <c r="E22" s="426"/>
      <c r="F22" s="427"/>
      <c r="G22" s="428"/>
    </row>
    <row r="23" spans="1:7" ht="17.25" thickBot="1">
      <c r="A23" s="429" t="s">
        <v>40</v>
      </c>
      <c r="B23" s="430"/>
      <c r="C23" s="430"/>
      <c r="D23" s="430"/>
      <c r="E23" s="430"/>
      <c r="F23" s="431"/>
      <c r="G23" s="432"/>
    </row>
    <row r="24" spans="1:7" ht="16.5">
      <c r="A24" s="526" t="s">
        <v>27</v>
      </c>
      <c r="B24" s="527"/>
      <c r="C24" s="530" t="s">
        <v>11</v>
      </c>
      <c r="D24" s="531"/>
      <c r="E24" s="531"/>
      <c r="F24" s="531"/>
      <c r="G24" s="532"/>
    </row>
    <row r="25" spans="1:7" ht="18" customHeight="1">
      <c r="A25" s="528"/>
      <c r="B25" s="529"/>
      <c r="C25" s="402" t="s">
        <v>403</v>
      </c>
      <c r="D25" s="403"/>
      <c r="E25" s="403"/>
      <c r="F25" s="403"/>
      <c r="G25" s="404"/>
    </row>
    <row r="26" spans="1:7" ht="16.5">
      <c r="A26" s="510" t="s">
        <v>404</v>
      </c>
      <c r="B26" s="511" t="s">
        <v>405</v>
      </c>
      <c r="C26" s="512" t="s">
        <v>31</v>
      </c>
      <c r="D26" s="513"/>
      <c r="E26" s="513"/>
      <c r="F26" s="513"/>
      <c r="G26" s="514"/>
    </row>
    <row r="27" spans="1:7" ht="16.5">
      <c r="A27" s="510"/>
      <c r="B27" s="511"/>
      <c r="C27" s="515" t="s">
        <v>587</v>
      </c>
      <c r="D27" s="516"/>
      <c r="E27" s="516"/>
      <c r="F27" s="516"/>
      <c r="G27" s="517"/>
    </row>
    <row r="28" spans="1:7" ht="17.25" thickBot="1">
      <c r="A28" s="518" t="s">
        <v>32</v>
      </c>
      <c r="B28" s="519"/>
      <c r="C28" s="124"/>
      <c r="D28" s="187" t="s">
        <v>33</v>
      </c>
      <c r="E28" s="187" t="s">
        <v>33</v>
      </c>
      <c r="F28" s="126">
        <f>SUM('Vayoc Dzor'!C24,'Vayoc Dzor'!C26,'Vayoc Dzor'!C27)</f>
        <v>7192</v>
      </c>
      <c r="G28" s="126">
        <f>SUM('Vayoc Dzor'!D24,'Vayoc Dzor'!D26,'Vayoc Dzor'!D27)</f>
        <v>7088</v>
      </c>
    </row>
    <row r="29" spans="1:7" ht="16.5">
      <c r="A29" s="520" t="s">
        <v>381</v>
      </c>
      <c r="B29" s="521"/>
      <c r="C29" s="521"/>
      <c r="D29" s="521"/>
      <c r="E29" s="521"/>
      <c r="F29" s="521"/>
      <c r="G29" s="522"/>
    </row>
    <row r="30" spans="1:7" ht="17.25" thickBot="1">
      <c r="A30" s="862" t="s">
        <v>588</v>
      </c>
      <c r="B30" s="863"/>
      <c r="C30" s="863"/>
      <c r="D30" s="863"/>
      <c r="E30" s="863"/>
      <c r="F30" s="863"/>
      <c r="G30" s="864"/>
    </row>
    <row r="31" spans="1:7" ht="17.25" thickBot="1">
      <c r="A31" s="547" t="s">
        <v>34</v>
      </c>
      <c r="B31" s="548"/>
      <c r="C31" s="548"/>
      <c r="D31" s="548"/>
      <c r="E31" s="548"/>
      <c r="F31" s="548"/>
      <c r="G31" s="549"/>
    </row>
    <row r="32" spans="1:7" ht="60" customHeight="1" thickBot="1">
      <c r="A32" s="550" t="s">
        <v>35</v>
      </c>
      <c r="B32" s="551"/>
      <c r="C32" s="552" t="s">
        <v>408</v>
      </c>
      <c r="D32" s="553"/>
      <c r="E32" s="553"/>
      <c r="F32" s="553"/>
      <c r="G32" s="554"/>
    </row>
    <row r="33" spans="1:7" ht="42" customHeight="1" thickBot="1">
      <c r="A33" s="555" t="s">
        <v>37</v>
      </c>
      <c r="B33" s="556"/>
      <c r="C33" s="127"/>
      <c r="D33" s="127"/>
      <c r="E33" s="127"/>
      <c r="F33" s="127"/>
      <c r="G33" s="128"/>
    </row>
    <row r="34" spans="1:7" ht="16.5">
      <c r="A34" s="537" t="s">
        <v>38</v>
      </c>
      <c r="B34" s="538"/>
      <c r="C34" s="538"/>
      <c r="D34" s="538"/>
      <c r="E34" s="538"/>
      <c r="F34" s="539"/>
      <c r="G34" s="540"/>
    </row>
    <row r="35" spans="1:7" ht="17.25" thickBot="1">
      <c r="A35" s="533" t="s">
        <v>589</v>
      </c>
      <c r="B35" s="534"/>
      <c r="C35" s="534"/>
      <c r="D35" s="534"/>
      <c r="E35" s="534"/>
      <c r="F35" s="535"/>
      <c r="G35" s="536"/>
    </row>
    <row r="36" spans="1:7" ht="16.5">
      <c r="A36" s="537" t="s">
        <v>39</v>
      </c>
      <c r="B36" s="538"/>
      <c r="C36" s="538"/>
      <c r="D36" s="538"/>
      <c r="E36" s="538"/>
      <c r="F36" s="539"/>
      <c r="G36" s="540"/>
    </row>
    <row r="37" spans="1:7" ht="17.25" thickBot="1">
      <c r="A37" s="533" t="s">
        <v>410</v>
      </c>
      <c r="B37" s="534"/>
      <c r="C37" s="534"/>
      <c r="D37" s="534"/>
      <c r="E37" s="534"/>
      <c r="F37" s="535"/>
      <c r="G37" s="536"/>
    </row>
    <row r="38" spans="1:7" ht="16.5">
      <c r="A38" s="163"/>
      <c r="B38" s="163"/>
      <c r="C38" s="163"/>
      <c r="D38" s="163"/>
      <c r="E38" s="163"/>
      <c r="F38" s="163"/>
      <c r="G38" s="163"/>
    </row>
    <row r="39" spans="1:7" ht="16.5">
      <c r="A39" s="475" t="s">
        <v>518</v>
      </c>
      <c r="B39" s="475"/>
      <c r="C39" s="475"/>
      <c r="D39" s="475"/>
      <c r="E39" s="475"/>
      <c r="F39" s="475"/>
      <c r="G39" s="475"/>
    </row>
    <row r="40" spans="1:7" ht="16.5">
      <c r="A40" s="163"/>
      <c r="B40" s="163"/>
      <c r="C40" s="163"/>
      <c r="D40" s="163"/>
      <c r="E40" s="163"/>
      <c r="F40" s="163"/>
      <c r="G40" s="163"/>
    </row>
    <row r="41" spans="1:7" ht="16.5">
      <c r="A41" s="475" t="s">
        <v>519</v>
      </c>
      <c r="B41" s="475"/>
      <c r="C41" s="475"/>
      <c r="D41" s="475"/>
      <c r="E41" s="475"/>
      <c r="F41" s="475"/>
      <c r="G41" s="475"/>
    </row>
    <row r="42" spans="1:7" ht="17.25" thickBot="1">
      <c r="A42" s="163"/>
      <c r="B42" s="163"/>
      <c r="C42" s="163"/>
      <c r="D42" s="163"/>
      <c r="E42" s="163"/>
      <c r="F42" s="163"/>
      <c r="G42" s="163"/>
    </row>
    <row r="43" spans="1:7" ht="16.5">
      <c r="A43" s="418" t="s">
        <v>24</v>
      </c>
      <c r="B43" s="419"/>
      <c r="C43" s="419"/>
      <c r="D43" s="392" t="s">
        <v>52</v>
      </c>
      <c r="E43" s="392"/>
      <c r="F43" s="392"/>
      <c r="G43" s="392"/>
    </row>
    <row r="44" spans="1:7" ht="19.5" customHeight="1">
      <c r="A44" s="420"/>
      <c r="B44" s="391"/>
      <c r="C44" s="391"/>
      <c r="D44" s="393" t="s">
        <v>25</v>
      </c>
      <c r="E44" s="394"/>
      <c r="F44" s="393" t="s">
        <v>26</v>
      </c>
      <c r="G44" s="394"/>
    </row>
    <row r="45" spans="1:7" ht="17.25" thickBot="1">
      <c r="A45" s="421"/>
      <c r="B45" s="422"/>
      <c r="C45" s="422"/>
      <c r="D45" s="3" t="s">
        <v>10</v>
      </c>
      <c r="E45" s="180" t="s">
        <v>5</v>
      </c>
      <c r="F45" s="3" t="s">
        <v>10</v>
      </c>
      <c r="G45" s="121" t="s">
        <v>5</v>
      </c>
    </row>
    <row r="46" spans="1:7" ht="16.5">
      <c r="A46" s="793" t="s">
        <v>27</v>
      </c>
      <c r="B46" s="794"/>
      <c r="C46" s="799" t="s">
        <v>11</v>
      </c>
      <c r="D46" s="800"/>
      <c r="E46" s="800"/>
      <c r="F46" s="800"/>
      <c r="G46" s="801"/>
    </row>
    <row r="47" spans="1:7" ht="16.5">
      <c r="A47" s="795"/>
      <c r="B47" s="796"/>
      <c r="C47" s="802" t="s">
        <v>397</v>
      </c>
      <c r="D47" s="803"/>
      <c r="E47" s="804"/>
      <c r="F47" s="804"/>
      <c r="G47" s="805"/>
    </row>
    <row r="48" spans="1:7" ht="17.25" thickBot="1">
      <c r="A48" s="797"/>
      <c r="B48" s="798"/>
      <c r="C48" s="806" t="s">
        <v>386</v>
      </c>
      <c r="D48" s="807"/>
      <c r="E48" s="808"/>
      <c r="F48" s="808"/>
      <c r="G48" s="809"/>
    </row>
    <row r="49" spans="1:7" ht="17.25" thickBot="1">
      <c r="A49" s="218" t="s">
        <v>398</v>
      </c>
      <c r="B49" s="205" t="s">
        <v>388</v>
      </c>
      <c r="C49" s="789" t="s">
        <v>590</v>
      </c>
      <c r="D49" s="790"/>
      <c r="E49" s="790"/>
      <c r="F49" s="790"/>
      <c r="G49" s="813"/>
    </row>
    <row r="50" spans="1:7" ht="55.5" customHeight="1" thickBot="1">
      <c r="A50" s="786" t="s">
        <v>389</v>
      </c>
      <c r="B50" s="788"/>
      <c r="C50" s="220" t="s">
        <v>400</v>
      </c>
      <c r="D50" s="335">
        <v>7</v>
      </c>
      <c r="E50" s="335">
        <v>7</v>
      </c>
      <c r="F50" s="205"/>
      <c r="G50" s="205"/>
    </row>
    <row r="51" spans="1:7" ht="51.75" customHeight="1" thickBot="1">
      <c r="A51" s="789"/>
      <c r="B51" s="813"/>
      <c r="C51" s="220" t="s">
        <v>401</v>
      </c>
      <c r="D51" s="335">
        <v>4382</v>
      </c>
      <c r="E51" s="335">
        <v>4382</v>
      </c>
      <c r="F51" s="205"/>
      <c r="G51" s="205"/>
    </row>
    <row r="52" spans="1:7" ht="17.25" thickBot="1">
      <c r="A52" s="814" t="s">
        <v>391</v>
      </c>
      <c r="B52" s="815"/>
      <c r="C52" s="220"/>
      <c r="D52" s="220"/>
      <c r="E52" s="205"/>
      <c r="F52" s="205"/>
      <c r="G52" s="205"/>
    </row>
    <row r="53" spans="1:7" ht="38.25" customHeight="1" thickBot="1">
      <c r="A53" s="814" t="s">
        <v>392</v>
      </c>
      <c r="B53" s="816"/>
      <c r="C53" s="815"/>
      <c r="D53" s="220"/>
      <c r="E53" s="205"/>
      <c r="F53" s="314">
        <f>SUM('Vayoc Dzor'!C18:C22)</f>
        <v>-4593</v>
      </c>
      <c r="G53" s="314">
        <f>SUM('Vayoc Dzor'!D18:D22)</f>
        <v>-4593</v>
      </c>
    </row>
    <row r="54" spans="1:7" ht="17.25" thickBot="1">
      <c r="A54" s="814" t="s">
        <v>591</v>
      </c>
      <c r="B54" s="815"/>
      <c r="C54" s="314">
        <f>G53</f>
        <v>-4593</v>
      </c>
      <c r="D54" s="314"/>
      <c r="E54" s="205"/>
      <c r="F54" s="205"/>
      <c r="G54" s="205"/>
    </row>
    <row r="55" spans="1:7" ht="66" customHeight="1" thickBot="1">
      <c r="A55" s="814" t="s">
        <v>394</v>
      </c>
      <c r="B55" s="815"/>
      <c r="C55" s="220"/>
      <c r="D55" s="220"/>
      <c r="E55" s="205"/>
      <c r="F55" s="205"/>
      <c r="G55" s="205"/>
    </row>
    <row r="56" spans="1:7" ht="17.25" thickBot="1">
      <c r="A56" s="831" t="s">
        <v>38</v>
      </c>
      <c r="B56" s="823"/>
      <c r="C56" s="823"/>
      <c r="D56" s="823"/>
      <c r="E56" s="823"/>
      <c r="F56" s="823"/>
      <c r="G56" s="824"/>
    </row>
    <row r="57" spans="1:7" ht="17.25" thickBot="1">
      <c r="A57" s="814" t="s">
        <v>592</v>
      </c>
      <c r="B57" s="816"/>
      <c r="C57" s="816"/>
      <c r="D57" s="816"/>
      <c r="E57" s="816"/>
      <c r="F57" s="816"/>
      <c r="G57" s="815"/>
    </row>
    <row r="58" spans="1:7" ht="17.25" thickBot="1">
      <c r="A58" s="831" t="s">
        <v>39</v>
      </c>
      <c r="B58" s="823"/>
      <c r="C58" s="823"/>
      <c r="D58" s="823"/>
      <c r="E58" s="823"/>
      <c r="F58" s="823"/>
      <c r="G58" s="824"/>
    </row>
    <row r="59" spans="1:7" ht="17.25" thickBot="1">
      <c r="A59" s="814" t="s">
        <v>396</v>
      </c>
      <c r="B59" s="816"/>
      <c r="C59" s="816"/>
      <c r="D59" s="816"/>
      <c r="E59" s="816"/>
      <c r="F59" s="816"/>
      <c r="G59" s="815"/>
    </row>
    <row r="60" spans="1:7" ht="16.5">
      <c r="A60" s="793" t="s">
        <v>27</v>
      </c>
      <c r="B60" s="794"/>
      <c r="C60" s="799" t="s">
        <v>11</v>
      </c>
      <c r="D60" s="800"/>
      <c r="E60" s="800"/>
      <c r="F60" s="800"/>
      <c r="G60" s="801"/>
    </row>
    <row r="61" spans="1:7" ht="16.5">
      <c r="A61" s="795"/>
      <c r="B61" s="796"/>
      <c r="C61" s="802" t="s">
        <v>385</v>
      </c>
      <c r="D61" s="803"/>
      <c r="E61" s="804"/>
      <c r="F61" s="804"/>
      <c r="G61" s="805"/>
    </row>
    <row r="62" spans="1:7" ht="17.25" thickBot="1">
      <c r="A62" s="797"/>
      <c r="B62" s="798"/>
      <c r="C62" s="806" t="s">
        <v>386</v>
      </c>
      <c r="D62" s="807"/>
      <c r="E62" s="808"/>
      <c r="F62" s="808"/>
      <c r="G62" s="809"/>
    </row>
    <row r="63" spans="1:7" ht="17.25" thickBot="1">
      <c r="A63" s="218" t="s">
        <v>422</v>
      </c>
      <c r="B63" s="205" t="s">
        <v>388</v>
      </c>
      <c r="C63" s="789" t="s">
        <v>385</v>
      </c>
      <c r="D63" s="790"/>
      <c r="E63" s="790"/>
      <c r="F63" s="790"/>
      <c r="G63" s="813"/>
    </row>
    <row r="64" spans="1:7" ht="36.75" customHeight="1" thickBot="1">
      <c r="A64" s="814" t="s">
        <v>389</v>
      </c>
      <c r="B64" s="815"/>
      <c r="C64" s="205" t="s">
        <v>390</v>
      </c>
      <c r="D64" s="335">
        <v>1</v>
      </c>
      <c r="E64" s="205">
        <v>2</v>
      </c>
      <c r="F64" s="205"/>
      <c r="G64" s="205"/>
    </row>
    <row r="65" spans="1:7" ht="17.25" thickBot="1">
      <c r="A65" s="814" t="s">
        <v>391</v>
      </c>
      <c r="B65" s="815"/>
      <c r="C65" s="220"/>
      <c r="D65" s="220"/>
      <c r="E65" s="205"/>
      <c r="F65" s="205"/>
      <c r="G65" s="205"/>
    </row>
    <row r="66" spans="1:7" ht="40.5" customHeight="1" thickBot="1">
      <c r="A66" s="814" t="s">
        <v>392</v>
      </c>
      <c r="B66" s="816"/>
      <c r="C66" s="815"/>
      <c r="D66" s="220"/>
      <c r="E66" s="205"/>
      <c r="F66" s="221">
        <f>SUM('Vayoc Dzor'!C12:C13)</f>
        <v>1416</v>
      </c>
      <c r="G66" s="221">
        <f>SUM('Vayoc Dzor'!D12:D13)</f>
        <v>1416</v>
      </c>
    </row>
    <row r="67" spans="1:7" ht="17.25" thickBot="1">
      <c r="A67" s="814" t="s">
        <v>393</v>
      </c>
      <c r="B67" s="815"/>
      <c r="C67" s="222">
        <f>G66</f>
        <v>1416</v>
      </c>
      <c r="D67" s="222"/>
      <c r="E67" s="205"/>
      <c r="F67" s="205"/>
      <c r="G67" s="205"/>
    </row>
    <row r="68" spans="1:7" ht="68.25" customHeight="1" thickBot="1">
      <c r="A68" s="814" t="s">
        <v>394</v>
      </c>
      <c r="B68" s="815"/>
      <c r="C68" s="220"/>
      <c r="D68" s="220"/>
      <c r="E68" s="205"/>
      <c r="F68" s="205"/>
      <c r="G68" s="205"/>
    </row>
    <row r="69" spans="1:7" ht="16.5">
      <c r="A69" s="810" t="s">
        <v>38</v>
      </c>
      <c r="B69" s="811"/>
      <c r="C69" s="811"/>
      <c r="D69" s="811"/>
      <c r="E69" s="811"/>
      <c r="F69" s="811"/>
      <c r="G69" s="812"/>
    </row>
    <row r="70" spans="1:7" ht="17.25" thickBot="1">
      <c r="A70" s="789" t="s">
        <v>593</v>
      </c>
      <c r="B70" s="790"/>
      <c r="C70" s="790"/>
      <c r="D70" s="790"/>
      <c r="E70" s="790"/>
      <c r="F70" s="790"/>
      <c r="G70" s="813"/>
    </row>
    <row r="71" spans="1:7" ht="16.5">
      <c r="A71" s="810" t="s">
        <v>39</v>
      </c>
      <c r="B71" s="811"/>
      <c r="C71" s="811"/>
      <c r="D71" s="811"/>
      <c r="E71" s="811"/>
      <c r="F71" s="811"/>
      <c r="G71" s="812"/>
    </row>
    <row r="72" spans="1:7" ht="17.25" thickBot="1">
      <c r="A72" s="789" t="s">
        <v>396</v>
      </c>
      <c r="B72" s="790"/>
      <c r="C72" s="790"/>
      <c r="D72" s="790"/>
      <c r="E72" s="790"/>
      <c r="F72" s="790"/>
      <c r="G72" s="813"/>
    </row>
    <row r="73" spans="1:7" ht="16.5">
      <c r="A73" s="395" t="s">
        <v>27</v>
      </c>
      <c r="B73" s="396"/>
      <c r="C73" s="399" t="s">
        <v>11</v>
      </c>
      <c r="D73" s="400"/>
      <c r="E73" s="400"/>
      <c r="F73" s="400"/>
      <c r="G73" s="401"/>
    </row>
    <row r="74" spans="1:7" ht="16.5">
      <c r="A74" s="397"/>
      <c r="B74" s="398"/>
      <c r="C74" s="402" t="s">
        <v>411</v>
      </c>
      <c r="D74" s="403"/>
      <c r="E74" s="403"/>
      <c r="F74" s="403"/>
      <c r="G74" s="404"/>
    </row>
    <row r="75" spans="1:7" ht="16.5">
      <c r="A75" s="405" t="s">
        <v>387</v>
      </c>
      <c r="B75" s="394" t="s">
        <v>388</v>
      </c>
      <c r="C75" s="583" t="s">
        <v>31</v>
      </c>
      <c r="D75" s="584"/>
      <c r="E75" s="584"/>
      <c r="F75" s="584"/>
      <c r="G75" s="585"/>
    </row>
    <row r="76" spans="1:7" ht="17.25" thickBot="1">
      <c r="A76" s="581"/>
      <c r="B76" s="582"/>
      <c r="C76" s="586" t="s">
        <v>413</v>
      </c>
      <c r="D76" s="587"/>
      <c r="E76" s="587"/>
      <c r="F76" s="587"/>
      <c r="G76" s="588"/>
    </row>
    <row r="77" spans="1:7" ht="42" customHeight="1">
      <c r="A77" s="575" t="s">
        <v>389</v>
      </c>
      <c r="B77" s="576"/>
      <c r="C77" s="153" t="s">
        <v>414</v>
      </c>
      <c r="D77" s="154">
        <v>1</v>
      </c>
      <c r="E77" s="154">
        <v>1</v>
      </c>
      <c r="F77" s="155"/>
      <c r="G77" s="156"/>
    </row>
    <row r="78" spans="1:7" ht="17.25" thickBot="1">
      <c r="A78" s="577" t="s">
        <v>391</v>
      </c>
      <c r="B78" s="578"/>
      <c r="C78" s="157"/>
      <c r="D78" s="157"/>
      <c r="E78" s="180"/>
      <c r="F78" s="158"/>
      <c r="G78" s="121"/>
    </row>
    <row r="79" spans="1:7" ht="42" customHeight="1" thickBot="1">
      <c r="A79" s="579" t="s">
        <v>415</v>
      </c>
      <c r="B79" s="580"/>
      <c r="C79" s="580"/>
      <c r="D79" s="192"/>
      <c r="E79" s="148"/>
      <c r="F79" s="160">
        <f>SUM('Vayoc Dzor'!C25,'Vayoc Dzor'!C28,'Vayoc Dzor'!C30)</f>
        <v>5360</v>
      </c>
      <c r="G79" s="160">
        <f>SUM('Vayoc Dzor'!D25,'Vayoc Dzor'!D28,'Vayoc Dzor'!D30)</f>
        <v>5360</v>
      </c>
    </row>
    <row r="80" spans="1:7" ht="36" customHeight="1" thickBot="1">
      <c r="A80" s="374" t="s">
        <v>416</v>
      </c>
      <c r="B80" s="375"/>
      <c r="C80" s="161">
        <f>G79</f>
        <v>5360</v>
      </c>
      <c r="D80" s="161"/>
      <c r="E80" s="148"/>
      <c r="F80" s="146"/>
      <c r="G80" s="147"/>
    </row>
    <row r="81" spans="1:7" ht="77.25" customHeight="1" thickBot="1">
      <c r="A81" s="374" t="s">
        <v>417</v>
      </c>
      <c r="B81" s="375"/>
      <c r="C81" s="190"/>
      <c r="D81" s="190"/>
      <c r="E81" s="148"/>
      <c r="F81" s="146"/>
      <c r="G81" s="147"/>
    </row>
    <row r="82" spans="1:7" ht="16.5">
      <c r="A82" s="383" t="s">
        <v>38</v>
      </c>
      <c r="B82" s="384"/>
      <c r="C82" s="384"/>
      <c r="D82" s="384"/>
      <c r="E82" s="384"/>
      <c r="F82" s="385"/>
      <c r="G82" s="386"/>
    </row>
    <row r="83" spans="1:7" ht="17.25" thickBot="1">
      <c r="A83" s="387" t="s">
        <v>594</v>
      </c>
      <c r="B83" s="388"/>
      <c r="C83" s="388"/>
      <c r="D83" s="388"/>
      <c r="E83" s="388"/>
      <c r="F83" s="389"/>
      <c r="G83" s="390"/>
    </row>
    <row r="84" spans="1:7" ht="16.5">
      <c r="A84" s="383" t="s">
        <v>39</v>
      </c>
      <c r="B84" s="384"/>
      <c r="C84" s="384"/>
      <c r="D84" s="384"/>
      <c r="E84" s="384"/>
      <c r="F84" s="385"/>
      <c r="G84" s="386"/>
    </row>
    <row r="85" spans="1:7" ht="17.25" thickBot="1">
      <c r="A85" s="387" t="s">
        <v>396</v>
      </c>
      <c r="B85" s="388"/>
      <c r="C85" s="388"/>
      <c r="D85" s="388"/>
      <c r="E85" s="388"/>
      <c r="F85" s="389"/>
      <c r="G85" s="390"/>
    </row>
    <row r="86" spans="1:7" ht="16.5">
      <c r="A86" s="793" t="s">
        <v>27</v>
      </c>
      <c r="B86" s="794"/>
      <c r="C86" s="799" t="s">
        <v>11</v>
      </c>
      <c r="D86" s="800"/>
      <c r="E86" s="800"/>
      <c r="F86" s="800"/>
      <c r="G86" s="801"/>
    </row>
    <row r="87" spans="1:7" ht="16.5">
      <c r="A87" s="795"/>
      <c r="B87" s="796"/>
      <c r="C87" s="802" t="s">
        <v>441</v>
      </c>
      <c r="D87" s="803"/>
      <c r="E87" s="804"/>
      <c r="F87" s="804"/>
      <c r="G87" s="805"/>
    </row>
    <row r="88" spans="1:7" ht="17.25" thickBot="1">
      <c r="A88" s="797"/>
      <c r="B88" s="798"/>
      <c r="C88" s="806" t="s">
        <v>386</v>
      </c>
      <c r="D88" s="807"/>
      <c r="E88" s="808"/>
      <c r="F88" s="808"/>
      <c r="G88" s="809"/>
    </row>
    <row r="89" spans="1:7" ht="17.25" thickBot="1">
      <c r="A89" s="218" t="s">
        <v>412</v>
      </c>
      <c r="B89" s="205" t="s">
        <v>388</v>
      </c>
      <c r="C89" s="789" t="s">
        <v>442</v>
      </c>
      <c r="D89" s="790"/>
      <c r="E89" s="790"/>
      <c r="F89" s="790"/>
      <c r="G89" s="813"/>
    </row>
    <row r="90" spans="1:7" ht="50.25" thickBot="1">
      <c r="A90" s="814" t="s">
        <v>389</v>
      </c>
      <c r="B90" s="815"/>
      <c r="C90" s="220" t="s">
        <v>466</v>
      </c>
      <c r="D90" s="224">
        <v>0.1</v>
      </c>
      <c r="E90" s="224">
        <v>0.5</v>
      </c>
      <c r="F90" s="205"/>
      <c r="G90" s="205"/>
    </row>
    <row r="91" spans="1:7" ht="17.25" thickBot="1">
      <c r="A91" s="814" t="s">
        <v>391</v>
      </c>
      <c r="B91" s="815"/>
      <c r="C91" s="220"/>
      <c r="D91" s="220"/>
      <c r="E91" s="205"/>
      <c r="F91" s="205"/>
      <c r="G91" s="205"/>
    </row>
    <row r="92" spans="1:7" ht="37.5" customHeight="1" thickBot="1">
      <c r="A92" s="814" t="s">
        <v>392</v>
      </c>
      <c r="B92" s="816"/>
      <c r="C92" s="815"/>
      <c r="D92" s="220"/>
      <c r="E92" s="205"/>
      <c r="F92" s="224">
        <f>SUM('Vayoc Dzor'!C23)</f>
        <v>-894</v>
      </c>
      <c r="G92" s="224">
        <f>SUM('Vayoc Dzor'!D23)</f>
        <v>-894</v>
      </c>
    </row>
    <row r="93" spans="1:7" ht="17.25" thickBot="1">
      <c r="A93" s="814" t="s">
        <v>393</v>
      </c>
      <c r="B93" s="815"/>
      <c r="C93" s="225">
        <f>G92</f>
        <v>-894</v>
      </c>
      <c r="D93" s="225"/>
      <c r="E93" s="205"/>
      <c r="F93" s="205"/>
      <c r="G93" s="205"/>
    </row>
    <row r="94" spans="1:7" ht="68.25" customHeight="1" thickBot="1">
      <c r="A94" s="814" t="s">
        <v>394</v>
      </c>
      <c r="B94" s="815"/>
      <c r="C94" s="220"/>
      <c r="D94" s="220"/>
      <c r="E94" s="205"/>
      <c r="F94" s="205"/>
      <c r="G94" s="205"/>
    </row>
    <row r="95" spans="1:7" ht="16.5">
      <c r="A95" s="810" t="s">
        <v>38</v>
      </c>
      <c r="B95" s="811"/>
      <c r="C95" s="811"/>
      <c r="D95" s="811"/>
      <c r="E95" s="811"/>
      <c r="F95" s="811"/>
      <c r="G95" s="812"/>
    </row>
    <row r="96" spans="1:7" ht="17.25" thickBot="1">
      <c r="A96" s="789" t="s">
        <v>595</v>
      </c>
      <c r="B96" s="790"/>
      <c r="C96" s="790"/>
      <c r="D96" s="790"/>
      <c r="E96" s="790"/>
      <c r="F96" s="790"/>
      <c r="G96" s="813"/>
    </row>
    <row r="97" spans="1:7" ht="16.5">
      <c r="A97" s="810" t="s">
        <v>39</v>
      </c>
      <c r="B97" s="811"/>
      <c r="C97" s="811"/>
      <c r="D97" s="811"/>
      <c r="E97" s="811"/>
      <c r="F97" s="811"/>
      <c r="G97" s="812"/>
    </row>
    <row r="98" spans="1:7" ht="17.25" thickBot="1">
      <c r="A98" s="789" t="s">
        <v>396</v>
      </c>
      <c r="B98" s="790"/>
      <c r="C98" s="790"/>
      <c r="D98" s="790"/>
      <c r="E98" s="790"/>
      <c r="F98" s="790"/>
      <c r="G98" s="813"/>
    </row>
    <row r="99" spans="1:7" s="163" customFormat="1" ht="16.5">
      <c r="A99" s="487" t="s">
        <v>27</v>
      </c>
      <c r="B99" s="488"/>
      <c r="C99" s="491" t="s">
        <v>11</v>
      </c>
      <c r="D99" s="492"/>
      <c r="E99" s="492"/>
      <c r="F99" s="492"/>
      <c r="G99" s="493"/>
    </row>
    <row r="100" spans="1:7" s="163" customFormat="1" ht="16.5">
      <c r="A100" s="489"/>
      <c r="B100" s="490"/>
      <c r="C100" s="541" t="s">
        <v>421</v>
      </c>
      <c r="D100" s="542"/>
      <c r="E100" s="542"/>
      <c r="F100" s="542"/>
      <c r="G100" s="543"/>
    </row>
    <row r="101" spans="1:7" s="163" customFormat="1" ht="16.5">
      <c r="A101" s="497" t="s">
        <v>428</v>
      </c>
      <c r="B101" s="458" t="s">
        <v>596</v>
      </c>
      <c r="C101" s="563" t="s">
        <v>31</v>
      </c>
      <c r="D101" s="564"/>
      <c r="E101" s="564"/>
      <c r="F101" s="564"/>
      <c r="G101" s="565"/>
    </row>
    <row r="102" spans="1:7" s="163" customFormat="1" ht="17.25" thickBot="1">
      <c r="A102" s="561"/>
      <c r="B102" s="562"/>
      <c r="C102" s="566" t="s">
        <v>423</v>
      </c>
      <c r="D102" s="567"/>
      <c r="E102" s="567"/>
      <c r="F102" s="567"/>
      <c r="G102" s="568"/>
    </row>
    <row r="103" spans="1:7" s="163" customFormat="1" ht="66">
      <c r="A103" s="569" t="s">
        <v>389</v>
      </c>
      <c r="B103" s="570"/>
      <c r="C103" s="129" t="s">
        <v>424</v>
      </c>
      <c r="D103" s="130">
        <v>12</v>
      </c>
      <c r="E103" s="130">
        <v>12</v>
      </c>
      <c r="F103" s="150"/>
      <c r="G103" s="132"/>
    </row>
    <row r="104" spans="1:7" s="163" customFormat="1" ht="83.25" thickBot="1">
      <c r="A104" s="571" t="s">
        <v>391</v>
      </c>
      <c r="B104" s="572"/>
      <c r="C104" s="133" t="s">
        <v>425</v>
      </c>
      <c r="D104" s="133"/>
      <c r="E104" s="134">
        <v>100</v>
      </c>
      <c r="F104" s="135"/>
      <c r="G104" s="136"/>
    </row>
    <row r="105" spans="1:7" s="163" customFormat="1" ht="35.25" customHeight="1" thickBot="1">
      <c r="A105" s="557" t="s">
        <v>415</v>
      </c>
      <c r="B105" s="558"/>
      <c r="C105" s="558"/>
      <c r="D105" s="188"/>
      <c r="E105" s="138"/>
      <c r="F105" s="151">
        <f>SUM('Vayoc Dzor'!C37)</f>
        <v>933</v>
      </c>
      <c r="G105" s="151">
        <f>SUM('Vayoc Dzor'!D37)</f>
        <v>933</v>
      </c>
    </row>
    <row r="106" spans="1:7" s="163" customFormat="1" ht="35.25" customHeight="1" thickBot="1">
      <c r="A106" s="559" t="s">
        <v>416</v>
      </c>
      <c r="B106" s="560"/>
      <c r="C106" s="151">
        <f>G105</f>
        <v>933</v>
      </c>
      <c r="D106" s="152"/>
      <c r="E106" s="138"/>
      <c r="F106" s="141"/>
      <c r="G106" s="142"/>
    </row>
    <row r="107" spans="1:7" s="163" customFormat="1" ht="80.25" customHeight="1" thickBot="1">
      <c r="A107" s="559" t="s">
        <v>417</v>
      </c>
      <c r="B107" s="560"/>
      <c r="C107" s="181"/>
      <c r="D107" s="181"/>
      <c r="E107" s="138"/>
      <c r="F107" s="141"/>
      <c r="G107" s="142"/>
    </row>
    <row r="108" spans="1:7" s="163" customFormat="1" ht="23.25" customHeight="1">
      <c r="A108" s="425" t="s">
        <v>38</v>
      </c>
      <c r="B108" s="426"/>
      <c r="C108" s="426"/>
      <c r="D108" s="426"/>
      <c r="E108" s="426"/>
      <c r="F108" s="427"/>
      <c r="G108" s="428"/>
    </row>
    <row r="109" spans="1:7" s="163" customFormat="1" ht="17.25" thickBot="1">
      <c r="A109" s="429" t="s">
        <v>594</v>
      </c>
      <c r="B109" s="430"/>
      <c r="C109" s="430"/>
      <c r="D109" s="430"/>
      <c r="E109" s="430"/>
      <c r="F109" s="431"/>
      <c r="G109" s="432"/>
    </row>
    <row r="110" spans="1:7" s="163" customFormat="1" ht="16.5">
      <c r="A110" s="425" t="s">
        <v>39</v>
      </c>
      <c r="B110" s="426"/>
      <c r="C110" s="426"/>
      <c r="D110" s="426"/>
      <c r="E110" s="426"/>
      <c r="F110" s="427"/>
      <c r="G110" s="428"/>
    </row>
    <row r="111" spans="1:7" s="163" customFormat="1" ht="17.25" thickBot="1">
      <c r="A111" s="429" t="s">
        <v>396</v>
      </c>
      <c r="B111" s="430"/>
      <c r="C111" s="430"/>
      <c r="D111" s="430"/>
      <c r="E111" s="430"/>
      <c r="F111" s="431"/>
      <c r="G111" s="432"/>
    </row>
    <row r="112" spans="1:7">
      <c r="G112" s="20"/>
    </row>
  </sheetData>
  <mergeCells count="123">
    <mergeCell ref="A10:B11"/>
    <mergeCell ref="C10:G10"/>
    <mergeCell ref="C11:G11"/>
    <mergeCell ref="A12:A13"/>
    <mergeCell ref="B12:B13"/>
    <mergeCell ref="C13:G13"/>
    <mergeCell ref="A1:G1"/>
    <mergeCell ref="A3:G3"/>
    <mergeCell ref="A4:G4"/>
    <mergeCell ref="A5:G5"/>
    <mergeCell ref="A7:C9"/>
    <mergeCell ref="D7:G7"/>
    <mergeCell ref="D8:E8"/>
    <mergeCell ref="F8:G8"/>
    <mergeCell ref="A19:B19"/>
    <mergeCell ref="A20:G20"/>
    <mergeCell ref="A21:G21"/>
    <mergeCell ref="A22:G22"/>
    <mergeCell ref="A23:G23"/>
    <mergeCell ref="A24:B25"/>
    <mergeCell ref="C24:G24"/>
    <mergeCell ref="C25:G25"/>
    <mergeCell ref="A14:B14"/>
    <mergeCell ref="A15:G15"/>
    <mergeCell ref="A16:G16"/>
    <mergeCell ref="A17:G17"/>
    <mergeCell ref="A18:B18"/>
    <mergeCell ref="C18:G18"/>
    <mergeCell ref="A30:G30"/>
    <mergeCell ref="A31:G31"/>
    <mergeCell ref="A32:B32"/>
    <mergeCell ref="C32:G32"/>
    <mergeCell ref="A33:B33"/>
    <mergeCell ref="A34:G34"/>
    <mergeCell ref="A26:A27"/>
    <mergeCell ref="B26:B27"/>
    <mergeCell ref="C26:G26"/>
    <mergeCell ref="C27:G27"/>
    <mergeCell ref="A28:B28"/>
    <mergeCell ref="A29:G29"/>
    <mergeCell ref="A46:B48"/>
    <mergeCell ref="C46:G46"/>
    <mergeCell ref="C47:G47"/>
    <mergeCell ref="C48:G48"/>
    <mergeCell ref="C49:G49"/>
    <mergeCell ref="A50:B51"/>
    <mergeCell ref="A35:G35"/>
    <mergeCell ref="A36:G36"/>
    <mergeCell ref="A37:G37"/>
    <mergeCell ref="A39:G39"/>
    <mergeCell ref="A41:G41"/>
    <mergeCell ref="A43:C45"/>
    <mergeCell ref="D43:G43"/>
    <mergeCell ref="D44:E44"/>
    <mergeCell ref="F44:G44"/>
    <mergeCell ref="A58:G58"/>
    <mergeCell ref="A59:G59"/>
    <mergeCell ref="A60:B62"/>
    <mergeCell ref="C60:G60"/>
    <mergeCell ref="C61:G61"/>
    <mergeCell ref="C62:G62"/>
    <mergeCell ref="A52:B52"/>
    <mergeCell ref="A53:C53"/>
    <mergeCell ref="A54:B54"/>
    <mergeCell ref="A55:B55"/>
    <mergeCell ref="A56:G56"/>
    <mergeCell ref="A57:G57"/>
    <mergeCell ref="A69:G69"/>
    <mergeCell ref="A70:G70"/>
    <mergeCell ref="A71:G71"/>
    <mergeCell ref="A72:G72"/>
    <mergeCell ref="A73:B74"/>
    <mergeCell ref="C73:G73"/>
    <mergeCell ref="C74:G74"/>
    <mergeCell ref="C63:G63"/>
    <mergeCell ref="A64:B64"/>
    <mergeCell ref="A65:B65"/>
    <mergeCell ref="A66:C66"/>
    <mergeCell ref="A67:B67"/>
    <mergeCell ref="A68:B68"/>
    <mergeCell ref="A79:C79"/>
    <mergeCell ref="A80:B80"/>
    <mergeCell ref="A81:B81"/>
    <mergeCell ref="A82:G82"/>
    <mergeCell ref="A83:G83"/>
    <mergeCell ref="A84:G84"/>
    <mergeCell ref="A75:A76"/>
    <mergeCell ref="B75:B76"/>
    <mergeCell ref="C75:G75"/>
    <mergeCell ref="C76:G76"/>
    <mergeCell ref="A77:B77"/>
    <mergeCell ref="A78:B78"/>
    <mergeCell ref="A90:B90"/>
    <mergeCell ref="A91:B91"/>
    <mergeCell ref="A92:C92"/>
    <mergeCell ref="A93:B93"/>
    <mergeCell ref="A94:B94"/>
    <mergeCell ref="A95:G95"/>
    <mergeCell ref="A85:G85"/>
    <mergeCell ref="A86:B88"/>
    <mergeCell ref="C86:G86"/>
    <mergeCell ref="C87:G87"/>
    <mergeCell ref="C88:G88"/>
    <mergeCell ref="C89:G89"/>
    <mergeCell ref="A99:B100"/>
    <mergeCell ref="C99:G99"/>
    <mergeCell ref="C100:G100"/>
    <mergeCell ref="A101:A102"/>
    <mergeCell ref="B101:B102"/>
    <mergeCell ref="C101:G101"/>
    <mergeCell ref="C102:G102"/>
    <mergeCell ref="A96:G96"/>
    <mergeCell ref="A97:G97"/>
    <mergeCell ref="A98:G98"/>
    <mergeCell ref="A109:G109"/>
    <mergeCell ref="A110:G110"/>
    <mergeCell ref="A111:G111"/>
    <mergeCell ref="A103:B103"/>
    <mergeCell ref="A104:B104"/>
    <mergeCell ref="A105:C105"/>
    <mergeCell ref="A106:B106"/>
    <mergeCell ref="A107:B107"/>
    <mergeCell ref="A108:G108"/>
  </mergeCells>
  <pageMargins left="0.2" right="0.19" top="0.17" bottom="0.17" header="0.17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50"/>
  <sheetViews>
    <sheetView workbookViewId="0">
      <selection activeCell="A4" sqref="A4:D4"/>
    </sheetView>
  </sheetViews>
  <sheetFormatPr defaultRowHeight="15"/>
  <cols>
    <col min="1" max="1" width="6.85546875" style="27" customWidth="1"/>
    <col min="2" max="2" width="44.5703125" style="17" customWidth="1"/>
    <col min="3" max="3" width="17.28515625" style="13" customWidth="1"/>
    <col min="4" max="4" width="14.7109375" style="13" customWidth="1"/>
    <col min="5" max="16384" width="9.140625" style="13"/>
  </cols>
  <sheetData>
    <row r="1" spans="1:4" ht="27.75" customHeight="1">
      <c r="A1" s="366" t="s">
        <v>158</v>
      </c>
      <c r="B1" s="366"/>
      <c r="C1" s="366"/>
      <c r="D1" s="366"/>
    </row>
    <row r="2" spans="1:4" ht="57.75" customHeight="1">
      <c r="A2" s="366" t="s">
        <v>61</v>
      </c>
      <c r="B2" s="366"/>
      <c r="C2" s="366"/>
      <c r="D2" s="366"/>
    </row>
    <row r="3" spans="1:4" ht="16.5">
      <c r="A3" s="79"/>
      <c r="B3" s="37"/>
      <c r="C3" s="79"/>
      <c r="D3" s="37"/>
    </row>
    <row r="4" spans="1:4" ht="62.25" customHeight="1">
      <c r="A4" s="367" t="s">
        <v>305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69" customHeight="1">
      <c r="A6" s="369" t="s">
        <v>1</v>
      </c>
      <c r="B6" s="371" t="s">
        <v>4</v>
      </c>
      <c r="C6" s="372" t="s">
        <v>52</v>
      </c>
      <c r="D6" s="373"/>
    </row>
    <row r="7" spans="1:4" ht="27" customHeight="1">
      <c r="A7" s="370"/>
      <c r="B7" s="371"/>
      <c r="C7" s="81" t="s">
        <v>10</v>
      </c>
      <c r="D7" s="38" t="s">
        <v>5</v>
      </c>
    </row>
    <row r="8" spans="1:4" ht="16.5">
      <c r="A8" s="40"/>
      <c r="B8" s="38" t="s">
        <v>0</v>
      </c>
      <c r="C8" s="41">
        <f>C10+C16+C50+C47</f>
        <v>1134</v>
      </c>
      <c r="D8" s="41">
        <f>D10+D16+D50+D47</f>
        <v>0</v>
      </c>
    </row>
    <row r="9" spans="1:4" ht="16.5">
      <c r="A9" s="40"/>
      <c r="B9" s="44" t="s">
        <v>6</v>
      </c>
      <c r="C9" s="40"/>
      <c r="D9" s="40"/>
    </row>
    <row r="10" spans="1:4" ht="33">
      <c r="A10" s="44">
        <v>1</v>
      </c>
      <c r="B10" s="44" t="s">
        <v>63</v>
      </c>
      <c r="C10" s="45">
        <f>SUM(C12:C15)</f>
        <v>7916</v>
      </c>
      <c r="D10" s="45">
        <f>SUM(D12:D15)</f>
        <v>7916</v>
      </c>
    </row>
    <row r="11" spans="1:4" ht="17.25">
      <c r="A11" s="56"/>
      <c r="B11" s="58" t="s">
        <v>7</v>
      </c>
      <c r="C11" s="57"/>
      <c r="D11" s="57"/>
    </row>
    <row r="12" spans="1:4" ht="33">
      <c r="A12" s="68">
        <v>1.1000000000000001</v>
      </c>
      <c r="B12" s="47" t="s">
        <v>306</v>
      </c>
      <c r="C12" s="55">
        <v>-2022</v>
      </c>
      <c r="D12" s="55">
        <v>-2022</v>
      </c>
    </row>
    <row r="13" spans="1:4" ht="16.5">
      <c r="A13" s="68">
        <v>1.3</v>
      </c>
      <c r="B13" s="47" t="s">
        <v>307</v>
      </c>
      <c r="C13" s="55">
        <v>-862</v>
      </c>
      <c r="D13" s="55">
        <v>-862</v>
      </c>
    </row>
    <row r="14" spans="1:4" ht="33">
      <c r="A14" s="68">
        <v>1.4</v>
      </c>
      <c r="B14" s="47" t="s">
        <v>308</v>
      </c>
      <c r="C14" s="55">
        <v>-700</v>
      </c>
      <c r="D14" s="55">
        <v>-700</v>
      </c>
    </row>
    <row r="15" spans="1:4" s="342" customFormat="1" ht="18">
      <c r="A15" s="343" t="s">
        <v>578</v>
      </c>
      <c r="B15" s="47" t="s">
        <v>599</v>
      </c>
      <c r="C15" s="66">
        <v>11500</v>
      </c>
      <c r="D15" s="66">
        <v>11500</v>
      </c>
    </row>
    <row r="16" spans="1:4" ht="36.75" customHeight="1">
      <c r="A16" s="43" t="s">
        <v>49</v>
      </c>
      <c r="B16" s="44" t="s">
        <v>8</v>
      </c>
      <c r="C16" s="45">
        <f>SUM(C18:C46)</f>
        <v>5918</v>
      </c>
      <c r="D16" s="45">
        <f>SUM(D18:D46)</f>
        <v>4784</v>
      </c>
    </row>
    <row r="17" spans="1:4" ht="16.5">
      <c r="A17" s="46"/>
      <c r="B17" s="80" t="s">
        <v>7</v>
      </c>
      <c r="C17" s="80"/>
      <c r="D17" s="80"/>
    </row>
    <row r="18" spans="1:4" s="15" customFormat="1" ht="18">
      <c r="A18" s="68">
        <v>2.1</v>
      </c>
      <c r="B18" s="47" t="s">
        <v>309</v>
      </c>
      <c r="C18" s="66">
        <v>-1430</v>
      </c>
      <c r="D18" s="66">
        <v>-1430</v>
      </c>
    </row>
    <row r="19" spans="1:4" s="15" customFormat="1" ht="33">
      <c r="A19" s="71">
        <v>2.2000000000000002</v>
      </c>
      <c r="B19" s="47" t="s">
        <v>310</v>
      </c>
      <c r="C19" s="60">
        <v>-398</v>
      </c>
      <c r="D19" s="60">
        <v>-398</v>
      </c>
    </row>
    <row r="20" spans="1:4" ht="33">
      <c r="A20" s="71">
        <v>2.2999999999999998</v>
      </c>
      <c r="B20" s="47" t="s">
        <v>311</v>
      </c>
      <c r="C20" s="60">
        <v>-282</v>
      </c>
      <c r="D20" s="60">
        <v>-282</v>
      </c>
    </row>
    <row r="21" spans="1:4" ht="33">
      <c r="A21" s="71">
        <v>2.4</v>
      </c>
      <c r="B21" s="47" t="s">
        <v>312</v>
      </c>
      <c r="C21" s="60">
        <v>-1617</v>
      </c>
      <c r="D21" s="60">
        <v>-1617</v>
      </c>
    </row>
    <row r="22" spans="1:4" ht="33">
      <c r="A22" s="71">
        <v>2.5</v>
      </c>
      <c r="B22" s="47" t="s">
        <v>313</v>
      </c>
      <c r="C22" s="60">
        <v>-497</v>
      </c>
      <c r="D22" s="60">
        <v>-497</v>
      </c>
    </row>
    <row r="23" spans="1:4" ht="16.5">
      <c r="A23" s="71">
        <v>2.6</v>
      </c>
      <c r="B23" s="47" t="s">
        <v>314</v>
      </c>
      <c r="C23" s="60">
        <v>-455</v>
      </c>
      <c r="D23" s="60">
        <v>-455</v>
      </c>
    </row>
    <row r="24" spans="1:4" ht="33">
      <c r="A24" s="71">
        <v>2.7</v>
      </c>
      <c r="B24" s="47" t="s">
        <v>315</v>
      </c>
      <c r="C24" s="60">
        <v>-366</v>
      </c>
      <c r="D24" s="60">
        <v>-366</v>
      </c>
    </row>
    <row r="25" spans="1:4" ht="33">
      <c r="A25" s="71">
        <v>2.9</v>
      </c>
      <c r="B25" s="47" t="s">
        <v>316</v>
      </c>
      <c r="C25" s="66">
        <v>2580</v>
      </c>
      <c r="D25" s="66">
        <v>2580</v>
      </c>
    </row>
    <row r="26" spans="1:4" ht="33">
      <c r="A26" s="70">
        <v>2.1</v>
      </c>
      <c r="B26" s="47" t="s">
        <v>317</v>
      </c>
      <c r="C26" s="60">
        <v>-132</v>
      </c>
      <c r="D26" s="60">
        <v>-132</v>
      </c>
    </row>
    <row r="27" spans="1:4" ht="33">
      <c r="A27" s="70">
        <v>2.11</v>
      </c>
      <c r="B27" s="47" t="s">
        <v>318</v>
      </c>
      <c r="C27" s="66">
        <v>-130</v>
      </c>
      <c r="D27" s="66">
        <v>-130</v>
      </c>
    </row>
    <row r="28" spans="1:4" ht="33">
      <c r="A28" s="70">
        <v>2.13</v>
      </c>
      <c r="B28" s="47" t="s">
        <v>319</v>
      </c>
      <c r="C28" s="60">
        <v>-734</v>
      </c>
      <c r="D28" s="60">
        <v>-734</v>
      </c>
    </row>
    <row r="29" spans="1:4" ht="33">
      <c r="A29" s="70">
        <v>2.14</v>
      </c>
      <c r="B29" s="47" t="s">
        <v>320</v>
      </c>
      <c r="C29" s="60">
        <v>-500</v>
      </c>
      <c r="D29" s="60">
        <v>-500</v>
      </c>
    </row>
    <row r="30" spans="1:4" ht="16.5">
      <c r="A30" s="70">
        <v>2.15</v>
      </c>
      <c r="B30" s="47" t="s">
        <v>321</v>
      </c>
      <c r="C30" s="66">
        <v>-1320</v>
      </c>
      <c r="D30" s="66">
        <v>-1320</v>
      </c>
    </row>
    <row r="31" spans="1:4" ht="33">
      <c r="A31" s="70">
        <v>2.16</v>
      </c>
      <c r="B31" s="47" t="s">
        <v>322</v>
      </c>
      <c r="C31" s="60">
        <v>-460</v>
      </c>
      <c r="D31" s="60">
        <v>-460</v>
      </c>
    </row>
    <row r="32" spans="1:4" ht="33">
      <c r="A32" s="70">
        <v>2.17</v>
      </c>
      <c r="B32" s="47" t="s">
        <v>323</v>
      </c>
      <c r="C32" s="66">
        <v>4257</v>
      </c>
      <c r="D32" s="66">
        <v>4257</v>
      </c>
    </row>
    <row r="33" spans="1:4" ht="33">
      <c r="A33" s="70">
        <v>2.1800000000000002</v>
      </c>
      <c r="B33" s="47" t="s">
        <v>324</v>
      </c>
      <c r="C33" s="60">
        <v>-417</v>
      </c>
      <c r="D33" s="60">
        <v>-417</v>
      </c>
    </row>
    <row r="34" spans="1:4" ht="33">
      <c r="A34" s="70">
        <v>2.19</v>
      </c>
      <c r="B34" s="47" t="s">
        <v>325</v>
      </c>
      <c r="C34" s="66">
        <v>-1231</v>
      </c>
      <c r="D34" s="66">
        <v>-1231</v>
      </c>
    </row>
    <row r="35" spans="1:4" ht="33">
      <c r="A35" s="70">
        <v>2.2000000000000002</v>
      </c>
      <c r="B35" s="47" t="s">
        <v>326</v>
      </c>
      <c r="C35" s="66">
        <v>-2778</v>
      </c>
      <c r="D35" s="66">
        <v>-2778</v>
      </c>
    </row>
    <row r="36" spans="1:4" ht="33">
      <c r="A36" s="70">
        <v>2.21</v>
      </c>
      <c r="B36" s="47" t="s">
        <v>327</v>
      </c>
      <c r="C36" s="60">
        <v>-276</v>
      </c>
      <c r="D36" s="60">
        <v>-276</v>
      </c>
    </row>
    <row r="37" spans="1:4" ht="33">
      <c r="A37" s="70">
        <v>2.23</v>
      </c>
      <c r="B37" s="47" t="s">
        <v>328</v>
      </c>
      <c r="C37" s="60">
        <v>-833</v>
      </c>
      <c r="D37" s="60">
        <v>-833</v>
      </c>
    </row>
    <row r="38" spans="1:4" ht="33">
      <c r="A38" s="70">
        <v>2.2400000000000002</v>
      </c>
      <c r="B38" s="47" t="s">
        <v>329</v>
      </c>
      <c r="C38" s="60">
        <v>-634</v>
      </c>
      <c r="D38" s="60">
        <v>-634</v>
      </c>
    </row>
    <row r="39" spans="1:4" ht="16.5">
      <c r="A39" s="70">
        <v>2.25</v>
      </c>
      <c r="B39" s="47" t="s">
        <v>330</v>
      </c>
      <c r="C39" s="60">
        <v>-359</v>
      </c>
      <c r="D39" s="60">
        <v>-359</v>
      </c>
    </row>
    <row r="40" spans="1:4" ht="16.5">
      <c r="A40" s="70">
        <v>2.2599999999999998</v>
      </c>
      <c r="B40" s="47" t="s">
        <v>331</v>
      </c>
      <c r="C40" s="66">
        <v>-5000</v>
      </c>
      <c r="D40" s="66">
        <v>-5000</v>
      </c>
    </row>
    <row r="41" spans="1:4" ht="33">
      <c r="A41" s="70">
        <v>2.2799999999999998</v>
      </c>
      <c r="B41" s="47" t="s">
        <v>332</v>
      </c>
      <c r="C41" s="60">
        <v>0</v>
      </c>
      <c r="D41" s="60">
        <v>-520</v>
      </c>
    </row>
    <row r="42" spans="1:4" ht="33">
      <c r="A42" s="70">
        <v>2.29</v>
      </c>
      <c r="B42" s="47" t="s">
        <v>333</v>
      </c>
      <c r="C42" s="60">
        <v>0</v>
      </c>
      <c r="D42" s="60">
        <v>-614</v>
      </c>
    </row>
    <row r="43" spans="1:4" ht="33">
      <c r="A43" s="70">
        <v>2.2999999999999998</v>
      </c>
      <c r="B43" s="47" t="s">
        <v>334</v>
      </c>
      <c r="C43" s="66">
        <v>-1270</v>
      </c>
      <c r="D43" s="66">
        <v>-1270</v>
      </c>
    </row>
    <row r="44" spans="1:4" ht="33">
      <c r="A44" s="70">
        <v>2.3199999999999998</v>
      </c>
      <c r="B44" s="47" t="s">
        <v>335</v>
      </c>
      <c r="C44" s="66">
        <v>15000</v>
      </c>
      <c r="D44" s="66">
        <v>15000</v>
      </c>
    </row>
    <row r="45" spans="1:4" ht="16.5">
      <c r="A45" s="70">
        <v>2.33</v>
      </c>
      <c r="B45" s="47" t="s">
        <v>336</v>
      </c>
      <c r="C45" s="66">
        <v>4000</v>
      </c>
      <c r="D45" s="66">
        <v>4000</v>
      </c>
    </row>
    <row r="46" spans="1:4" ht="16.5">
      <c r="A46" s="70">
        <v>2.34</v>
      </c>
      <c r="B46" s="47" t="s">
        <v>337</v>
      </c>
      <c r="C46" s="66">
        <v>1200</v>
      </c>
      <c r="D46" s="66">
        <v>1200</v>
      </c>
    </row>
    <row r="47" spans="1:4" s="345" customFormat="1" ht="34.5">
      <c r="A47" s="110">
        <v>4</v>
      </c>
      <c r="B47" s="338" t="s">
        <v>272</v>
      </c>
      <c r="C47" s="77">
        <f>C49</f>
        <v>-11500</v>
      </c>
      <c r="D47" s="77">
        <f>D49</f>
        <v>-11500</v>
      </c>
    </row>
    <row r="48" spans="1:4" s="345" customFormat="1" ht="17.25">
      <c r="A48" s="346"/>
      <c r="B48" s="347" t="s">
        <v>7</v>
      </c>
      <c r="C48" s="339"/>
      <c r="D48" s="339"/>
    </row>
    <row r="49" spans="1:4" s="342" customFormat="1" ht="108">
      <c r="A49" s="343" t="s">
        <v>597</v>
      </c>
      <c r="B49" s="332" t="s">
        <v>598</v>
      </c>
      <c r="C49" s="66">
        <v>-11500</v>
      </c>
      <c r="D49" s="66">
        <v>-11500</v>
      </c>
    </row>
    <row r="50" spans="1:4" ht="17.25">
      <c r="A50" s="61">
        <v>6</v>
      </c>
      <c r="B50" s="62" t="s">
        <v>73</v>
      </c>
      <c r="C50" s="77">
        <v>-1200</v>
      </c>
      <c r="D50" s="77">
        <v>-1200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0"/>
  <sheetViews>
    <sheetView topLeftCell="A4" workbookViewId="0">
      <selection activeCell="H6" sqref="H6"/>
    </sheetView>
  </sheetViews>
  <sheetFormatPr defaultRowHeight="16.5"/>
  <cols>
    <col min="1" max="1" width="17.140625" style="163" customWidth="1"/>
    <col min="2" max="2" width="15.140625" style="163" customWidth="1"/>
    <col min="3" max="3" width="21.7109375" style="163" customWidth="1"/>
    <col min="4" max="4" width="18.140625" style="163" customWidth="1"/>
    <col min="5" max="5" width="6.42578125" style="163" bestFit="1" customWidth="1"/>
    <col min="6" max="6" width="11.28515625" style="163" bestFit="1" customWidth="1"/>
    <col min="7" max="7" width="11.42578125" style="163" bestFit="1" customWidth="1"/>
    <col min="8" max="8" width="9.140625" style="163"/>
    <col min="9" max="9" width="10" style="163" bestFit="1" customWidth="1"/>
    <col min="10" max="10" width="9.5703125" style="163" bestFit="1" customWidth="1"/>
    <col min="11" max="254" width="9.140625" style="163"/>
    <col min="255" max="255" width="17.140625" style="163" customWidth="1"/>
    <col min="256" max="256" width="15.140625" style="163" customWidth="1"/>
    <col min="257" max="257" width="21.7109375" style="163" customWidth="1"/>
    <col min="258" max="258" width="14.7109375" style="163" customWidth="1"/>
    <col min="259" max="259" width="18.140625" style="163" customWidth="1"/>
    <col min="260" max="260" width="17.5703125" style="163" customWidth="1"/>
    <col min="261" max="261" width="14.85546875" style="163" customWidth="1"/>
    <col min="262" max="262" width="13.42578125" style="163" customWidth="1"/>
    <col min="263" max="263" width="20.5703125" style="163" customWidth="1"/>
    <col min="264" max="264" width="9.140625" style="163"/>
    <col min="265" max="265" width="9.42578125" style="163" bestFit="1" customWidth="1"/>
    <col min="266" max="266" width="9.5703125" style="163" bestFit="1" customWidth="1"/>
    <col min="267" max="510" width="9.140625" style="163"/>
    <col min="511" max="511" width="17.140625" style="163" customWidth="1"/>
    <col min="512" max="512" width="15.140625" style="163" customWidth="1"/>
    <col min="513" max="513" width="21.7109375" style="163" customWidth="1"/>
    <col min="514" max="514" width="14.7109375" style="163" customWidth="1"/>
    <col min="515" max="515" width="18.140625" style="163" customWidth="1"/>
    <col min="516" max="516" width="17.5703125" style="163" customWidth="1"/>
    <col min="517" max="517" width="14.85546875" style="163" customWidth="1"/>
    <col min="518" max="518" width="13.42578125" style="163" customWidth="1"/>
    <col min="519" max="519" width="20.5703125" style="163" customWidth="1"/>
    <col min="520" max="520" width="9.140625" style="163"/>
    <col min="521" max="521" width="9.42578125" style="163" bestFit="1" customWidth="1"/>
    <col min="522" max="522" width="9.5703125" style="163" bestFit="1" customWidth="1"/>
    <col min="523" max="766" width="9.140625" style="163"/>
    <col min="767" max="767" width="17.140625" style="163" customWidth="1"/>
    <col min="768" max="768" width="15.140625" style="163" customWidth="1"/>
    <col min="769" max="769" width="21.7109375" style="163" customWidth="1"/>
    <col min="770" max="770" width="14.7109375" style="163" customWidth="1"/>
    <col min="771" max="771" width="18.140625" style="163" customWidth="1"/>
    <col min="772" max="772" width="17.5703125" style="163" customWidth="1"/>
    <col min="773" max="773" width="14.85546875" style="163" customWidth="1"/>
    <col min="774" max="774" width="13.42578125" style="163" customWidth="1"/>
    <col min="775" max="775" width="20.5703125" style="163" customWidth="1"/>
    <col min="776" max="776" width="9.140625" style="163"/>
    <col min="777" max="777" width="9.42578125" style="163" bestFit="1" customWidth="1"/>
    <col min="778" max="778" width="9.5703125" style="163" bestFit="1" customWidth="1"/>
    <col min="779" max="1022" width="9.140625" style="163"/>
    <col min="1023" max="1023" width="17.140625" style="163" customWidth="1"/>
    <col min="1024" max="1024" width="15.140625" style="163" customWidth="1"/>
    <col min="1025" max="1025" width="21.7109375" style="163" customWidth="1"/>
    <col min="1026" max="1026" width="14.7109375" style="163" customWidth="1"/>
    <col min="1027" max="1027" width="18.140625" style="163" customWidth="1"/>
    <col min="1028" max="1028" width="17.5703125" style="163" customWidth="1"/>
    <col min="1029" max="1029" width="14.85546875" style="163" customWidth="1"/>
    <col min="1030" max="1030" width="13.42578125" style="163" customWidth="1"/>
    <col min="1031" max="1031" width="20.5703125" style="163" customWidth="1"/>
    <col min="1032" max="1032" width="9.140625" style="163"/>
    <col min="1033" max="1033" width="9.42578125" style="163" bestFit="1" customWidth="1"/>
    <col min="1034" max="1034" width="9.5703125" style="163" bestFit="1" customWidth="1"/>
    <col min="1035" max="1278" width="9.140625" style="163"/>
    <col min="1279" max="1279" width="17.140625" style="163" customWidth="1"/>
    <col min="1280" max="1280" width="15.140625" style="163" customWidth="1"/>
    <col min="1281" max="1281" width="21.7109375" style="163" customWidth="1"/>
    <col min="1282" max="1282" width="14.7109375" style="163" customWidth="1"/>
    <col min="1283" max="1283" width="18.140625" style="163" customWidth="1"/>
    <col min="1284" max="1284" width="17.5703125" style="163" customWidth="1"/>
    <col min="1285" max="1285" width="14.85546875" style="163" customWidth="1"/>
    <col min="1286" max="1286" width="13.42578125" style="163" customWidth="1"/>
    <col min="1287" max="1287" width="20.5703125" style="163" customWidth="1"/>
    <col min="1288" max="1288" width="9.140625" style="163"/>
    <col min="1289" max="1289" width="9.42578125" style="163" bestFit="1" customWidth="1"/>
    <col min="1290" max="1290" width="9.5703125" style="163" bestFit="1" customWidth="1"/>
    <col min="1291" max="1534" width="9.140625" style="163"/>
    <col min="1535" max="1535" width="17.140625" style="163" customWidth="1"/>
    <col min="1536" max="1536" width="15.140625" style="163" customWidth="1"/>
    <col min="1537" max="1537" width="21.7109375" style="163" customWidth="1"/>
    <col min="1538" max="1538" width="14.7109375" style="163" customWidth="1"/>
    <col min="1539" max="1539" width="18.140625" style="163" customWidth="1"/>
    <col min="1540" max="1540" width="17.5703125" style="163" customWidth="1"/>
    <col min="1541" max="1541" width="14.85546875" style="163" customWidth="1"/>
    <col min="1542" max="1542" width="13.42578125" style="163" customWidth="1"/>
    <col min="1543" max="1543" width="20.5703125" style="163" customWidth="1"/>
    <col min="1544" max="1544" width="9.140625" style="163"/>
    <col min="1545" max="1545" width="9.42578125" style="163" bestFit="1" customWidth="1"/>
    <col min="1546" max="1546" width="9.5703125" style="163" bestFit="1" customWidth="1"/>
    <col min="1547" max="1790" width="9.140625" style="163"/>
    <col min="1791" max="1791" width="17.140625" style="163" customWidth="1"/>
    <col min="1792" max="1792" width="15.140625" style="163" customWidth="1"/>
    <col min="1793" max="1793" width="21.7109375" style="163" customWidth="1"/>
    <col min="1794" max="1794" width="14.7109375" style="163" customWidth="1"/>
    <col min="1795" max="1795" width="18.140625" style="163" customWidth="1"/>
    <col min="1796" max="1796" width="17.5703125" style="163" customWidth="1"/>
    <col min="1797" max="1797" width="14.85546875" style="163" customWidth="1"/>
    <col min="1798" max="1798" width="13.42578125" style="163" customWidth="1"/>
    <col min="1799" max="1799" width="20.5703125" style="163" customWidth="1"/>
    <col min="1800" max="1800" width="9.140625" style="163"/>
    <col min="1801" max="1801" width="9.42578125" style="163" bestFit="1" customWidth="1"/>
    <col min="1802" max="1802" width="9.5703125" style="163" bestFit="1" customWidth="1"/>
    <col min="1803" max="2046" width="9.140625" style="163"/>
    <col min="2047" max="2047" width="17.140625" style="163" customWidth="1"/>
    <col min="2048" max="2048" width="15.140625" style="163" customWidth="1"/>
    <col min="2049" max="2049" width="21.7109375" style="163" customWidth="1"/>
    <col min="2050" max="2050" width="14.7109375" style="163" customWidth="1"/>
    <col min="2051" max="2051" width="18.140625" style="163" customWidth="1"/>
    <col min="2052" max="2052" width="17.5703125" style="163" customWidth="1"/>
    <col min="2053" max="2053" width="14.85546875" style="163" customWidth="1"/>
    <col min="2054" max="2054" width="13.42578125" style="163" customWidth="1"/>
    <col min="2055" max="2055" width="20.5703125" style="163" customWidth="1"/>
    <col min="2056" max="2056" width="9.140625" style="163"/>
    <col min="2057" max="2057" width="9.42578125" style="163" bestFit="1" customWidth="1"/>
    <col min="2058" max="2058" width="9.5703125" style="163" bestFit="1" customWidth="1"/>
    <col min="2059" max="2302" width="9.140625" style="163"/>
    <col min="2303" max="2303" width="17.140625" style="163" customWidth="1"/>
    <col min="2304" max="2304" width="15.140625" style="163" customWidth="1"/>
    <col min="2305" max="2305" width="21.7109375" style="163" customWidth="1"/>
    <col min="2306" max="2306" width="14.7109375" style="163" customWidth="1"/>
    <col min="2307" max="2307" width="18.140625" style="163" customWidth="1"/>
    <col min="2308" max="2308" width="17.5703125" style="163" customWidth="1"/>
    <col min="2309" max="2309" width="14.85546875" style="163" customWidth="1"/>
    <col min="2310" max="2310" width="13.42578125" style="163" customWidth="1"/>
    <col min="2311" max="2311" width="20.5703125" style="163" customWidth="1"/>
    <col min="2312" max="2312" width="9.140625" style="163"/>
    <col min="2313" max="2313" width="9.42578125" style="163" bestFit="1" customWidth="1"/>
    <col min="2314" max="2314" width="9.5703125" style="163" bestFit="1" customWidth="1"/>
    <col min="2315" max="2558" width="9.140625" style="163"/>
    <col min="2559" max="2559" width="17.140625" style="163" customWidth="1"/>
    <col min="2560" max="2560" width="15.140625" style="163" customWidth="1"/>
    <col min="2561" max="2561" width="21.7109375" style="163" customWidth="1"/>
    <col min="2562" max="2562" width="14.7109375" style="163" customWidth="1"/>
    <col min="2563" max="2563" width="18.140625" style="163" customWidth="1"/>
    <col min="2564" max="2564" width="17.5703125" style="163" customWidth="1"/>
    <col min="2565" max="2565" width="14.85546875" style="163" customWidth="1"/>
    <col min="2566" max="2566" width="13.42578125" style="163" customWidth="1"/>
    <col min="2567" max="2567" width="20.5703125" style="163" customWidth="1"/>
    <col min="2568" max="2568" width="9.140625" style="163"/>
    <col min="2569" max="2569" width="9.42578125" style="163" bestFit="1" customWidth="1"/>
    <col min="2570" max="2570" width="9.5703125" style="163" bestFit="1" customWidth="1"/>
    <col min="2571" max="2814" width="9.140625" style="163"/>
    <col min="2815" max="2815" width="17.140625" style="163" customWidth="1"/>
    <col min="2816" max="2816" width="15.140625" style="163" customWidth="1"/>
    <col min="2817" max="2817" width="21.7109375" style="163" customWidth="1"/>
    <col min="2818" max="2818" width="14.7109375" style="163" customWidth="1"/>
    <col min="2819" max="2819" width="18.140625" style="163" customWidth="1"/>
    <col min="2820" max="2820" width="17.5703125" style="163" customWidth="1"/>
    <col min="2821" max="2821" width="14.85546875" style="163" customWidth="1"/>
    <col min="2822" max="2822" width="13.42578125" style="163" customWidth="1"/>
    <col min="2823" max="2823" width="20.5703125" style="163" customWidth="1"/>
    <col min="2824" max="2824" width="9.140625" style="163"/>
    <col min="2825" max="2825" width="9.42578125" style="163" bestFit="1" customWidth="1"/>
    <col min="2826" max="2826" width="9.5703125" style="163" bestFit="1" customWidth="1"/>
    <col min="2827" max="3070" width="9.140625" style="163"/>
    <col min="3071" max="3071" width="17.140625" style="163" customWidth="1"/>
    <col min="3072" max="3072" width="15.140625" style="163" customWidth="1"/>
    <col min="3073" max="3073" width="21.7109375" style="163" customWidth="1"/>
    <col min="3074" max="3074" width="14.7109375" style="163" customWidth="1"/>
    <col min="3075" max="3075" width="18.140625" style="163" customWidth="1"/>
    <col min="3076" max="3076" width="17.5703125" style="163" customWidth="1"/>
    <col min="3077" max="3077" width="14.85546875" style="163" customWidth="1"/>
    <col min="3078" max="3078" width="13.42578125" style="163" customWidth="1"/>
    <col min="3079" max="3079" width="20.5703125" style="163" customWidth="1"/>
    <col min="3080" max="3080" width="9.140625" style="163"/>
    <col min="3081" max="3081" width="9.42578125" style="163" bestFit="1" customWidth="1"/>
    <col min="3082" max="3082" width="9.5703125" style="163" bestFit="1" customWidth="1"/>
    <col min="3083" max="3326" width="9.140625" style="163"/>
    <col min="3327" max="3327" width="17.140625" style="163" customWidth="1"/>
    <col min="3328" max="3328" width="15.140625" style="163" customWidth="1"/>
    <col min="3329" max="3329" width="21.7109375" style="163" customWidth="1"/>
    <col min="3330" max="3330" width="14.7109375" style="163" customWidth="1"/>
    <col min="3331" max="3331" width="18.140625" style="163" customWidth="1"/>
    <col min="3332" max="3332" width="17.5703125" style="163" customWidth="1"/>
    <col min="3333" max="3333" width="14.85546875" style="163" customWidth="1"/>
    <col min="3334" max="3334" width="13.42578125" style="163" customWidth="1"/>
    <col min="3335" max="3335" width="20.5703125" style="163" customWidth="1"/>
    <col min="3336" max="3336" width="9.140625" style="163"/>
    <col min="3337" max="3337" width="9.42578125" style="163" bestFit="1" customWidth="1"/>
    <col min="3338" max="3338" width="9.5703125" style="163" bestFit="1" customWidth="1"/>
    <col min="3339" max="3582" width="9.140625" style="163"/>
    <col min="3583" max="3583" width="17.140625" style="163" customWidth="1"/>
    <col min="3584" max="3584" width="15.140625" style="163" customWidth="1"/>
    <col min="3585" max="3585" width="21.7109375" style="163" customWidth="1"/>
    <col min="3586" max="3586" width="14.7109375" style="163" customWidth="1"/>
    <col min="3587" max="3587" width="18.140625" style="163" customWidth="1"/>
    <col min="3588" max="3588" width="17.5703125" style="163" customWidth="1"/>
    <col min="3589" max="3589" width="14.85546875" style="163" customWidth="1"/>
    <col min="3590" max="3590" width="13.42578125" style="163" customWidth="1"/>
    <col min="3591" max="3591" width="20.5703125" style="163" customWidth="1"/>
    <col min="3592" max="3592" width="9.140625" style="163"/>
    <col min="3593" max="3593" width="9.42578125" style="163" bestFit="1" customWidth="1"/>
    <col min="3594" max="3594" width="9.5703125" style="163" bestFit="1" customWidth="1"/>
    <col min="3595" max="3838" width="9.140625" style="163"/>
    <col min="3839" max="3839" width="17.140625" style="163" customWidth="1"/>
    <col min="3840" max="3840" width="15.140625" style="163" customWidth="1"/>
    <col min="3841" max="3841" width="21.7109375" style="163" customWidth="1"/>
    <col min="3842" max="3842" width="14.7109375" style="163" customWidth="1"/>
    <col min="3843" max="3843" width="18.140625" style="163" customWidth="1"/>
    <col min="3844" max="3844" width="17.5703125" style="163" customWidth="1"/>
    <col min="3845" max="3845" width="14.85546875" style="163" customWidth="1"/>
    <col min="3846" max="3846" width="13.42578125" style="163" customWidth="1"/>
    <col min="3847" max="3847" width="20.5703125" style="163" customWidth="1"/>
    <col min="3848" max="3848" width="9.140625" style="163"/>
    <col min="3849" max="3849" width="9.42578125" style="163" bestFit="1" customWidth="1"/>
    <col min="3850" max="3850" width="9.5703125" style="163" bestFit="1" customWidth="1"/>
    <col min="3851" max="4094" width="9.140625" style="163"/>
    <col min="4095" max="4095" width="17.140625" style="163" customWidth="1"/>
    <col min="4096" max="4096" width="15.140625" style="163" customWidth="1"/>
    <col min="4097" max="4097" width="21.7109375" style="163" customWidth="1"/>
    <col min="4098" max="4098" width="14.7109375" style="163" customWidth="1"/>
    <col min="4099" max="4099" width="18.140625" style="163" customWidth="1"/>
    <col min="4100" max="4100" width="17.5703125" style="163" customWidth="1"/>
    <col min="4101" max="4101" width="14.85546875" style="163" customWidth="1"/>
    <col min="4102" max="4102" width="13.42578125" style="163" customWidth="1"/>
    <col min="4103" max="4103" width="20.5703125" style="163" customWidth="1"/>
    <col min="4104" max="4104" width="9.140625" style="163"/>
    <col min="4105" max="4105" width="9.42578125" style="163" bestFit="1" customWidth="1"/>
    <col min="4106" max="4106" width="9.5703125" style="163" bestFit="1" customWidth="1"/>
    <col min="4107" max="4350" width="9.140625" style="163"/>
    <col min="4351" max="4351" width="17.140625" style="163" customWidth="1"/>
    <col min="4352" max="4352" width="15.140625" style="163" customWidth="1"/>
    <col min="4353" max="4353" width="21.7109375" style="163" customWidth="1"/>
    <col min="4354" max="4354" width="14.7109375" style="163" customWidth="1"/>
    <col min="4355" max="4355" width="18.140625" style="163" customWidth="1"/>
    <col min="4356" max="4356" width="17.5703125" style="163" customWidth="1"/>
    <col min="4357" max="4357" width="14.85546875" style="163" customWidth="1"/>
    <col min="4358" max="4358" width="13.42578125" style="163" customWidth="1"/>
    <col min="4359" max="4359" width="20.5703125" style="163" customWidth="1"/>
    <col min="4360" max="4360" width="9.140625" style="163"/>
    <col min="4361" max="4361" width="9.42578125" style="163" bestFit="1" customWidth="1"/>
    <col min="4362" max="4362" width="9.5703125" style="163" bestFit="1" customWidth="1"/>
    <col min="4363" max="4606" width="9.140625" style="163"/>
    <col min="4607" max="4607" width="17.140625" style="163" customWidth="1"/>
    <col min="4608" max="4608" width="15.140625" style="163" customWidth="1"/>
    <col min="4609" max="4609" width="21.7109375" style="163" customWidth="1"/>
    <col min="4610" max="4610" width="14.7109375" style="163" customWidth="1"/>
    <col min="4611" max="4611" width="18.140625" style="163" customWidth="1"/>
    <col min="4612" max="4612" width="17.5703125" style="163" customWidth="1"/>
    <col min="4613" max="4613" width="14.85546875" style="163" customWidth="1"/>
    <col min="4614" max="4614" width="13.42578125" style="163" customWidth="1"/>
    <col min="4615" max="4615" width="20.5703125" style="163" customWidth="1"/>
    <col min="4616" max="4616" width="9.140625" style="163"/>
    <col min="4617" max="4617" width="9.42578125" style="163" bestFit="1" customWidth="1"/>
    <col min="4618" max="4618" width="9.5703125" style="163" bestFit="1" customWidth="1"/>
    <col min="4619" max="4862" width="9.140625" style="163"/>
    <col min="4863" max="4863" width="17.140625" style="163" customWidth="1"/>
    <col min="4864" max="4864" width="15.140625" style="163" customWidth="1"/>
    <col min="4865" max="4865" width="21.7109375" style="163" customWidth="1"/>
    <col min="4866" max="4866" width="14.7109375" style="163" customWidth="1"/>
    <col min="4867" max="4867" width="18.140625" style="163" customWidth="1"/>
    <col min="4868" max="4868" width="17.5703125" style="163" customWidth="1"/>
    <col min="4869" max="4869" width="14.85546875" style="163" customWidth="1"/>
    <col min="4870" max="4870" width="13.42578125" style="163" customWidth="1"/>
    <col min="4871" max="4871" width="20.5703125" style="163" customWidth="1"/>
    <col min="4872" max="4872" width="9.140625" style="163"/>
    <col min="4873" max="4873" width="9.42578125" style="163" bestFit="1" customWidth="1"/>
    <col min="4874" max="4874" width="9.5703125" style="163" bestFit="1" customWidth="1"/>
    <col min="4875" max="5118" width="9.140625" style="163"/>
    <col min="5119" max="5119" width="17.140625" style="163" customWidth="1"/>
    <col min="5120" max="5120" width="15.140625" style="163" customWidth="1"/>
    <col min="5121" max="5121" width="21.7109375" style="163" customWidth="1"/>
    <col min="5122" max="5122" width="14.7109375" style="163" customWidth="1"/>
    <col min="5123" max="5123" width="18.140625" style="163" customWidth="1"/>
    <col min="5124" max="5124" width="17.5703125" style="163" customWidth="1"/>
    <col min="5125" max="5125" width="14.85546875" style="163" customWidth="1"/>
    <col min="5126" max="5126" width="13.42578125" style="163" customWidth="1"/>
    <col min="5127" max="5127" width="20.5703125" style="163" customWidth="1"/>
    <col min="5128" max="5128" width="9.140625" style="163"/>
    <col min="5129" max="5129" width="9.42578125" style="163" bestFit="1" customWidth="1"/>
    <col min="5130" max="5130" width="9.5703125" style="163" bestFit="1" customWidth="1"/>
    <col min="5131" max="5374" width="9.140625" style="163"/>
    <col min="5375" max="5375" width="17.140625" style="163" customWidth="1"/>
    <col min="5376" max="5376" width="15.140625" style="163" customWidth="1"/>
    <col min="5377" max="5377" width="21.7109375" style="163" customWidth="1"/>
    <col min="5378" max="5378" width="14.7109375" style="163" customWidth="1"/>
    <col min="5379" max="5379" width="18.140625" style="163" customWidth="1"/>
    <col min="5380" max="5380" width="17.5703125" style="163" customWidth="1"/>
    <col min="5381" max="5381" width="14.85546875" style="163" customWidth="1"/>
    <col min="5382" max="5382" width="13.42578125" style="163" customWidth="1"/>
    <col min="5383" max="5383" width="20.5703125" style="163" customWidth="1"/>
    <col min="5384" max="5384" width="9.140625" style="163"/>
    <col min="5385" max="5385" width="9.42578125" style="163" bestFit="1" customWidth="1"/>
    <col min="5386" max="5386" width="9.5703125" style="163" bestFit="1" customWidth="1"/>
    <col min="5387" max="5630" width="9.140625" style="163"/>
    <col min="5631" max="5631" width="17.140625" style="163" customWidth="1"/>
    <col min="5632" max="5632" width="15.140625" style="163" customWidth="1"/>
    <col min="5633" max="5633" width="21.7109375" style="163" customWidth="1"/>
    <col min="5634" max="5634" width="14.7109375" style="163" customWidth="1"/>
    <col min="5635" max="5635" width="18.140625" style="163" customWidth="1"/>
    <col min="5636" max="5636" width="17.5703125" style="163" customWidth="1"/>
    <col min="5637" max="5637" width="14.85546875" style="163" customWidth="1"/>
    <col min="5638" max="5638" width="13.42578125" style="163" customWidth="1"/>
    <col min="5639" max="5639" width="20.5703125" style="163" customWidth="1"/>
    <col min="5640" max="5640" width="9.140625" style="163"/>
    <col min="5641" max="5641" width="9.42578125" style="163" bestFit="1" customWidth="1"/>
    <col min="5642" max="5642" width="9.5703125" style="163" bestFit="1" customWidth="1"/>
    <col min="5643" max="5886" width="9.140625" style="163"/>
    <col min="5887" max="5887" width="17.140625" style="163" customWidth="1"/>
    <col min="5888" max="5888" width="15.140625" style="163" customWidth="1"/>
    <col min="5889" max="5889" width="21.7109375" style="163" customWidth="1"/>
    <col min="5890" max="5890" width="14.7109375" style="163" customWidth="1"/>
    <col min="5891" max="5891" width="18.140625" style="163" customWidth="1"/>
    <col min="5892" max="5892" width="17.5703125" style="163" customWidth="1"/>
    <col min="5893" max="5893" width="14.85546875" style="163" customWidth="1"/>
    <col min="5894" max="5894" width="13.42578125" style="163" customWidth="1"/>
    <col min="5895" max="5895" width="20.5703125" style="163" customWidth="1"/>
    <col min="5896" max="5896" width="9.140625" style="163"/>
    <col min="5897" max="5897" width="9.42578125" style="163" bestFit="1" customWidth="1"/>
    <col min="5898" max="5898" width="9.5703125" style="163" bestFit="1" customWidth="1"/>
    <col min="5899" max="6142" width="9.140625" style="163"/>
    <col min="6143" max="6143" width="17.140625" style="163" customWidth="1"/>
    <col min="6144" max="6144" width="15.140625" style="163" customWidth="1"/>
    <col min="6145" max="6145" width="21.7109375" style="163" customWidth="1"/>
    <col min="6146" max="6146" width="14.7109375" style="163" customWidth="1"/>
    <col min="6147" max="6147" width="18.140625" style="163" customWidth="1"/>
    <col min="6148" max="6148" width="17.5703125" style="163" customWidth="1"/>
    <col min="6149" max="6149" width="14.85546875" style="163" customWidth="1"/>
    <col min="6150" max="6150" width="13.42578125" style="163" customWidth="1"/>
    <col min="6151" max="6151" width="20.5703125" style="163" customWidth="1"/>
    <col min="6152" max="6152" width="9.140625" style="163"/>
    <col min="6153" max="6153" width="9.42578125" style="163" bestFit="1" customWidth="1"/>
    <col min="6154" max="6154" width="9.5703125" style="163" bestFit="1" customWidth="1"/>
    <col min="6155" max="6398" width="9.140625" style="163"/>
    <col min="6399" max="6399" width="17.140625" style="163" customWidth="1"/>
    <col min="6400" max="6400" width="15.140625" style="163" customWidth="1"/>
    <col min="6401" max="6401" width="21.7109375" style="163" customWidth="1"/>
    <col min="6402" max="6402" width="14.7109375" style="163" customWidth="1"/>
    <col min="6403" max="6403" width="18.140625" style="163" customWidth="1"/>
    <col min="6404" max="6404" width="17.5703125" style="163" customWidth="1"/>
    <col min="6405" max="6405" width="14.85546875" style="163" customWidth="1"/>
    <col min="6406" max="6406" width="13.42578125" style="163" customWidth="1"/>
    <col min="6407" max="6407" width="20.5703125" style="163" customWidth="1"/>
    <col min="6408" max="6408" width="9.140625" style="163"/>
    <col min="6409" max="6409" width="9.42578125" style="163" bestFit="1" customWidth="1"/>
    <col min="6410" max="6410" width="9.5703125" style="163" bestFit="1" customWidth="1"/>
    <col min="6411" max="6654" width="9.140625" style="163"/>
    <col min="6655" max="6655" width="17.140625" style="163" customWidth="1"/>
    <col min="6656" max="6656" width="15.140625" style="163" customWidth="1"/>
    <col min="6657" max="6657" width="21.7109375" style="163" customWidth="1"/>
    <col min="6658" max="6658" width="14.7109375" style="163" customWidth="1"/>
    <col min="6659" max="6659" width="18.140625" style="163" customWidth="1"/>
    <col min="6660" max="6660" width="17.5703125" style="163" customWidth="1"/>
    <col min="6661" max="6661" width="14.85546875" style="163" customWidth="1"/>
    <col min="6662" max="6662" width="13.42578125" style="163" customWidth="1"/>
    <col min="6663" max="6663" width="20.5703125" style="163" customWidth="1"/>
    <col min="6664" max="6664" width="9.140625" style="163"/>
    <col min="6665" max="6665" width="9.42578125" style="163" bestFit="1" customWidth="1"/>
    <col min="6666" max="6666" width="9.5703125" style="163" bestFit="1" customWidth="1"/>
    <col min="6667" max="6910" width="9.140625" style="163"/>
    <col min="6911" max="6911" width="17.140625" style="163" customWidth="1"/>
    <col min="6912" max="6912" width="15.140625" style="163" customWidth="1"/>
    <col min="6913" max="6913" width="21.7109375" style="163" customWidth="1"/>
    <col min="6914" max="6914" width="14.7109375" style="163" customWidth="1"/>
    <col min="6915" max="6915" width="18.140625" style="163" customWidth="1"/>
    <col min="6916" max="6916" width="17.5703125" style="163" customWidth="1"/>
    <col min="6917" max="6917" width="14.85546875" style="163" customWidth="1"/>
    <col min="6918" max="6918" width="13.42578125" style="163" customWidth="1"/>
    <col min="6919" max="6919" width="20.5703125" style="163" customWidth="1"/>
    <col min="6920" max="6920" width="9.140625" style="163"/>
    <col min="6921" max="6921" width="9.42578125" style="163" bestFit="1" customWidth="1"/>
    <col min="6922" max="6922" width="9.5703125" style="163" bestFit="1" customWidth="1"/>
    <col min="6923" max="7166" width="9.140625" style="163"/>
    <col min="7167" max="7167" width="17.140625" style="163" customWidth="1"/>
    <col min="7168" max="7168" width="15.140625" style="163" customWidth="1"/>
    <col min="7169" max="7169" width="21.7109375" style="163" customWidth="1"/>
    <col min="7170" max="7170" width="14.7109375" style="163" customWidth="1"/>
    <col min="7171" max="7171" width="18.140625" style="163" customWidth="1"/>
    <col min="7172" max="7172" width="17.5703125" style="163" customWidth="1"/>
    <col min="7173" max="7173" width="14.85546875" style="163" customWidth="1"/>
    <col min="7174" max="7174" width="13.42578125" style="163" customWidth="1"/>
    <col min="7175" max="7175" width="20.5703125" style="163" customWidth="1"/>
    <col min="7176" max="7176" width="9.140625" style="163"/>
    <col min="7177" max="7177" width="9.42578125" style="163" bestFit="1" customWidth="1"/>
    <col min="7178" max="7178" width="9.5703125" style="163" bestFit="1" customWidth="1"/>
    <col min="7179" max="7422" width="9.140625" style="163"/>
    <col min="7423" max="7423" width="17.140625" style="163" customWidth="1"/>
    <col min="7424" max="7424" width="15.140625" style="163" customWidth="1"/>
    <col min="7425" max="7425" width="21.7109375" style="163" customWidth="1"/>
    <col min="7426" max="7426" width="14.7109375" style="163" customWidth="1"/>
    <col min="7427" max="7427" width="18.140625" style="163" customWidth="1"/>
    <col min="7428" max="7428" width="17.5703125" style="163" customWidth="1"/>
    <col min="7429" max="7429" width="14.85546875" style="163" customWidth="1"/>
    <col min="7430" max="7430" width="13.42578125" style="163" customWidth="1"/>
    <col min="7431" max="7431" width="20.5703125" style="163" customWidth="1"/>
    <col min="7432" max="7432" width="9.140625" style="163"/>
    <col min="7433" max="7433" width="9.42578125" style="163" bestFit="1" customWidth="1"/>
    <col min="7434" max="7434" width="9.5703125" style="163" bestFit="1" customWidth="1"/>
    <col min="7435" max="7678" width="9.140625" style="163"/>
    <col min="7679" max="7679" width="17.140625" style="163" customWidth="1"/>
    <col min="7680" max="7680" width="15.140625" style="163" customWidth="1"/>
    <col min="7681" max="7681" width="21.7109375" style="163" customWidth="1"/>
    <col min="7682" max="7682" width="14.7109375" style="163" customWidth="1"/>
    <col min="7683" max="7683" width="18.140625" style="163" customWidth="1"/>
    <col min="7684" max="7684" width="17.5703125" style="163" customWidth="1"/>
    <col min="7685" max="7685" width="14.85546875" style="163" customWidth="1"/>
    <col min="7686" max="7686" width="13.42578125" style="163" customWidth="1"/>
    <col min="7687" max="7687" width="20.5703125" style="163" customWidth="1"/>
    <col min="7688" max="7688" width="9.140625" style="163"/>
    <col min="7689" max="7689" width="9.42578125" style="163" bestFit="1" customWidth="1"/>
    <col min="7690" max="7690" width="9.5703125" style="163" bestFit="1" customWidth="1"/>
    <col min="7691" max="7934" width="9.140625" style="163"/>
    <col min="7935" max="7935" width="17.140625" style="163" customWidth="1"/>
    <col min="7936" max="7936" width="15.140625" style="163" customWidth="1"/>
    <col min="7937" max="7937" width="21.7109375" style="163" customWidth="1"/>
    <col min="7938" max="7938" width="14.7109375" style="163" customWidth="1"/>
    <col min="7939" max="7939" width="18.140625" style="163" customWidth="1"/>
    <col min="7940" max="7940" width="17.5703125" style="163" customWidth="1"/>
    <col min="7941" max="7941" width="14.85546875" style="163" customWidth="1"/>
    <col min="7942" max="7942" width="13.42578125" style="163" customWidth="1"/>
    <col min="7943" max="7943" width="20.5703125" style="163" customWidth="1"/>
    <col min="7944" max="7944" width="9.140625" style="163"/>
    <col min="7945" max="7945" width="9.42578125" style="163" bestFit="1" customWidth="1"/>
    <col min="7946" max="7946" width="9.5703125" style="163" bestFit="1" customWidth="1"/>
    <col min="7947" max="8190" width="9.140625" style="163"/>
    <col min="8191" max="8191" width="17.140625" style="163" customWidth="1"/>
    <col min="8192" max="8192" width="15.140625" style="163" customWidth="1"/>
    <col min="8193" max="8193" width="21.7109375" style="163" customWidth="1"/>
    <col min="8194" max="8194" width="14.7109375" style="163" customWidth="1"/>
    <col min="8195" max="8195" width="18.140625" style="163" customWidth="1"/>
    <col min="8196" max="8196" width="17.5703125" style="163" customWidth="1"/>
    <col min="8197" max="8197" width="14.85546875" style="163" customWidth="1"/>
    <col min="8198" max="8198" width="13.42578125" style="163" customWidth="1"/>
    <col min="8199" max="8199" width="20.5703125" style="163" customWidth="1"/>
    <col min="8200" max="8200" width="9.140625" style="163"/>
    <col min="8201" max="8201" width="9.42578125" style="163" bestFit="1" customWidth="1"/>
    <col min="8202" max="8202" width="9.5703125" style="163" bestFit="1" customWidth="1"/>
    <col min="8203" max="8446" width="9.140625" style="163"/>
    <col min="8447" max="8447" width="17.140625" style="163" customWidth="1"/>
    <col min="8448" max="8448" width="15.140625" style="163" customWidth="1"/>
    <col min="8449" max="8449" width="21.7109375" style="163" customWidth="1"/>
    <col min="8450" max="8450" width="14.7109375" style="163" customWidth="1"/>
    <col min="8451" max="8451" width="18.140625" style="163" customWidth="1"/>
    <col min="8452" max="8452" width="17.5703125" style="163" customWidth="1"/>
    <col min="8453" max="8453" width="14.85546875" style="163" customWidth="1"/>
    <col min="8454" max="8454" width="13.42578125" style="163" customWidth="1"/>
    <col min="8455" max="8455" width="20.5703125" style="163" customWidth="1"/>
    <col min="8456" max="8456" width="9.140625" style="163"/>
    <col min="8457" max="8457" width="9.42578125" style="163" bestFit="1" customWidth="1"/>
    <col min="8458" max="8458" width="9.5703125" style="163" bestFit="1" customWidth="1"/>
    <col min="8459" max="8702" width="9.140625" style="163"/>
    <col min="8703" max="8703" width="17.140625" style="163" customWidth="1"/>
    <col min="8704" max="8704" width="15.140625" style="163" customWidth="1"/>
    <col min="8705" max="8705" width="21.7109375" style="163" customWidth="1"/>
    <col min="8706" max="8706" width="14.7109375" style="163" customWidth="1"/>
    <col min="8707" max="8707" width="18.140625" style="163" customWidth="1"/>
    <col min="8708" max="8708" width="17.5703125" style="163" customWidth="1"/>
    <col min="8709" max="8709" width="14.85546875" style="163" customWidth="1"/>
    <col min="8710" max="8710" width="13.42578125" style="163" customWidth="1"/>
    <col min="8711" max="8711" width="20.5703125" style="163" customWidth="1"/>
    <col min="8712" max="8712" width="9.140625" style="163"/>
    <col min="8713" max="8713" width="9.42578125" style="163" bestFit="1" customWidth="1"/>
    <col min="8714" max="8714" width="9.5703125" style="163" bestFit="1" customWidth="1"/>
    <col min="8715" max="8958" width="9.140625" style="163"/>
    <col min="8959" max="8959" width="17.140625" style="163" customWidth="1"/>
    <col min="8960" max="8960" width="15.140625" style="163" customWidth="1"/>
    <col min="8961" max="8961" width="21.7109375" style="163" customWidth="1"/>
    <col min="8962" max="8962" width="14.7109375" style="163" customWidth="1"/>
    <col min="8963" max="8963" width="18.140625" style="163" customWidth="1"/>
    <col min="8964" max="8964" width="17.5703125" style="163" customWidth="1"/>
    <col min="8965" max="8965" width="14.85546875" style="163" customWidth="1"/>
    <col min="8966" max="8966" width="13.42578125" style="163" customWidth="1"/>
    <col min="8967" max="8967" width="20.5703125" style="163" customWidth="1"/>
    <col min="8968" max="8968" width="9.140625" style="163"/>
    <col min="8969" max="8969" width="9.42578125" style="163" bestFit="1" customWidth="1"/>
    <col min="8970" max="8970" width="9.5703125" style="163" bestFit="1" customWidth="1"/>
    <col min="8971" max="9214" width="9.140625" style="163"/>
    <col min="9215" max="9215" width="17.140625" style="163" customWidth="1"/>
    <col min="9216" max="9216" width="15.140625" style="163" customWidth="1"/>
    <col min="9217" max="9217" width="21.7109375" style="163" customWidth="1"/>
    <col min="9218" max="9218" width="14.7109375" style="163" customWidth="1"/>
    <col min="9219" max="9219" width="18.140625" style="163" customWidth="1"/>
    <col min="9220" max="9220" width="17.5703125" style="163" customWidth="1"/>
    <col min="9221" max="9221" width="14.85546875" style="163" customWidth="1"/>
    <col min="9222" max="9222" width="13.42578125" style="163" customWidth="1"/>
    <col min="9223" max="9223" width="20.5703125" style="163" customWidth="1"/>
    <col min="9224" max="9224" width="9.140625" style="163"/>
    <col min="9225" max="9225" width="9.42578125" style="163" bestFit="1" customWidth="1"/>
    <col min="9226" max="9226" width="9.5703125" style="163" bestFit="1" customWidth="1"/>
    <col min="9227" max="9470" width="9.140625" style="163"/>
    <col min="9471" max="9471" width="17.140625" style="163" customWidth="1"/>
    <col min="9472" max="9472" width="15.140625" style="163" customWidth="1"/>
    <col min="9473" max="9473" width="21.7109375" style="163" customWidth="1"/>
    <col min="9474" max="9474" width="14.7109375" style="163" customWidth="1"/>
    <col min="9475" max="9475" width="18.140625" style="163" customWidth="1"/>
    <col min="9476" max="9476" width="17.5703125" style="163" customWidth="1"/>
    <col min="9477" max="9477" width="14.85546875" style="163" customWidth="1"/>
    <col min="9478" max="9478" width="13.42578125" style="163" customWidth="1"/>
    <col min="9479" max="9479" width="20.5703125" style="163" customWidth="1"/>
    <col min="9480" max="9480" width="9.140625" style="163"/>
    <col min="9481" max="9481" width="9.42578125" style="163" bestFit="1" customWidth="1"/>
    <col min="9482" max="9482" width="9.5703125" style="163" bestFit="1" customWidth="1"/>
    <col min="9483" max="9726" width="9.140625" style="163"/>
    <col min="9727" max="9727" width="17.140625" style="163" customWidth="1"/>
    <col min="9728" max="9728" width="15.140625" style="163" customWidth="1"/>
    <col min="9729" max="9729" width="21.7109375" style="163" customWidth="1"/>
    <col min="9730" max="9730" width="14.7109375" style="163" customWidth="1"/>
    <col min="9731" max="9731" width="18.140625" style="163" customWidth="1"/>
    <col min="9732" max="9732" width="17.5703125" style="163" customWidth="1"/>
    <col min="9733" max="9733" width="14.85546875" style="163" customWidth="1"/>
    <col min="9734" max="9734" width="13.42578125" style="163" customWidth="1"/>
    <col min="9735" max="9735" width="20.5703125" style="163" customWidth="1"/>
    <col min="9736" max="9736" width="9.140625" style="163"/>
    <col min="9737" max="9737" width="9.42578125" style="163" bestFit="1" customWidth="1"/>
    <col min="9738" max="9738" width="9.5703125" style="163" bestFit="1" customWidth="1"/>
    <col min="9739" max="9982" width="9.140625" style="163"/>
    <col min="9983" max="9983" width="17.140625" style="163" customWidth="1"/>
    <col min="9984" max="9984" width="15.140625" style="163" customWidth="1"/>
    <col min="9985" max="9985" width="21.7109375" style="163" customWidth="1"/>
    <col min="9986" max="9986" width="14.7109375" style="163" customWidth="1"/>
    <col min="9987" max="9987" width="18.140625" style="163" customWidth="1"/>
    <col min="9988" max="9988" width="17.5703125" style="163" customWidth="1"/>
    <col min="9989" max="9989" width="14.85546875" style="163" customWidth="1"/>
    <col min="9990" max="9990" width="13.42578125" style="163" customWidth="1"/>
    <col min="9991" max="9991" width="20.5703125" style="163" customWidth="1"/>
    <col min="9992" max="9992" width="9.140625" style="163"/>
    <col min="9993" max="9993" width="9.42578125" style="163" bestFit="1" customWidth="1"/>
    <col min="9994" max="9994" width="9.5703125" style="163" bestFit="1" customWidth="1"/>
    <col min="9995" max="10238" width="9.140625" style="163"/>
    <col min="10239" max="10239" width="17.140625" style="163" customWidth="1"/>
    <col min="10240" max="10240" width="15.140625" style="163" customWidth="1"/>
    <col min="10241" max="10241" width="21.7109375" style="163" customWidth="1"/>
    <col min="10242" max="10242" width="14.7109375" style="163" customWidth="1"/>
    <col min="10243" max="10243" width="18.140625" style="163" customWidth="1"/>
    <col min="10244" max="10244" width="17.5703125" style="163" customWidth="1"/>
    <col min="10245" max="10245" width="14.85546875" style="163" customWidth="1"/>
    <col min="10246" max="10246" width="13.42578125" style="163" customWidth="1"/>
    <col min="10247" max="10247" width="20.5703125" style="163" customWidth="1"/>
    <col min="10248" max="10248" width="9.140625" style="163"/>
    <col min="10249" max="10249" width="9.42578125" style="163" bestFit="1" customWidth="1"/>
    <col min="10250" max="10250" width="9.5703125" style="163" bestFit="1" customWidth="1"/>
    <col min="10251" max="10494" width="9.140625" style="163"/>
    <col min="10495" max="10495" width="17.140625" style="163" customWidth="1"/>
    <col min="10496" max="10496" width="15.140625" style="163" customWidth="1"/>
    <col min="10497" max="10497" width="21.7109375" style="163" customWidth="1"/>
    <col min="10498" max="10498" width="14.7109375" style="163" customWidth="1"/>
    <col min="10499" max="10499" width="18.140625" style="163" customWidth="1"/>
    <col min="10500" max="10500" width="17.5703125" style="163" customWidth="1"/>
    <col min="10501" max="10501" width="14.85546875" style="163" customWidth="1"/>
    <col min="10502" max="10502" width="13.42578125" style="163" customWidth="1"/>
    <col min="10503" max="10503" width="20.5703125" style="163" customWidth="1"/>
    <col min="10504" max="10504" width="9.140625" style="163"/>
    <col min="10505" max="10505" width="9.42578125" style="163" bestFit="1" customWidth="1"/>
    <col min="10506" max="10506" width="9.5703125" style="163" bestFit="1" customWidth="1"/>
    <col min="10507" max="10750" width="9.140625" style="163"/>
    <col min="10751" max="10751" width="17.140625" style="163" customWidth="1"/>
    <col min="10752" max="10752" width="15.140625" style="163" customWidth="1"/>
    <col min="10753" max="10753" width="21.7109375" style="163" customWidth="1"/>
    <col min="10754" max="10754" width="14.7109375" style="163" customWidth="1"/>
    <col min="10755" max="10755" width="18.140625" style="163" customWidth="1"/>
    <col min="10756" max="10756" width="17.5703125" style="163" customWidth="1"/>
    <col min="10757" max="10757" width="14.85546875" style="163" customWidth="1"/>
    <col min="10758" max="10758" width="13.42578125" style="163" customWidth="1"/>
    <col min="10759" max="10759" width="20.5703125" style="163" customWidth="1"/>
    <col min="10760" max="10760" width="9.140625" style="163"/>
    <col min="10761" max="10761" width="9.42578125" style="163" bestFit="1" customWidth="1"/>
    <col min="10762" max="10762" width="9.5703125" style="163" bestFit="1" customWidth="1"/>
    <col min="10763" max="11006" width="9.140625" style="163"/>
    <col min="11007" max="11007" width="17.140625" style="163" customWidth="1"/>
    <col min="11008" max="11008" width="15.140625" style="163" customWidth="1"/>
    <col min="11009" max="11009" width="21.7109375" style="163" customWidth="1"/>
    <col min="11010" max="11010" width="14.7109375" style="163" customWidth="1"/>
    <col min="11011" max="11011" width="18.140625" style="163" customWidth="1"/>
    <col min="11012" max="11012" width="17.5703125" style="163" customWidth="1"/>
    <col min="11013" max="11013" width="14.85546875" style="163" customWidth="1"/>
    <col min="11014" max="11014" width="13.42578125" style="163" customWidth="1"/>
    <col min="11015" max="11015" width="20.5703125" style="163" customWidth="1"/>
    <col min="11016" max="11016" width="9.140625" style="163"/>
    <col min="11017" max="11017" width="9.42578125" style="163" bestFit="1" customWidth="1"/>
    <col min="11018" max="11018" width="9.5703125" style="163" bestFit="1" customWidth="1"/>
    <col min="11019" max="11262" width="9.140625" style="163"/>
    <col min="11263" max="11263" width="17.140625" style="163" customWidth="1"/>
    <col min="11264" max="11264" width="15.140625" style="163" customWidth="1"/>
    <col min="11265" max="11265" width="21.7109375" style="163" customWidth="1"/>
    <col min="11266" max="11266" width="14.7109375" style="163" customWidth="1"/>
    <col min="11267" max="11267" width="18.140625" style="163" customWidth="1"/>
    <col min="11268" max="11268" width="17.5703125" style="163" customWidth="1"/>
    <col min="11269" max="11269" width="14.85546875" style="163" customWidth="1"/>
    <col min="11270" max="11270" width="13.42578125" style="163" customWidth="1"/>
    <col min="11271" max="11271" width="20.5703125" style="163" customWidth="1"/>
    <col min="11272" max="11272" width="9.140625" style="163"/>
    <col min="11273" max="11273" width="9.42578125" style="163" bestFit="1" customWidth="1"/>
    <col min="11274" max="11274" width="9.5703125" style="163" bestFit="1" customWidth="1"/>
    <col min="11275" max="11518" width="9.140625" style="163"/>
    <col min="11519" max="11519" width="17.140625" style="163" customWidth="1"/>
    <col min="11520" max="11520" width="15.140625" style="163" customWidth="1"/>
    <col min="11521" max="11521" width="21.7109375" style="163" customWidth="1"/>
    <col min="11522" max="11522" width="14.7109375" style="163" customWidth="1"/>
    <col min="11523" max="11523" width="18.140625" style="163" customWidth="1"/>
    <col min="11524" max="11524" width="17.5703125" style="163" customWidth="1"/>
    <col min="11525" max="11525" width="14.85546875" style="163" customWidth="1"/>
    <col min="11526" max="11526" width="13.42578125" style="163" customWidth="1"/>
    <col min="11527" max="11527" width="20.5703125" style="163" customWidth="1"/>
    <col min="11528" max="11528" width="9.140625" style="163"/>
    <col min="11529" max="11529" width="9.42578125" style="163" bestFit="1" customWidth="1"/>
    <col min="11530" max="11530" width="9.5703125" style="163" bestFit="1" customWidth="1"/>
    <col min="11531" max="11774" width="9.140625" style="163"/>
    <col min="11775" max="11775" width="17.140625" style="163" customWidth="1"/>
    <col min="11776" max="11776" width="15.140625" style="163" customWidth="1"/>
    <col min="11777" max="11777" width="21.7109375" style="163" customWidth="1"/>
    <col min="11778" max="11778" width="14.7109375" style="163" customWidth="1"/>
    <col min="11779" max="11779" width="18.140625" style="163" customWidth="1"/>
    <col min="11780" max="11780" width="17.5703125" style="163" customWidth="1"/>
    <col min="11781" max="11781" width="14.85546875" style="163" customWidth="1"/>
    <col min="11782" max="11782" width="13.42578125" style="163" customWidth="1"/>
    <col min="11783" max="11783" width="20.5703125" style="163" customWidth="1"/>
    <col min="11784" max="11784" width="9.140625" style="163"/>
    <col min="11785" max="11785" width="9.42578125" style="163" bestFit="1" customWidth="1"/>
    <col min="11786" max="11786" width="9.5703125" style="163" bestFit="1" customWidth="1"/>
    <col min="11787" max="12030" width="9.140625" style="163"/>
    <col min="12031" max="12031" width="17.140625" style="163" customWidth="1"/>
    <col min="12032" max="12032" width="15.140625" style="163" customWidth="1"/>
    <col min="12033" max="12033" width="21.7109375" style="163" customWidth="1"/>
    <col min="12034" max="12034" width="14.7109375" style="163" customWidth="1"/>
    <col min="12035" max="12035" width="18.140625" style="163" customWidth="1"/>
    <col min="12036" max="12036" width="17.5703125" style="163" customWidth="1"/>
    <col min="12037" max="12037" width="14.85546875" style="163" customWidth="1"/>
    <col min="12038" max="12038" width="13.42578125" style="163" customWidth="1"/>
    <col min="12039" max="12039" width="20.5703125" style="163" customWidth="1"/>
    <col min="12040" max="12040" width="9.140625" style="163"/>
    <col min="12041" max="12041" width="9.42578125" style="163" bestFit="1" customWidth="1"/>
    <col min="12042" max="12042" width="9.5703125" style="163" bestFit="1" customWidth="1"/>
    <col min="12043" max="12286" width="9.140625" style="163"/>
    <col min="12287" max="12287" width="17.140625" style="163" customWidth="1"/>
    <col min="12288" max="12288" width="15.140625" style="163" customWidth="1"/>
    <col min="12289" max="12289" width="21.7109375" style="163" customWidth="1"/>
    <col min="12290" max="12290" width="14.7109375" style="163" customWidth="1"/>
    <col min="12291" max="12291" width="18.140625" style="163" customWidth="1"/>
    <col min="12292" max="12292" width="17.5703125" style="163" customWidth="1"/>
    <col min="12293" max="12293" width="14.85546875" style="163" customWidth="1"/>
    <col min="12294" max="12294" width="13.42578125" style="163" customWidth="1"/>
    <col min="12295" max="12295" width="20.5703125" style="163" customWidth="1"/>
    <col min="12296" max="12296" width="9.140625" style="163"/>
    <col min="12297" max="12297" width="9.42578125" style="163" bestFit="1" customWidth="1"/>
    <col min="12298" max="12298" width="9.5703125" style="163" bestFit="1" customWidth="1"/>
    <col min="12299" max="12542" width="9.140625" style="163"/>
    <col min="12543" max="12543" width="17.140625" style="163" customWidth="1"/>
    <col min="12544" max="12544" width="15.140625" style="163" customWidth="1"/>
    <col min="12545" max="12545" width="21.7109375" style="163" customWidth="1"/>
    <col min="12546" max="12546" width="14.7109375" style="163" customWidth="1"/>
    <col min="12547" max="12547" width="18.140625" style="163" customWidth="1"/>
    <col min="12548" max="12548" width="17.5703125" style="163" customWidth="1"/>
    <col min="12549" max="12549" width="14.85546875" style="163" customWidth="1"/>
    <col min="12550" max="12550" width="13.42578125" style="163" customWidth="1"/>
    <col min="12551" max="12551" width="20.5703125" style="163" customWidth="1"/>
    <col min="12552" max="12552" width="9.140625" style="163"/>
    <col min="12553" max="12553" width="9.42578125" style="163" bestFit="1" customWidth="1"/>
    <col min="12554" max="12554" width="9.5703125" style="163" bestFit="1" customWidth="1"/>
    <col min="12555" max="12798" width="9.140625" style="163"/>
    <col min="12799" max="12799" width="17.140625" style="163" customWidth="1"/>
    <col min="12800" max="12800" width="15.140625" style="163" customWidth="1"/>
    <col min="12801" max="12801" width="21.7109375" style="163" customWidth="1"/>
    <col min="12802" max="12802" width="14.7109375" style="163" customWidth="1"/>
    <col min="12803" max="12803" width="18.140625" style="163" customWidth="1"/>
    <col min="12804" max="12804" width="17.5703125" style="163" customWidth="1"/>
    <col min="12805" max="12805" width="14.85546875" style="163" customWidth="1"/>
    <col min="12806" max="12806" width="13.42578125" style="163" customWidth="1"/>
    <col min="12807" max="12807" width="20.5703125" style="163" customWidth="1"/>
    <col min="12808" max="12808" width="9.140625" style="163"/>
    <col min="12809" max="12809" width="9.42578125" style="163" bestFit="1" customWidth="1"/>
    <col min="12810" max="12810" width="9.5703125" style="163" bestFit="1" customWidth="1"/>
    <col min="12811" max="13054" width="9.140625" style="163"/>
    <col min="13055" max="13055" width="17.140625" style="163" customWidth="1"/>
    <col min="13056" max="13056" width="15.140625" style="163" customWidth="1"/>
    <col min="13057" max="13057" width="21.7109375" style="163" customWidth="1"/>
    <col min="13058" max="13058" width="14.7109375" style="163" customWidth="1"/>
    <col min="13059" max="13059" width="18.140625" style="163" customWidth="1"/>
    <col min="13060" max="13060" width="17.5703125" style="163" customWidth="1"/>
    <col min="13061" max="13061" width="14.85546875" style="163" customWidth="1"/>
    <col min="13062" max="13062" width="13.42578125" style="163" customWidth="1"/>
    <col min="13063" max="13063" width="20.5703125" style="163" customWidth="1"/>
    <col min="13064" max="13064" width="9.140625" style="163"/>
    <col min="13065" max="13065" width="9.42578125" style="163" bestFit="1" customWidth="1"/>
    <col min="13066" max="13066" width="9.5703125" style="163" bestFit="1" customWidth="1"/>
    <col min="13067" max="13310" width="9.140625" style="163"/>
    <col min="13311" max="13311" width="17.140625" style="163" customWidth="1"/>
    <col min="13312" max="13312" width="15.140625" style="163" customWidth="1"/>
    <col min="13313" max="13313" width="21.7109375" style="163" customWidth="1"/>
    <col min="13314" max="13314" width="14.7109375" style="163" customWidth="1"/>
    <col min="13315" max="13315" width="18.140625" style="163" customWidth="1"/>
    <col min="13316" max="13316" width="17.5703125" style="163" customWidth="1"/>
    <col min="13317" max="13317" width="14.85546875" style="163" customWidth="1"/>
    <col min="13318" max="13318" width="13.42578125" style="163" customWidth="1"/>
    <col min="13319" max="13319" width="20.5703125" style="163" customWidth="1"/>
    <col min="13320" max="13320" width="9.140625" style="163"/>
    <col min="13321" max="13321" width="9.42578125" style="163" bestFit="1" customWidth="1"/>
    <col min="13322" max="13322" width="9.5703125" style="163" bestFit="1" customWidth="1"/>
    <col min="13323" max="13566" width="9.140625" style="163"/>
    <col min="13567" max="13567" width="17.140625" style="163" customWidth="1"/>
    <col min="13568" max="13568" width="15.140625" style="163" customWidth="1"/>
    <col min="13569" max="13569" width="21.7109375" style="163" customWidth="1"/>
    <col min="13570" max="13570" width="14.7109375" style="163" customWidth="1"/>
    <col min="13571" max="13571" width="18.140625" style="163" customWidth="1"/>
    <col min="13572" max="13572" width="17.5703125" style="163" customWidth="1"/>
    <col min="13573" max="13573" width="14.85546875" style="163" customWidth="1"/>
    <col min="13574" max="13574" width="13.42578125" style="163" customWidth="1"/>
    <col min="13575" max="13575" width="20.5703125" style="163" customWidth="1"/>
    <col min="13576" max="13576" width="9.140625" style="163"/>
    <col min="13577" max="13577" width="9.42578125" style="163" bestFit="1" customWidth="1"/>
    <col min="13578" max="13578" width="9.5703125" style="163" bestFit="1" customWidth="1"/>
    <col min="13579" max="13822" width="9.140625" style="163"/>
    <col min="13823" max="13823" width="17.140625" style="163" customWidth="1"/>
    <col min="13824" max="13824" width="15.140625" style="163" customWidth="1"/>
    <col min="13825" max="13825" width="21.7109375" style="163" customWidth="1"/>
    <col min="13826" max="13826" width="14.7109375" style="163" customWidth="1"/>
    <col min="13827" max="13827" width="18.140625" style="163" customWidth="1"/>
    <col min="13828" max="13828" width="17.5703125" style="163" customWidth="1"/>
    <col min="13829" max="13829" width="14.85546875" style="163" customWidth="1"/>
    <col min="13830" max="13830" width="13.42578125" style="163" customWidth="1"/>
    <col min="13831" max="13831" width="20.5703125" style="163" customWidth="1"/>
    <col min="13832" max="13832" width="9.140625" style="163"/>
    <col min="13833" max="13833" width="9.42578125" style="163" bestFit="1" customWidth="1"/>
    <col min="13834" max="13834" width="9.5703125" style="163" bestFit="1" customWidth="1"/>
    <col min="13835" max="14078" width="9.140625" style="163"/>
    <col min="14079" max="14079" width="17.140625" style="163" customWidth="1"/>
    <col min="14080" max="14080" width="15.140625" style="163" customWidth="1"/>
    <col min="14081" max="14081" width="21.7109375" style="163" customWidth="1"/>
    <col min="14082" max="14082" width="14.7109375" style="163" customWidth="1"/>
    <col min="14083" max="14083" width="18.140625" style="163" customWidth="1"/>
    <col min="14084" max="14084" width="17.5703125" style="163" customWidth="1"/>
    <col min="14085" max="14085" width="14.85546875" style="163" customWidth="1"/>
    <col min="14086" max="14086" width="13.42578125" style="163" customWidth="1"/>
    <col min="14087" max="14087" width="20.5703125" style="163" customWidth="1"/>
    <col min="14088" max="14088" width="9.140625" style="163"/>
    <col min="14089" max="14089" width="9.42578125" style="163" bestFit="1" customWidth="1"/>
    <col min="14090" max="14090" width="9.5703125" style="163" bestFit="1" customWidth="1"/>
    <col min="14091" max="14334" width="9.140625" style="163"/>
    <col min="14335" max="14335" width="17.140625" style="163" customWidth="1"/>
    <col min="14336" max="14336" width="15.140625" style="163" customWidth="1"/>
    <col min="14337" max="14337" width="21.7109375" style="163" customWidth="1"/>
    <col min="14338" max="14338" width="14.7109375" style="163" customWidth="1"/>
    <col min="14339" max="14339" width="18.140625" style="163" customWidth="1"/>
    <col min="14340" max="14340" width="17.5703125" style="163" customWidth="1"/>
    <col min="14341" max="14341" width="14.85546875" style="163" customWidth="1"/>
    <col min="14342" max="14342" width="13.42578125" style="163" customWidth="1"/>
    <col min="14343" max="14343" width="20.5703125" style="163" customWidth="1"/>
    <col min="14344" max="14344" width="9.140625" style="163"/>
    <col min="14345" max="14345" width="9.42578125" style="163" bestFit="1" customWidth="1"/>
    <col min="14346" max="14346" width="9.5703125" style="163" bestFit="1" customWidth="1"/>
    <col min="14347" max="14590" width="9.140625" style="163"/>
    <col min="14591" max="14591" width="17.140625" style="163" customWidth="1"/>
    <col min="14592" max="14592" width="15.140625" style="163" customWidth="1"/>
    <col min="14593" max="14593" width="21.7109375" style="163" customWidth="1"/>
    <col min="14594" max="14594" width="14.7109375" style="163" customWidth="1"/>
    <col min="14595" max="14595" width="18.140625" style="163" customWidth="1"/>
    <col min="14596" max="14596" width="17.5703125" style="163" customWidth="1"/>
    <col min="14597" max="14597" width="14.85546875" style="163" customWidth="1"/>
    <col min="14598" max="14598" width="13.42578125" style="163" customWidth="1"/>
    <col min="14599" max="14599" width="20.5703125" style="163" customWidth="1"/>
    <col min="14600" max="14600" width="9.140625" style="163"/>
    <col min="14601" max="14601" width="9.42578125" style="163" bestFit="1" customWidth="1"/>
    <col min="14602" max="14602" width="9.5703125" style="163" bestFit="1" customWidth="1"/>
    <col min="14603" max="14846" width="9.140625" style="163"/>
    <col min="14847" max="14847" width="17.140625" style="163" customWidth="1"/>
    <col min="14848" max="14848" width="15.140625" style="163" customWidth="1"/>
    <col min="14849" max="14849" width="21.7109375" style="163" customWidth="1"/>
    <col min="14850" max="14850" width="14.7109375" style="163" customWidth="1"/>
    <col min="14851" max="14851" width="18.140625" style="163" customWidth="1"/>
    <col min="14852" max="14852" width="17.5703125" style="163" customWidth="1"/>
    <col min="14853" max="14853" width="14.85546875" style="163" customWidth="1"/>
    <col min="14854" max="14854" width="13.42578125" style="163" customWidth="1"/>
    <col min="14855" max="14855" width="20.5703125" style="163" customWidth="1"/>
    <col min="14856" max="14856" width="9.140625" style="163"/>
    <col min="14857" max="14857" width="9.42578125" style="163" bestFit="1" customWidth="1"/>
    <col min="14858" max="14858" width="9.5703125" style="163" bestFit="1" customWidth="1"/>
    <col min="14859" max="15102" width="9.140625" style="163"/>
    <col min="15103" max="15103" width="17.140625" style="163" customWidth="1"/>
    <col min="15104" max="15104" width="15.140625" style="163" customWidth="1"/>
    <col min="15105" max="15105" width="21.7109375" style="163" customWidth="1"/>
    <col min="15106" max="15106" width="14.7109375" style="163" customWidth="1"/>
    <col min="15107" max="15107" width="18.140625" style="163" customWidth="1"/>
    <col min="15108" max="15108" width="17.5703125" style="163" customWidth="1"/>
    <col min="15109" max="15109" width="14.85546875" style="163" customWidth="1"/>
    <col min="15110" max="15110" width="13.42578125" style="163" customWidth="1"/>
    <col min="15111" max="15111" width="20.5703125" style="163" customWidth="1"/>
    <col min="15112" max="15112" width="9.140625" style="163"/>
    <col min="15113" max="15113" width="9.42578125" style="163" bestFit="1" customWidth="1"/>
    <col min="15114" max="15114" width="9.5703125" style="163" bestFit="1" customWidth="1"/>
    <col min="15115" max="15358" width="9.140625" style="163"/>
    <col min="15359" max="15359" width="17.140625" style="163" customWidth="1"/>
    <col min="15360" max="15360" width="15.140625" style="163" customWidth="1"/>
    <col min="15361" max="15361" width="21.7109375" style="163" customWidth="1"/>
    <col min="15362" max="15362" width="14.7109375" style="163" customWidth="1"/>
    <col min="15363" max="15363" width="18.140625" style="163" customWidth="1"/>
    <col min="15364" max="15364" width="17.5703125" style="163" customWidth="1"/>
    <col min="15365" max="15365" width="14.85546875" style="163" customWidth="1"/>
    <col min="15366" max="15366" width="13.42578125" style="163" customWidth="1"/>
    <col min="15367" max="15367" width="20.5703125" style="163" customWidth="1"/>
    <col min="15368" max="15368" width="9.140625" style="163"/>
    <col min="15369" max="15369" width="9.42578125" style="163" bestFit="1" customWidth="1"/>
    <col min="15370" max="15370" width="9.5703125" style="163" bestFit="1" customWidth="1"/>
    <col min="15371" max="15614" width="9.140625" style="163"/>
    <col min="15615" max="15615" width="17.140625" style="163" customWidth="1"/>
    <col min="15616" max="15616" width="15.140625" style="163" customWidth="1"/>
    <col min="15617" max="15617" width="21.7109375" style="163" customWidth="1"/>
    <col min="15618" max="15618" width="14.7109375" style="163" customWidth="1"/>
    <col min="15619" max="15619" width="18.140625" style="163" customWidth="1"/>
    <col min="15620" max="15620" width="17.5703125" style="163" customWidth="1"/>
    <col min="15621" max="15621" width="14.85546875" style="163" customWidth="1"/>
    <col min="15622" max="15622" width="13.42578125" style="163" customWidth="1"/>
    <col min="15623" max="15623" width="20.5703125" style="163" customWidth="1"/>
    <col min="15624" max="15624" width="9.140625" style="163"/>
    <col min="15625" max="15625" width="9.42578125" style="163" bestFit="1" customWidth="1"/>
    <col min="15626" max="15626" width="9.5703125" style="163" bestFit="1" customWidth="1"/>
    <col min="15627" max="15870" width="9.140625" style="163"/>
    <col min="15871" max="15871" width="17.140625" style="163" customWidth="1"/>
    <col min="15872" max="15872" width="15.140625" style="163" customWidth="1"/>
    <col min="15873" max="15873" width="21.7109375" style="163" customWidth="1"/>
    <col min="15874" max="15874" width="14.7109375" style="163" customWidth="1"/>
    <col min="15875" max="15875" width="18.140625" style="163" customWidth="1"/>
    <col min="15876" max="15876" width="17.5703125" style="163" customWidth="1"/>
    <col min="15877" max="15877" width="14.85546875" style="163" customWidth="1"/>
    <col min="15878" max="15878" width="13.42578125" style="163" customWidth="1"/>
    <col min="15879" max="15879" width="20.5703125" style="163" customWidth="1"/>
    <col min="15880" max="15880" width="9.140625" style="163"/>
    <col min="15881" max="15881" width="9.42578125" style="163" bestFit="1" customWidth="1"/>
    <col min="15882" max="15882" width="9.5703125" style="163" bestFit="1" customWidth="1"/>
    <col min="15883" max="16126" width="9.140625" style="163"/>
    <col min="16127" max="16127" width="17.140625" style="163" customWidth="1"/>
    <col min="16128" max="16128" width="15.140625" style="163" customWidth="1"/>
    <col min="16129" max="16129" width="21.7109375" style="163" customWidth="1"/>
    <col min="16130" max="16130" width="14.7109375" style="163" customWidth="1"/>
    <col min="16131" max="16131" width="18.140625" style="163" customWidth="1"/>
    <col min="16132" max="16132" width="17.5703125" style="163" customWidth="1"/>
    <col min="16133" max="16133" width="14.85546875" style="163" customWidth="1"/>
    <col min="16134" max="16134" width="13.42578125" style="163" customWidth="1"/>
    <col min="16135" max="16135" width="20.5703125" style="163" customWidth="1"/>
    <col min="16136" max="16136" width="9.140625" style="163"/>
    <col min="16137" max="16137" width="9.42578125" style="163" bestFit="1" customWidth="1"/>
    <col min="16138" max="16138" width="9.5703125" style="163" bestFit="1" customWidth="1"/>
    <col min="16139" max="16384" width="9.140625" style="163"/>
  </cols>
  <sheetData>
    <row r="1" spans="1:7">
      <c r="A1" s="473" t="s">
        <v>557</v>
      </c>
      <c r="B1" s="473"/>
      <c r="C1" s="473"/>
      <c r="D1" s="473"/>
      <c r="E1" s="473"/>
      <c r="F1" s="473"/>
      <c r="G1" s="473"/>
    </row>
    <row r="2" spans="1:7">
      <c r="A2" s="183"/>
      <c r="B2" s="183"/>
      <c r="C2" s="183"/>
      <c r="D2" s="183"/>
      <c r="E2" s="183"/>
      <c r="F2" s="183"/>
      <c r="G2" s="183"/>
    </row>
    <row r="3" spans="1:7" ht="56.25" customHeight="1">
      <c r="A3" s="474" t="s">
        <v>645</v>
      </c>
      <c r="B3" s="474"/>
      <c r="C3" s="474"/>
      <c r="D3" s="474"/>
      <c r="E3" s="474"/>
      <c r="F3" s="474"/>
      <c r="G3" s="474"/>
    </row>
    <row r="6" spans="1:7" s="164" customFormat="1" ht="34.5" customHeight="1">
      <c r="A6" s="475" t="s">
        <v>22</v>
      </c>
      <c r="B6" s="475"/>
      <c r="C6" s="475"/>
      <c r="D6" s="475"/>
      <c r="E6" s="475"/>
      <c r="F6" s="475"/>
      <c r="G6" s="475"/>
    </row>
    <row r="8" spans="1:7" ht="18" customHeight="1">
      <c r="A8" s="321"/>
      <c r="B8" s="321"/>
      <c r="C8" s="321"/>
      <c r="D8" s="321"/>
      <c r="E8" s="321"/>
      <c r="F8" s="321"/>
      <c r="G8" s="321"/>
    </row>
    <row r="9" spans="1:7">
      <c r="A9" s="475" t="s">
        <v>23</v>
      </c>
      <c r="B9" s="475"/>
      <c r="C9" s="475"/>
      <c r="D9" s="475"/>
      <c r="E9" s="475"/>
      <c r="F9" s="475"/>
      <c r="G9" s="475"/>
    </row>
    <row r="10" spans="1:7" ht="17.25" thickBot="1">
      <c r="A10" s="164"/>
      <c r="B10" s="164"/>
      <c r="C10" s="164"/>
      <c r="D10" s="164"/>
      <c r="E10" s="164"/>
      <c r="F10" s="164"/>
      <c r="G10" s="164"/>
    </row>
    <row r="11" spans="1:7" ht="60.75" customHeight="1">
      <c r="A11" s="418" t="s">
        <v>24</v>
      </c>
      <c r="B11" s="419"/>
      <c r="C11" s="419"/>
      <c r="D11" s="392" t="s">
        <v>52</v>
      </c>
      <c r="E11" s="392"/>
      <c r="F11" s="392"/>
      <c r="G11" s="392"/>
    </row>
    <row r="12" spans="1:7" ht="16.5" customHeight="1">
      <c r="A12" s="420"/>
      <c r="B12" s="391"/>
      <c r="C12" s="391"/>
      <c r="D12" s="393" t="s">
        <v>25</v>
      </c>
      <c r="E12" s="394"/>
      <c r="F12" s="393" t="s">
        <v>26</v>
      </c>
      <c r="G12" s="394"/>
    </row>
    <row r="13" spans="1:7" ht="17.25" thickBot="1">
      <c r="A13" s="421"/>
      <c r="B13" s="422"/>
      <c r="C13" s="422"/>
      <c r="D13" s="3" t="s">
        <v>10</v>
      </c>
      <c r="E13" s="180" t="s">
        <v>5</v>
      </c>
      <c r="F13" s="3" t="s">
        <v>10</v>
      </c>
      <c r="G13" s="121" t="s">
        <v>5</v>
      </c>
    </row>
    <row r="14" spans="1:7" ht="18.75" customHeight="1">
      <c r="A14" s="395" t="s">
        <v>27</v>
      </c>
      <c r="B14" s="396"/>
      <c r="C14" s="399" t="s">
        <v>11</v>
      </c>
      <c r="D14" s="400"/>
      <c r="E14" s="400"/>
      <c r="F14" s="400"/>
      <c r="G14" s="401"/>
    </row>
    <row r="15" spans="1:7">
      <c r="A15" s="397"/>
      <c r="B15" s="398"/>
      <c r="C15" s="402" t="s">
        <v>28</v>
      </c>
      <c r="D15" s="403"/>
      <c r="E15" s="403"/>
      <c r="F15" s="403"/>
      <c r="G15" s="404"/>
    </row>
    <row r="16" spans="1:7">
      <c r="A16" s="405" t="s">
        <v>29</v>
      </c>
      <c r="B16" s="394" t="s">
        <v>30</v>
      </c>
      <c r="C16" s="583" t="s">
        <v>31</v>
      </c>
      <c r="D16" s="584"/>
      <c r="E16" s="584"/>
      <c r="F16" s="584"/>
      <c r="G16" s="585"/>
    </row>
    <row r="17" spans="1:9" ht="35.25" customHeight="1">
      <c r="A17" s="405"/>
      <c r="B17" s="394"/>
      <c r="C17" s="859" t="s">
        <v>558</v>
      </c>
      <c r="D17" s="860"/>
      <c r="E17" s="860"/>
      <c r="F17" s="860"/>
      <c r="G17" s="861"/>
      <c r="I17" s="322"/>
    </row>
    <row r="18" spans="1:9" ht="17.25" thickBot="1">
      <c r="A18" s="847" t="s">
        <v>32</v>
      </c>
      <c r="B18" s="848"/>
      <c r="C18" s="315"/>
      <c r="D18" s="316" t="s">
        <v>33</v>
      </c>
      <c r="E18" s="316" t="s">
        <v>33</v>
      </c>
      <c r="F18" s="126">
        <f>SUM(Tavush!C18:C30,Tavush!C44,Tavush!C46)</f>
        <v>10919</v>
      </c>
      <c r="G18" s="126">
        <f>SUM(Tavush!D18:D30,Tavush!D44,Tavush!D46)</f>
        <v>10919</v>
      </c>
      <c r="I18" s="322"/>
    </row>
    <row r="19" spans="1:9">
      <c r="A19" s="849" t="s">
        <v>381</v>
      </c>
      <c r="B19" s="850"/>
      <c r="C19" s="850"/>
      <c r="D19" s="850"/>
      <c r="E19" s="850"/>
      <c r="F19" s="850"/>
      <c r="G19" s="851"/>
      <c r="I19" s="322"/>
    </row>
    <row r="20" spans="1:9" ht="17.25" thickBot="1">
      <c r="A20" s="380" t="s">
        <v>559</v>
      </c>
      <c r="B20" s="381"/>
      <c r="C20" s="381"/>
      <c r="D20" s="381"/>
      <c r="E20" s="381"/>
      <c r="F20" s="381"/>
      <c r="G20" s="382"/>
      <c r="I20" s="322"/>
    </row>
    <row r="21" spans="1:9" ht="17.25" thickBot="1">
      <c r="A21" s="852" t="s">
        <v>34</v>
      </c>
      <c r="B21" s="853"/>
      <c r="C21" s="853"/>
      <c r="D21" s="853"/>
      <c r="E21" s="853"/>
      <c r="F21" s="853"/>
      <c r="G21" s="854"/>
      <c r="I21" s="322"/>
    </row>
    <row r="22" spans="1:9" ht="69.75" customHeight="1" thickBot="1">
      <c r="A22" s="855" t="s">
        <v>35</v>
      </c>
      <c r="B22" s="856"/>
      <c r="C22" s="857" t="s">
        <v>36</v>
      </c>
      <c r="D22" s="376"/>
      <c r="E22" s="376"/>
      <c r="F22" s="376"/>
      <c r="G22" s="858"/>
      <c r="I22" s="322"/>
    </row>
    <row r="23" spans="1:9" ht="65.25" customHeight="1" thickBot="1">
      <c r="A23" s="845" t="s">
        <v>37</v>
      </c>
      <c r="B23" s="846"/>
      <c r="C23" s="317"/>
      <c r="D23" s="317"/>
      <c r="E23" s="317"/>
      <c r="F23" s="317"/>
      <c r="G23" s="318"/>
    </row>
    <row r="24" spans="1:9">
      <c r="A24" s="383" t="s">
        <v>38</v>
      </c>
      <c r="B24" s="384"/>
      <c r="C24" s="384"/>
      <c r="D24" s="384"/>
      <c r="E24" s="384"/>
      <c r="F24" s="385"/>
      <c r="G24" s="386"/>
    </row>
    <row r="25" spans="1:9" ht="17.25" thickBot="1">
      <c r="A25" s="387" t="s">
        <v>560</v>
      </c>
      <c r="B25" s="388"/>
      <c r="C25" s="388"/>
      <c r="D25" s="388"/>
      <c r="E25" s="388"/>
      <c r="F25" s="389"/>
      <c r="G25" s="390"/>
    </row>
    <row r="26" spans="1:9">
      <c r="A26" s="383" t="s">
        <v>39</v>
      </c>
      <c r="B26" s="384"/>
      <c r="C26" s="384"/>
      <c r="D26" s="384"/>
      <c r="E26" s="384"/>
      <c r="F26" s="385"/>
      <c r="G26" s="386"/>
    </row>
    <row r="27" spans="1:9" ht="17.25" thickBot="1">
      <c r="A27" s="387" t="s">
        <v>561</v>
      </c>
      <c r="B27" s="388"/>
      <c r="C27" s="388"/>
      <c r="D27" s="388"/>
      <c r="E27" s="388"/>
      <c r="F27" s="389"/>
      <c r="G27" s="390"/>
    </row>
    <row r="28" spans="1:9">
      <c r="A28" s="526" t="s">
        <v>27</v>
      </c>
      <c r="B28" s="527"/>
      <c r="C28" s="530" t="s">
        <v>11</v>
      </c>
      <c r="D28" s="531"/>
      <c r="E28" s="531"/>
      <c r="F28" s="531"/>
      <c r="G28" s="532"/>
    </row>
    <row r="29" spans="1:9">
      <c r="A29" s="528"/>
      <c r="B29" s="529"/>
      <c r="C29" s="402" t="s">
        <v>403</v>
      </c>
      <c r="D29" s="403"/>
      <c r="E29" s="403"/>
      <c r="F29" s="403"/>
      <c r="G29" s="404"/>
    </row>
    <row r="30" spans="1:9">
      <c r="A30" s="510" t="s">
        <v>404</v>
      </c>
      <c r="B30" s="511" t="s">
        <v>405</v>
      </c>
      <c r="C30" s="512" t="s">
        <v>31</v>
      </c>
      <c r="D30" s="513"/>
      <c r="E30" s="513"/>
      <c r="F30" s="513"/>
      <c r="G30" s="514"/>
    </row>
    <row r="31" spans="1:9">
      <c r="A31" s="510"/>
      <c r="B31" s="511"/>
      <c r="C31" s="515" t="s">
        <v>562</v>
      </c>
      <c r="D31" s="516"/>
      <c r="E31" s="516"/>
      <c r="F31" s="516"/>
      <c r="G31" s="517"/>
    </row>
    <row r="32" spans="1:9" ht="17.25" thickBot="1">
      <c r="A32" s="518" t="s">
        <v>32</v>
      </c>
      <c r="B32" s="519"/>
      <c r="C32" s="124"/>
      <c r="D32" s="187" t="s">
        <v>33</v>
      </c>
      <c r="E32" s="187" t="s">
        <v>33</v>
      </c>
      <c r="F32" s="126">
        <f>SUM(Tavush!C41:C42)</f>
        <v>0</v>
      </c>
      <c r="G32" s="126">
        <f>SUM(Tavush!D41:D42)</f>
        <v>-1134</v>
      </c>
    </row>
    <row r="33" spans="1:7">
      <c r="A33" s="520" t="s">
        <v>381</v>
      </c>
      <c r="B33" s="521"/>
      <c r="C33" s="521"/>
      <c r="D33" s="521"/>
      <c r="E33" s="521"/>
      <c r="F33" s="521"/>
      <c r="G33" s="522"/>
    </row>
    <row r="34" spans="1:7" ht="17.25" thickBot="1">
      <c r="A34" s="600" t="s">
        <v>563</v>
      </c>
      <c r="B34" s="601"/>
      <c r="C34" s="601"/>
      <c r="D34" s="601"/>
      <c r="E34" s="601"/>
      <c r="F34" s="601"/>
      <c r="G34" s="602"/>
    </row>
    <row r="35" spans="1:7" ht="17.25" thickBot="1">
      <c r="A35" s="547" t="s">
        <v>34</v>
      </c>
      <c r="B35" s="548"/>
      <c r="C35" s="548"/>
      <c r="D35" s="548"/>
      <c r="E35" s="548"/>
      <c r="F35" s="548"/>
      <c r="G35" s="549"/>
    </row>
    <row r="36" spans="1:7" ht="72.75" customHeight="1" thickBot="1">
      <c r="A36" s="550" t="s">
        <v>35</v>
      </c>
      <c r="B36" s="551"/>
      <c r="C36" s="552" t="s">
        <v>408</v>
      </c>
      <c r="D36" s="553"/>
      <c r="E36" s="553"/>
      <c r="F36" s="553"/>
      <c r="G36" s="554"/>
    </row>
    <row r="37" spans="1:7" ht="71.25" customHeight="1" thickBot="1">
      <c r="A37" s="555" t="s">
        <v>37</v>
      </c>
      <c r="B37" s="556"/>
      <c r="C37" s="127"/>
      <c r="D37" s="127"/>
      <c r="E37" s="127"/>
      <c r="F37" s="127"/>
      <c r="G37" s="128"/>
    </row>
    <row r="38" spans="1:7">
      <c r="A38" s="537" t="s">
        <v>38</v>
      </c>
      <c r="B38" s="538"/>
      <c r="C38" s="538"/>
      <c r="D38" s="538"/>
      <c r="E38" s="538"/>
      <c r="F38" s="539"/>
      <c r="G38" s="540"/>
    </row>
    <row r="39" spans="1:7" ht="17.25" thickBot="1">
      <c r="A39" s="533" t="s">
        <v>564</v>
      </c>
      <c r="B39" s="534"/>
      <c r="C39" s="534"/>
      <c r="D39" s="534"/>
      <c r="E39" s="534"/>
      <c r="F39" s="535"/>
      <c r="G39" s="536"/>
    </row>
    <row r="40" spans="1:7">
      <c r="A40" s="537" t="s">
        <v>39</v>
      </c>
      <c r="B40" s="538"/>
      <c r="C40" s="538"/>
      <c r="D40" s="538"/>
      <c r="E40" s="538"/>
      <c r="F40" s="539"/>
      <c r="G40" s="540"/>
    </row>
    <row r="41" spans="1:7" ht="17.25" thickBot="1">
      <c r="A41" s="533" t="s">
        <v>410</v>
      </c>
      <c r="B41" s="534"/>
      <c r="C41" s="534"/>
      <c r="D41" s="534"/>
      <c r="E41" s="534"/>
      <c r="F41" s="535"/>
      <c r="G41" s="536"/>
    </row>
    <row r="42" spans="1:7">
      <c r="A42" s="321"/>
      <c r="B42" s="321"/>
      <c r="C42" s="321"/>
      <c r="D42" s="321"/>
      <c r="E42" s="321"/>
      <c r="F42" s="321"/>
      <c r="G42" s="321"/>
    </row>
    <row r="43" spans="1:7">
      <c r="A43" s="475" t="s">
        <v>518</v>
      </c>
      <c r="B43" s="475"/>
      <c r="C43" s="475"/>
      <c r="D43" s="475"/>
      <c r="E43" s="475"/>
      <c r="F43" s="475"/>
      <c r="G43" s="475"/>
    </row>
    <row r="45" spans="1:7" ht="25.5" customHeight="1" thickBot="1">
      <c r="A45" s="475" t="s">
        <v>519</v>
      </c>
      <c r="B45" s="475"/>
      <c r="C45" s="475"/>
      <c r="D45" s="475"/>
      <c r="E45" s="475"/>
      <c r="F45" s="475"/>
      <c r="G45" s="475"/>
    </row>
    <row r="46" spans="1:7" ht="60" customHeight="1">
      <c r="A46" s="418" t="s">
        <v>24</v>
      </c>
      <c r="B46" s="419"/>
      <c r="C46" s="419"/>
      <c r="D46" s="392" t="s">
        <v>52</v>
      </c>
      <c r="E46" s="392"/>
      <c r="F46" s="392"/>
      <c r="G46" s="392"/>
    </row>
    <row r="47" spans="1:7">
      <c r="A47" s="420"/>
      <c r="B47" s="391"/>
      <c r="C47" s="391"/>
      <c r="D47" s="393" t="s">
        <v>25</v>
      </c>
      <c r="E47" s="394"/>
      <c r="F47" s="393" t="s">
        <v>26</v>
      </c>
      <c r="G47" s="394"/>
    </row>
    <row r="48" spans="1:7" ht="17.25" thickBot="1">
      <c r="A48" s="421"/>
      <c r="B48" s="422"/>
      <c r="C48" s="422"/>
      <c r="D48" s="3" t="s">
        <v>10</v>
      </c>
      <c r="E48" s="180" t="s">
        <v>5</v>
      </c>
      <c r="F48" s="3" t="s">
        <v>10</v>
      </c>
      <c r="G48" s="121" t="s">
        <v>5</v>
      </c>
    </row>
    <row r="49" spans="1:7">
      <c r="A49" s="793" t="s">
        <v>27</v>
      </c>
      <c r="B49" s="794"/>
      <c r="C49" s="799" t="s">
        <v>11</v>
      </c>
      <c r="D49" s="800"/>
      <c r="E49" s="800"/>
      <c r="F49" s="800"/>
      <c r="G49" s="801"/>
    </row>
    <row r="50" spans="1:7">
      <c r="A50" s="795"/>
      <c r="B50" s="796"/>
      <c r="C50" s="802" t="s">
        <v>397</v>
      </c>
      <c r="D50" s="803"/>
      <c r="E50" s="804"/>
      <c r="F50" s="804"/>
      <c r="G50" s="805"/>
    </row>
    <row r="51" spans="1:7" ht="16.5" customHeight="1" thickBot="1">
      <c r="A51" s="797"/>
      <c r="B51" s="798"/>
      <c r="C51" s="806" t="s">
        <v>386</v>
      </c>
      <c r="D51" s="807"/>
      <c r="E51" s="808"/>
      <c r="F51" s="808"/>
      <c r="G51" s="809"/>
    </row>
    <row r="52" spans="1:7" ht="17.25" thickBot="1">
      <c r="A52" s="218" t="s">
        <v>398</v>
      </c>
      <c r="B52" s="205" t="s">
        <v>388</v>
      </c>
      <c r="C52" s="789" t="s">
        <v>565</v>
      </c>
      <c r="D52" s="790"/>
      <c r="E52" s="790"/>
      <c r="F52" s="790"/>
      <c r="G52" s="813"/>
    </row>
    <row r="53" spans="1:7" ht="65.25" customHeight="1" thickBot="1">
      <c r="A53" s="786" t="s">
        <v>389</v>
      </c>
      <c r="B53" s="788"/>
      <c r="C53" s="220" t="s">
        <v>400</v>
      </c>
      <c r="D53" s="359">
        <v>5</v>
      </c>
      <c r="E53" s="205">
        <v>5</v>
      </c>
      <c r="F53" s="205"/>
      <c r="G53" s="205"/>
    </row>
    <row r="54" spans="1:7" ht="50.25" thickBot="1">
      <c r="A54" s="789"/>
      <c r="B54" s="813"/>
      <c r="C54" s="220" t="s">
        <v>401</v>
      </c>
      <c r="D54" s="359">
        <v>3800</v>
      </c>
      <c r="E54" s="205">
        <v>3800</v>
      </c>
      <c r="F54" s="205"/>
      <c r="G54" s="205"/>
    </row>
    <row r="55" spans="1:7" ht="17.25" thickBot="1">
      <c r="A55" s="814" t="s">
        <v>391</v>
      </c>
      <c r="B55" s="815"/>
      <c r="C55" s="220"/>
      <c r="D55" s="220"/>
      <c r="E55" s="205"/>
      <c r="F55" s="205"/>
      <c r="G55" s="205"/>
    </row>
    <row r="56" spans="1:7" ht="57" customHeight="1" thickBot="1">
      <c r="A56" s="814" t="s">
        <v>392</v>
      </c>
      <c r="B56" s="816"/>
      <c r="C56" s="815"/>
      <c r="D56" s="220"/>
      <c r="E56" s="205"/>
      <c r="F56" s="126">
        <f>SUM(Tavush!C31:C35)</f>
        <v>-629</v>
      </c>
      <c r="G56" s="126">
        <f>SUM(Tavush!D31:D35)</f>
        <v>-629</v>
      </c>
    </row>
    <row r="57" spans="1:7" ht="38.25" customHeight="1" thickBot="1">
      <c r="A57" s="814" t="s">
        <v>393</v>
      </c>
      <c r="B57" s="815"/>
      <c r="C57" s="222">
        <f>G56</f>
        <v>-629</v>
      </c>
      <c r="D57" s="223"/>
      <c r="E57" s="205"/>
      <c r="F57" s="205"/>
      <c r="G57" s="205"/>
    </row>
    <row r="58" spans="1:7" ht="84" customHeight="1" thickBot="1">
      <c r="A58" s="814" t="s">
        <v>394</v>
      </c>
      <c r="B58" s="815"/>
      <c r="C58" s="220"/>
      <c r="D58" s="220"/>
      <c r="E58" s="205"/>
      <c r="F58" s="205"/>
      <c r="G58" s="205"/>
    </row>
    <row r="59" spans="1:7" ht="15" customHeight="1" thickBot="1">
      <c r="A59" s="831" t="s">
        <v>38</v>
      </c>
      <c r="B59" s="823"/>
      <c r="C59" s="823"/>
      <c r="D59" s="823"/>
      <c r="E59" s="823"/>
      <c r="F59" s="823"/>
      <c r="G59" s="824"/>
    </row>
    <row r="60" spans="1:7" ht="17.25" thickBot="1">
      <c r="A60" s="814" t="s">
        <v>566</v>
      </c>
      <c r="B60" s="816"/>
      <c r="C60" s="816"/>
      <c r="D60" s="816"/>
      <c r="E60" s="816"/>
      <c r="F60" s="816"/>
      <c r="G60" s="815"/>
    </row>
    <row r="61" spans="1:7" ht="17.25" thickBot="1">
      <c r="A61" s="831" t="s">
        <v>39</v>
      </c>
      <c r="B61" s="823"/>
      <c r="C61" s="823"/>
      <c r="D61" s="823"/>
      <c r="E61" s="823"/>
      <c r="F61" s="823"/>
      <c r="G61" s="824"/>
    </row>
    <row r="62" spans="1:7" ht="17.25" thickBot="1">
      <c r="A62" s="814" t="s">
        <v>396</v>
      </c>
      <c r="B62" s="816"/>
      <c r="C62" s="816"/>
      <c r="D62" s="816"/>
      <c r="E62" s="816"/>
      <c r="F62" s="816"/>
      <c r="G62" s="815"/>
    </row>
    <row r="63" spans="1:7">
      <c r="A63" s="395" t="s">
        <v>27</v>
      </c>
      <c r="B63" s="396"/>
      <c r="C63" s="399" t="s">
        <v>11</v>
      </c>
      <c r="D63" s="400"/>
      <c r="E63" s="400"/>
      <c r="F63" s="400"/>
      <c r="G63" s="401"/>
    </row>
    <row r="64" spans="1:7">
      <c r="A64" s="397"/>
      <c r="B64" s="398"/>
      <c r="C64" s="402" t="s">
        <v>411</v>
      </c>
      <c r="D64" s="403"/>
      <c r="E64" s="403"/>
      <c r="F64" s="403"/>
      <c r="G64" s="404"/>
    </row>
    <row r="65" spans="1:7">
      <c r="A65" s="405" t="s">
        <v>387</v>
      </c>
      <c r="B65" s="394" t="s">
        <v>388</v>
      </c>
      <c r="C65" s="583" t="s">
        <v>31</v>
      </c>
      <c r="D65" s="584"/>
      <c r="E65" s="584"/>
      <c r="F65" s="584"/>
      <c r="G65" s="585"/>
    </row>
    <row r="66" spans="1:7" ht="17.25" thickBot="1">
      <c r="A66" s="581"/>
      <c r="B66" s="582"/>
      <c r="C66" s="586" t="s">
        <v>413</v>
      </c>
      <c r="D66" s="587"/>
      <c r="E66" s="587"/>
      <c r="F66" s="587"/>
      <c r="G66" s="588"/>
    </row>
    <row r="67" spans="1:7" ht="49.5">
      <c r="A67" s="575" t="s">
        <v>389</v>
      </c>
      <c r="B67" s="576"/>
      <c r="C67" s="153" t="s">
        <v>414</v>
      </c>
      <c r="D67" s="154">
        <v>4</v>
      </c>
      <c r="E67" s="154">
        <v>4</v>
      </c>
      <c r="F67" s="155"/>
      <c r="G67" s="156"/>
    </row>
    <row r="68" spans="1:7" ht="30" customHeight="1" thickBot="1">
      <c r="A68" s="577" t="s">
        <v>391</v>
      </c>
      <c r="B68" s="578"/>
      <c r="C68" s="157"/>
      <c r="D68" s="157"/>
      <c r="E68" s="180"/>
      <c r="F68" s="158"/>
      <c r="G68" s="121"/>
    </row>
    <row r="69" spans="1:7" ht="56.25" customHeight="1" thickBot="1">
      <c r="A69" s="579" t="s">
        <v>415</v>
      </c>
      <c r="B69" s="580"/>
      <c r="C69" s="580"/>
      <c r="D69" s="192"/>
      <c r="E69" s="148"/>
      <c r="F69" s="126">
        <f>SUM(Tavush!C13:C14,Tavush!C39:C40,Tavush!C45)</f>
        <v>-2921</v>
      </c>
      <c r="G69" s="126">
        <f>SUM(Tavush!D13:D14,Tavush!D39:D40,Tavush!D45)</f>
        <v>-2921</v>
      </c>
    </row>
    <row r="70" spans="1:7" ht="40.5" customHeight="1" thickBot="1">
      <c r="A70" s="374" t="s">
        <v>416</v>
      </c>
      <c r="B70" s="375"/>
      <c r="C70" s="126">
        <f>G69</f>
        <v>-2921</v>
      </c>
      <c r="D70" s="161"/>
      <c r="E70" s="148"/>
      <c r="F70" s="146"/>
      <c r="G70" s="147"/>
    </row>
    <row r="71" spans="1:7" ht="90" customHeight="1" thickBot="1">
      <c r="A71" s="374" t="s">
        <v>417</v>
      </c>
      <c r="B71" s="375"/>
      <c r="C71" s="190"/>
      <c r="D71" s="190"/>
      <c r="E71" s="148"/>
      <c r="F71" s="146"/>
      <c r="G71" s="147"/>
    </row>
    <row r="72" spans="1:7">
      <c r="A72" s="383" t="s">
        <v>38</v>
      </c>
      <c r="B72" s="384"/>
      <c r="C72" s="384"/>
      <c r="D72" s="384"/>
      <c r="E72" s="384"/>
      <c r="F72" s="385"/>
      <c r="G72" s="386"/>
    </row>
    <row r="73" spans="1:7" ht="17.25" thickBot="1">
      <c r="A73" s="387" t="s">
        <v>567</v>
      </c>
      <c r="B73" s="388"/>
      <c r="C73" s="388"/>
      <c r="D73" s="388"/>
      <c r="E73" s="388"/>
      <c r="F73" s="389"/>
      <c r="G73" s="390"/>
    </row>
    <row r="74" spans="1:7">
      <c r="A74" s="383" t="s">
        <v>39</v>
      </c>
      <c r="B74" s="384"/>
      <c r="C74" s="384"/>
      <c r="D74" s="384"/>
      <c r="E74" s="384"/>
      <c r="F74" s="385"/>
      <c r="G74" s="386"/>
    </row>
    <row r="75" spans="1:7" ht="17.25" thickBot="1">
      <c r="A75" s="387" t="s">
        <v>396</v>
      </c>
      <c r="B75" s="388"/>
      <c r="C75" s="388"/>
      <c r="D75" s="388"/>
      <c r="E75" s="388"/>
      <c r="F75" s="389"/>
      <c r="G75" s="390"/>
    </row>
    <row r="76" spans="1:7">
      <c r="A76" s="793" t="s">
        <v>27</v>
      </c>
      <c r="B76" s="794"/>
      <c r="C76" s="799" t="s">
        <v>11</v>
      </c>
      <c r="D76" s="800"/>
      <c r="E76" s="800"/>
      <c r="F76" s="800"/>
      <c r="G76" s="801"/>
    </row>
    <row r="77" spans="1:7">
      <c r="A77" s="795"/>
      <c r="B77" s="796"/>
      <c r="C77" s="802" t="s">
        <v>441</v>
      </c>
      <c r="D77" s="803"/>
      <c r="E77" s="804"/>
      <c r="F77" s="804"/>
      <c r="G77" s="805"/>
    </row>
    <row r="78" spans="1:7" ht="17.25" thickBot="1">
      <c r="A78" s="797"/>
      <c r="B78" s="798"/>
      <c r="C78" s="806" t="s">
        <v>386</v>
      </c>
      <c r="D78" s="807"/>
      <c r="E78" s="808"/>
      <c r="F78" s="808"/>
      <c r="G78" s="809"/>
    </row>
    <row r="79" spans="1:7" ht="17.25" thickBot="1">
      <c r="A79" s="218" t="s">
        <v>412</v>
      </c>
      <c r="B79" s="205" t="s">
        <v>388</v>
      </c>
      <c r="C79" s="789"/>
      <c r="D79" s="790"/>
      <c r="E79" s="790"/>
      <c r="F79" s="790"/>
      <c r="G79" s="813"/>
    </row>
    <row r="80" spans="1:7" ht="66.75" thickBot="1">
      <c r="A80" s="814" t="s">
        <v>389</v>
      </c>
      <c r="B80" s="815"/>
      <c r="C80" s="323" t="s">
        <v>466</v>
      </c>
      <c r="D80" s="344">
        <v>1</v>
      </c>
      <c r="E80" s="344">
        <v>1.2</v>
      </c>
      <c r="F80" s="205"/>
      <c r="G80" s="205"/>
    </row>
    <row r="81" spans="1:7" ht="17.25" thickBot="1">
      <c r="A81" s="814" t="s">
        <v>391</v>
      </c>
      <c r="B81" s="815"/>
      <c r="C81" s="220"/>
      <c r="D81" s="220"/>
      <c r="E81" s="205"/>
      <c r="F81" s="205"/>
      <c r="G81" s="205"/>
    </row>
    <row r="82" spans="1:7" ht="72.75" customHeight="1" thickBot="1">
      <c r="A82" s="814" t="s">
        <v>392</v>
      </c>
      <c r="B82" s="816"/>
      <c r="C82" s="815"/>
      <c r="D82" s="220"/>
      <c r="E82" s="205"/>
      <c r="F82" s="224">
        <f>SUM(Tavush!C36:C38)</f>
        <v>-1743</v>
      </c>
      <c r="G82" s="224">
        <f>SUM(Tavush!D36:D38)</f>
        <v>-1743</v>
      </c>
    </row>
    <row r="83" spans="1:7" ht="48" customHeight="1" thickBot="1">
      <c r="A83" s="814" t="s">
        <v>393</v>
      </c>
      <c r="B83" s="815"/>
      <c r="C83" s="225">
        <f>G82</f>
        <v>-1743</v>
      </c>
      <c r="D83" s="225"/>
      <c r="E83" s="205"/>
      <c r="F83" s="205"/>
      <c r="G83" s="205"/>
    </row>
    <row r="84" spans="1:7" ht="99.75" customHeight="1" thickBot="1">
      <c r="A84" s="814" t="s">
        <v>394</v>
      </c>
      <c r="B84" s="815"/>
      <c r="C84" s="220"/>
      <c r="D84" s="220"/>
      <c r="E84" s="205"/>
      <c r="F84" s="205"/>
      <c r="G84" s="205"/>
    </row>
    <row r="85" spans="1:7">
      <c r="A85" s="810" t="s">
        <v>38</v>
      </c>
      <c r="B85" s="811"/>
      <c r="C85" s="811"/>
      <c r="D85" s="811"/>
      <c r="E85" s="811"/>
      <c r="F85" s="811"/>
      <c r="G85" s="812"/>
    </row>
    <row r="86" spans="1:7" ht="17.25" thickBot="1">
      <c r="A86" s="789" t="s">
        <v>568</v>
      </c>
      <c r="B86" s="790"/>
      <c r="C86" s="790"/>
      <c r="D86" s="790"/>
      <c r="E86" s="790"/>
      <c r="F86" s="790"/>
      <c r="G86" s="813"/>
    </row>
    <row r="87" spans="1:7">
      <c r="A87" s="810" t="s">
        <v>39</v>
      </c>
      <c r="B87" s="811"/>
      <c r="C87" s="811"/>
      <c r="D87" s="811"/>
      <c r="E87" s="811"/>
      <c r="F87" s="811"/>
      <c r="G87" s="812"/>
    </row>
    <row r="88" spans="1:7" ht="17.25" thickBot="1">
      <c r="A88" s="789" t="s">
        <v>396</v>
      </c>
      <c r="B88" s="790"/>
      <c r="C88" s="790"/>
      <c r="D88" s="790"/>
      <c r="E88" s="790"/>
      <c r="F88" s="790"/>
      <c r="G88" s="813"/>
    </row>
    <row r="89" spans="1:7">
      <c r="A89" s="487" t="s">
        <v>27</v>
      </c>
      <c r="B89" s="488"/>
      <c r="C89" s="491" t="s">
        <v>11</v>
      </c>
      <c r="D89" s="492"/>
      <c r="E89" s="492"/>
      <c r="F89" s="492"/>
      <c r="G89" s="493"/>
    </row>
    <row r="90" spans="1:7">
      <c r="A90" s="489"/>
      <c r="B90" s="490"/>
      <c r="C90" s="541" t="s">
        <v>421</v>
      </c>
      <c r="D90" s="542"/>
      <c r="E90" s="542"/>
      <c r="F90" s="542"/>
      <c r="G90" s="543"/>
    </row>
    <row r="91" spans="1:7">
      <c r="A91" s="497" t="s">
        <v>428</v>
      </c>
      <c r="B91" s="458" t="s">
        <v>388</v>
      </c>
      <c r="C91" s="563" t="s">
        <v>31</v>
      </c>
      <c r="D91" s="564"/>
      <c r="E91" s="564"/>
      <c r="F91" s="564"/>
      <c r="G91" s="565"/>
    </row>
    <row r="92" spans="1:7" ht="17.25" thickBot="1">
      <c r="A92" s="561"/>
      <c r="B92" s="562"/>
      <c r="C92" s="566" t="s">
        <v>423</v>
      </c>
      <c r="D92" s="567"/>
      <c r="E92" s="567"/>
      <c r="F92" s="567"/>
      <c r="G92" s="568"/>
    </row>
    <row r="93" spans="1:7" ht="66">
      <c r="A93" s="569" t="s">
        <v>389</v>
      </c>
      <c r="B93" s="570"/>
      <c r="C93" s="129" t="s">
        <v>424</v>
      </c>
      <c r="D93" s="130">
        <v>36</v>
      </c>
      <c r="E93" s="130">
        <v>36</v>
      </c>
      <c r="F93" s="150"/>
      <c r="G93" s="132"/>
    </row>
    <row r="94" spans="1:7" ht="116.25" thickBot="1">
      <c r="A94" s="571" t="s">
        <v>391</v>
      </c>
      <c r="B94" s="572"/>
      <c r="C94" s="133" t="s">
        <v>425</v>
      </c>
      <c r="D94" s="133"/>
      <c r="E94" s="134">
        <v>100</v>
      </c>
      <c r="F94" s="135"/>
      <c r="G94" s="136"/>
    </row>
    <row r="95" spans="1:7" ht="68.25" customHeight="1" thickBot="1">
      <c r="A95" s="557" t="s">
        <v>415</v>
      </c>
      <c r="B95" s="558"/>
      <c r="C95" s="558"/>
      <c r="D95" s="188"/>
      <c r="E95" s="138"/>
      <c r="F95" s="151">
        <f>SUM(Tavush!C50)</f>
        <v>-1200</v>
      </c>
      <c r="G95" s="151">
        <f>SUM(Tavush!D50)</f>
        <v>-1200</v>
      </c>
    </row>
    <row r="96" spans="1:7" ht="48.75" customHeight="1" thickBot="1">
      <c r="A96" s="559" t="s">
        <v>416</v>
      </c>
      <c r="B96" s="560"/>
      <c r="C96" s="151">
        <f>G95</f>
        <v>-1200</v>
      </c>
      <c r="D96" s="152"/>
      <c r="E96" s="138"/>
      <c r="F96" s="141"/>
      <c r="G96" s="142"/>
    </row>
    <row r="97" spans="1:9" ht="80.25" customHeight="1" thickBot="1">
      <c r="A97" s="559" t="s">
        <v>417</v>
      </c>
      <c r="B97" s="560"/>
      <c r="C97" s="181"/>
      <c r="D97" s="181"/>
      <c r="E97" s="138"/>
      <c r="F97" s="141"/>
      <c r="G97" s="142"/>
    </row>
    <row r="98" spans="1:9" ht="23.25" customHeight="1">
      <c r="A98" s="425" t="s">
        <v>38</v>
      </c>
      <c r="B98" s="426"/>
      <c r="C98" s="426"/>
      <c r="D98" s="426"/>
      <c r="E98" s="426"/>
      <c r="F98" s="427"/>
      <c r="G98" s="428"/>
    </row>
    <row r="99" spans="1:9" ht="17.25" thickBot="1">
      <c r="A99" s="429" t="s">
        <v>569</v>
      </c>
      <c r="B99" s="430"/>
      <c r="C99" s="430"/>
      <c r="D99" s="430"/>
      <c r="E99" s="430"/>
      <c r="F99" s="431"/>
      <c r="G99" s="432"/>
    </row>
    <row r="100" spans="1:9">
      <c r="A100" s="425" t="s">
        <v>39</v>
      </c>
      <c r="B100" s="426"/>
      <c r="C100" s="426"/>
      <c r="D100" s="426"/>
      <c r="E100" s="426"/>
      <c r="F100" s="427"/>
      <c r="G100" s="428"/>
    </row>
    <row r="101" spans="1:9" ht="17.25" thickBot="1">
      <c r="A101" s="429" t="s">
        <v>396</v>
      </c>
      <c r="B101" s="430"/>
      <c r="C101" s="430"/>
      <c r="D101" s="430"/>
      <c r="E101" s="430"/>
      <c r="F101" s="431"/>
      <c r="G101" s="432"/>
    </row>
    <row r="102" spans="1:9" s="19" customFormat="1">
      <c r="A102" s="740" t="s">
        <v>24</v>
      </c>
      <c r="B102" s="741"/>
      <c r="C102" s="741"/>
      <c r="D102" s="392" t="s">
        <v>52</v>
      </c>
      <c r="E102" s="392"/>
      <c r="F102" s="392"/>
      <c r="G102" s="392"/>
    </row>
    <row r="103" spans="1:9" s="19" customFormat="1">
      <c r="A103" s="742"/>
      <c r="B103" s="743"/>
      <c r="C103" s="743"/>
      <c r="D103" s="393" t="s">
        <v>25</v>
      </c>
      <c r="E103" s="394"/>
      <c r="F103" s="393" t="s">
        <v>26</v>
      </c>
      <c r="G103" s="394"/>
    </row>
    <row r="104" spans="1:9" s="19" customFormat="1" ht="35.25" customHeight="1" thickBot="1">
      <c r="A104" s="744"/>
      <c r="B104" s="745"/>
      <c r="C104" s="746"/>
      <c r="D104" s="3" t="s">
        <v>10</v>
      </c>
      <c r="E104" s="3" t="s">
        <v>5</v>
      </c>
      <c r="F104" s="3" t="s">
        <v>10</v>
      </c>
      <c r="G104" s="205" t="s">
        <v>5</v>
      </c>
    </row>
    <row r="105" spans="1:9" s="19" customFormat="1">
      <c r="A105" s="395" t="s">
        <v>27</v>
      </c>
      <c r="B105" s="396"/>
      <c r="C105" s="583" t="s">
        <v>11</v>
      </c>
      <c r="D105" s="584"/>
      <c r="E105" s="584"/>
      <c r="F105" s="584"/>
      <c r="G105" s="585"/>
    </row>
    <row r="106" spans="1:9" s="19" customFormat="1" ht="33" customHeight="1">
      <c r="A106" s="397"/>
      <c r="B106" s="398"/>
      <c r="C106" s="747" t="s">
        <v>570</v>
      </c>
      <c r="D106" s="748"/>
      <c r="E106" s="749"/>
      <c r="F106" s="749"/>
      <c r="G106" s="750"/>
    </row>
    <row r="107" spans="1:9" s="19" customFormat="1">
      <c r="A107" s="405" t="s">
        <v>56</v>
      </c>
      <c r="B107" s="394" t="s">
        <v>41</v>
      </c>
      <c r="C107" s="406" t="s">
        <v>31</v>
      </c>
      <c r="D107" s="407"/>
      <c r="E107" s="407"/>
      <c r="F107" s="407"/>
      <c r="G107" s="408"/>
    </row>
    <row r="108" spans="1:9" s="19" customFormat="1" ht="17.25" thickBot="1">
      <c r="A108" s="405"/>
      <c r="B108" s="394"/>
      <c r="C108" s="409" t="s">
        <v>57</v>
      </c>
      <c r="D108" s="410"/>
      <c r="E108" s="410"/>
      <c r="F108" s="410"/>
      <c r="G108" s="411"/>
    </row>
    <row r="109" spans="1:9" s="19" customFormat="1" ht="49.5" customHeight="1" thickBot="1">
      <c r="A109" s="374" t="s">
        <v>42</v>
      </c>
      <c r="B109" s="375"/>
      <c r="C109" s="21" t="s">
        <v>43</v>
      </c>
      <c r="D109" s="199">
        <v>1</v>
      </c>
      <c r="E109" s="200">
        <v>1</v>
      </c>
      <c r="F109" s="22"/>
      <c r="G109" s="23"/>
    </row>
    <row r="110" spans="1:9" s="19" customFormat="1" ht="30.75" customHeight="1" thickBot="1">
      <c r="A110" s="374" t="s">
        <v>44</v>
      </c>
      <c r="B110" s="375"/>
      <c r="C110" s="143"/>
      <c r="D110" s="148"/>
      <c r="E110" s="148"/>
      <c r="F110" s="206">
        <f>SUM(Tavush!C12)</f>
        <v>-2022</v>
      </c>
      <c r="G110" s="206">
        <f>SUM(Tavush!D12)</f>
        <v>-2022</v>
      </c>
    </row>
    <row r="111" spans="1:9" s="19" customFormat="1" ht="17.25" thickBot="1">
      <c r="A111" s="374" t="s">
        <v>45</v>
      </c>
      <c r="B111" s="376"/>
      <c r="C111" s="375"/>
      <c r="D111" s="189"/>
      <c r="E111" s="148"/>
      <c r="F111" s="146"/>
      <c r="G111" s="147"/>
    </row>
    <row r="112" spans="1:9" s="19" customFormat="1">
      <c r="A112" s="377" t="s">
        <v>46</v>
      </c>
      <c r="B112" s="378"/>
      <c r="C112" s="378"/>
      <c r="D112" s="378"/>
      <c r="E112" s="378"/>
      <c r="F112" s="378"/>
      <c r="G112" s="379"/>
      <c r="I112" s="207"/>
    </row>
    <row r="113" spans="1:7" s="19" customFormat="1" ht="17.25" thickBot="1">
      <c r="A113" s="380" t="s">
        <v>472</v>
      </c>
      <c r="B113" s="381"/>
      <c r="C113" s="381"/>
      <c r="D113" s="381"/>
      <c r="E113" s="381"/>
      <c r="F113" s="381"/>
      <c r="G113" s="382"/>
    </row>
    <row r="114" spans="1:7" s="19" customFormat="1">
      <c r="A114" s="383" t="s">
        <v>38</v>
      </c>
      <c r="B114" s="384"/>
      <c r="C114" s="384"/>
      <c r="D114" s="384"/>
      <c r="E114" s="384"/>
      <c r="F114" s="385"/>
      <c r="G114" s="386"/>
    </row>
    <row r="115" spans="1:7" s="19" customFormat="1" ht="17.25" thickBot="1">
      <c r="A115" s="387" t="s">
        <v>47</v>
      </c>
      <c r="B115" s="388"/>
      <c r="C115" s="388"/>
      <c r="D115" s="388"/>
      <c r="E115" s="388"/>
      <c r="F115" s="389"/>
      <c r="G115" s="390"/>
    </row>
    <row r="116" spans="1:7" s="19" customFormat="1" ht="24" customHeight="1">
      <c r="A116" s="383" t="s">
        <v>39</v>
      </c>
      <c r="B116" s="384"/>
      <c r="C116" s="384"/>
      <c r="D116" s="384"/>
      <c r="E116" s="384"/>
      <c r="F116" s="385"/>
      <c r="G116" s="386"/>
    </row>
    <row r="117" spans="1:7" s="19" customFormat="1" ht="55.5" customHeight="1" thickBot="1">
      <c r="A117" s="387" t="s">
        <v>48</v>
      </c>
      <c r="B117" s="388"/>
      <c r="C117" s="388"/>
      <c r="D117" s="388"/>
      <c r="E117" s="388"/>
      <c r="F117" s="389"/>
      <c r="G117" s="390"/>
    </row>
    <row r="118" spans="1:7" s="19" customFormat="1">
      <c r="A118" s="395" t="s">
        <v>27</v>
      </c>
      <c r="B118" s="396"/>
      <c r="C118" s="399" t="s">
        <v>11</v>
      </c>
      <c r="D118" s="400"/>
      <c r="E118" s="400"/>
      <c r="F118" s="400"/>
      <c r="G118" s="401"/>
    </row>
    <row r="119" spans="1:7" s="19" customFormat="1" ht="33" customHeight="1">
      <c r="A119" s="397"/>
      <c r="B119" s="398"/>
      <c r="C119" s="402" t="s">
        <v>571</v>
      </c>
      <c r="D119" s="403"/>
      <c r="E119" s="403"/>
      <c r="F119" s="403"/>
      <c r="G119" s="404"/>
    </row>
    <row r="120" spans="1:7" s="19" customFormat="1">
      <c r="A120" s="405" t="s">
        <v>478</v>
      </c>
      <c r="B120" s="394" t="s">
        <v>41</v>
      </c>
      <c r="C120" s="583" t="s">
        <v>31</v>
      </c>
      <c r="D120" s="584"/>
      <c r="E120" s="584"/>
      <c r="F120" s="584"/>
      <c r="G120" s="585"/>
    </row>
    <row r="121" spans="1:7" s="19" customFormat="1" ht="17.25" thickBot="1">
      <c r="A121" s="405"/>
      <c r="B121" s="394"/>
      <c r="C121" s="586" t="s">
        <v>431</v>
      </c>
      <c r="D121" s="587"/>
      <c r="E121" s="587"/>
      <c r="F121" s="587"/>
      <c r="G121" s="588"/>
    </row>
    <row r="122" spans="1:7" s="19" customFormat="1" ht="45.75" customHeight="1" thickBot="1">
      <c r="A122" s="374" t="s">
        <v>42</v>
      </c>
      <c r="B122" s="375"/>
      <c r="C122" s="143" t="s">
        <v>43</v>
      </c>
      <c r="D122" s="145">
        <v>1</v>
      </c>
      <c r="E122" s="145">
        <v>1</v>
      </c>
      <c r="F122" s="144"/>
      <c r="G122" s="147"/>
    </row>
    <row r="123" spans="1:7" s="19" customFormat="1" ht="39.75" customHeight="1" thickBot="1">
      <c r="A123" s="374" t="s">
        <v>44</v>
      </c>
      <c r="B123" s="375"/>
      <c r="C123" s="143"/>
      <c r="D123" s="148" t="s">
        <v>33</v>
      </c>
      <c r="E123" s="148" t="s">
        <v>33</v>
      </c>
      <c r="F123" s="206">
        <f>SUM(Tavush!C43)</f>
        <v>-1270</v>
      </c>
      <c r="G123" s="206">
        <f>SUM(Tavush!D43)</f>
        <v>-1270</v>
      </c>
    </row>
    <row r="124" spans="1:7" s="19" customFormat="1" ht="17.25" thickBot="1">
      <c r="A124" s="374" t="s">
        <v>45</v>
      </c>
      <c r="B124" s="376"/>
      <c r="C124" s="375"/>
      <c r="D124" s="189"/>
      <c r="E124" s="148"/>
      <c r="F124" s="146"/>
      <c r="G124" s="147"/>
    </row>
    <row r="125" spans="1:7" s="19" customFormat="1">
      <c r="A125" s="377" t="s">
        <v>46</v>
      </c>
      <c r="B125" s="378"/>
      <c r="C125" s="378"/>
      <c r="D125" s="378"/>
      <c r="E125" s="378"/>
      <c r="F125" s="378"/>
      <c r="G125" s="379"/>
    </row>
    <row r="126" spans="1:7" s="19" customFormat="1" ht="17.25" thickBot="1">
      <c r="A126" s="380" t="s">
        <v>432</v>
      </c>
      <c r="B126" s="381"/>
      <c r="C126" s="381"/>
      <c r="D126" s="381"/>
      <c r="E126" s="381"/>
      <c r="F126" s="381"/>
      <c r="G126" s="382"/>
    </row>
    <row r="127" spans="1:7" s="19" customFormat="1">
      <c r="A127" s="383" t="s">
        <v>38</v>
      </c>
      <c r="B127" s="384"/>
      <c r="C127" s="384"/>
      <c r="D127" s="384"/>
      <c r="E127" s="384"/>
      <c r="F127" s="385"/>
      <c r="G127" s="386"/>
    </row>
    <row r="128" spans="1:7" s="19" customFormat="1" ht="17.25" thickBot="1">
      <c r="A128" s="387" t="s">
        <v>47</v>
      </c>
      <c r="B128" s="388"/>
      <c r="C128" s="388"/>
      <c r="D128" s="388"/>
      <c r="E128" s="388"/>
      <c r="F128" s="389"/>
      <c r="G128" s="390"/>
    </row>
    <row r="129" spans="1:7" s="19" customFormat="1">
      <c r="A129" s="383" t="s">
        <v>39</v>
      </c>
      <c r="B129" s="384"/>
      <c r="C129" s="384"/>
      <c r="D129" s="384"/>
      <c r="E129" s="384"/>
      <c r="F129" s="385"/>
      <c r="G129" s="386"/>
    </row>
    <row r="130" spans="1:7" s="19" customFormat="1" ht="57" customHeight="1" thickBot="1">
      <c r="A130" s="387" t="s">
        <v>48</v>
      </c>
      <c r="B130" s="388"/>
      <c r="C130" s="388"/>
      <c r="D130" s="388"/>
      <c r="E130" s="388"/>
      <c r="F130" s="389"/>
      <c r="G130" s="390"/>
    </row>
  </sheetData>
  <mergeCells count="146">
    <mergeCell ref="A1:G1"/>
    <mergeCell ref="A3:G3"/>
    <mergeCell ref="A6:G6"/>
    <mergeCell ref="A14:B15"/>
    <mergeCell ref="C14:G14"/>
    <mergeCell ref="C15:G15"/>
    <mergeCell ref="A16:A17"/>
    <mergeCell ref="B16:B17"/>
    <mergeCell ref="C16:G16"/>
    <mergeCell ref="C17:G17"/>
    <mergeCell ref="A9:G9"/>
    <mergeCell ref="A11:C13"/>
    <mergeCell ref="D11:G11"/>
    <mergeCell ref="D12:E12"/>
    <mergeCell ref="F12:G12"/>
    <mergeCell ref="A23:B23"/>
    <mergeCell ref="A24:G24"/>
    <mergeCell ref="A25:G25"/>
    <mergeCell ref="A26:G26"/>
    <mergeCell ref="A27:G27"/>
    <mergeCell ref="A28:B29"/>
    <mergeCell ref="C28:G28"/>
    <mergeCell ref="C29:G29"/>
    <mergeCell ref="A18:B18"/>
    <mergeCell ref="A19:G19"/>
    <mergeCell ref="A20:G20"/>
    <mergeCell ref="A21:G21"/>
    <mergeCell ref="A22:B22"/>
    <mergeCell ref="C22:G22"/>
    <mergeCell ref="A34:G34"/>
    <mergeCell ref="A35:G35"/>
    <mergeCell ref="A36:B36"/>
    <mergeCell ref="C36:G36"/>
    <mergeCell ref="A37:B37"/>
    <mergeCell ref="A38:G38"/>
    <mergeCell ref="A30:A31"/>
    <mergeCell ref="B30:B31"/>
    <mergeCell ref="C30:G30"/>
    <mergeCell ref="C31:G31"/>
    <mergeCell ref="A32:B32"/>
    <mergeCell ref="A33:G33"/>
    <mergeCell ref="A39:G39"/>
    <mergeCell ref="A40:G40"/>
    <mergeCell ref="A41:G41"/>
    <mergeCell ref="A43:G43"/>
    <mergeCell ref="A45:G45"/>
    <mergeCell ref="A46:C48"/>
    <mergeCell ref="D46:G46"/>
    <mergeCell ref="D47:E47"/>
    <mergeCell ref="F47:G47"/>
    <mergeCell ref="A61:G61"/>
    <mergeCell ref="A62:G62"/>
    <mergeCell ref="A55:B55"/>
    <mergeCell ref="A56:C56"/>
    <mergeCell ref="A57:B57"/>
    <mergeCell ref="A58:B58"/>
    <mergeCell ref="A59:G59"/>
    <mergeCell ref="A60:G60"/>
    <mergeCell ref="A49:B51"/>
    <mergeCell ref="C49:G49"/>
    <mergeCell ref="C50:G50"/>
    <mergeCell ref="C51:G51"/>
    <mergeCell ref="C52:G52"/>
    <mergeCell ref="A53:B54"/>
    <mergeCell ref="A65:A66"/>
    <mergeCell ref="B65:B66"/>
    <mergeCell ref="C65:G65"/>
    <mergeCell ref="C66:G66"/>
    <mergeCell ref="A67:B67"/>
    <mergeCell ref="A68:B68"/>
    <mergeCell ref="A63:B64"/>
    <mergeCell ref="C63:G63"/>
    <mergeCell ref="C64:G64"/>
    <mergeCell ref="A75:G75"/>
    <mergeCell ref="A76:B78"/>
    <mergeCell ref="C76:G76"/>
    <mergeCell ref="C77:G77"/>
    <mergeCell ref="C78:G78"/>
    <mergeCell ref="C79:G79"/>
    <mergeCell ref="A69:C69"/>
    <mergeCell ref="A70:B70"/>
    <mergeCell ref="A71:B71"/>
    <mergeCell ref="A72:G72"/>
    <mergeCell ref="A73:G73"/>
    <mergeCell ref="A74:G74"/>
    <mergeCell ref="A86:G86"/>
    <mergeCell ref="A87:G87"/>
    <mergeCell ref="A88:G88"/>
    <mergeCell ref="A89:B90"/>
    <mergeCell ref="C89:G89"/>
    <mergeCell ref="C90:G90"/>
    <mergeCell ref="A80:B80"/>
    <mergeCell ref="A81:B81"/>
    <mergeCell ref="A82:C82"/>
    <mergeCell ref="A83:B83"/>
    <mergeCell ref="A84:B84"/>
    <mergeCell ref="A85:G85"/>
    <mergeCell ref="A95:C95"/>
    <mergeCell ref="A96:B96"/>
    <mergeCell ref="A97:B97"/>
    <mergeCell ref="A98:G98"/>
    <mergeCell ref="A99:G99"/>
    <mergeCell ref="A100:G100"/>
    <mergeCell ref="A91:A92"/>
    <mergeCell ref="B91:B92"/>
    <mergeCell ref="C91:G91"/>
    <mergeCell ref="C92:G92"/>
    <mergeCell ref="A93:B93"/>
    <mergeCell ref="A94:B94"/>
    <mergeCell ref="A107:A108"/>
    <mergeCell ref="B107:B108"/>
    <mergeCell ref="C107:G107"/>
    <mergeCell ref="C108:G108"/>
    <mergeCell ref="A109:B109"/>
    <mergeCell ref="A110:B110"/>
    <mergeCell ref="A101:G101"/>
    <mergeCell ref="A102:C104"/>
    <mergeCell ref="D102:G102"/>
    <mergeCell ref="D103:E103"/>
    <mergeCell ref="F103:G103"/>
    <mergeCell ref="A105:B106"/>
    <mergeCell ref="C105:G105"/>
    <mergeCell ref="C106:G106"/>
    <mergeCell ref="A117:G117"/>
    <mergeCell ref="A118:B119"/>
    <mergeCell ref="C118:G118"/>
    <mergeCell ref="C119:G119"/>
    <mergeCell ref="A120:A121"/>
    <mergeCell ref="B120:B121"/>
    <mergeCell ref="C120:G120"/>
    <mergeCell ref="C121:G121"/>
    <mergeCell ref="A111:C111"/>
    <mergeCell ref="A112:G112"/>
    <mergeCell ref="A113:G113"/>
    <mergeCell ref="A114:G114"/>
    <mergeCell ref="A115:G115"/>
    <mergeCell ref="A116:G116"/>
    <mergeCell ref="A128:G128"/>
    <mergeCell ref="A129:G129"/>
    <mergeCell ref="A130:G130"/>
    <mergeCell ref="A122:B122"/>
    <mergeCell ref="A123:B123"/>
    <mergeCell ref="A124:C124"/>
    <mergeCell ref="A125:G125"/>
    <mergeCell ref="A126:G126"/>
    <mergeCell ref="A127:G127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51"/>
  <sheetViews>
    <sheetView topLeftCell="A16" workbookViewId="0">
      <selection activeCell="E24" sqref="E24"/>
    </sheetView>
  </sheetViews>
  <sheetFormatPr defaultRowHeight="15"/>
  <cols>
    <col min="1" max="1" width="44.140625" style="19" customWidth="1"/>
    <col min="2" max="2" width="16.140625" style="19" customWidth="1"/>
    <col min="3" max="3" width="24.140625" style="19" customWidth="1"/>
    <col min="4" max="4" width="21.7109375" style="19" customWidth="1"/>
    <col min="5" max="5" width="25.42578125" style="105" customWidth="1"/>
    <col min="6" max="6" width="9.85546875" style="19" bestFit="1" customWidth="1"/>
    <col min="7" max="16384" width="9.140625" style="19"/>
  </cols>
  <sheetData>
    <row r="1" spans="1:6" ht="16.5">
      <c r="A1" s="869" t="s">
        <v>54</v>
      </c>
      <c r="B1" s="869"/>
      <c r="C1" s="869"/>
      <c r="D1" s="869"/>
      <c r="E1" s="869"/>
    </row>
    <row r="2" spans="1:6" ht="16.5" customHeight="1">
      <c r="A2" s="869" t="s">
        <v>2</v>
      </c>
      <c r="B2" s="869"/>
      <c r="C2" s="869"/>
      <c r="D2" s="869"/>
      <c r="E2" s="869"/>
    </row>
    <row r="3" spans="1:6" ht="16.5" customHeight="1">
      <c r="A3" s="870" t="s">
        <v>53</v>
      </c>
      <c r="B3" s="870"/>
      <c r="C3" s="870"/>
      <c r="D3" s="870"/>
      <c r="E3" s="870"/>
    </row>
    <row r="4" spans="1:6" ht="16.5">
      <c r="A4" s="28"/>
      <c r="B4" s="28"/>
      <c r="C4" s="28"/>
      <c r="D4" s="28"/>
      <c r="E4" s="86"/>
    </row>
    <row r="5" spans="1:6" ht="39.75" customHeight="1">
      <c r="A5" s="871" t="s">
        <v>646</v>
      </c>
      <c r="B5" s="871"/>
      <c r="C5" s="871"/>
      <c r="D5" s="871"/>
      <c r="E5" s="871"/>
    </row>
    <row r="6" spans="1:6" ht="16.5">
      <c r="A6" s="28"/>
      <c r="B6" s="28"/>
      <c r="C6" s="28"/>
      <c r="D6" s="28"/>
      <c r="E6" s="86"/>
    </row>
    <row r="7" spans="1:6">
      <c r="A7" s="48"/>
      <c r="B7" s="48"/>
      <c r="C7" s="48"/>
      <c r="D7" s="48"/>
      <c r="E7" s="49"/>
    </row>
    <row r="8" spans="1:6" ht="52.5" customHeight="1">
      <c r="A8" s="872" t="s">
        <v>11</v>
      </c>
      <c r="B8" s="873" t="s">
        <v>12</v>
      </c>
      <c r="C8" s="873" t="s">
        <v>13</v>
      </c>
      <c r="D8" s="875" t="s">
        <v>52</v>
      </c>
      <c r="E8" s="876"/>
    </row>
    <row r="9" spans="1:6" ht="16.5">
      <c r="A9" s="872"/>
      <c r="B9" s="874"/>
      <c r="C9" s="874"/>
      <c r="D9" s="29" t="s">
        <v>14</v>
      </c>
      <c r="E9" s="50" t="s">
        <v>15</v>
      </c>
    </row>
    <row r="10" spans="1:6" ht="16.5">
      <c r="A10" s="877" t="s">
        <v>16</v>
      </c>
      <c r="B10" s="878"/>
      <c r="C10" s="879"/>
      <c r="D10" s="30"/>
      <c r="E10" s="51">
        <f>E11+E15+E19+E23+E33+E36+E40+E44+E48</f>
        <v>4699.9999999999809</v>
      </c>
      <c r="F10" s="20"/>
    </row>
    <row r="11" spans="1:6" ht="16.5">
      <c r="A11" s="866" t="s">
        <v>21</v>
      </c>
      <c r="B11" s="867"/>
      <c r="C11" s="867"/>
      <c r="D11" s="868"/>
      <c r="E11" s="52">
        <f>SUM(E12:E14)</f>
        <v>0</v>
      </c>
    </row>
    <row r="12" spans="1:6" ht="33">
      <c r="A12" s="24" t="s">
        <v>17</v>
      </c>
      <c r="B12" s="29" t="s">
        <v>18</v>
      </c>
      <c r="C12" s="29" t="s">
        <v>19</v>
      </c>
      <c r="D12" s="29">
        <v>1</v>
      </c>
      <c r="E12" s="53">
        <f>Aragatsotn!D16</f>
        <v>-5448.9000000000015</v>
      </c>
    </row>
    <row r="13" spans="1:6" ht="33">
      <c r="A13" s="24" t="s">
        <v>20</v>
      </c>
      <c r="B13" s="2" t="s">
        <v>18</v>
      </c>
      <c r="C13" s="2" t="s">
        <v>19</v>
      </c>
      <c r="D13" s="2">
        <v>1</v>
      </c>
      <c r="E13" s="54">
        <f>Aragatsotn!D10</f>
        <v>3608</v>
      </c>
    </row>
    <row r="14" spans="1:6" ht="49.5">
      <c r="A14" s="24" t="s">
        <v>339</v>
      </c>
      <c r="B14" s="2" t="s">
        <v>18</v>
      </c>
      <c r="C14" s="2" t="s">
        <v>19</v>
      </c>
      <c r="D14" s="2">
        <v>1</v>
      </c>
      <c r="E14" s="53">
        <f>Aragatsotn!D45</f>
        <v>1840.9</v>
      </c>
    </row>
    <row r="15" spans="1:6" ht="16.5">
      <c r="A15" s="880" t="s">
        <v>338</v>
      </c>
      <c r="B15" s="880"/>
      <c r="C15" s="880"/>
      <c r="D15" s="880"/>
      <c r="E15" s="356">
        <f>SUM(E16:E18)</f>
        <v>-4000</v>
      </c>
    </row>
    <row r="16" spans="1:6" ht="33">
      <c r="A16" s="24" t="s">
        <v>17</v>
      </c>
      <c r="B16" s="87" t="s">
        <v>18</v>
      </c>
      <c r="C16" s="87" t="s">
        <v>19</v>
      </c>
      <c r="D16" s="87">
        <v>1</v>
      </c>
      <c r="E16" s="54">
        <f>Ararat!D26</f>
        <v>24836.3</v>
      </c>
    </row>
    <row r="17" spans="1:5" ht="33">
      <c r="A17" s="24" t="s">
        <v>20</v>
      </c>
      <c r="B17" s="2" t="s">
        <v>18</v>
      </c>
      <c r="C17" s="2" t="s">
        <v>19</v>
      </c>
      <c r="D17" s="2">
        <v>1</v>
      </c>
      <c r="E17" s="53">
        <f>Ararat!D10</f>
        <v>-17679</v>
      </c>
    </row>
    <row r="18" spans="1:5" ht="49.5">
      <c r="A18" s="24" t="s">
        <v>339</v>
      </c>
      <c r="B18" s="2" t="s">
        <v>18</v>
      </c>
      <c r="C18" s="2" t="s">
        <v>19</v>
      </c>
      <c r="D18" s="2">
        <v>1</v>
      </c>
      <c r="E18" s="53">
        <f>Ararat!D44</f>
        <v>-11157.3</v>
      </c>
    </row>
    <row r="19" spans="1:5" ht="16.5">
      <c r="A19" s="880" t="s">
        <v>340</v>
      </c>
      <c r="B19" s="880"/>
      <c r="C19" s="880"/>
      <c r="D19" s="880"/>
      <c r="E19" s="52">
        <f>SUM(E20:E22)</f>
        <v>-1.2732925824820995E-11</v>
      </c>
    </row>
    <row r="20" spans="1:5" ht="33">
      <c r="A20" s="24" t="s">
        <v>17</v>
      </c>
      <c r="B20" s="87" t="s">
        <v>18</v>
      </c>
      <c r="C20" s="87" t="s">
        <v>19</v>
      </c>
      <c r="D20" s="87">
        <v>1</v>
      </c>
      <c r="E20" s="54">
        <f>Armavir!D27</f>
        <v>11009.999999999985</v>
      </c>
    </row>
    <row r="21" spans="1:5" ht="33">
      <c r="A21" s="24" t="s">
        <v>20</v>
      </c>
      <c r="B21" s="87" t="s">
        <v>18</v>
      </c>
      <c r="C21" s="87" t="s">
        <v>19</v>
      </c>
      <c r="D21" s="87">
        <v>1</v>
      </c>
      <c r="E21" s="53">
        <f>Armavir!D9</f>
        <v>-7009.9999999999982</v>
      </c>
    </row>
    <row r="22" spans="1:5" ht="49.5">
      <c r="A22" s="24" t="s">
        <v>339</v>
      </c>
      <c r="B22" s="2" t="s">
        <v>18</v>
      </c>
      <c r="C22" s="2" t="s">
        <v>19</v>
      </c>
      <c r="D22" s="2">
        <v>1</v>
      </c>
      <c r="E22" s="53">
        <f>Armavir!D57</f>
        <v>-4000</v>
      </c>
    </row>
    <row r="23" spans="1:5" ht="16.5">
      <c r="A23" s="880" t="s">
        <v>341</v>
      </c>
      <c r="B23" s="880"/>
      <c r="C23" s="880"/>
      <c r="D23" s="880"/>
      <c r="E23" s="101">
        <f>SUM(E24:E32)</f>
        <v>-300</v>
      </c>
    </row>
    <row r="24" spans="1:5" ht="33">
      <c r="A24" s="24" t="s">
        <v>17</v>
      </c>
      <c r="B24" s="87" t="s">
        <v>18</v>
      </c>
      <c r="C24" s="87" t="s">
        <v>19</v>
      </c>
      <c r="D24" s="87">
        <v>1</v>
      </c>
      <c r="E24" s="53">
        <f>Gegharqunik!D15</f>
        <v>26765</v>
      </c>
    </row>
    <row r="25" spans="1:5" ht="33">
      <c r="A25" s="24" t="s">
        <v>20</v>
      </c>
      <c r="B25" s="87" t="s">
        <v>18</v>
      </c>
      <c r="C25" s="87" t="s">
        <v>19</v>
      </c>
      <c r="D25" s="87">
        <v>1</v>
      </c>
      <c r="E25" s="53">
        <f>Gegharqunik!D10+28500</f>
        <v>-38300</v>
      </c>
    </row>
    <row r="26" spans="1:5" ht="49.5">
      <c r="A26" s="24" t="s">
        <v>339</v>
      </c>
      <c r="B26" s="2" t="s">
        <v>18</v>
      </c>
      <c r="C26" s="2" t="s">
        <v>19</v>
      </c>
      <c r="D26" s="2">
        <v>1</v>
      </c>
      <c r="E26" s="53">
        <f>Gegharqunik!D24</f>
        <v>-6765</v>
      </c>
    </row>
    <row r="27" spans="1:5" ht="16.5">
      <c r="A27" s="24" t="s">
        <v>624</v>
      </c>
      <c r="B27" s="2" t="s">
        <v>18</v>
      </c>
      <c r="C27" s="2" t="s">
        <v>19</v>
      </c>
      <c r="D27" s="2">
        <v>1</v>
      </c>
      <c r="E27" s="53">
        <v>13000</v>
      </c>
    </row>
    <row r="28" spans="1:5" ht="16.5">
      <c r="A28" s="24" t="s">
        <v>630</v>
      </c>
      <c r="B28" s="2" t="s">
        <v>18</v>
      </c>
      <c r="C28" s="2" t="s">
        <v>633</v>
      </c>
      <c r="D28" s="2">
        <v>160</v>
      </c>
      <c r="E28" s="53">
        <v>2740</v>
      </c>
    </row>
    <row r="29" spans="1:5" ht="16.5">
      <c r="A29" s="24" t="s">
        <v>634</v>
      </c>
      <c r="B29" s="2" t="s">
        <v>18</v>
      </c>
      <c r="C29" s="2" t="s">
        <v>633</v>
      </c>
      <c r="D29" s="2">
        <v>1</v>
      </c>
      <c r="E29" s="53">
        <v>270</v>
      </c>
    </row>
    <row r="30" spans="1:5" ht="16.5">
      <c r="A30" s="24" t="s">
        <v>635</v>
      </c>
      <c r="B30" s="2" t="s">
        <v>18</v>
      </c>
      <c r="C30" s="2" t="s">
        <v>633</v>
      </c>
      <c r="D30" s="2">
        <v>1</v>
      </c>
      <c r="E30" s="53">
        <v>90</v>
      </c>
    </row>
    <row r="31" spans="1:5" ht="16.5">
      <c r="A31" s="24" t="s">
        <v>631</v>
      </c>
      <c r="B31" s="2" t="s">
        <v>18</v>
      </c>
      <c r="C31" s="2" t="s">
        <v>633</v>
      </c>
      <c r="D31" s="2">
        <v>1</v>
      </c>
      <c r="E31" s="53">
        <v>1000</v>
      </c>
    </row>
    <row r="32" spans="1:5" ht="16.5">
      <c r="A32" s="24" t="s">
        <v>632</v>
      </c>
      <c r="B32" s="2" t="s">
        <v>18</v>
      </c>
      <c r="C32" s="2" t="s">
        <v>633</v>
      </c>
      <c r="D32" s="2">
        <v>30</v>
      </c>
      <c r="E32" s="53">
        <v>900</v>
      </c>
    </row>
    <row r="33" spans="1:5" ht="16.5">
      <c r="A33" s="880" t="s">
        <v>342</v>
      </c>
      <c r="B33" s="880"/>
      <c r="C33" s="880"/>
      <c r="D33" s="880"/>
      <c r="E33" s="101">
        <f>SUM(E34:E35)</f>
        <v>-2500.0000000000073</v>
      </c>
    </row>
    <row r="34" spans="1:5" ht="33">
      <c r="A34" s="24" t="s">
        <v>17</v>
      </c>
      <c r="B34" s="2" t="s">
        <v>18</v>
      </c>
      <c r="C34" s="2" t="s">
        <v>19</v>
      </c>
      <c r="D34" s="2">
        <v>1</v>
      </c>
      <c r="E34" s="53">
        <f>Lori!D38</f>
        <v>-951.90000000000146</v>
      </c>
    </row>
    <row r="35" spans="1:5" ht="33">
      <c r="A35" s="24" t="s">
        <v>20</v>
      </c>
      <c r="B35" s="2" t="s">
        <v>18</v>
      </c>
      <c r="C35" s="2" t="s">
        <v>19</v>
      </c>
      <c r="D35" s="2">
        <v>1</v>
      </c>
      <c r="E35" s="102">
        <f>Lori!D10</f>
        <v>-1548.1000000000058</v>
      </c>
    </row>
    <row r="36" spans="1:5" ht="16.5">
      <c r="A36" s="880" t="s">
        <v>343</v>
      </c>
      <c r="B36" s="880"/>
      <c r="C36" s="880"/>
      <c r="D36" s="880"/>
      <c r="E36" s="101">
        <f>SUM(E37:E39)</f>
        <v>9.0949470177292824E-13</v>
      </c>
    </row>
    <row r="37" spans="1:5" ht="33">
      <c r="A37" s="100" t="s">
        <v>17</v>
      </c>
      <c r="B37" s="2" t="s">
        <v>18</v>
      </c>
      <c r="C37" s="2" t="s">
        <v>19</v>
      </c>
      <c r="D37" s="2">
        <v>1</v>
      </c>
      <c r="E37" s="102">
        <f>Kotayq!D17</f>
        <v>4249.8000000000011</v>
      </c>
    </row>
    <row r="38" spans="1:5" ht="33">
      <c r="A38" s="24" t="s">
        <v>20</v>
      </c>
      <c r="B38" s="2" t="s">
        <v>18</v>
      </c>
      <c r="C38" s="2" t="s">
        <v>19</v>
      </c>
      <c r="D38" s="2">
        <v>1</v>
      </c>
      <c r="E38" s="102">
        <f>Kotayq!D10</f>
        <v>-4551.8</v>
      </c>
    </row>
    <row r="39" spans="1:5" ht="49.5">
      <c r="A39" s="24" t="s">
        <v>339</v>
      </c>
      <c r="B39" s="2" t="s">
        <v>18</v>
      </c>
      <c r="C39" s="2" t="s">
        <v>19</v>
      </c>
      <c r="D39" s="2">
        <v>1</v>
      </c>
      <c r="E39" s="102">
        <f>Kotayq!D43</f>
        <v>302</v>
      </c>
    </row>
    <row r="40" spans="1:5" ht="16.5">
      <c r="A40" s="880" t="s">
        <v>344</v>
      </c>
      <c r="B40" s="880"/>
      <c r="C40" s="880"/>
      <c r="D40" s="880"/>
      <c r="E40" s="103">
        <f>SUM(E41:E43)</f>
        <v>0</v>
      </c>
    </row>
    <row r="41" spans="1:5" ht="33">
      <c r="A41" s="100" t="s">
        <v>17</v>
      </c>
      <c r="B41" s="87" t="s">
        <v>18</v>
      </c>
      <c r="C41" s="87" t="s">
        <v>19</v>
      </c>
      <c r="D41" s="87">
        <v>1</v>
      </c>
      <c r="E41" s="102">
        <f>Shirak!D18</f>
        <v>-7879</v>
      </c>
    </row>
    <row r="42" spans="1:5" ht="33">
      <c r="A42" s="24" t="s">
        <v>20</v>
      </c>
      <c r="B42" s="2" t="s">
        <v>18</v>
      </c>
      <c r="C42" s="2" t="s">
        <v>19</v>
      </c>
      <c r="D42" s="2">
        <v>1</v>
      </c>
      <c r="E42" s="102">
        <f>Shirak!D10</f>
        <v>8049</v>
      </c>
    </row>
    <row r="43" spans="1:5" ht="49.5">
      <c r="A43" s="24" t="s">
        <v>339</v>
      </c>
      <c r="B43" s="2" t="s">
        <v>18</v>
      </c>
      <c r="C43" s="2" t="s">
        <v>19</v>
      </c>
      <c r="D43" s="2">
        <v>1</v>
      </c>
      <c r="E43" s="102">
        <f>Shirak!D56</f>
        <v>-170</v>
      </c>
    </row>
    <row r="44" spans="1:5" ht="16.5">
      <c r="A44" s="880" t="s">
        <v>345</v>
      </c>
      <c r="B44" s="880"/>
      <c r="C44" s="880"/>
      <c r="D44" s="880"/>
      <c r="E44" s="101">
        <f>SUM(E45:E47)</f>
        <v>0</v>
      </c>
    </row>
    <row r="45" spans="1:5" ht="33">
      <c r="A45" s="100" t="s">
        <v>17</v>
      </c>
      <c r="B45" s="2" t="s">
        <v>18</v>
      </c>
      <c r="C45" s="2" t="s">
        <v>19</v>
      </c>
      <c r="D45" s="2">
        <v>1</v>
      </c>
      <c r="E45" s="102">
        <f>'Vayoc Dzor'!D15</f>
        <v>-4724</v>
      </c>
    </row>
    <row r="46" spans="1:5" ht="33">
      <c r="A46" s="24" t="s">
        <v>20</v>
      </c>
      <c r="B46" s="2" t="s">
        <v>18</v>
      </c>
      <c r="C46" s="2" t="s">
        <v>19</v>
      </c>
      <c r="D46" s="2">
        <v>1</v>
      </c>
      <c r="E46" s="102">
        <f>'Vayoc Dzor'!D10</f>
        <v>3791</v>
      </c>
    </row>
    <row r="47" spans="1:5" ht="49.5">
      <c r="A47" s="24" t="s">
        <v>339</v>
      </c>
      <c r="B47" s="2" t="s">
        <v>18</v>
      </c>
      <c r="C47" s="2" t="s">
        <v>19</v>
      </c>
      <c r="D47" s="2">
        <v>1</v>
      </c>
      <c r="E47" s="104">
        <f>'Vayoc Dzor'!D37</f>
        <v>933</v>
      </c>
    </row>
    <row r="48" spans="1:5" ht="16.5">
      <c r="A48" s="880" t="s">
        <v>346</v>
      </c>
      <c r="B48" s="880"/>
      <c r="C48" s="880"/>
      <c r="D48" s="880"/>
      <c r="E48" s="103">
        <f>SUM(E49:E51)</f>
        <v>11500</v>
      </c>
    </row>
    <row r="49" spans="1:5" ht="33">
      <c r="A49" s="100" t="s">
        <v>17</v>
      </c>
      <c r="B49" s="2" t="s">
        <v>18</v>
      </c>
      <c r="C49" s="2" t="s">
        <v>19</v>
      </c>
      <c r="D49" s="2">
        <v>1</v>
      </c>
      <c r="E49" s="102">
        <f>Tavush!D16</f>
        <v>4784</v>
      </c>
    </row>
    <row r="50" spans="1:5" ht="33">
      <c r="A50" s="24" t="s">
        <v>20</v>
      </c>
      <c r="B50" s="2" t="s">
        <v>18</v>
      </c>
      <c r="C50" s="2" t="s">
        <v>19</v>
      </c>
      <c r="D50" s="2">
        <v>1</v>
      </c>
      <c r="E50" s="102">
        <f>Tavush!D10</f>
        <v>7916</v>
      </c>
    </row>
    <row r="51" spans="1:5" ht="49.5">
      <c r="A51" s="24" t="s">
        <v>339</v>
      </c>
      <c r="B51" s="2" t="s">
        <v>18</v>
      </c>
      <c r="C51" s="2" t="s">
        <v>19</v>
      </c>
      <c r="D51" s="2">
        <v>1</v>
      </c>
      <c r="E51" s="104">
        <f>Tavush!D50</f>
        <v>-1200</v>
      </c>
    </row>
  </sheetData>
  <mergeCells count="18">
    <mergeCell ref="A40:D40"/>
    <mergeCell ref="A44:D44"/>
    <mergeCell ref="A48:D48"/>
    <mergeCell ref="A15:D15"/>
    <mergeCell ref="A19:D19"/>
    <mergeCell ref="A23:D23"/>
    <mergeCell ref="A33:D33"/>
    <mergeCell ref="A36:D36"/>
    <mergeCell ref="A11:D11"/>
    <mergeCell ref="A1:E1"/>
    <mergeCell ref="A2:E2"/>
    <mergeCell ref="A3:E3"/>
    <mergeCell ref="A5:E5"/>
    <mergeCell ref="A8:A9"/>
    <mergeCell ref="B8:B9"/>
    <mergeCell ref="C8:C9"/>
    <mergeCell ref="D8:E8"/>
    <mergeCell ref="A10:C10"/>
  </mergeCells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7"/>
  <sheetViews>
    <sheetView workbookViewId="0">
      <selection activeCell="C60" sqref="C60:G60"/>
    </sheetView>
  </sheetViews>
  <sheetFormatPr defaultRowHeight="15"/>
  <cols>
    <col min="1" max="1" width="23" style="19" customWidth="1"/>
    <col min="2" max="2" width="14" style="19" customWidth="1"/>
    <col min="3" max="3" width="27.85546875" style="19" customWidth="1"/>
    <col min="4" max="4" width="12.7109375" style="19" customWidth="1"/>
    <col min="5" max="5" width="13.7109375" style="19" customWidth="1"/>
    <col min="6" max="6" width="10.5703125" style="19" bestFit="1" customWidth="1"/>
    <col min="7" max="7" width="9.7109375" style="19" bestFit="1" customWidth="1"/>
    <col min="8" max="16384" width="9.140625" style="19"/>
  </cols>
  <sheetData>
    <row r="1" spans="1:7" ht="16.5">
      <c r="A1" s="573" t="s">
        <v>60</v>
      </c>
      <c r="B1" s="573"/>
      <c r="C1" s="573"/>
      <c r="D1" s="573"/>
      <c r="E1" s="573"/>
      <c r="F1" s="573"/>
      <c r="G1" s="573"/>
    </row>
    <row r="2" spans="1:7" ht="16.5" customHeight="1">
      <c r="A2" s="573" t="s">
        <v>2</v>
      </c>
      <c r="B2" s="573"/>
      <c r="C2" s="573"/>
      <c r="D2" s="573"/>
      <c r="E2" s="573"/>
      <c r="F2" s="573"/>
      <c r="G2" s="573"/>
    </row>
    <row r="3" spans="1:7" ht="16.5">
      <c r="A3" s="574" t="s">
        <v>59</v>
      </c>
      <c r="B3" s="574"/>
      <c r="C3" s="574"/>
      <c r="D3" s="574"/>
      <c r="E3" s="574"/>
      <c r="F3" s="574"/>
      <c r="G3" s="574"/>
    </row>
    <row r="4" spans="1:7" ht="16.5">
      <c r="A4" s="473" t="s">
        <v>377</v>
      </c>
      <c r="B4" s="473"/>
      <c r="C4" s="473"/>
      <c r="D4" s="473"/>
      <c r="E4" s="473"/>
      <c r="F4" s="473"/>
      <c r="G4" s="473"/>
    </row>
    <row r="5" spans="1:7" ht="19.5" customHeight="1">
      <c r="A5" s="111"/>
      <c r="B5" s="111"/>
      <c r="C5" s="111"/>
      <c r="D5" s="111"/>
      <c r="E5" s="111"/>
      <c r="F5" s="111"/>
      <c r="G5" s="111"/>
    </row>
    <row r="6" spans="1:7" ht="32.25" customHeight="1">
      <c r="A6" s="474" t="s">
        <v>378</v>
      </c>
      <c r="B6" s="474"/>
      <c r="C6" s="474"/>
      <c r="D6" s="474"/>
      <c r="E6" s="474"/>
      <c r="F6" s="474"/>
      <c r="G6" s="474"/>
    </row>
    <row r="7" spans="1:7" ht="16.5" customHeight="1">
      <c r="A7"/>
      <c r="B7"/>
      <c r="C7"/>
      <c r="D7"/>
      <c r="E7"/>
      <c r="F7"/>
      <c r="G7"/>
    </row>
    <row r="8" spans="1:7" ht="42" customHeight="1">
      <c r="A8" s="475" t="s">
        <v>22</v>
      </c>
      <c r="B8" s="475"/>
      <c r="C8" s="475"/>
      <c r="D8" s="475"/>
      <c r="E8" s="475"/>
      <c r="F8" s="475"/>
      <c r="G8" s="475"/>
    </row>
    <row r="9" spans="1:7" ht="21" customHeight="1">
      <c r="A9"/>
      <c r="B9"/>
      <c r="C9"/>
      <c r="D9"/>
      <c r="E9"/>
      <c r="F9"/>
      <c r="G9"/>
    </row>
    <row r="10" spans="1:7" ht="36" customHeight="1">
      <c r="A10" s="476" t="s">
        <v>23</v>
      </c>
      <c r="B10" s="476"/>
      <c r="C10" s="476"/>
      <c r="D10" s="476"/>
      <c r="E10" s="476"/>
      <c r="F10" s="476"/>
      <c r="G10" s="476"/>
    </row>
    <row r="11" spans="1:7" ht="17.25" thickBot="1">
      <c r="A11" s="83"/>
      <c r="B11" s="83"/>
      <c r="C11" s="83"/>
      <c r="D11" s="83"/>
      <c r="E11" s="83"/>
      <c r="F11" s="83"/>
      <c r="G11" s="83"/>
    </row>
    <row r="12" spans="1:7" ht="56.25" customHeight="1">
      <c r="A12" s="477" t="s">
        <v>24</v>
      </c>
      <c r="B12" s="478"/>
      <c r="C12" s="479"/>
      <c r="D12" s="392" t="s">
        <v>52</v>
      </c>
      <c r="E12" s="392"/>
      <c r="F12" s="392"/>
      <c r="G12" s="392"/>
    </row>
    <row r="13" spans="1:7" ht="42.75" customHeight="1">
      <c r="A13" s="480"/>
      <c r="B13" s="481"/>
      <c r="C13" s="482"/>
      <c r="D13" s="486" t="s">
        <v>25</v>
      </c>
      <c r="E13" s="486"/>
      <c r="F13" s="486" t="s">
        <v>26</v>
      </c>
      <c r="G13" s="486"/>
    </row>
    <row r="14" spans="1:7" ht="17.25" thickBot="1">
      <c r="A14" s="483"/>
      <c r="B14" s="484"/>
      <c r="C14" s="485"/>
      <c r="D14" s="3" t="s">
        <v>10</v>
      </c>
      <c r="E14" s="4" t="s">
        <v>5</v>
      </c>
      <c r="F14" s="3" t="s">
        <v>10</v>
      </c>
      <c r="G14" s="5" t="s">
        <v>5</v>
      </c>
    </row>
    <row r="15" spans="1:7" ht="42" customHeight="1">
      <c r="A15" s="487" t="s">
        <v>27</v>
      </c>
      <c r="B15" s="488"/>
      <c r="C15" s="491" t="s">
        <v>11</v>
      </c>
      <c r="D15" s="492"/>
      <c r="E15" s="492"/>
      <c r="F15" s="492"/>
      <c r="G15" s="493"/>
    </row>
    <row r="16" spans="1:7" ht="17.25" customHeight="1">
      <c r="A16" s="489"/>
      <c r="B16" s="490"/>
      <c r="C16" s="494" t="s">
        <v>28</v>
      </c>
      <c r="D16" s="495"/>
      <c r="E16" s="495"/>
      <c r="F16" s="495"/>
      <c r="G16" s="496"/>
    </row>
    <row r="17" spans="1:7" ht="16.5">
      <c r="A17" s="497" t="s">
        <v>29</v>
      </c>
      <c r="B17" s="458" t="s">
        <v>30</v>
      </c>
      <c r="C17" s="6" t="s">
        <v>31</v>
      </c>
      <c r="D17" s="7"/>
      <c r="E17" s="8"/>
      <c r="F17" s="8"/>
      <c r="G17" s="9"/>
    </row>
    <row r="18" spans="1:7" ht="17.25" customHeight="1">
      <c r="A18" s="497"/>
      <c r="B18" s="458"/>
      <c r="C18" s="459" t="s">
        <v>380</v>
      </c>
      <c r="D18" s="460"/>
      <c r="E18" s="460"/>
      <c r="F18" s="460"/>
      <c r="G18" s="461"/>
    </row>
    <row r="19" spans="1:7" ht="21" customHeight="1" thickBot="1">
      <c r="A19" s="462" t="s">
        <v>32</v>
      </c>
      <c r="B19" s="463"/>
      <c r="C19" s="10"/>
      <c r="D19" s="84" t="s">
        <v>33</v>
      </c>
      <c r="E19" s="84" t="s">
        <v>33</v>
      </c>
      <c r="F19" s="112">
        <f>SUM(Aragatsotn!C12:C13,Aragatsotn!C18:C26)</f>
        <v>-11157.199999999999</v>
      </c>
      <c r="G19" s="112">
        <f>SUM(Aragatsotn!D12:D13,Aragatsotn!D18:D26)</f>
        <v>-11157.199999999999</v>
      </c>
    </row>
    <row r="20" spans="1:7" ht="16.5">
      <c r="A20" s="464" t="s">
        <v>381</v>
      </c>
      <c r="B20" s="465"/>
      <c r="C20" s="465"/>
      <c r="D20" s="465"/>
      <c r="E20" s="465"/>
      <c r="F20" s="465"/>
      <c r="G20" s="466"/>
    </row>
    <row r="21" spans="1:7" ht="17.25" thickBot="1">
      <c r="A21" s="467" t="s">
        <v>382</v>
      </c>
      <c r="B21" s="468"/>
      <c r="C21" s="468"/>
      <c r="D21" s="468"/>
      <c r="E21" s="468"/>
      <c r="F21" s="468"/>
      <c r="G21" s="469"/>
    </row>
    <row r="22" spans="1:7" ht="17.25" thickBot="1">
      <c r="A22" s="470" t="s">
        <v>34</v>
      </c>
      <c r="B22" s="471"/>
      <c r="C22" s="471"/>
      <c r="D22" s="471"/>
      <c r="E22" s="471"/>
      <c r="F22" s="471"/>
      <c r="G22" s="472"/>
    </row>
    <row r="23" spans="1:7" ht="17.25" customHeight="1" thickBot="1">
      <c r="A23" s="433" t="s">
        <v>35</v>
      </c>
      <c r="B23" s="434"/>
      <c r="C23" s="435" t="s">
        <v>383</v>
      </c>
      <c r="D23" s="436"/>
      <c r="E23" s="436"/>
      <c r="F23" s="436"/>
      <c r="G23" s="437"/>
    </row>
    <row r="24" spans="1:7" ht="16.5" customHeight="1" thickBot="1">
      <c r="A24" s="423" t="s">
        <v>37</v>
      </c>
      <c r="B24" s="424"/>
      <c r="C24" s="11"/>
      <c r="D24" s="11"/>
      <c r="E24" s="11"/>
      <c r="F24" s="11"/>
      <c r="G24" s="12"/>
    </row>
    <row r="25" spans="1:7" ht="17.25" customHeight="1">
      <c r="A25" s="425" t="s">
        <v>38</v>
      </c>
      <c r="B25" s="426"/>
      <c r="C25" s="426"/>
      <c r="D25" s="426"/>
      <c r="E25" s="426"/>
      <c r="F25" s="427"/>
      <c r="G25" s="428"/>
    </row>
    <row r="26" spans="1:7" ht="17.25" thickBot="1">
      <c r="A26" s="429" t="s">
        <v>384</v>
      </c>
      <c r="B26" s="430"/>
      <c r="C26" s="430"/>
      <c r="D26" s="430"/>
      <c r="E26" s="430"/>
      <c r="F26" s="431"/>
      <c r="G26" s="432"/>
    </row>
    <row r="27" spans="1:7" ht="16.5">
      <c r="A27" s="425" t="s">
        <v>39</v>
      </c>
      <c r="B27" s="426"/>
      <c r="C27" s="426"/>
      <c r="D27" s="426"/>
      <c r="E27" s="426"/>
      <c r="F27" s="427"/>
      <c r="G27" s="428"/>
    </row>
    <row r="28" spans="1:7" ht="17.25" thickBot="1">
      <c r="A28" s="429" t="s">
        <v>40</v>
      </c>
      <c r="B28" s="430"/>
      <c r="C28" s="430"/>
      <c r="D28" s="430"/>
      <c r="E28" s="430"/>
      <c r="F28" s="431"/>
      <c r="G28" s="432"/>
    </row>
    <row r="29" spans="1:7" ht="16.5">
      <c r="A29" s="441" t="s">
        <v>27</v>
      </c>
      <c r="B29" s="442"/>
      <c r="C29" s="447" t="s">
        <v>11</v>
      </c>
      <c r="D29" s="448"/>
      <c r="E29" s="448"/>
      <c r="F29" s="448"/>
      <c r="G29" s="449"/>
    </row>
    <row r="30" spans="1:7" ht="16.5">
      <c r="A30" s="443"/>
      <c r="B30" s="444"/>
      <c r="C30" s="450" t="s">
        <v>385</v>
      </c>
      <c r="D30" s="451"/>
      <c r="E30" s="452"/>
      <c r="F30" s="452"/>
      <c r="G30" s="453"/>
    </row>
    <row r="31" spans="1:7" ht="16.5" customHeight="1" thickBot="1">
      <c r="A31" s="445"/>
      <c r="B31" s="446"/>
      <c r="C31" s="454" t="s">
        <v>386</v>
      </c>
      <c r="D31" s="455"/>
      <c r="E31" s="456"/>
      <c r="F31" s="456"/>
      <c r="G31" s="457"/>
    </row>
    <row r="32" spans="1:7" ht="43.5" customHeight="1" thickBot="1">
      <c r="A32" s="113" t="s">
        <v>387</v>
      </c>
      <c r="B32" s="114" t="s">
        <v>388</v>
      </c>
      <c r="C32" s="412" t="s">
        <v>385</v>
      </c>
      <c r="D32" s="413"/>
      <c r="E32" s="413"/>
      <c r="F32" s="413"/>
      <c r="G32" s="414"/>
    </row>
    <row r="33" spans="1:7" ht="33.75" thickBot="1">
      <c r="A33" s="438" t="s">
        <v>389</v>
      </c>
      <c r="B33" s="439"/>
      <c r="C33" s="325" t="s">
        <v>390</v>
      </c>
      <c r="D33" s="326">
        <v>0</v>
      </c>
      <c r="E33" s="326">
        <v>1.2</v>
      </c>
      <c r="F33" s="114"/>
      <c r="G33" s="114"/>
    </row>
    <row r="34" spans="1:7" ht="46.5" customHeight="1" thickBot="1">
      <c r="A34" s="438" t="s">
        <v>391</v>
      </c>
      <c r="B34" s="439"/>
      <c r="C34" s="117"/>
      <c r="D34" s="117"/>
      <c r="E34" s="114"/>
      <c r="F34" s="114"/>
      <c r="G34" s="114"/>
    </row>
    <row r="35" spans="1:7" ht="17.25" thickBot="1">
      <c r="A35" s="438" t="s">
        <v>392</v>
      </c>
      <c r="B35" s="440"/>
      <c r="C35" s="439"/>
      <c r="D35" s="117"/>
      <c r="E35" s="114"/>
      <c r="F35" s="112">
        <f>SUM(Aragatsotn!C14)</f>
        <v>-250</v>
      </c>
      <c r="G35" s="112">
        <f>SUM(Aragatsotn!D14)</f>
        <v>-250</v>
      </c>
    </row>
    <row r="36" spans="1:7" ht="36.75" customHeight="1" thickBot="1">
      <c r="A36" s="438" t="s">
        <v>393</v>
      </c>
      <c r="B36" s="439"/>
      <c r="C36" s="112">
        <f>G35</f>
        <v>-250</v>
      </c>
      <c r="D36" s="119"/>
      <c r="E36" s="114"/>
      <c r="F36" s="114"/>
      <c r="G36" s="114"/>
    </row>
    <row r="37" spans="1:7" ht="17.25" thickBot="1">
      <c r="A37" s="438" t="s">
        <v>394</v>
      </c>
      <c r="B37" s="439"/>
      <c r="C37" s="117"/>
      <c r="D37" s="117"/>
      <c r="E37" s="114"/>
      <c r="F37" s="114"/>
      <c r="G37" s="114"/>
    </row>
    <row r="38" spans="1:7" ht="30.75" customHeight="1">
      <c r="A38" s="415" t="s">
        <v>38</v>
      </c>
      <c r="B38" s="416"/>
      <c r="C38" s="416"/>
      <c r="D38" s="416"/>
      <c r="E38" s="416"/>
      <c r="F38" s="416"/>
      <c r="G38" s="417"/>
    </row>
    <row r="39" spans="1:7" ht="25.5" customHeight="1" thickBot="1">
      <c r="A39" s="412" t="s">
        <v>395</v>
      </c>
      <c r="B39" s="413"/>
      <c r="C39" s="413"/>
      <c r="D39" s="413"/>
      <c r="E39" s="413"/>
      <c r="F39" s="413"/>
      <c r="G39" s="414"/>
    </row>
    <row r="40" spans="1:7" ht="33" customHeight="1">
      <c r="A40" s="415" t="s">
        <v>39</v>
      </c>
      <c r="B40" s="416"/>
      <c r="C40" s="416"/>
      <c r="D40" s="416"/>
      <c r="E40" s="416"/>
      <c r="F40" s="416"/>
      <c r="G40" s="417"/>
    </row>
    <row r="41" spans="1:7" ht="21.75" customHeight="1" thickBot="1">
      <c r="A41" s="412" t="s">
        <v>396</v>
      </c>
      <c r="B41" s="413"/>
      <c r="C41" s="413"/>
      <c r="D41" s="413"/>
      <c r="E41" s="413"/>
      <c r="F41" s="413"/>
      <c r="G41" s="414"/>
    </row>
    <row r="42" spans="1:7" ht="16.5" customHeight="1">
      <c r="A42" s="418" t="s">
        <v>24</v>
      </c>
      <c r="B42" s="419"/>
      <c r="C42" s="419"/>
      <c r="D42" s="503" t="s">
        <v>379</v>
      </c>
      <c r="E42" s="504"/>
      <c r="F42" s="504"/>
      <c r="G42" s="505"/>
    </row>
    <row r="43" spans="1:7" ht="42" customHeight="1">
      <c r="A43" s="420"/>
      <c r="B43" s="391"/>
      <c r="C43" s="391"/>
      <c r="D43" s="393" t="s">
        <v>25</v>
      </c>
      <c r="E43" s="394"/>
      <c r="F43" s="393" t="s">
        <v>26</v>
      </c>
      <c r="G43" s="394"/>
    </row>
    <row r="44" spans="1:7" ht="16.5" customHeight="1" thickBot="1">
      <c r="A44" s="421"/>
      <c r="B44" s="422"/>
      <c r="C44" s="422"/>
      <c r="D44" s="3" t="s">
        <v>9</v>
      </c>
      <c r="E44" s="120" t="s">
        <v>5</v>
      </c>
      <c r="F44" s="3" t="s">
        <v>9</v>
      </c>
      <c r="G44" s="121" t="s">
        <v>5</v>
      </c>
    </row>
    <row r="45" spans="1:7" ht="46.5" customHeight="1">
      <c r="A45" s="441" t="s">
        <v>27</v>
      </c>
      <c r="B45" s="442"/>
      <c r="C45" s="447" t="s">
        <v>11</v>
      </c>
      <c r="D45" s="448"/>
      <c r="E45" s="448"/>
      <c r="F45" s="448"/>
      <c r="G45" s="449"/>
    </row>
    <row r="46" spans="1:7" ht="16.5">
      <c r="A46" s="443"/>
      <c r="B46" s="444"/>
      <c r="C46" s="506" t="s">
        <v>397</v>
      </c>
      <c r="D46" s="507"/>
      <c r="E46" s="508"/>
      <c r="F46" s="508"/>
      <c r="G46" s="509"/>
    </row>
    <row r="47" spans="1:7" ht="17.25" thickBot="1">
      <c r="A47" s="445"/>
      <c r="B47" s="446"/>
      <c r="C47" s="454" t="s">
        <v>386</v>
      </c>
      <c r="D47" s="455"/>
      <c r="E47" s="456"/>
      <c r="F47" s="456"/>
      <c r="G47" s="457"/>
    </row>
    <row r="48" spans="1:7" ht="17.25" thickBot="1">
      <c r="A48" s="113" t="s">
        <v>398</v>
      </c>
      <c r="B48" s="114" t="s">
        <v>388</v>
      </c>
      <c r="C48" s="498" t="s">
        <v>399</v>
      </c>
      <c r="D48" s="499"/>
      <c r="E48" s="499"/>
      <c r="F48" s="499"/>
      <c r="G48" s="500"/>
    </row>
    <row r="49" spans="1:7" ht="60.75" customHeight="1" thickBot="1">
      <c r="A49" s="501" t="s">
        <v>389</v>
      </c>
      <c r="B49" s="502"/>
      <c r="C49" s="325" t="s">
        <v>400</v>
      </c>
      <c r="D49" s="326">
        <v>0</v>
      </c>
      <c r="E49" s="326">
        <v>16</v>
      </c>
      <c r="F49" s="114"/>
      <c r="G49" s="114"/>
    </row>
    <row r="50" spans="1:7" ht="50.25" thickBot="1">
      <c r="A50" s="412"/>
      <c r="B50" s="414"/>
      <c r="C50" s="325" t="s">
        <v>401</v>
      </c>
      <c r="D50" s="326">
        <v>0</v>
      </c>
      <c r="E50" s="326">
        <v>9300</v>
      </c>
      <c r="F50" s="114"/>
      <c r="G50" s="114"/>
    </row>
    <row r="51" spans="1:7" ht="17.25" thickBot="1">
      <c r="A51" s="438" t="s">
        <v>391</v>
      </c>
      <c r="B51" s="439"/>
      <c r="C51" s="117"/>
      <c r="D51" s="117"/>
      <c r="E51" s="114"/>
      <c r="F51" s="114"/>
      <c r="G51" s="114"/>
    </row>
    <row r="52" spans="1:7" ht="17.25" thickBot="1">
      <c r="A52" s="438" t="s">
        <v>392</v>
      </c>
      <c r="B52" s="440"/>
      <c r="C52" s="439"/>
      <c r="D52" s="117"/>
      <c r="E52" s="114"/>
      <c r="F52" s="112">
        <f>SUM(Aragatsotn!C27:C36)</f>
        <v>-24464.100000000002</v>
      </c>
      <c r="G52" s="112">
        <f>SUM(Aragatsotn!D27:D36)</f>
        <v>-24464.100000000002</v>
      </c>
    </row>
    <row r="53" spans="1:7" ht="17.25" thickBot="1">
      <c r="A53" s="438" t="s">
        <v>393</v>
      </c>
      <c r="B53" s="439"/>
      <c r="C53" s="112">
        <f>G52</f>
        <v>-24464.100000000002</v>
      </c>
      <c r="D53" s="112"/>
      <c r="E53" s="114"/>
      <c r="F53" s="114"/>
      <c r="G53" s="114"/>
    </row>
    <row r="54" spans="1:7" ht="17.25" thickBot="1">
      <c r="A54" s="438" t="s">
        <v>394</v>
      </c>
      <c r="B54" s="439"/>
      <c r="C54" s="117"/>
      <c r="D54" s="117"/>
      <c r="E54" s="114"/>
      <c r="F54" s="114"/>
      <c r="G54" s="114"/>
    </row>
    <row r="55" spans="1:7" ht="17.25" thickBot="1">
      <c r="A55" s="523" t="s">
        <v>38</v>
      </c>
      <c r="B55" s="524"/>
      <c r="C55" s="524"/>
      <c r="D55" s="524"/>
      <c r="E55" s="524"/>
      <c r="F55" s="524"/>
      <c r="G55" s="525"/>
    </row>
    <row r="56" spans="1:7" ht="17.25" thickBot="1">
      <c r="A56" s="438" t="s">
        <v>402</v>
      </c>
      <c r="B56" s="440"/>
      <c r="C56" s="440"/>
      <c r="D56" s="440"/>
      <c r="E56" s="440"/>
      <c r="F56" s="440"/>
      <c r="G56" s="439"/>
    </row>
    <row r="57" spans="1:7" ht="17.25" thickBot="1">
      <c r="A57" s="523" t="s">
        <v>39</v>
      </c>
      <c r="B57" s="524"/>
      <c r="C57" s="524"/>
      <c r="D57" s="524"/>
      <c r="E57" s="524"/>
      <c r="F57" s="524"/>
      <c r="G57" s="525"/>
    </row>
    <row r="58" spans="1:7" ht="17.25" thickBot="1">
      <c r="A58" s="438" t="s">
        <v>396</v>
      </c>
      <c r="B58" s="440"/>
      <c r="C58" s="440"/>
      <c r="D58" s="440"/>
      <c r="E58" s="440"/>
      <c r="F58" s="440"/>
      <c r="G58" s="439"/>
    </row>
    <row r="59" spans="1:7" ht="16.5">
      <c r="A59" s="526" t="s">
        <v>27</v>
      </c>
      <c r="B59" s="527"/>
      <c r="C59" s="530" t="s">
        <v>11</v>
      </c>
      <c r="D59" s="531"/>
      <c r="E59" s="531"/>
      <c r="F59" s="531"/>
      <c r="G59" s="532"/>
    </row>
    <row r="60" spans="1:7" ht="16.5">
      <c r="A60" s="528"/>
      <c r="B60" s="529"/>
      <c r="C60" s="402" t="s">
        <v>403</v>
      </c>
      <c r="D60" s="403"/>
      <c r="E60" s="403"/>
      <c r="F60" s="403"/>
      <c r="G60" s="404"/>
    </row>
    <row r="61" spans="1:7" ht="16.5">
      <c r="A61" s="510" t="s">
        <v>404</v>
      </c>
      <c r="B61" s="511" t="s">
        <v>405</v>
      </c>
      <c r="C61" s="512" t="s">
        <v>31</v>
      </c>
      <c r="D61" s="513"/>
      <c r="E61" s="513"/>
      <c r="F61" s="513"/>
      <c r="G61" s="514"/>
    </row>
    <row r="62" spans="1:7" ht="16.5">
      <c r="A62" s="510"/>
      <c r="B62" s="511"/>
      <c r="C62" s="515" t="s">
        <v>406</v>
      </c>
      <c r="D62" s="516"/>
      <c r="E62" s="516"/>
      <c r="F62" s="516"/>
      <c r="G62" s="517"/>
    </row>
    <row r="63" spans="1:7" ht="17.25" thickBot="1">
      <c r="A63" s="518" t="s">
        <v>32</v>
      </c>
      <c r="B63" s="519"/>
      <c r="C63" s="124"/>
      <c r="D63" s="125" t="s">
        <v>33</v>
      </c>
      <c r="E63" s="125" t="s">
        <v>33</v>
      </c>
      <c r="F63" s="126">
        <f>SUM(Aragatsotn!C37:C40,Aragatsotn!C42:C43)</f>
        <v>33145.799999999996</v>
      </c>
      <c r="G63" s="126">
        <f>SUM(Aragatsotn!D37:D40,Aragatsotn!D42:D43)</f>
        <v>27390.6</v>
      </c>
    </row>
    <row r="64" spans="1:7" ht="16.5">
      <c r="A64" s="520" t="s">
        <v>381</v>
      </c>
      <c r="B64" s="521"/>
      <c r="C64" s="521"/>
      <c r="D64" s="521"/>
      <c r="E64" s="521"/>
      <c r="F64" s="521"/>
      <c r="G64" s="522"/>
    </row>
    <row r="65" spans="1:7" ht="17.25" thickBot="1">
      <c r="A65" s="544" t="s">
        <v>407</v>
      </c>
      <c r="B65" s="545"/>
      <c r="C65" s="545"/>
      <c r="D65" s="545"/>
      <c r="E65" s="545"/>
      <c r="F65" s="545"/>
      <c r="G65" s="546"/>
    </row>
    <row r="66" spans="1:7" ht="17.25" thickBot="1">
      <c r="A66" s="547" t="s">
        <v>34</v>
      </c>
      <c r="B66" s="548"/>
      <c r="C66" s="548"/>
      <c r="D66" s="548"/>
      <c r="E66" s="548"/>
      <c r="F66" s="548"/>
      <c r="G66" s="549"/>
    </row>
    <row r="67" spans="1:7" ht="17.25" thickBot="1">
      <c r="A67" s="550" t="s">
        <v>35</v>
      </c>
      <c r="B67" s="551"/>
      <c r="C67" s="552" t="s">
        <v>408</v>
      </c>
      <c r="D67" s="553"/>
      <c r="E67" s="553"/>
      <c r="F67" s="553"/>
      <c r="G67" s="554"/>
    </row>
    <row r="68" spans="1:7" ht="17.25" thickBot="1">
      <c r="A68" s="555" t="s">
        <v>37</v>
      </c>
      <c r="B68" s="556"/>
      <c r="C68" s="127"/>
      <c r="D68" s="127"/>
      <c r="E68" s="127"/>
      <c r="F68" s="127"/>
      <c r="G68" s="128"/>
    </row>
    <row r="69" spans="1:7" ht="16.5">
      <c r="A69" s="537" t="s">
        <v>38</v>
      </c>
      <c r="B69" s="538"/>
      <c r="C69" s="538"/>
      <c r="D69" s="538"/>
      <c r="E69" s="538"/>
      <c r="F69" s="539"/>
      <c r="G69" s="540"/>
    </row>
    <row r="70" spans="1:7" ht="17.25" thickBot="1">
      <c r="A70" s="533" t="s">
        <v>409</v>
      </c>
      <c r="B70" s="534"/>
      <c r="C70" s="534"/>
      <c r="D70" s="534"/>
      <c r="E70" s="534"/>
      <c r="F70" s="535"/>
      <c r="G70" s="536"/>
    </row>
    <row r="71" spans="1:7" ht="16.5">
      <c r="A71" s="537" t="s">
        <v>39</v>
      </c>
      <c r="B71" s="538"/>
      <c r="C71" s="538"/>
      <c r="D71" s="538"/>
      <c r="E71" s="538"/>
      <c r="F71" s="539"/>
      <c r="G71" s="540"/>
    </row>
    <row r="72" spans="1:7" ht="17.25" thickBot="1">
      <c r="A72" s="533" t="s">
        <v>410</v>
      </c>
      <c r="B72" s="534"/>
      <c r="C72" s="534"/>
      <c r="D72" s="534"/>
      <c r="E72" s="534"/>
      <c r="F72" s="535"/>
      <c r="G72" s="536"/>
    </row>
    <row r="73" spans="1:7" ht="16.5">
      <c r="A73" s="487" t="s">
        <v>27</v>
      </c>
      <c r="B73" s="488"/>
      <c r="C73" s="491" t="s">
        <v>11</v>
      </c>
      <c r="D73" s="492"/>
      <c r="E73" s="492"/>
      <c r="F73" s="492"/>
      <c r="G73" s="493"/>
    </row>
    <row r="74" spans="1:7" ht="16.5">
      <c r="A74" s="489"/>
      <c r="B74" s="490"/>
      <c r="C74" s="541" t="s">
        <v>411</v>
      </c>
      <c r="D74" s="542"/>
      <c r="E74" s="542"/>
      <c r="F74" s="542"/>
      <c r="G74" s="543"/>
    </row>
    <row r="75" spans="1:7" ht="16.5">
      <c r="A75" s="497" t="s">
        <v>412</v>
      </c>
      <c r="B75" s="458" t="s">
        <v>388</v>
      </c>
      <c r="C75" s="563" t="s">
        <v>31</v>
      </c>
      <c r="D75" s="564"/>
      <c r="E75" s="564"/>
      <c r="F75" s="564"/>
      <c r="G75" s="565"/>
    </row>
    <row r="76" spans="1:7" ht="17.25" thickBot="1">
      <c r="A76" s="561"/>
      <c r="B76" s="562"/>
      <c r="C76" s="566" t="s">
        <v>413</v>
      </c>
      <c r="D76" s="567"/>
      <c r="E76" s="567"/>
      <c r="F76" s="567"/>
      <c r="G76" s="568"/>
    </row>
    <row r="77" spans="1:7" ht="33">
      <c r="A77" s="569" t="s">
        <v>389</v>
      </c>
      <c r="B77" s="570"/>
      <c r="C77" s="327" t="s">
        <v>414</v>
      </c>
      <c r="D77" s="328">
        <v>1</v>
      </c>
      <c r="E77" s="328">
        <v>1</v>
      </c>
      <c r="F77" s="131"/>
      <c r="G77" s="132"/>
    </row>
    <row r="78" spans="1:7" ht="17.25" thickBot="1">
      <c r="A78" s="571" t="s">
        <v>391</v>
      </c>
      <c r="B78" s="572"/>
      <c r="C78" s="133"/>
      <c r="D78" s="133"/>
      <c r="E78" s="134"/>
      <c r="F78" s="135"/>
      <c r="G78" s="136"/>
    </row>
    <row r="79" spans="1:7" ht="17.25" thickBot="1">
      <c r="A79" s="557" t="s">
        <v>415</v>
      </c>
      <c r="B79" s="558"/>
      <c r="C79" s="558"/>
      <c r="D79" s="137"/>
      <c r="E79" s="138"/>
      <c r="F79" s="139">
        <f>SUM(Aragatsotn!C15)</f>
        <v>5000</v>
      </c>
      <c r="G79" s="139">
        <f>SUM(Aragatsotn!D15)</f>
        <v>5000</v>
      </c>
    </row>
    <row r="80" spans="1:7" ht="17.25" thickBot="1">
      <c r="A80" s="559" t="s">
        <v>416</v>
      </c>
      <c r="B80" s="560"/>
      <c r="C80" s="140">
        <f>G79</f>
        <v>5000</v>
      </c>
      <c r="D80" s="140"/>
      <c r="E80" s="138"/>
      <c r="F80" s="141"/>
      <c r="G80" s="142"/>
    </row>
    <row r="81" spans="1:7" ht="17.25" thickBot="1">
      <c r="A81" s="559" t="s">
        <v>417</v>
      </c>
      <c r="B81" s="560"/>
      <c r="C81" s="85"/>
      <c r="D81" s="85"/>
      <c r="E81" s="138"/>
      <c r="F81" s="141"/>
      <c r="G81" s="142"/>
    </row>
    <row r="82" spans="1:7" ht="16.5">
      <c r="A82" s="425" t="s">
        <v>38</v>
      </c>
      <c r="B82" s="426"/>
      <c r="C82" s="426"/>
      <c r="D82" s="426"/>
      <c r="E82" s="426"/>
      <c r="F82" s="427"/>
      <c r="G82" s="428"/>
    </row>
    <row r="83" spans="1:7" ht="17.25" thickBot="1">
      <c r="A83" s="429" t="s">
        <v>418</v>
      </c>
      <c r="B83" s="430"/>
      <c r="C83" s="430"/>
      <c r="D83" s="430"/>
      <c r="E83" s="430"/>
      <c r="F83" s="431"/>
      <c r="G83" s="432"/>
    </row>
    <row r="84" spans="1:7" ht="16.5">
      <c r="A84" s="425" t="s">
        <v>39</v>
      </c>
      <c r="B84" s="426"/>
      <c r="C84" s="426"/>
      <c r="D84" s="426"/>
      <c r="E84" s="426"/>
      <c r="F84" s="427"/>
      <c r="G84" s="428"/>
    </row>
    <row r="85" spans="1:7" ht="17.25" thickBot="1">
      <c r="A85" s="429" t="s">
        <v>396</v>
      </c>
      <c r="B85" s="430"/>
      <c r="C85" s="430"/>
      <c r="D85" s="430"/>
      <c r="E85" s="430"/>
      <c r="F85" s="431"/>
      <c r="G85" s="432"/>
    </row>
    <row r="86" spans="1:7" ht="16.5">
      <c r="A86" s="487" t="s">
        <v>27</v>
      </c>
      <c r="B86" s="488"/>
      <c r="C86" s="491" t="s">
        <v>11</v>
      </c>
      <c r="D86" s="492"/>
      <c r="E86" s="492"/>
      <c r="F86" s="492"/>
      <c r="G86" s="493"/>
    </row>
    <row r="87" spans="1:7" ht="16.5">
      <c r="A87" s="489"/>
      <c r="B87" s="490"/>
      <c r="C87" s="541" t="s">
        <v>421</v>
      </c>
      <c r="D87" s="542"/>
      <c r="E87" s="542"/>
      <c r="F87" s="542"/>
      <c r="G87" s="543"/>
    </row>
    <row r="88" spans="1:7" ht="16.5">
      <c r="A88" s="497" t="s">
        <v>422</v>
      </c>
      <c r="B88" s="458" t="s">
        <v>388</v>
      </c>
      <c r="C88" s="563" t="s">
        <v>31</v>
      </c>
      <c r="D88" s="564"/>
      <c r="E88" s="564"/>
      <c r="F88" s="564"/>
      <c r="G88" s="565"/>
    </row>
    <row r="89" spans="1:7" ht="17.25" thickBot="1">
      <c r="A89" s="561"/>
      <c r="B89" s="562"/>
      <c r="C89" s="566" t="s">
        <v>423</v>
      </c>
      <c r="D89" s="567"/>
      <c r="E89" s="567"/>
      <c r="F89" s="567"/>
      <c r="G89" s="568"/>
    </row>
    <row r="90" spans="1:7" ht="66">
      <c r="A90" s="569" t="s">
        <v>389</v>
      </c>
      <c r="B90" s="570"/>
      <c r="C90" s="129" t="s">
        <v>424</v>
      </c>
      <c r="D90" s="328">
        <v>32</v>
      </c>
      <c r="E90" s="328">
        <v>32</v>
      </c>
      <c r="F90" s="150"/>
      <c r="G90" s="132"/>
    </row>
    <row r="91" spans="1:7" ht="83.25" thickBot="1">
      <c r="A91" s="571" t="s">
        <v>391</v>
      </c>
      <c r="B91" s="572"/>
      <c r="C91" s="133" t="s">
        <v>425</v>
      </c>
      <c r="D91" s="133"/>
      <c r="E91" s="134">
        <v>100</v>
      </c>
      <c r="F91" s="135"/>
      <c r="G91" s="136"/>
    </row>
    <row r="92" spans="1:7" ht="17.25" thickBot="1">
      <c r="A92" s="557" t="s">
        <v>415</v>
      </c>
      <c r="B92" s="558"/>
      <c r="C92" s="558"/>
      <c r="D92" s="137"/>
      <c r="E92" s="138"/>
      <c r="F92" s="151">
        <f>SUM(Aragatsotn!C45)</f>
        <v>1840.9</v>
      </c>
      <c r="G92" s="151">
        <f>SUM(Aragatsotn!D45)</f>
        <v>1840.9</v>
      </c>
    </row>
    <row r="93" spans="1:7" ht="17.25" thickBot="1">
      <c r="A93" s="559" t="s">
        <v>416</v>
      </c>
      <c r="B93" s="560"/>
      <c r="C93" s="151">
        <f>G92</f>
        <v>1840.9</v>
      </c>
      <c r="D93" s="152"/>
      <c r="E93" s="138"/>
      <c r="F93" s="141"/>
      <c r="G93" s="142"/>
    </row>
    <row r="94" spans="1:7" ht="17.25" thickBot="1">
      <c r="A94" s="559" t="s">
        <v>417</v>
      </c>
      <c r="B94" s="560"/>
      <c r="C94" s="85"/>
      <c r="D94" s="85"/>
      <c r="E94" s="138"/>
      <c r="F94" s="141"/>
      <c r="G94" s="142"/>
    </row>
    <row r="95" spans="1:7" ht="16.5">
      <c r="A95" s="425" t="s">
        <v>38</v>
      </c>
      <c r="B95" s="426"/>
      <c r="C95" s="426"/>
      <c r="D95" s="426"/>
      <c r="E95" s="426"/>
      <c r="F95" s="427"/>
      <c r="G95" s="428"/>
    </row>
    <row r="96" spans="1:7" ht="17.25" thickBot="1">
      <c r="A96" s="429" t="s">
        <v>426</v>
      </c>
      <c r="B96" s="430"/>
      <c r="C96" s="430"/>
      <c r="D96" s="430"/>
      <c r="E96" s="430"/>
      <c r="F96" s="431"/>
      <c r="G96" s="432"/>
    </row>
    <row r="97" spans="1:7" ht="16.5">
      <c r="A97" s="425" t="s">
        <v>39</v>
      </c>
      <c r="B97" s="426"/>
      <c r="C97" s="426"/>
      <c r="D97" s="426"/>
      <c r="E97" s="426"/>
      <c r="F97" s="427"/>
      <c r="G97" s="428"/>
    </row>
    <row r="98" spans="1:7" ht="17.25" thickBot="1">
      <c r="A98" s="429" t="s">
        <v>396</v>
      </c>
      <c r="B98" s="430"/>
      <c r="C98" s="430"/>
      <c r="D98" s="430"/>
      <c r="E98" s="430"/>
      <c r="F98" s="431"/>
      <c r="G98" s="432"/>
    </row>
    <row r="99" spans="1:7" ht="16.5">
      <c r="A99" s="395" t="s">
        <v>27</v>
      </c>
      <c r="B99" s="396"/>
      <c r="C99" s="399" t="s">
        <v>11</v>
      </c>
      <c r="D99" s="400"/>
      <c r="E99" s="400"/>
      <c r="F99" s="400"/>
      <c r="G99" s="401"/>
    </row>
    <row r="100" spans="1:7" ht="16.5">
      <c r="A100" s="397"/>
      <c r="B100" s="398"/>
      <c r="C100" s="402" t="s">
        <v>427</v>
      </c>
      <c r="D100" s="403"/>
      <c r="E100" s="403"/>
      <c r="F100" s="403"/>
      <c r="G100" s="404"/>
    </row>
    <row r="101" spans="1:7" ht="16.5">
      <c r="A101" s="405" t="s">
        <v>428</v>
      </c>
      <c r="B101" s="394" t="s">
        <v>388</v>
      </c>
      <c r="C101" s="583" t="s">
        <v>31</v>
      </c>
      <c r="D101" s="584"/>
      <c r="E101" s="584"/>
      <c r="F101" s="584"/>
      <c r="G101" s="585"/>
    </row>
    <row r="102" spans="1:7" ht="17.25" thickBot="1">
      <c r="A102" s="581"/>
      <c r="B102" s="582"/>
      <c r="C102" s="586" t="s">
        <v>429</v>
      </c>
      <c r="D102" s="587"/>
      <c r="E102" s="587"/>
      <c r="F102" s="587"/>
      <c r="G102" s="588"/>
    </row>
    <row r="103" spans="1:7" ht="33">
      <c r="A103" s="575" t="s">
        <v>389</v>
      </c>
      <c r="B103" s="576"/>
      <c r="C103" s="153" t="s">
        <v>414</v>
      </c>
      <c r="D103" s="331">
        <v>0</v>
      </c>
      <c r="E103" s="331">
        <v>1</v>
      </c>
      <c r="F103" s="155"/>
      <c r="G103" s="156"/>
    </row>
    <row r="104" spans="1:7" ht="17.25" thickBot="1">
      <c r="A104" s="577" t="s">
        <v>391</v>
      </c>
      <c r="B104" s="578"/>
      <c r="C104" s="157"/>
      <c r="D104" s="157"/>
      <c r="E104" s="120"/>
      <c r="F104" s="158"/>
      <c r="G104" s="121"/>
    </row>
    <row r="105" spans="1:7" ht="17.25" thickBot="1">
      <c r="A105" s="579" t="s">
        <v>415</v>
      </c>
      <c r="B105" s="580"/>
      <c r="C105" s="580"/>
      <c r="D105" s="159"/>
      <c r="E105" s="148"/>
      <c r="F105" s="112">
        <f>SUM(Aragatsotn!C41)</f>
        <v>-360.2</v>
      </c>
      <c r="G105" s="112">
        <f>SUM(Aragatsotn!D41)</f>
        <v>-360.2</v>
      </c>
    </row>
    <row r="106" spans="1:7" ht="17.25" thickBot="1">
      <c r="A106" s="374" t="s">
        <v>416</v>
      </c>
      <c r="B106" s="375"/>
      <c r="C106" s="112">
        <f>G105</f>
        <v>-360.2</v>
      </c>
      <c r="D106" s="112"/>
      <c r="E106" s="148"/>
      <c r="F106" s="146"/>
      <c r="G106" s="147"/>
    </row>
    <row r="107" spans="1:7" ht="17.25" thickBot="1">
      <c r="A107" s="374" t="s">
        <v>417</v>
      </c>
      <c r="B107" s="375"/>
      <c r="C107" s="162"/>
      <c r="D107" s="162"/>
      <c r="E107" s="148"/>
      <c r="F107" s="146"/>
      <c r="G107" s="147"/>
    </row>
    <row r="108" spans="1:7" ht="16.5">
      <c r="A108" s="383" t="s">
        <v>38</v>
      </c>
      <c r="B108" s="384"/>
      <c r="C108" s="384"/>
      <c r="D108" s="384"/>
      <c r="E108" s="384"/>
      <c r="F108" s="385"/>
      <c r="G108" s="386"/>
    </row>
    <row r="109" spans="1:7" ht="17.25" thickBot="1">
      <c r="A109" s="387" t="s">
        <v>426</v>
      </c>
      <c r="B109" s="388"/>
      <c r="C109" s="388"/>
      <c r="D109" s="388"/>
      <c r="E109" s="388"/>
      <c r="F109" s="389"/>
      <c r="G109" s="390"/>
    </row>
    <row r="110" spans="1:7" ht="16.5">
      <c r="A110" s="383" t="s">
        <v>39</v>
      </c>
      <c r="B110" s="384"/>
      <c r="C110" s="384"/>
      <c r="D110" s="384"/>
      <c r="E110" s="384"/>
      <c r="F110" s="385"/>
      <c r="G110" s="386"/>
    </row>
    <row r="111" spans="1:7" ht="17.25" thickBot="1">
      <c r="A111" s="387" t="s">
        <v>396</v>
      </c>
      <c r="B111" s="388"/>
      <c r="C111" s="388"/>
      <c r="D111" s="388"/>
      <c r="E111" s="388"/>
      <c r="F111" s="389"/>
      <c r="G111" s="390"/>
    </row>
    <row r="112" spans="1:7" s="164" customFormat="1" ht="54" customHeight="1">
      <c r="A112" s="391" t="s">
        <v>24</v>
      </c>
      <c r="B112" s="391"/>
      <c r="C112" s="391"/>
      <c r="D112" s="392" t="s">
        <v>52</v>
      </c>
      <c r="E112" s="392"/>
      <c r="F112" s="392"/>
      <c r="G112" s="392"/>
    </row>
    <row r="113" spans="1:7" s="164" customFormat="1" ht="30" customHeight="1">
      <c r="A113" s="391"/>
      <c r="B113" s="391"/>
      <c r="C113" s="391"/>
      <c r="D113" s="393" t="s">
        <v>25</v>
      </c>
      <c r="E113" s="394"/>
      <c r="F113" s="393" t="s">
        <v>26</v>
      </c>
      <c r="G113" s="394"/>
    </row>
    <row r="114" spans="1:7" s="164" customFormat="1" ht="17.25" thickBot="1">
      <c r="A114" s="391"/>
      <c r="B114" s="391"/>
      <c r="C114" s="391"/>
      <c r="D114" s="3" t="s">
        <v>10</v>
      </c>
      <c r="E114" s="180" t="s">
        <v>5</v>
      </c>
      <c r="F114" s="3" t="s">
        <v>10</v>
      </c>
      <c r="G114" s="121" t="s">
        <v>5</v>
      </c>
    </row>
    <row r="115" spans="1:7" s="164" customFormat="1" ht="16.5">
      <c r="A115" s="395" t="s">
        <v>27</v>
      </c>
      <c r="B115" s="396"/>
      <c r="C115" s="399" t="s">
        <v>11</v>
      </c>
      <c r="D115" s="400"/>
      <c r="E115" s="400"/>
      <c r="F115" s="400"/>
      <c r="G115" s="401"/>
    </row>
    <row r="116" spans="1:7" s="164" customFormat="1" ht="52.5" customHeight="1">
      <c r="A116" s="397"/>
      <c r="B116" s="398"/>
      <c r="C116" s="402" t="s">
        <v>577</v>
      </c>
      <c r="D116" s="403"/>
      <c r="E116" s="403"/>
      <c r="F116" s="403"/>
      <c r="G116" s="404"/>
    </row>
    <row r="117" spans="1:7" s="164" customFormat="1" ht="16.5">
      <c r="A117" s="405" t="s">
        <v>56</v>
      </c>
      <c r="B117" s="394" t="s">
        <v>41</v>
      </c>
      <c r="C117" s="406" t="s">
        <v>31</v>
      </c>
      <c r="D117" s="407"/>
      <c r="E117" s="407"/>
      <c r="F117" s="407"/>
      <c r="G117" s="408"/>
    </row>
    <row r="118" spans="1:7" s="164" customFormat="1" ht="47.25" customHeight="1" thickBot="1">
      <c r="A118" s="405"/>
      <c r="B118" s="394"/>
      <c r="C118" s="409" t="s">
        <v>431</v>
      </c>
      <c r="D118" s="410"/>
      <c r="E118" s="410"/>
      <c r="F118" s="410"/>
      <c r="G118" s="411"/>
    </row>
    <row r="119" spans="1:7" s="164" customFormat="1" ht="33.75" thickBot="1">
      <c r="A119" s="374" t="s">
        <v>42</v>
      </c>
      <c r="B119" s="375"/>
      <c r="C119" s="143" t="s">
        <v>43</v>
      </c>
      <c r="D119" s="198"/>
      <c r="E119" s="198"/>
      <c r="F119" s="144"/>
      <c r="G119" s="147"/>
    </row>
    <row r="120" spans="1:7" s="164" customFormat="1" ht="31.5" customHeight="1" thickBot="1">
      <c r="A120" s="374" t="s">
        <v>44</v>
      </c>
      <c r="B120" s="375"/>
      <c r="C120" s="143"/>
      <c r="D120" s="148" t="s">
        <v>33</v>
      </c>
      <c r="E120" s="148" t="s">
        <v>33</v>
      </c>
      <c r="F120" s="126">
        <f>SUM(Aragatsotn!C44)</f>
        <v>2000</v>
      </c>
      <c r="G120" s="126">
        <f>SUM(Aragatsotn!D44)</f>
        <v>2000</v>
      </c>
    </row>
    <row r="121" spans="1:7" s="164" customFormat="1" ht="34.5" customHeight="1" thickBot="1">
      <c r="A121" s="374" t="s">
        <v>45</v>
      </c>
      <c r="B121" s="376"/>
      <c r="C121" s="375"/>
      <c r="D121" s="189"/>
      <c r="E121" s="148"/>
      <c r="F121" s="146"/>
      <c r="G121" s="147"/>
    </row>
    <row r="122" spans="1:7" s="164" customFormat="1" ht="16.5">
      <c r="A122" s="377" t="s">
        <v>46</v>
      </c>
      <c r="B122" s="378"/>
      <c r="C122" s="378"/>
      <c r="D122" s="378"/>
      <c r="E122" s="378"/>
      <c r="F122" s="378"/>
      <c r="G122" s="379"/>
    </row>
    <row r="123" spans="1:7" s="164" customFormat="1" ht="30" customHeight="1" thickBot="1">
      <c r="A123" s="380" t="s">
        <v>432</v>
      </c>
      <c r="B123" s="381"/>
      <c r="C123" s="381"/>
      <c r="D123" s="381"/>
      <c r="E123" s="381"/>
      <c r="F123" s="381"/>
      <c r="G123" s="382"/>
    </row>
    <row r="124" spans="1:7" s="164" customFormat="1" ht="16.5">
      <c r="A124" s="383" t="s">
        <v>38</v>
      </c>
      <c r="B124" s="384"/>
      <c r="C124" s="384"/>
      <c r="D124" s="384"/>
      <c r="E124" s="384"/>
      <c r="F124" s="385"/>
      <c r="G124" s="386"/>
    </row>
    <row r="125" spans="1:7" s="164" customFormat="1" ht="38.25" customHeight="1" thickBot="1">
      <c r="A125" s="387" t="s">
        <v>47</v>
      </c>
      <c r="B125" s="388"/>
      <c r="C125" s="388"/>
      <c r="D125" s="388"/>
      <c r="E125" s="388"/>
      <c r="F125" s="389"/>
      <c r="G125" s="390"/>
    </row>
    <row r="126" spans="1:7" s="164" customFormat="1" ht="16.5">
      <c r="A126" s="383" t="s">
        <v>39</v>
      </c>
      <c r="B126" s="384"/>
      <c r="C126" s="384"/>
      <c r="D126" s="384"/>
      <c r="E126" s="384"/>
      <c r="F126" s="385"/>
      <c r="G126" s="386"/>
    </row>
    <row r="127" spans="1:7" s="164" customFormat="1" ht="60" customHeight="1" thickBot="1">
      <c r="A127" s="387" t="s">
        <v>48</v>
      </c>
      <c r="B127" s="388"/>
      <c r="C127" s="388"/>
      <c r="D127" s="388"/>
      <c r="E127" s="388"/>
      <c r="F127" s="389"/>
      <c r="G127" s="390"/>
    </row>
  </sheetData>
  <mergeCells count="146">
    <mergeCell ref="A109:G109"/>
    <mergeCell ref="A110:G110"/>
    <mergeCell ref="A111:G111"/>
    <mergeCell ref="A1:G1"/>
    <mergeCell ref="A2:G2"/>
    <mergeCell ref="A3:G3"/>
    <mergeCell ref="A103:B103"/>
    <mergeCell ref="A104:B104"/>
    <mergeCell ref="A105:C105"/>
    <mergeCell ref="A106:B106"/>
    <mergeCell ref="A107:B107"/>
    <mergeCell ref="A108:G108"/>
    <mergeCell ref="A98:G98"/>
    <mergeCell ref="A99:B100"/>
    <mergeCell ref="C99:G99"/>
    <mergeCell ref="C100:G100"/>
    <mergeCell ref="A101:A102"/>
    <mergeCell ref="B101:B102"/>
    <mergeCell ref="C101:G101"/>
    <mergeCell ref="C102:G102"/>
    <mergeCell ref="A92:C92"/>
    <mergeCell ref="A93:B93"/>
    <mergeCell ref="A94:B94"/>
    <mergeCell ref="A95:G95"/>
    <mergeCell ref="A85:G85"/>
    <mergeCell ref="A96:G96"/>
    <mergeCell ref="A97:G97"/>
    <mergeCell ref="A88:A89"/>
    <mergeCell ref="B88:B89"/>
    <mergeCell ref="C88:G88"/>
    <mergeCell ref="C89:G89"/>
    <mergeCell ref="A90:B90"/>
    <mergeCell ref="A91:B91"/>
    <mergeCell ref="A86:B87"/>
    <mergeCell ref="C86:G86"/>
    <mergeCell ref="C87:G87"/>
    <mergeCell ref="A79:C79"/>
    <mergeCell ref="A80:B80"/>
    <mergeCell ref="A81:B81"/>
    <mergeCell ref="A82:G82"/>
    <mergeCell ref="A83:G83"/>
    <mergeCell ref="A84:G84"/>
    <mergeCell ref="A75:A76"/>
    <mergeCell ref="B75:B76"/>
    <mergeCell ref="C75:G75"/>
    <mergeCell ref="C76:G76"/>
    <mergeCell ref="A77:B77"/>
    <mergeCell ref="A78:B78"/>
    <mergeCell ref="A70:G70"/>
    <mergeCell ref="A71:G71"/>
    <mergeCell ref="A72:G72"/>
    <mergeCell ref="A73:B74"/>
    <mergeCell ref="C73:G73"/>
    <mergeCell ref="C74:G74"/>
    <mergeCell ref="A65:G65"/>
    <mergeCell ref="A66:G66"/>
    <mergeCell ref="A67:B67"/>
    <mergeCell ref="C67:G67"/>
    <mergeCell ref="A68:B68"/>
    <mergeCell ref="A69:G69"/>
    <mergeCell ref="A61:A62"/>
    <mergeCell ref="B61:B62"/>
    <mergeCell ref="C61:G61"/>
    <mergeCell ref="C62:G62"/>
    <mergeCell ref="A63:B63"/>
    <mergeCell ref="A64:G64"/>
    <mergeCell ref="A55:G55"/>
    <mergeCell ref="A56:G56"/>
    <mergeCell ref="A57:G57"/>
    <mergeCell ref="A58:G58"/>
    <mergeCell ref="A59:B60"/>
    <mergeCell ref="C59:G59"/>
    <mergeCell ref="C60:G60"/>
    <mergeCell ref="C48:G48"/>
    <mergeCell ref="A49:B50"/>
    <mergeCell ref="A51:B51"/>
    <mergeCell ref="A52:C52"/>
    <mergeCell ref="A53:B53"/>
    <mergeCell ref="A54:B54"/>
    <mergeCell ref="D42:G42"/>
    <mergeCell ref="D43:E43"/>
    <mergeCell ref="F43:G43"/>
    <mergeCell ref="A45:B47"/>
    <mergeCell ref="C45:G45"/>
    <mergeCell ref="C46:G46"/>
    <mergeCell ref="C47:G47"/>
    <mergeCell ref="B17:B18"/>
    <mergeCell ref="C18:G18"/>
    <mergeCell ref="A19:B19"/>
    <mergeCell ref="A20:G20"/>
    <mergeCell ref="A21:G21"/>
    <mergeCell ref="A22:G22"/>
    <mergeCell ref="A4:G4"/>
    <mergeCell ref="A6:G6"/>
    <mergeCell ref="A8:G8"/>
    <mergeCell ref="A10:G10"/>
    <mergeCell ref="A12:C14"/>
    <mergeCell ref="D12:G12"/>
    <mergeCell ref="D13:E13"/>
    <mergeCell ref="A15:B16"/>
    <mergeCell ref="C15:G15"/>
    <mergeCell ref="C16:G16"/>
    <mergeCell ref="A17:A18"/>
    <mergeCell ref="F13:G13"/>
    <mergeCell ref="A39:G39"/>
    <mergeCell ref="A40:G40"/>
    <mergeCell ref="A41:G41"/>
    <mergeCell ref="A42:C44"/>
    <mergeCell ref="A24:B24"/>
    <mergeCell ref="A25:G25"/>
    <mergeCell ref="A26:G26"/>
    <mergeCell ref="A23:B23"/>
    <mergeCell ref="C23:G23"/>
    <mergeCell ref="C32:G32"/>
    <mergeCell ref="A33:B33"/>
    <mergeCell ref="A34:B34"/>
    <mergeCell ref="A35:C35"/>
    <mergeCell ref="A36:B36"/>
    <mergeCell ref="A38:G38"/>
    <mergeCell ref="A27:G27"/>
    <mergeCell ref="A28:G28"/>
    <mergeCell ref="A29:B31"/>
    <mergeCell ref="C29:G29"/>
    <mergeCell ref="C30:G30"/>
    <mergeCell ref="C31:G31"/>
    <mergeCell ref="A37:B37"/>
    <mergeCell ref="A112:C114"/>
    <mergeCell ref="D112:G112"/>
    <mergeCell ref="D113:E113"/>
    <mergeCell ref="F113:G113"/>
    <mergeCell ref="A115:B116"/>
    <mergeCell ref="C115:G115"/>
    <mergeCell ref="C116:G116"/>
    <mergeCell ref="A117:A118"/>
    <mergeCell ref="B117:B118"/>
    <mergeCell ref="C117:G117"/>
    <mergeCell ref="C118:G118"/>
    <mergeCell ref="A119:B119"/>
    <mergeCell ref="A120:B120"/>
    <mergeCell ref="A121:C121"/>
    <mergeCell ref="A122:G122"/>
    <mergeCell ref="A123:G123"/>
    <mergeCell ref="A124:G124"/>
    <mergeCell ref="A125:G125"/>
    <mergeCell ref="A126:G126"/>
    <mergeCell ref="A127:G127"/>
  </mergeCells>
  <pageMargins left="0.23622047244094491" right="0.23622047244094491" top="0.15748031496062992" bottom="0.15748031496062992" header="0.31496062992125984" footer="0.31496062992125984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1"/>
    <col min="2" max="2" width="9.140625" style="16"/>
    <col min="3" max="6" width="9.140625" style="1"/>
    <col min="7" max="7" width="9" style="1" bestFit="1" customWidth="1"/>
    <col min="8" max="16384" width="9.140625" style="1"/>
  </cols>
  <sheetData>
    <row r="10" spans="5:7">
      <c r="E10" s="1" t="e">
        <f>#REF!+#REF!+#REF!+#REF!+#REF!+#REF!+#REF!+#REF!+'Vayoc Dzor'!#REF!+#REF!</f>
        <v>#REF!</v>
      </c>
      <c r="F10" s="1" t="e">
        <f>#REF!+#REF!+#REF!+#REF!+#REF!+#REF!+#REF!+#REF!+'Vayoc Dzor'!C8+#REF!</f>
        <v>#REF!</v>
      </c>
      <c r="G10" s="1" t="e">
        <f>#REF!+#REF!+#REF!+#REF!+#REF!+#REF!+#REF!+#REF!+'Vayoc Dzor'!D8+#REF!</f>
        <v>#REF!</v>
      </c>
    </row>
    <row r="11" spans="5:7">
      <c r="E11" s="18" t="e">
        <f>E10/G10%</f>
        <v>#REF!</v>
      </c>
      <c r="F11" s="18" t="e">
        <f>F10/G10%</f>
        <v>#REF!</v>
      </c>
      <c r="G11" s="1">
        <v>100</v>
      </c>
    </row>
    <row r="12" spans="5:7">
      <c r="E12" s="18" t="e">
        <f>E11/G11%</f>
        <v>#REF!</v>
      </c>
      <c r="F12" s="18" t="e">
        <f>F11-E11</f>
        <v>#REF!</v>
      </c>
      <c r="G12" s="18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4" sqref="A4:D4"/>
    </sheetView>
  </sheetViews>
  <sheetFormatPr defaultRowHeight="15"/>
  <cols>
    <col min="1" max="1" width="6.85546875" style="27" customWidth="1"/>
    <col min="2" max="2" width="44.5703125" style="17" customWidth="1"/>
    <col min="3" max="3" width="17.28515625" style="13" customWidth="1"/>
    <col min="4" max="4" width="14.7109375" style="13" customWidth="1"/>
    <col min="5" max="16384" width="9.140625" style="13"/>
  </cols>
  <sheetData>
    <row r="1" spans="1:4" ht="45" customHeight="1">
      <c r="A1" s="366" t="s">
        <v>647</v>
      </c>
      <c r="B1" s="366"/>
      <c r="C1" s="366"/>
      <c r="D1" s="366"/>
    </row>
    <row r="2" spans="1:4" ht="57.75" customHeight="1">
      <c r="A2" s="366" t="s">
        <v>61</v>
      </c>
      <c r="B2" s="366"/>
      <c r="C2" s="366"/>
      <c r="D2" s="366"/>
    </row>
    <row r="3" spans="1:4" ht="16.5">
      <c r="A3" s="360"/>
      <c r="B3" s="37"/>
      <c r="C3" s="360"/>
      <c r="D3" s="37"/>
    </row>
    <row r="4" spans="1:4" ht="62.25" customHeight="1">
      <c r="A4" s="367" t="s">
        <v>648</v>
      </c>
      <c r="B4" s="367"/>
      <c r="C4" s="367"/>
      <c r="D4" s="367"/>
    </row>
    <row r="5" spans="1:4" ht="16.5">
      <c r="A5" s="368" t="s">
        <v>3</v>
      </c>
      <c r="B5" s="368"/>
      <c r="C5" s="368"/>
      <c r="D5" s="368"/>
    </row>
    <row r="6" spans="1:4" ht="69" customHeight="1">
      <c r="A6" s="369" t="s">
        <v>1</v>
      </c>
      <c r="B6" s="371" t="s">
        <v>4</v>
      </c>
      <c r="C6" s="372" t="s">
        <v>52</v>
      </c>
      <c r="D6" s="373"/>
    </row>
    <row r="7" spans="1:4" ht="27" customHeight="1">
      <c r="A7" s="370"/>
      <c r="B7" s="371"/>
      <c r="C7" s="361" t="s">
        <v>10</v>
      </c>
      <c r="D7" s="38" t="s">
        <v>5</v>
      </c>
    </row>
    <row r="8" spans="1:4" ht="16.5">
      <c r="A8" s="40"/>
      <c r="B8" s="38" t="s">
        <v>0</v>
      </c>
      <c r="C8" s="41">
        <f>C10+C13</f>
        <v>0</v>
      </c>
      <c r="D8" s="41">
        <f>D10+D13</f>
        <v>0</v>
      </c>
    </row>
    <row r="9" spans="1:4" ht="16.5">
      <c r="A9" s="40"/>
      <c r="B9" s="44" t="s">
        <v>6</v>
      </c>
      <c r="C9" s="40"/>
      <c r="D9" s="40"/>
    </row>
    <row r="10" spans="1:4" ht="33">
      <c r="A10" s="44">
        <v>1</v>
      </c>
      <c r="B10" s="44" t="s">
        <v>63</v>
      </c>
      <c r="C10" s="45">
        <f>SUM(C12:C12)</f>
        <v>-28500</v>
      </c>
      <c r="D10" s="45">
        <f>SUM(D12:D12)</f>
        <v>-28500</v>
      </c>
    </row>
    <row r="11" spans="1:4" ht="17.25">
      <c r="A11" s="56"/>
      <c r="B11" s="58" t="s">
        <v>7</v>
      </c>
      <c r="C11" s="57"/>
      <c r="D11" s="57"/>
    </row>
    <row r="12" spans="1:4" ht="66">
      <c r="A12" s="68">
        <v>1.1000000000000001</v>
      </c>
      <c r="B12" s="47" t="s">
        <v>649</v>
      </c>
      <c r="C12" s="55">
        <v>-28500</v>
      </c>
      <c r="D12" s="55">
        <v>-28500</v>
      </c>
    </row>
    <row r="13" spans="1:4" s="345" customFormat="1" ht="17.25">
      <c r="A13" s="110">
        <v>2</v>
      </c>
      <c r="B13" s="338" t="s">
        <v>155</v>
      </c>
      <c r="C13" s="77">
        <f>C15</f>
        <v>28500</v>
      </c>
      <c r="D13" s="77">
        <f>D15</f>
        <v>28500</v>
      </c>
    </row>
    <row r="14" spans="1:4" s="345" customFormat="1" ht="17.25">
      <c r="A14" s="346"/>
      <c r="B14" s="245" t="s">
        <v>7</v>
      </c>
      <c r="C14" s="339"/>
      <c r="D14" s="339"/>
    </row>
    <row r="15" spans="1:4" s="342" customFormat="1" ht="82.5">
      <c r="A15" s="882" t="s">
        <v>650</v>
      </c>
      <c r="B15" s="47" t="s">
        <v>622</v>
      </c>
      <c r="C15" s="66">
        <v>28500</v>
      </c>
      <c r="D15" s="66">
        <v>28500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2" sqref="B2:E2"/>
    </sheetView>
  </sheetViews>
  <sheetFormatPr defaultRowHeight="15"/>
  <cols>
    <col min="1" max="1" width="4.5703125" bestFit="1" customWidth="1"/>
    <col min="2" max="2" width="36.85546875" customWidth="1"/>
    <col min="3" max="3" width="18.140625" style="351" bestFit="1" customWidth="1"/>
    <col min="4" max="4" width="21.28515625" style="351" customWidth="1"/>
    <col min="5" max="5" width="20.5703125" style="351" bestFit="1" customWidth="1"/>
  </cols>
  <sheetData>
    <row r="1" spans="1:5" ht="16.5">
      <c r="B1" s="881" t="s">
        <v>637</v>
      </c>
      <c r="C1" s="881"/>
      <c r="D1" s="881"/>
      <c r="E1" s="881"/>
    </row>
    <row r="2" spans="1:5" ht="48" customHeight="1">
      <c r="B2" s="881" t="s">
        <v>61</v>
      </c>
      <c r="C2" s="881"/>
      <c r="D2" s="881"/>
      <c r="E2" s="881"/>
    </row>
    <row r="3" spans="1:5" s="13" customFormat="1" ht="54" customHeight="1">
      <c r="A3" s="367" t="s">
        <v>651</v>
      </c>
      <c r="B3" s="367"/>
      <c r="C3" s="367"/>
      <c r="D3" s="367"/>
      <c r="E3" s="367"/>
    </row>
    <row r="4" spans="1:5">
      <c r="B4" s="358"/>
      <c r="C4" s="358"/>
      <c r="D4" s="358"/>
      <c r="E4" s="358"/>
    </row>
    <row r="5" spans="1:5" ht="57" customHeight="1">
      <c r="A5" s="362" t="s">
        <v>1</v>
      </c>
      <c r="B5" s="363" t="s">
        <v>600</v>
      </c>
      <c r="C5" s="363" t="s">
        <v>621</v>
      </c>
      <c r="D5" s="363" t="s">
        <v>641</v>
      </c>
      <c r="E5" s="363" t="s">
        <v>601</v>
      </c>
    </row>
    <row r="6" spans="1:5" ht="31.5" customHeight="1">
      <c r="A6" s="363" t="s">
        <v>602</v>
      </c>
      <c r="B6" s="362" t="s">
        <v>603</v>
      </c>
      <c r="C6" s="363" t="s">
        <v>638</v>
      </c>
      <c r="D6" s="363">
        <v>7.1619999999999999</v>
      </c>
      <c r="E6" s="363">
        <v>9</v>
      </c>
    </row>
    <row r="7" spans="1:5" ht="27.75" customHeight="1">
      <c r="A7" s="363" t="s">
        <v>604</v>
      </c>
      <c r="B7" s="362" t="s">
        <v>605</v>
      </c>
      <c r="C7" s="363" t="s">
        <v>638</v>
      </c>
      <c r="D7" s="363">
        <v>4.8330000000000002</v>
      </c>
      <c r="E7" s="363">
        <v>5</v>
      </c>
    </row>
    <row r="8" spans="1:5" ht="24" customHeight="1">
      <c r="A8" s="363" t="s">
        <v>606</v>
      </c>
      <c r="B8" s="362" t="s">
        <v>607</v>
      </c>
      <c r="C8" s="363" t="s">
        <v>638</v>
      </c>
      <c r="D8" s="363">
        <v>4.8330000000000002</v>
      </c>
      <c r="E8" s="363">
        <v>4</v>
      </c>
    </row>
    <row r="9" spans="1:5" ht="22.5" customHeight="1">
      <c r="A9" s="363" t="s">
        <v>608</v>
      </c>
      <c r="B9" s="362" t="s">
        <v>609</v>
      </c>
      <c r="C9" s="363" t="s">
        <v>638</v>
      </c>
      <c r="D9" s="363">
        <v>4.8330000000000002</v>
      </c>
      <c r="E9" s="363">
        <v>5</v>
      </c>
    </row>
    <row r="10" spans="1:5" ht="24.75" customHeight="1">
      <c r="A10" s="363" t="s">
        <v>610</v>
      </c>
      <c r="B10" s="362" t="s">
        <v>611</v>
      </c>
      <c r="C10" s="363" t="s">
        <v>638</v>
      </c>
      <c r="D10" s="363">
        <v>4.8330000000000002</v>
      </c>
      <c r="E10" s="363">
        <v>5</v>
      </c>
    </row>
    <row r="11" spans="1:5" ht="22.5" customHeight="1">
      <c r="A11" s="363" t="s">
        <v>612</v>
      </c>
      <c r="B11" s="362" t="s">
        <v>613</v>
      </c>
      <c r="C11" s="363" t="s">
        <v>638</v>
      </c>
      <c r="D11" s="363">
        <v>5.577</v>
      </c>
      <c r="E11" s="363">
        <v>6</v>
      </c>
    </row>
    <row r="12" spans="1:5" ht="25.5" customHeight="1">
      <c r="A12" s="363" t="s">
        <v>614</v>
      </c>
      <c r="B12" s="362" t="s">
        <v>615</v>
      </c>
      <c r="C12" s="363" t="s">
        <v>638</v>
      </c>
      <c r="D12" s="363">
        <v>5.577</v>
      </c>
      <c r="E12" s="363">
        <v>6</v>
      </c>
    </row>
    <row r="13" spans="1:5" ht="23.25" customHeight="1">
      <c r="A13" s="363" t="s">
        <v>616</v>
      </c>
      <c r="B13" s="362" t="s">
        <v>617</v>
      </c>
      <c r="C13" s="363" t="s">
        <v>639</v>
      </c>
      <c r="D13" s="363">
        <v>7.1619999999999999</v>
      </c>
      <c r="E13" s="363">
        <v>8</v>
      </c>
    </row>
    <row r="14" spans="1:5" ht="23.25" customHeight="1">
      <c r="A14" s="363" t="s">
        <v>618</v>
      </c>
      <c r="B14" s="362" t="s">
        <v>619</v>
      </c>
      <c r="C14" s="363" t="s">
        <v>640</v>
      </c>
      <c r="D14" s="363">
        <v>5.577</v>
      </c>
      <c r="E14" s="363">
        <v>7</v>
      </c>
    </row>
    <row r="15" spans="1:5" ht="20.25" customHeight="1">
      <c r="A15" s="363"/>
      <c r="B15" s="364" t="s">
        <v>620</v>
      </c>
      <c r="C15" s="365"/>
      <c r="D15" s="365">
        <f>SUM(D6:D14)</f>
        <v>50.386999999999993</v>
      </c>
      <c r="E15" s="363"/>
    </row>
  </sheetData>
  <mergeCells count="3">
    <mergeCell ref="A3:E3"/>
    <mergeCell ref="B1:E1"/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37" zoomScaleNormal="100" workbookViewId="0">
      <selection activeCell="B47" sqref="B47"/>
    </sheetView>
  </sheetViews>
  <sheetFormatPr defaultRowHeight="15"/>
  <cols>
    <col min="1" max="1" width="6.85546875" style="290" customWidth="1"/>
    <col min="2" max="2" width="72" style="291" customWidth="1"/>
    <col min="3" max="3" width="11.7109375" style="1" bestFit="1" customWidth="1"/>
    <col min="4" max="4" width="11.140625" style="1" bestFit="1" customWidth="1"/>
    <col min="5" max="16384" width="9.140625" style="1"/>
  </cols>
  <sheetData>
    <row r="1" spans="1:5" ht="27.75" customHeight="1">
      <c r="A1" s="589" t="s">
        <v>157</v>
      </c>
      <c r="B1" s="589"/>
      <c r="C1" s="589"/>
      <c r="D1" s="589"/>
    </row>
    <row r="2" spans="1:5" ht="37.5" customHeight="1">
      <c r="A2" s="589" t="s">
        <v>61</v>
      </c>
      <c r="B2" s="589"/>
      <c r="C2" s="589"/>
      <c r="D2" s="589"/>
    </row>
    <row r="3" spans="1:5" ht="16.5">
      <c r="A3" s="235"/>
      <c r="B3" s="236"/>
      <c r="C3" s="235"/>
      <c r="D3" s="236"/>
    </row>
    <row r="4" spans="1:5" ht="57" customHeight="1">
      <c r="A4" s="590" t="s">
        <v>125</v>
      </c>
      <c r="B4" s="590"/>
      <c r="C4" s="590"/>
      <c r="D4" s="590"/>
    </row>
    <row r="5" spans="1:5" ht="16.5">
      <c r="A5" s="591" t="s">
        <v>3</v>
      </c>
      <c r="B5" s="591"/>
      <c r="C5" s="591"/>
      <c r="D5" s="591"/>
    </row>
    <row r="6" spans="1:5" ht="65.25" customHeight="1">
      <c r="A6" s="592" t="s">
        <v>1</v>
      </c>
      <c r="B6" s="594" t="s">
        <v>4</v>
      </c>
      <c r="C6" s="595" t="s">
        <v>52</v>
      </c>
      <c r="D6" s="596"/>
    </row>
    <row r="7" spans="1:5" ht="34.5" customHeight="1">
      <c r="A7" s="593"/>
      <c r="B7" s="594"/>
      <c r="C7" s="237" t="s">
        <v>10</v>
      </c>
      <c r="D7" s="238" t="s">
        <v>5</v>
      </c>
    </row>
    <row r="8" spans="1:5" ht="16.5">
      <c r="A8" s="239"/>
      <c r="B8" s="238" t="s">
        <v>0</v>
      </c>
      <c r="C8" s="240">
        <f>C10+C26+C44+C45</f>
        <v>1035.5000000000036</v>
      </c>
      <c r="D8" s="240">
        <f>D10+D26+D44+D45</f>
        <v>0</v>
      </c>
    </row>
    <row r="9" spans="1:5" ht="16.5">
      <c r="A9" s="239"/>
      <c r="B9" s="241" t="s">
        <v>6</v>
      </c>
      <c r="C9" s="239"/>
      <c r="D9" s="239"/>
    </row>
    <row r="10" spans="1:5" ht="16.5">
      <c r="A10" s="241">
        <v>1</v>
      </c>
      <c r="B10" s="242" t="s">
        <v>63</v>
      </c>
      <c r="C10" s="243">
        <f>SUM(C12:C25)</f>
        <v>-17133.599999999999</v>
      </c>
      <c r="D10" s="243">
        <f>SUM(D12:D25)</f>
        <v>-17679</v>
      </c>
    </row>
    <row r="11" spans="1:5" ht="17.25">
      <c r="A11" s="244"/>
      <c r="B11" s="245" t="s">
        <v>7</v>
      </c>
      <c r="C11" s="246"/>
      <c r="D11" s="247"/>
    </row>
    <row r="12" spans="1:5" ht="18">
      <c r="A12" s="248">
        <v>1.1000000000000001</v>
      </c>
      <c r="B12" s="47" t="s">
        <v>126</v>
      </c>
      <c r="C12" s="249">
        <v>-1441.7</v>
      </c>
      <c r="D12" s="249">
        <v>-1441.7</v>
      </c>
      <c r="E12" s="357"/>
    </row>
    <row r="13" spans="1:5" ht="36" customHeight="1">
      <c r="A13" s="248">
        <v>1.2</v>
      </c>
      <c r="B13" s="47" t="s">
        <v>127</v>
      </c>
      <c r="C13" s="249">
        <v>-421.1</v>
      </c>
      <c r="D13" s="249">
        <v>-421.1</v>
      </c>
      <c r="E13" s="357"/>
    </row>
    <row r="14" spans="1:5" ht="38.25" customHeight="1">
      <c r="A14" s="248">
        <v>1.3</v>
      </c>
      <c r="B14" s="47" t="s">
        <v>128</v>
      </c>
      <c r="C14" s="249">
        <v>-567.9</v>
      </c>
      <c r="D14" s="249">
        <v>-567.9</v>
      </c>
      <c r="E14" s="357"/>
    </row>
    <row r="15" spans="1:5" ht="33">
      <c r="A15" s="248">
        <v>1.4</v>
      </c>
      <c r="B15" s="47" t="s">
        <v>129</v>
      </c>
      <c r="C15" s="249">
        <v>-429.5</v>
      </c>
      <c r="D15" s="249">
        <v>-429.5</v>
      </c>
      <c r="E15" s="357"/>
    </row>
    <row r="16" spans="1:5" ht="33" customHeight="1">
      <c r="A16" s="248">
        <v>1.5</v>
      </c>
      <c r="B16" s="47" t="s">
        <v>130</v>
      </c>
      <c r="C16" s="249">
        <v>-1417.6</v>
      </c>
      <c r="D16" s="249">
        <v>-1417.6</v>
      </c>
      <c r="E16" s="357"/>
    </row>
    <row r="17" spans="1:5" ht="33">
      <c r="A17" s="248">
        <v>1.7</v>
      </c>
      <c r="B17" s="47" t="s">
        <v>131</v>
      </c>
      <c r="C17" s="249">
        <v>-312.89999999999998</v>
      </c>
      <c r="D17" s="249">
        <v>-312.89999999999998</v>
      </c>
      <c r="E17" s="357"/>
    </row>
    <row r="18" spans="1:5" ht="16.5">
      <c r="A18" s="248">
        <v>1.9</v>
      </c>
      <c r="B18" s="47" t="s">
        <v>132</v>
      </c>
      <c r="C18" s="249">
        <v>-151</v>
      </c>
      <c r="D18" s="249">
        <v>-151</v>
      </c>
    </row>
    <row r="19" spans="1:5" ht="16.5">
      <c r="A19" s="251">
        <v>1.1000000000000001</v>
      </c>
      <c r="B19" s="47" t="s">
        <v>133</v>
      </c>
      <c r="C19" s="249">
        <v>-506</v>
      </c>
      <c r="D19" s="249">
        <v>-506</v>
      </c>
    </row>
    <row r="20" spans="1:5" ht="16.5">
      <c r="A20" s="248">
        <v>1.1200000000000001</v>
      </c>
      <c r="B20" s="47" t="s">
        <v>134</v>
      </c>
      <c r="C20" s="249">
        <v>-352</v>
      </c>
      <c r="D20" s="249">
        <v>-352</v>
      </c>
    </row>
    <row r="21" spans="1:5" ht="18">
      <c r="A21" s="248">
        <v>1.1599999999999999</v>
      </c>
      <c r="B21" s="47" t="s">
        <v>135</v>
      </c>
      <c r="C21" s="249">
        <v>-1321.9</v>
      </c>
      <c r="D21" s="249">
        <v>-1321.9</v>
      </c>
      <c r="E21" s="357"/>
    </row>
    <row r="22" spans="1:5" ht="18">
      <c r="A22" s="248">
        <v>1.18</v>
      </c>
      <c r="B22" s="47" t="s">
        <v>136</v>
      </c>
      <c r="C22" s="249">
        <v>-3079.9</v>
      </c>
      <c r="D22" s="249">
        <v>-3079.9</v>
      </c>
      <c r="E22" s="357"/>
    </row>
    <row r="23" spans="1:5" ht="18">
      <c r="A23" s="248">
        <v>1.19</v>
      </c>
      <c r="B23" s="47" t="s">
        <v>137</v>
      </c>
      <c r="C23" s="249">
        <v>-298.89999999999998</v>
      </c>
      <c r="D23" s="249">
        <v>-298.89999999999998</v>
      </c>
      <c r="E23" s="357"/>
    </row>
    <row r="24" spans="1:5" ht="33">
      <c r="A24" s="248">
        <v>1.21</v>
      </c>
      <c r="B24" s="47" t="s">
        <v>138</v>
      </c>
      <c r="C24" s="249">
        <v>0</v>
      </c>
      <c r="D24" s="249">
        <v>-545.4</v>
      </c>
      <c r="E24" s="357"/>
    </row>
    <row r="25" spans="1:5" ht="33">
      <c r="A25" s="248">
        <v>1.23</v>
      </c>
      <c r="B25" s="47" t="s">
        <v>139</v>
      </c>
      <c r="C25" s="249">
        <v>-6833.2</v>
      </c>
      <c r="D25" s="249">
        <v>-6833.2</v>
      </c>
    </row>
    <row r="26" spans="1:5" ht="16.5">
      <c r="A26" s="253" t="s">
        <v>49</v>
      </c>
      <c r="B26" s="241" t="s">
        <v>8</v>
      </c>
      <c r="C26" s="243">
        <f>SUM(C28:C43)</f>
        <v>25326.400000000001</v>
      </c>
      <c r="D26" s="243">
        <f>SUM(D28:D43)</f>
        <v>24836.3</v>
      </c>
    </row>
    <row r="27" spans="1:5" ht="16.5">
      <c r="A27" s="254"/>
      <c r="B27" s="255" t="s">
        <v>7</v>
      </c>
      <c r="C27" s="255"/>
      <c r="D27" s="255"/>
    </row>
    <row r="28" spans="1:5" s="257" customFormat="1" ht="18">
      <c r="A28" s="256">
        <v>2.4</v>
      </c>
      <c r="B28" s="47" t="s">
        <v>140</v>
      </c>
      <c r="C28" s="249">
        <v>-264</v>
      </c>
      <c r="D28" s="249">
        <v>-264</v>
      </c>
      <c r="E28" s="357"/>
    </row>
    <row r="29" spans="1:5" s="257" customFormat="1" ht="18">
      <c r="A29" s="252">
        <v>2.11</v>
      </c>
      <c r="B29" s="47" t="s">
        <v>141</v>
      </c>
      <c r="C29" s="249">
        <v>-203</v>
      </c>
      <c r="D29" s="249">
        <v>-203</v>
      </c>
      <c r="E29" s="357"/>
    </row>
    <row r="30" spans="1:5" ht="18">
      <c r="A30" s="252">
        <v>2.12</v>
      </c>
      <c r="B30" s="47" t="s">
        <v>142</v>
      </c>
      <c r="C30" s="249">
        <v>-922.3</v>
      </c>
      <c r="D30" s="249">
        <v>-922.3</v>
      </c>
      <c r="E30" s="357"/>
    </row>
    <row r="31" spans="1:5" ht="18">
      <c r="A31" s="252">
        <v>2.16</v>
      </c>
      <c r="B31" s="47" t="s">
        <v>143</v>
      </c>
      <c r="C31" s="249">
        <v>-1506</v>
      </c>
      <c r="D31" s="249">
        <v>-1506</v>
      </c>
      <c r="E31" s="357"/>
    </row>
    <row r="32" spans="1:5" ht="18">
      <c r="A32" s="252">
        <v>2.19</v>
      </c>
      <c r="B32" s="47" t="s">
        <v>144</v>
      </c>
      <c r="C32" s="249">
        <v>-2532</v>
      </c>
      <c r="D32" s="249">
        <v>-2532</v>
      </c>
      <c r="E32" s="357"/>
    </row>
    <row r="33" spans="1:5" ht="18">
      <c r="A33" s="252">
        <v>2.2000000000000002</v>
      </c>
      <c r="B33" s="47" t="s">
        <v>145</v>
      </c>
      <c r="C33" s="249">
        <v>-605</v>
      </c>
      <c r="D33" s="249">
        <v>-605</v>
      </c>
      <c r="E33" s="357"/>
    </row>
    <row r="34" spans="1:5" ht="18">
      <c r="A34" s="252">
        <v>2.21</v>
      </c>
      <c r="B34" s="47" t="s">
        <v>146</v>
      </c>
      <c r="C34" s="249">
        <v>-405.3</v>
      </c>
      <c r="D34" s="249">
        <v>-405.3</v>
      </c>
      <c r="E34" s="357"/>
    </row>
    <row r="35" spans="1:5" ht="18">
      <c r="A35" s="252">
        <v>2.2200000000000002</v>
      </c>
      <c r="B35" s="47" t="s">
        <v>147</v>
      </c>
      <c r="C35" s="249">
        <v>-488.6</v>
      </c>
      <c r="D35" s="249">
        <v>-488.6</v>
      </c>
      <c r="E35" s="357"/>
    </row>
    <row r="36" spans="1:5" s="333" customFormat="1" ht="33">
      <c r="A36" s="67">
        <v>2.23</v>
      </c>
      <c r="B36" s="47" t="s">
        <v>148</v>
      </c>
      <c r="C36" s="249">
        <v>24708.1</v>
      </c>
      <c r="D36" s="249">
        <v>24708.1</v>
      </c>
      <c r="E36" s="357"/>
    </row>
    <row r="37" spans="1:5" ht="21" customHeight="1">
      <c r="A37" s="252">
        <v>2.25</v>
      </c>
      <c r="B37" s="47" t="s">
        <v>149</v>
      </c>
      <c r="C37" s="249">
        <v>-495</v>
      </c>
      <c r="D37" s="249">
        <v>-495</v>
      </c>
      <c r="E37" s="357"/>
    </row>
    <row r="38" spans="1:5" ht="18">
      <c r="A38" s="252">
        <v>2.2599999999999998</v>
      </c>
      <c r="B38" s="47" t="s">
        <v>150</v>
      </c>
      <c r="C38" s="249">
        <v>-447.6</v>
      </c>
      <c r="D38" s="249">
        <v>-447.6</v>
      </c>
      <c r="E38" s="357"/>
    </row>
    <row r="39" spans="1:5" ht="18">
      <c r="A39" s="252">
        <v>2.27</v>
      </c>
      <c r="B39" s="47" t="s">
        <v>151</v>
      </c>
      <c r="C39" s="249">
        <v>0</v>
      </c>
      <c r="D39" s="249">
        <v>-490.1</v>
      </c>
      <c r="E39" s="357"/>
    </row>
    <row r="40" spans="1:5" ht="18">
      <c r="A40" s="252">
        <v>2.2999999999999998</v>
      </c>
      <c r="B40" s="47" t="s">
        <v>152</v>
      </c>
      <c r="C40" s="249">
        <v>-306.10000000000002</v>
      </c>
      <c r="D40" s="249">
        <v>-306.10000000000002</v>
      </c>
      <c r="E40" s="357"/>
    </row>
    <row r="41" spans="1:5" ht="18">
      <c r="A41" s="252">
        <v>2.31</v>
      </c>
      <c r="B41" s="47" t="s">
        <v>153</v>
      </c>
      <c r="C41" s="249">
        <v>-540</v>
      </c>
      <c r="D41" s="249">
        <v>-540</v>
      </c>
      <c r="E41" s="357"/>
    </row>
    <row r="42" spans="1:5" ht="18">
      <c r="A42" s="252">
        <v>2.33</v>
      </c>
      <c r="B42" s="47" t="s">
        <v>154</v>
      </c>
      <c r="C42" s="249">
        <v>6833.2</v>
      </c>
      <c r="D42" s="249">
        <v>6833.2</v>
      </c>
      <c r="E42" s="357"/>
    </row>
    <row r="43" spans="1:5" ht="18">
      <c r="A43" s="252">
        <v>2.34</v>
      </c>
      <c r="B43" s="47" t="s">
        <v>572</v>
      </c>
      <c r="C43" s="249">
        <v>2500</v>
      </c>
      <c r="D43" s="249">
        <v>2500</v>
      </c>
      <c r="E43" s="357"/>
    </row>
    <row r="44" spans="1:5" ht="17.25">
      <c r="A44" s="110">
        <v>5</v>
      </c>
      <c r="B44" s="78" t="s">
        <v>73</v>
      </c>
      <c r="C44" s="77">
        <v>-11157.3</v>
      </c>
      <c r="D44" s="77">
        <v>-11157.3</v>
      </c>
    </row>
    <row r="45" spans="1:5" ht="17.25">
      <c r="A45" s="110">
        <v>6</v>
      </c>
      <c r="B45" s="78" t="s">
        <v>155</v>
      </c>
      <c r="C45" s="287">
        <v>4000</v>
      </c>
      <c r="D45" s="287">
        <v>4000</v>
      </c>
    </row>
    <row r="46" spans="1:5" ht="16.5">
      <c r="A46" s="288"/>
      <c r="B46" s="238" t="s">
        <v>7</v>
      </c>
      <c r="C46" s="289"/>
      <c r="D46" s="289"/>
    </row>
    <row r="47" spans="1:5" ht="49.5">
      <c r="A47" s="256">
        <v>6.1</v>
      </c>
      <c r="B47" s="47" t="s">
        <v>156</v>
      </c>
      <c r="C47" s="249">
        <v>4000</v>
      </c>
      <c r="D47" s="249">
        <v>4000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25" right="0.25" top="0.21" bottom="0.17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0"/>
  <sheetViews>
    <sheetView workbookViewId="0">
      <selection activeCell="G12" sqref="G12"/>
    </sheetView>
  </sheetViews>
  <sheetFormatPr defaultRowHeight="16.5"/>
  <cols>
    <col min="1" max="1" width="13.140625" style="163" customWidth="1"/>
    <col min="2" max="2" width="16.140625" style="163" customWidth="1"/>
    <col min="3" max="3" width="26.85546875" style="163" customWidth="1"/>
    <col min="4" max="4" width="17.28515625" style="163" customWidth="1"/>
    <col min="5" max="5" width="12.140625" style="163" customWidth="1"/>
    <col min="6" max="6" width="10.7109375" style="163" bestFit="1" customWidth="1"/>
    <col min="7" max="7" width="10.5703125" style="163" bestFit="1" customWidth="1"/>
    <col min="8" max="8" width="9.140625" style="163"/>
    <col min="9" max="9" width="9.42578125" style="163" bestFit="1" customWidth="1"/>
    <col min="10" max="254" width="9.140625" style="163"/>
    <col min="255" max="255" width="13.140625" style="163" customWidth="1"/>
    <col min="256" max="256" width="16.140625" style="163" customWidth="1"/>
    <col min="257" max="257" width="26.85546875" style="163" customWidth="1"/>
    <col min="258" max="258" width="17.42578125" style="163" customWidth="1"/>
    <col min="259" max="259" width="15.140625" style="163" customWidth="1"/>
    <col min="260" max="260" width="19.140625" style="163" customWidth="1"/>
    <col min="261" max="261" width="17.5703125" style="163" customWidth="1"/>
    <col min="262" max="262" width="15.7109375" style="163" customWidth="1"/>
    <col min="263" max="263" width="17.140625" style="163" customWidth="1"/>
    <col min="264" max="264" width="9.140625" style="163"/>
    <col min="265" max="265" width="9.42578125" style="163" bestFit="1" customWidth="1"/>
    <col min="266" max="510" width="9.140625" style="163"/>
    <col min="511" max="511" width="13.140625" style="163" customWidth="1"/>
    <col min="512" max="512" width="16.140625" style="163" customWidth="1"/>
    <col min="513" max="513" width="26.85546875" style="163" customWidth="1"/>
    <col min="514" max="514" width="17.42578125" style="163" customWidth="1"/>
    <col min="515" max="515" width="15.140625" style="163" customWidth="1"/>
    <col min="516" max="516" width="19.140625" style="163" customWidth="1"/>
    <col min="517" max="517" width="17.5703125" style="163" customWidth="1"/>
    <col min="518" max="518" width="15.7109375" style="163" customWidth="1"/>
    <col min="519" max="519" width="17.140625" style="163" customWidth="1"/>
    <col min="520" max="520" width="9.140625" style="163"/>
    <col min="521" max="521" width="9.42578125" style="163" bestFit="1" customWidth="1"/>
    <col min="522" max="766" width="9.140625" style="163"/>
    <col min="767" max="767" width="13.140625" style="163" customWidth="1"/>
    <col min="768" max="768" width="16.140625" style="163" customWidth="1"/>
    <col min="769" max="769" width="26.85546875" style="163" customWidth="1"/>
    <col min="770" max="770" width="17.42578125" style="163" customWidth="1"/>
    <col min="771" max="771" width="15.140625" style="163" customWidth="1"/>
    <col min="772" max="772" width="19.140625" style="163" customWidth="1"/>
    <col min="773" max="773" width="17.5703125" style="163" customWidth="1"/>
    <col min="774" max="774" width="15.7109375" style="163" customWidth="1"/>
    <col min="775" max="775" width="17.140625" style="163" customWidth="1"/>
    <col min="776" max="776" width="9.140625" style="163"/>
    <col min="777" max="777" width="9.42578125" style="163" bestFit="1" customWidth="1"/>
    <col min="778" max="1022" width="9.140625" style="163"/>
    <col min="1023" max="1023" width="13.140625" style="163" customWidth="1"/>
    <col min="1024" max="1024" width="16.140625" style="163" customWidth="1"/>
    <col min="1025" max="1025" width="26.85546875" style="163" customWidth="1"/>
    <col min="1026" max="1026" width="17.42578125" style="163" customWidth="1"/>
    <col min="1027" max="1027" width="15.140625" style="163" customWidth="1"/>
    <col min="1028" max="1028" width="19.140625" style="163" customWidth="1"/>
    <col min="1029" max="1029" width="17.5703125" style="163" customWidth="1"/>
    <col min="1030" max="1030" width="15.7109375" style="163" customWidth="1"/>
    <col min="1031" max="1031" width="17.140625" style="163" customWidth="1"/>
    <col min="1032" max="1032" width="9.140625" style="163"/>
    <col min="1033" max="1033" width="9.42578125" style="163" bestFit="1" customWidth="1"/>
    <col min="1034" max="1278" width="9.140625" style="163"/>
    <col min="1279" max="1279" width="13.140625" style="163" customWidth="1"/>
    <col min="1280" max="1280" width="16.140625" style="163" customWidth="1"/>
    <col min="1281" max="1281" width="26.85546875" style="163" customWidth="1"/>
    <col min="1282" max="1282" width="17.42578125" style="163" customWidth="1"/>
    <col min="1283" max="1283" width="15.140625" style="163" customWidth="1"/>
    <col min="1284" max="1284" width="19.140625" style="163" customWidth="1"/>
    <col min="1285" max="1285" width="17.5703125" style="163" customWidth="1"/>
    <col min="1286" max="1286" width="15.7109375" style="163" customWidth="1"/>
    <col min="1287" max="1287" width="17.140625" style="163" customWidth="1"/>
    <col min="1288" max="1288" width="9.140625" style="163"/>
    <col min="1289" max="1289" width="9.42578125" style="163" bestFit="1" customWidth="1"/>
    <col min="1290" max="1534" width="9.140625" style="163"/>
    <col min="1535" max="1535" width="13.140625" style="163" customWidth="1"/>
    <col min="1536" max="1536" width="16.140625" style="163" customWidth="1"/>
    <col min="1537" max="1537" width="26.85546875" style="163" customWidth="1"/>
    <col min="1538" max="1538" width="17.42578125" style="163" customWidth="1"/>
    <col min="1539" max="1539" width="15.140625" style="163" customWidth="1"/>
    <col min="1540" max="1540" width="19.140625" style="163" customWidth="1"/>
    <col min="1541" max="1541" width="17.5703125" style="163" customWidth="1"/>
    <col min="1542" max="1542" width="15.7109375" style="163" customWidth="1"/>
    <col min="1543" max="1543" width="17.140625" style="163" customWidth="1"/>
    <col min="1544" max="1544" width="9.140625" style="163"/>
    <col min="1545" max="1545" width="9.42578125" style="163" bestFit="1" customWidth="1"/>
    <col min="1546" max="1790" width="9.140625" style="163"/>
    <col min="1791" max="1791" width="13.140625" style="163" customWidth="1"/>
    <col min="1792" max="1792" width="16.140625" style="163" customWidth="1"/>
    <col min="1793" max="1793" width="26.85546875" style="163" customWidth="1"/>
    <col min="1794" max="1794" width="17.42578125" style="163" customWidth="1"/>
    <col min="1795" max="1795" width="15.140625" style="163" customWidth="1"/>
    <col min="1796" max="1796" width="19.140625" style="163" customWidth="1"/>
    <col min="1797" max="1797" width="17.5703125" style="163" customWidth="1"/>
    <col min="1798" max="1798" width="15.7109375" style="163" customWidth="1"/>
    <col min="1799" max="1799" width="17.140625" style="163" customWidth="1"/>
    <col min="1800" max="1800" width="9.140625" style="163"/>
    <col min="1801" max="1801" width="9.42578125" style="163" bestFit="1" customWidth="1"/>
    <col min="1802" max="2046" width="9.140625" style="163"/>
    <col min="2047" max="2047" width="13.140625" style="163" customWidth="1"/>
    <col min="2048" max="2048" width="16.140625" style="163" customWidth="1"/>
    <col min="2049" max="2049" width="26.85546875" style="163" customWidth="1"/>
    <col min="2050" max="2050" width="17.42578125" style="163" customWidth="1"/>
    <col min="2051" max="2051" width="15.140625" style="163" customWidth="1"/>
    <col min="2052" max="2052" width="19.140625" style="163" customWidth="1"/>
    <col min="2053" max="2053" width="17.5703125" style="163" customWidth="1"/>
    <col min="2054" max="2054" width="15.7109375" style="163" customWidth="1"/>
    <col min="2055" max="2055" width="17.140625" style="163" customWidth="1"/>
    <col min="2056" max="2056" width="9.140625" style="163"/>
    <col min="2057" max="2057" width="9.42578125" style="163" bestFit="1" customWidth="1"/>
    <col min="2058" max="2302" width="9.140625" style="163"/>
    <col min="2303" max="2303" width="13.140625" style="163" customWidth="1"/>
    <col min="2304" max="2304" width="16.140625" style="163" customWidth="1"/>
    <col min="2305" max="2305" width="26.85546875" style="163" customWidth="1"/>
    <col min="2306" max="2306" width="17.42578125" style="163" customWidth="1"/>
    <col min="2307" max="2307" width="15.140625" style="163" customWidth="1"/>
    <col min="2308" max="2308" width="19.140625" style="163" customWidth="1"/>
    <col min="2309" max="2309" width="17.5703125" style="163" customWidth="1"/>
    <col min="2310" max="2310" width="15.7109375" style="163" customWidth="1"/>
    <col min="2311" max="2311" width="17.140625" style="163" customWidth="1"/>
    <col min="2312" max="2312" width="9.140625" style="163"/>
    <col min="2313" max="2313" width="9.42578125" style="163" bestFit="1" customWidth="1"/>
    <col min="2314" max="2558" width="9.140625" style="163"/>
    <col min="2559" max="2559" width="13.140625" style="163" customWidth="1"/>
    <col min="2560" max="2560" width="16.140625" style="163" customWidth="1"/>
    <col min="2561" max="2561" width="26.85546875" style="163" customWidth="1"/>
    <col min="2562" max="2562" width="17.42578125" style="163" customWidth="1"/>
    <col min="2563" max="2563" width="15.140625" style="163" customWidth="1"/>
    <col min="2564" max="2564" width="19.140625" style="163" customWidth="1"/>
    <col min="2565" max="2565" width="17.5703125" style="163" customWidth="1"/>
    <col min="2566" max="2566" width="15.7109375" style="163" customWidth="1"/>
    <col min="2567" max="2567" width="17.140625" style="163" customWidth="1"/>
    <col min="2568" max="2568" width="9.140625" style="163"/>
    <col min="2569" max="2569" width="9.42578125" style="163" bestFit="1" customWidth="1"/>
    <col min="2570" max="2814" width="9.140625" style="163"/>
    <col min="2815" max="2815" width="13.140625" style="163" customWidth="1"/>
    <col min="2816" max="2816" width="16.140625" style="163" customWidth="1"/>
    <col min="2817" max="2817" width="26.85546875" style="163" customWidth="1"/>
    <col min="2818" max="2818" width="17.42578125" style="163" customWidth="1"/>
    <col min="2819" max="2819" width="15.140625" style="163" customWidth="1"/>
    <col min="2820" max="2820" width="19.140625" style="163" customWidth="1"/>
    <col min="2821" max="2821" width="17.5703125" style="163" customWidth="1"/>
    <col min="2822" max="2822" width="15.7109375" style="163" customWidth="1"/>
    <col min="2823" max="2823" width="17.140625" style="163" customWidth="1"/>
    <col min="2824" max="2824" width="9.140625" style="163"/>
    <col min="2825" max="2825" width="9.42578125" style="163" bestFit="1" customWidth="1"/>
    <col min="2826" max="3070" width="9.140625" style="163"/>
    <col min="3071" max="3071" width="13.140625" style="163" customWidth="1"/>
    <col min="3072" max="3072" width="16.140625" style="163" customWidth="1"/>
    <col min="3073" max="3073" width="26.85546875" style="163" customWidth="1"/>
    <col min="3074" max="3074" width="17.42578125" style="163" customWidth="1"/>
    <col min="3075" max="3075" width="15.140625" style="163" customWidth="1"/>
    <col min="3076" max="3076" width="19.140625" style="163" customWidth="1"/>
    <col min="3077" max="3077" width="17.5703125" style="163" customWidth="1"/>
    <col min="3078" max="3078" width="15.7109375" style="163" customWidth="1"/>
    <col min="3079" max="3079" width="17.140625" style="163" customWidth="1"/>
    <col min="3080" max="3080" width="9.140625" style="163"/>
    <col min="3081" max="3081" width="9.42578125" style="163" bestFit="1" customWidth="1"/>
    <col min="3082" max="3326" width="9.140625" style="163"/>
    <col min="3327" max="3327" width="13.140625" style="163" customWidth="1"/>
    <col min="3328" max="3328" width="16.140625" style="163" customWidth="1"/>
    <col min="3329" max="3329" width="26.85546875" style="163" customWidth="1"/>
    <col min="3330" max="3330" width="17.42578125" style="163" customWidth="1"/>
    <col min="3331" max="3331" width="15.140625" style="163" customWidth="1"/>
    <col min="3332" max="3332" width="19.140625" style="163" customWidth="1"/>
    <col min="3333" max="3333" width="17.5703125" style="163" customWidth="1"/>
    <col min="3334" max="3334" width="15.7109375" style="163" customWidth="1"/>
    <col min="3335" max="3335" width="17.140625" style="163" customWidth="1"/>
    <col min="3336" max="3336" width="9.140625" style="163"/>
    <col min="3337" max="3337" width="9.42578125" style="163" bestFit="1" customWidth="1"/>
    <col min="3338" max="3582" width="9.140625" style="163"/>
    <col min="3583" max="3583" width="13.140625" style="163" customWidth="1"/>
    <col min="3584" max="3584" width="16.140625" style="163" customWidth="1"/>
    <col min="3585" max="3585" width="26.85546875" style="163" customWidth="1"/>
    <col min="3586" max="3586" width="17.42578125" style="163" customWidth="1"/>
    <col min="3587" max="3587" width="15.140625" style="163" customWidth="1"/>
    <col min="3588" max="3588" width="19.140625" style="163" customWidth="1"/>
    <col min="3589" max="3589" width="17.5703125" style="163" customWidth="1"/>
    <col min="3590" max="3590" width="15.7109375" style="163" customWidth="1"/>
    <col min="3591" max="3591" width="17.140625" style="163" customWidth="1"/>
    <col min="3592" max="3592" width="9.140625" style="163"/>
    <col min="3593" max="3593" width="9.42578125" style="163" bestFit="1" customWidth="1"/>
    <col min="3594" max="3838" width="9.140625" style="163"/>
    <col min="3839" max="3839" width="13.140625" style="163" customWidth="1"/>
    <col min="3840" max="3840" width="16.140625" style="163" customWidth="1"/>
    <col min="3841" max="3841" width="26.85546875" style="163" customWidth="1"/>
    <col min="3842" max="3842" width="17.42578125" style="163" customWidth="1"/>
    <col min="3843" max="3843" width="15.140625" style="163" customWidth="1"/>
    <col min="3844" max="3844" width="19.140625" style="163" customWidth="1"/>
    <col min="3845" max="3845" width="17.5703125" style="163" customWidth="1"/>
    <col min="3846" max="3846" width="15.7109375" style="163" customWidth="1"/>
    <col min="3847" max="3847" width="17.140625" style="163" customWidth="1"/>
    <col min="3848" max="3848" width="9.140625" style="163"/>
    <col min="3849" max="3849" width="9.42578125" style="163" bestFit="1" customWidth="1"/>
    <col min="3850" max="4094" width="9.140625" style="163"/>
    <col min="4095" max="4095" width="13.140625" style="163" customWidth="1"/>
    <col min="4096" max="4096" width="16.140625" style="163" customWidth="1"/>
    <col min="4097" max="4097" width="26.85546875" style="163" customWidth="1"/>
    <col min="4098" max="4098" width="17.42578125" style="163" customWidth="1"/>
    <col min="4099" max="4099" width="15.140625" style="163" customWidth="1"/>
    <col min="4100" max="4100" width="19.140625" style="163" customWidth="1"/>
    <col min="4101" max="4101" width="17.5703125" style="163" customWidth="1"/>
    <col min="4102" max="4102" width="15.7109375" style="163" customWidth="1"/>
    <col min="4103" max="4103" width="17.140625" style="163" customWidth="1"/>
    <col min="4104" max="4104" width="9.140625" style="163"/>
    <col min="4105" max="4105" width="9.42578125" style="163" bestFit="1" customWidth="1"/>
    <col min="4106" max="4350" width="9.140625" style="163"/>
    <col min="4351" max="4351" width="13.140625" style="163" customWidth="1"/>
    <col min="4352" max="4352" width="16.140625" style="163" customWidth="1"/>
    <col min="4353" max="4353" width="26.85546875" style="163" customWidth="1"/>
    <col min="4354" max="4354" width="17.42578125" style="163" customWidth="1"/>
    <col min="4355" max="4355" width="15.140625" style="163" customWidth="1"/>
    <col min="4356" max="4356" width="19.140625" style="163" customWidth="1"/>
    <col min="4357" max="4357" width="17.5703125" style="163" customWidth="1"/>
    <col min="4358" max="4358" width="15.7109375" style="163" customWidth="1"/>
    <col min="4359" max="4359" width="17.140625" style="163" customWidth="1"/>
    <col min="4360" max="4360" width="9.140625" style="163"/>
    <col min="4361" max="4361" width="9.42578125" style="163" bestFit="1" customWidth="1"/>
    <col min="4362" max="4606" width="9.140625" style="163"/>
    <col min="4607" max="4607" width="13.140625" style="163" customWidth="1"/>
    <col min="4608" max="4608" width="16.140625" style="163" customWidth="1"/>
    <col min="4609" max="4609" width="26.85546875" style="163" customWidth="1"/>
    <col min="4610" max="4610" width="17.42578125" style="163" customWidth="1"/>
    <col min="4611" max="4611" width="15.140625" style="163" customWidth="1"/>
    <col min="4612" max="4612" width="19.140625" style="163" customWidth="1"/>
    <col min="4613" max="4613" width="17.5703125" style="163" customWidth="1"/>
    <col min="4614" max="4614" width="15.7109375" style="163" customWidth="1"/>
    <col min="4615" max="4615" width="17.140625" style="163" customWidth="1"/>
    <col min="4616" max="4616" width="9.140625" style="163"/>
    <col min="4617" max="4617" width="9.42578125" style="163" bestFit="1" customWidth="1"/>
    <col min="4618" max="4862" width="9.140625" style="163"/>
    <col min="4863" max="4863" width="13.140625" style="163" customWidth="1"/>
    <col min="4864" max="4864" width="16.140625" style="163" customWidth="1"/>
    <col min="4865" max="4865" width="26.85546875" style="163" customWidth="1"/>
    <col min="4866" max="4866" width="17.42578125" style="163" customWidth="1"/>
    <col min="4867" max="4867" width="15.140625" style="163" customWidth="1"/>
    <col min="4868" max="4868" width="19.140625" style="163" customWidth="1"/>
    <col min="4869" max="4869" width="17.5703125" style="163" customWidth="1"/>
    <col min="4870" max="4870" width="15.7109375" style="163" customWidth="1"/>
    <col min="4871" max="4871" width="17.140625" style="163" customWidth="1"/>
    <col min="4872" max="4872" width="9.140625" style="163"/>
    <col min="4873" max="4873" width="9.42578125" style="163" bestFit="1" customWidth="1"/>
    <col min="4874" max="5118" width="9.140625" style="163"/>
    <col min="5119" max="5119" width="13.140625" style="163" customWidth="1"/>
    <col min="5120" max="5120" width="16.140625" style="163" customWidth="1"/>
    <col min="5121" max="5121" width="26.85546875" style="163" customWidth="1"/>
    <col min="5122" max="5122" width="17.42578125" style="163" customWidth="1"/>
    <col min="5123" max="5123" width="15.140625" style="163" customWidth="1"/>
    <col min="5124" max="5124" width="19.140625" style="163" customWidth="1"/>
    <col min="5125" max="5125" width="17.5703125" style="163" customWidth="1"/>
    <col min="5126" max="5126" width="15.7109375" style="163" customWidth="1"/>
    <col min="5127" max="5127" width="17.140625" style="163" customWidth="1"/>
    <col min="5128" max="5128" width="9.140625" style="163"/>
    <col min="5129" max="5129" width="9.42578125" style="163" bestFit="1" customWidth="1"/>
    <col min="5130" max="5374" width="9.140625" style="163"/>
    <col min="5375" max="5375" width="13.140625" style="163" customWidth="1"/>
    <col min="5376" max="5376" width="16.140625" style="163" customWidth="1"/>
    <col min="5377" max="5377" width="26.85546875" style="163" customWidth="1"/>
    <col min="5378" max="5378" width="17.42578125" style="163" customWidth="1"/>
    <col min="5379" max="5379" width="15.140625" style="163" customWidth="1"/>
    <col min="5380" max="5380" width="19.140625" style="163" customWidth="1"/>
    <col min="5381" max="5381" width="17.5703125" style="163" customWidth="1"/>
    <col min="5382" max="5382" width="15.7109375" style="163" customWidth="1"/>
    <col min="5383" max="5383" width="17.140625" style="163" customWidth="1"/>
    <col min="5384" max="5384" width="9.140625" style="163"/>
    <col min="5385" max="5385" width="9.42578125" style="163" bestFit="1" customWidth="1"/>
    <col min="5386" max="5630" width="9.140625" style="163"/>
    <col min="5631" max="5631" width="13.140625" style="163" customWidth="1"/>
    <col min="5632" max="5632" width="16.140625" style="163" customWidth="1"/>
    <col min="5633" max="5633" width="26.85546875" style="163" customWidth="1"/>
    <col min="5634" max="5634" width="17.42578125" style="163" customWidth="1"/>
    <col min="5635" max="5635" width="15.140625" style="163" customWidth="1"/>
    <col min="5636" max="5636" width="19.140625" style="163" customWidth="1"/>
    <col min="5637" max="5637" width="17.5703125" style="163" customWidth="1"/>
    <col min="5638" max="5638" width="15.7109375" style="163" customWidth="1"/>
    <col min="5639" max="5639" width="17.140625" style="163" customWidth="1"/>
    <col min="5640" max="5640" width="9.140625" style="163"/>
    <col min="5641" max="5641" width="9.42578125" style="163" bestFit="1" customWidth="1"/>
    <col min="5642" max="5886" width="9.140625" style="163"/>
    <col min="5887" max="5887" width="13.140625" style="163" customWidth="1"/>
    <col min="5888" max="5888" width="16.140625" style="163" customWidth="1"/>
    <col min="5889" max="5889" width="26.85546875" style="163" customWidth="1"/>
    <col min="5890" max="5890" width="17.42578125" style="163" customWidth="1"/>
    <col min="5891" max="5891" width="15.140625" style="163" customWidth="1"/>
    <col min="5892" max="5892" width="19.140625" style="163" customWidth="1"/>
    <col min="5893" max="5893" width="17.5703125" style="163" customWidth="1"/>
    <col min="5894" max="5894" width="15.7109375" style="163" customWidth="1"/>
    <col min="5895" max="5895" width="17.140625" style="163" customWidth="1"/>
    <col min="5896" max="5896" width="9.140625" style="163"/>
    <col min="5897" max="5897" width="9.42578125" style="163" bestFit="1" customWidth="1"/>
    <col min="5898" max="6142" width="9.140625" style="163"/>
    <col min="6143" max="6143" width="13.140625" style="163" customWidth="1"/>
    <col min="6144" max="6144" width="16.140625" style="163" customWidth="1"/>
    <col min="6145" max="6145" width="26.85546875" style="163" customWidth="1"/>
    <col min="6146" max="6146" width="17.42578125" style="163" customWidth="1"/>
    <col min="6147" max="6147" width="15.140625" style="163" customWidth="1"/>
    <col min="6148" max="6148" width="19.140625" style="163" customWidth="1"/>
    <col min="6149" max="6149" width="17.5703125" style="163" customWidth="1"/>
    <col min="6150" max="6150" width="15.7109375" style="163" customWidth="1"/>
    <col min="6151" max="6151" width="17.140625" style="163" customWidth="1"/>
    <col min="6152" max="6152" width="9.140625" style="163"/>
    <col min="6153" max="6153" width="9.42578125" style="163" bestFit="1" customWidth="1"/>
    <col min="6154" max="6398" width="9.140625" style="163"/>
    <col min="6399" max="6399" width="13.140625" style="163" customWidth="1"/>
    <col min="6400" max="6400" width="16.140625" style="163" customWidth="1"/>
    <col min="6401" max="6401" width="26.85546875" style="163" customWidth="1"/>
    <col min="6402" max="6402" width="17.42578125" style="163" customWidth="1"/>
    <col min="6403" max="6403" width="15.140625" style="163" customWidth="1"/>
    <col min="6404" max="6404" width="19.140625" style="163" customWidth="1"/>
    <col min="6405" max="6405" width="17.5703125" style="163" customWidth="1"/>
    <col min="6406" max="6406" width="15.7109375" style="163" customWidth="1"/>
    <col min="6407" max="6407" width="17.140625" style="163" customWidth="1"/>
    <col min="6408" max="6408" width="9.140625" style="163"/>
    <col min="6409" max="6409" width="9.42578125" style="163" bestFit="1" customWidth="1"/>
    <col min="6410" max="6654" width="9.140625" style="163"/>
    <col min="6655" max="6655" width="13.140625" style="163" customWidth="1"/>
    <col min="6656" max="6656" width="16.140625" style="163" customWidth="1"/>
    <col min="6657" max="6657" width="26.85546875" style="163" customWidth="1"/>
    <col min="6658" max="6658" width="17.42578125" style="163" customWidth="1"/>
    <col min="6659" max="6659" width="15.140625" style="163" customWidth="1"/>
    <col min="6660" max="6660" width="19.140625" style="163" customWidth="1"/>
    <col min="6661" max="6661" width="17.5703125" style="163" customWidth="1"/>
    <col min="6662" max="6662" width="15.7109375" style="163" customWidth="1"/>
    <col min="6663" max="6663" width="17.140625" style="163" customWidth="1"/>
    <col min="6664" max="6664" width="9.140625" style="163"/>
    <col min="6665" max="6665" width="9.42578125" style="163" bestFit="1" customWidth="1"/>
    <col min="6666" max="6910" width="9.140625" style="163"/>
    <col min="6911" max="6911" width="13.140625" style="163" customWidth="1"/>
    <col min="6912" max="6912" width="16.140625" style="163" customWidth="1"/>
    <col min="6913" max="6913" width="26.85546875" style="163" customWidth="1"/>
    <col min="6914" max="6914" width="17.42578125" style="163" customWidth="1"/>
    <col min="6915" max="6915" width="15.140625" style="163" customWidth="1"/>
    <col min="6916" max="6916" width="19.140625" style="163" customWidth="1"/>
    <col min="6917" max="6917" width="17.5703125" style="163" customWidth="1"/>
    <col min="6918" max="6918" width="15.7109375" style="163" customWidth="1"/>
    <col min="6919" max="6919" width="17.140625" style="163" customWidth="1"/>
    <col min="6920" max="6920" width="9.140625" style="163"/>
    <col min="6921" max="6921" width="9.42578125" style="163" bestFit="1" customWidth="1"/>
    <col min="6922" max="7166" width="9.140625" style="163"/>
    <col min="7167" max="7167" width="13.140625" style="163" customWidth="1"/>
    <col min="7168" max="7168" width="16.140625" style="163" customWidth="1"/>
    <col min="7169" max="7169" width="26.85546875" style="163" customWidth="1"/>
    <col min="7170" max="7170" width="17.42578125" style="163" customWidth="1"/>
    <col min="7171" max="7171" width="15.140625" style="163" customWidth="1"/>
    <col min="7172" max="7172" width="19.140625" style="163" customWidth="1"/>
    <col min="7173" max="7173" width="17.5703125" style="163" customWidth="1"/>
    <col min="7174" max="7174" width="15.7109375" style="163" customWidth="1"/>
    <col min="7175" max="7175" width="17.140625" style="163" customWidth="1"/>
    <col min="7176" max="7176" width="9.140625" style="163"/>
    <col min="7177" max="7177" width="9.42578125" style="163" bestFit="1" customWidth="1"/>
    <col min="7178" max="7422" width="9.140625" style="163"/>
    <col min="7423" max="7423" width="13.140625" style="163" customWidth="1"/>
    <col min="7424" max="7424" width="16.140625" style="163" customWidth="1"/>
    <col min="7425" max="7425" width="26.85546875" style="163" customWidth="1"/>
    <col min="7426" max="7426" width="17.42578125" style="163" customWidth="1"/>
    <col min="7427" max="7427" width="15.140625" style="163" customWidth="1"/>
    <col min="7428" max="7428" width="19.140625" style="163" customWidth="1"/>
    <col min="7429" max="7429" width="17.5703125" style="163" customWidth="1"/>
    <col min="7430" max="7430" width="15.7109375" style="163" customWidth="1"/>
    <col min="7431" max="7431" width="17.140625" style="163" customWidth="1"/>
    <col min="7432" max="7432" width="9.140625" style="163"/>
    <col min="7433" max="7433" width="9.42578125" style="163" bestFit="1" customWidth="1"/>
    <col min="7434" max="7678" width="9.140625" style="163"/>
    <col min="7679" max="7679" width="13.140625" style="163" customWidth="1"/>
    <col min="7680" max="7680" width="16.140625" style="163" customWidth="1"/>
    <col min="7681" max="7681" width="26.85546875" style="163" customWidth="1"/>
    <col min="7682" max="7682" width="17.42578125" style="163" customWidth="1"/>
    <col min="7683" max="7683" width="15.140625" style="163" customWidth="1"/>
    <col min="7684" max="7684" width="19.140625" style="163" customWidth="1"/>
    <col min="7685" max="7685" width="17.5703125" style="163" customWidth="1"/>
    <col min="7686" max="7686" width="15.7109375" style="163" customWidth="1"/>
    <col min="7687" max="7687" width="17.140625" style="163" customWidth="1"/>
    <col min="7688" max="7688" width="9.140625" style="163"/>
    <col min="7689" max="7689" width="9.42578125" style="163" bestFit="1" customWidth="1"/>
    <col min="7690" max="7934" width="9.140625" style="163"/>
    <col min="7935" max="7935" width="13.140625" style="163" customWidth="1"/>
    <col min="7936" max="7936" width="16.140625" style="163" customWidth="1"/>
    <col min="7937" max="7937" width="26.85546875" style="163" customWidth="1"/>
    <col min="7938" max="7938" width="17.42578125" style="163" customWidth="1"/>
    <col min="7939" max="7939" width="15.140625" style="163" customWidth="1"/>
    <col min="7940" max="7940" width="19.140625" style="163" customWidth="1"/>
    <col min="7941" max="7941" width="17.5703125" style="163" customWidth="1"/>
    <col min="7942" max="7942" width="15.7109375" style="163" customWidth="1"/>
    <col min="7943" max="7943" width="17.140625" style="163" customWidth="1"/>
    <col min="7944" max="7944" width="9.140625" style="163"/>
    <col min="7945" max="7945" width="9.42578125" style="163" bestFit="1" customWidth="1"/>
    <col min="7946" max="8190" width="9.140625" style="163"/>
    <col min="8191" max="8191" width="13.140625" style="163" customWidth="1"/>
    <col min="8192" max="8192" width="16.140625" style="163" customWidth="1"/>
    <col min="8193" max="8193" width="26.85546875" style="163" customWidth="1"/>
    <col min="8194" max="8194" width="17.42578125" style="163" customWidth="1"/>
    <col min="8195" max="8195" width="15.140625" style="163" customWidth="1"/>
    <col min="8196" max="8196" width="19.140625" style="163" customWidth="1"/>
    <col min="8197" max="8197" width="17.5703125" style="163" customWidth="1"/>
    <col min="8198" max="8198" width="15.7109375" style="163" customWidth="1"/>
    <col min="8199" max="8199" width="17.140625" style="163" customWidth="1"/>
    <col min="8200" max="8200" width="9.140625" style="163"/>
    <col min="8201" max="8201" width="9.42578125" style="163" bestFit="1" customWidth="1"/>
    <col min="8202" max="8446" width="9.140625" style="163"/>
    <col min="8447" max="8447" width="13.140625" style="163" customWidth="1"/>
    <col min="8448" max="8448" width="16.140625" style="163" customWidth="1"/>
    <col min="8449" max="8449" width="26.85546875" style="163" customWidth="1"/>
    <col min="8450" max="8450" width="17.42578125" style="163" customWidth="1"/>
    <col min="8451" max="8451" width="15.140625" style="163" customWidth="1"/>
    <col min="8452" max="8452" width="19.140625" style="163" customWidth="1"/>
    <col min="8453" max="8453" width="17.5703125" style="163" customWidth="1"/>
    <col min="8454" max="8454" width="15.7109375" style="163" customWidth="1"/>
    <col min="8455" max="8455" width="17.140625" style="163" customWidth="1"/>
    <col min="8456" max="8456" width="9.140625" style="163"/>
    <col min="8457" max="8457" width="9.42578125" style="163" bestFit="1" customWidth="1"/>
    <col min="8458" max="8702" width="9.140625" style="163"/>
    <col min="8703" max="8703" width="13.140625" style="163" customWidth="1"/>
    <col min="8704" max="8704" width="16.140625" style="163" customWidth="1"/>
    <col min="8705" max="8705" width="26.85546875" style="163" customWidth="1"/>
    <col min="8706" max="8706" width="17.42578125" style="163" customWidth="1"/>
    <col min="8707" max="8707" width="15.140625" style="163" customWidth="1"/>
    <col min="8708" max="8708" width="19.140625" style="163" customWidth="1"/>
    <col min="8709" max="8709" width="17.5703125" style="163" customWidth="1"/>
    <col min="8710" max="8710" width="15.7109375" style="163" customWidth="1"/>
    <col min="8711" max="8711" width="17.140625" style="163" customWidth="1"/>
    <col min="8712" max="8712" width="9.140625" style="163"/>
    <col min="8713" max="8713" width="9.42578125" style="163" bestFit="1" customWidth="1"/>
    <col min="8714" max="8958" width="9.140625" style="163"/>
    <col min="8959" max="8959" width="13.140625" style="163" customWidth="1"/>
    <col min="8960" max="8960" width="16.140625" style="163" customWidth="1"/>
    <col min="8961" max="8961" width="26.85546875" style="163" customWidth="1"/>
    <col min="8962" max="8962" width="17.42578125" style="163" customWidth="1"/>
    <col min="8963" max="8963" width="15.140625" style="163" customWidth="1"/>
    <col min="8964" max="8964" width="19.140625" style="163" customWidth="1"/>
    <col min="8965" max="8965" width="17.5703125" style="163" customWidth="1"/>
    <col min="8966" max="8966" width="15.7109375" style="163" customWidth="1"/>
    <col min="8967" max="8967" width="17.140625" style="163" customWidth="1"/>
    <col min="8968" max="8968" width="9.140625" style="163"/>
    <col min="8969" max="8969" width="9.42578125" style="163" bestFit="1" customWidth="1"/>
    <col min="8970" max="9214" width="9.140625" style="163"/>
    <col min="9215" max="9215" width="13.140625" style="163" customWidth="1"/>
    <col min="9216" max="9216" width="16.140625" style="163" customWidth="1"/>
    <col min="9217" max="9217" width="26.85546875" style="163" customWidth="1"/>
    <col min="9218" max="9218" width="17.42578125" style="163" customWidth="1"/>
    <col min="9219" max="9219" width="15.140625" style="163" customWidth="1"/>
    <col min="9220" max="9220" width="19.140625" style="163" customWidth="1"/>
    <col min="9221" max="9221" width="17.5703125" style="163" customWidth="1"/>
    <col min="9222" max="9222" width="15.7109375" style="163" customWidth="1"/>
    <col min="9223" max="9223" width="17.140625" style="163" customWidth="1"/>
    <col min="9224" max="9224" width="9.140625" style="163"/>
    <col min="9225" max="9225" width="9.42578125" style="163" bestFit="1" customWidth="1"/>
    <col min="9226" max="9470" width="9.140625" style="163"/>
    <col min="9471" max="9471" width="13.140625" style="163" customWidth="1"/>
    <col min="9472" max="9472" width="16.140625" style="163" customWidth="1"/>
    <col min="9473" max="9473" width="26.85546875" style="163" customWidth="1"/>
    <col min="9474" max="9474" width="17.42578125" style="163" customWidth="1"/>
    <col min="9475" max="9475" width="15.140625" style="163" customWidth="1"/>
    <col min="9476" max="9476" width="19.140625" style="163" customWidth="1"/>
    <col min="9477" max="9477" width="17.5703125" style="163" customWidth="1"/>
    <col min="9478" max="9478" width="15.7109375" style="163" customWidth="1"/>
    <col min="9479" max="9479" width="17.140625" style="163" customWidth="1"/>
    <col min="9480" max="9480" width="9.140625" style="163"/>
    <col min="9481" max="9481" width="9.42578125" style="163" bestFit="1" customWidth="1"/>
    <col min="9482" max="9726" width="9.140625" style="163"/>
    <col min="9727" max="9727" width="13.140625" style="163" customWidth="1"/>
    <col min="9728" max="9728" width="16.140625" style="163" customWidth="1"/>
    <col min="9729" max="9729" width="26.85546875" style="163" customWidth="1"/>
    <col min="9730" max="9730" width="17.42578125" style="163" customWidth="1"/>
    <col min="9731" max="9731" width="15.140625" style="163" customWidth="1"/>
    <col min="9732" max="9732" width="19.140625" style="163" customWidth="1"/>
    <col min="9733" max="9733" width="17.5703125" style="163" customWidth="1"/>
    <col min="9734" max="9734" width="15.7109375" style="163" customWidth="1"/>
    <col min="9735" max="9735" width="17.140625" style="163" customWidth="1"/>
    <col min="9736" max="9736" width="9.140625" style="163"/>
    <col min="9737" max="9737" width="9.42578125" style="163" bestFit="1" customWidth="1"/>
    <col min="9738" max="9982" width="9.140625" style="163"/>
    <col min="9983" max="9983" width="13.140625" style="163" customWidth="1"/>
    <col min="9984" max="9984" width="16.140625" style="163" customWidth="1"/>
    <col min="9985" max="9985" width="26.85546875" style="163" customWidth="1"/>
    <col min="9986" max="9986" width="17.42578125" style="163" customWidth="1"/>
    <col min="9987" max="9987" width="15.140625" style="163" customWidth="1"/>
    <col min="9988" max="9988" width="19.140625" style="163" customWidth="1"/>
    <col min="9989" max="9989" width="17.5703125" style="163" customWidth="1"/>
    <col min="9990" max="9990" width="15.7109375" style="163" customWidth="1"/>
    <col min="9991" max="9991" width="17.140625" style="163" customWidth="1"/>
    <col min="9992" max="9992" width="9.140625" style="163"/>
    <col min="9993" max="9993" width="9.42578125" style="163" bestFit="1" customWidth="1"/>
    <col min="9994" max="10238" width="9.140625" style="163"/>
    <col min="10239" max="10239" width="13.140625" style="163" customWidth="1"/>
    <col min="10240" max="10240" width="16.140625" style="163" customWidth="1"/>
    <col min="10241" max="10241" width="26.85546875" style="163" customWidth="1"/>
    <col min="10242" max="10242" width="17.42578125" style="163" customWidth="1"/>
    <col min="10243" max="10243" width="15.140625" style="163" customWidth="1"/>
    <col min="10244" max="10244" width="19.140625" style="163" customWidth="1"/>
    <col min="10245" max="10245" width="17.5703125" style="163" customWidth="1"/>
    <col min="10246" max="10246" width="15.7109375" style="163" customWidth="1"/>
    <col min="10247" max="10247" width="17.140625" style="163" customWidth="1"/>
    <col min="10248" max="10248" width="9.140625" style="163"/>
    <col min="10249" max="10249" width="9.42578125" style="163" bestFit="1" customWidth="1"/>
    <col min="10250" max="10494" width="9.140625" style="163"/>
    <col min="10495" max="10495" width="13.140625" style="163" customWidth="1"/>
    <col min="10496" max="10496" width="16.140625" style="163" customWidth="1"/>
    <col min="10497" max="10497" width="26.85546875" style="163" customWidth="1"/>
    <col min="10498" max="10498" width="17.42578125" style="163" customWidth="1"/>
    <col min="10499" max="10499" width="15.140625" style="163" customWidth="1"/>
    <col min="10500" max="10500" width="19.140625" style="163" customWidth="1"/>
    <col min="10501" max="10501" width="17.5703125" style="163" customWidth="1"/>
    <col min="10502" max="10502" width="15.7109375" style="163" customWidth="1"/>
    <col min="10503" max="10503" width="17.140625" style="163" customWidth="1"/>
    <col min="10504" max="10504" width="9.140625" style="163"/>
    <col min="10505" max="10505" width="9.42578125" style="163" bestFit="1" customWidth="1"/>
    <col min="10506" max="10750" width="9.140625" style="163"/>
    <col min="10751" max="10751" width="13.140625" style="163" customWidth="1"/>
    <col min="10752" max="10752" width="16.140625" style="163" customWidth="1"/>
    <col min="10753" max="10753" width="26.85546875" style="163" customWidth="1"/>
    <col min="10754" max="10754" width="17.42578125" style="163" customWidth="1"/>
    <col min="10755" max="10755" width="15.140625" style="163" customWidth="1"/>
    <col min="10756" max="10756" width="19.140625" style="163" customWidth="1"/>
    <col min="10757" max="10757" width="17.5703125" style="163" customWidth="1"/>
    <col min="10758" max="10758" width="15.7109375" style="163" customWidth="1"/>
    <col min="10759" max="10759" width="17.140625" style="163" customWidth="1"/>
    <col min="10760" max="10760" width="9.140625" style="163"/>
    <col min="10761" max="10761" width="9.42578125" style="163" bestFit="1" customWidth="1"/>
    <col min="10762" max="11006" width="9.140625" style="163"/>
    <col min="11007" max="11007" width="13.140625" style="163" customWidth="1"/>
    <col min="11008" max="11008" width="16.140625" style="163" customWidth="1"/>
    <col min="11009" max="11009" width="26.85546875" style="163" customWidth="1"/>
    <col min="11010" max="11010" width="17.42578125" style="163" customWidth="1"/>
    <col min="11011" max="11011" width="15.140625" style="163" customWidth="1"/>
    <col min="11012" max="11012" width="19.140625" style="163" customWidth="1"/>
    <col min="11013" max="11013" width="17.5703125" style="163" customWidth="1"/>
    <col min="11014" max="11014" width="15.7109375" style="163" customWidth="1"/>
    <col min="11015" max="11015" width="17.140625" style="163" customWidth="1"/>
    <col min="11016" max="11016" width="9.140625" style="163"/>
    <col min="11017" max="11017" width="9.42578125" style="163" bestFit="1" customWidth="1"/>
    <col min="11018" max="11262" width="9.140625" style="163"/>
    <col min="11263" max="11263" width="13.140625" style="163" customWidth="1"/>
    <col min="11264" max="11264" width="16.140625" style="163" customWidth="1"/>
    <col min="11265" max="11265" width="26.85546875" style="163" customWidth="1"/>
    <col min="11266" max="11266" width="17.42578125" style="163" customWidth="1"/>
    <col min="11267" max="11267" width="15.140625" style="163" customWidth="1"/>
    <col min="11268" max="11268" width="19.140625" style="163" customWidth="1"/>
    <col min="11269" max="11269" width="17.5703125" style="163" customWidth="1"/>
    <col min="11270" max="11270" width="15.7109375" style="163" customWidth="1"/>
    <col min="11271" max="11271" width="17.140625" style="163" customWidth="1"/>
    <col min="11272" max="11272" width="9.140625" style="163"/>
    <col min="11273" max="11273" width="9.42578125" style="163" bestFit="1" customWidth="1"/>
    <col min="11274" max="11518" width="9.140625" style="163"/>
    <col min="11519" max="11519" width="13.140625" style="163" customWidth="1"/>
    <col min="11520" max="11520" width="16.140625" style="163" customWidth="1"/>
    <col min="11521" max="11521" width="26.85546875" style="163" customWidth="1"/>
    <col min="11522" max="11522" width="17.42578125" style="163" customWidth="1"/>
    <col min="11523" max="11523" width="15.140625" style="163" customWidth="1"/>
    <col min="11524" max="11524" width="19.140625" style="163" customWidth="1"/>
    <col min="11525" max="11525" width="17.5703125" style="163" customWidth="1"/>
    <col min="11526" max="11526" width="15.7109375" style="163" customWidth="1"/>
    <col min="11527" max="11527" width="17.140625" style="163" customWidth="1"/>
    <col min="11528" max="11528" width="9.140625" style="163"/>
    <col min="11529" max="11529" width="9.42578125" style="163" bestFit="1" customWidth="1"/>
    <col min="11530" max="11774" width="9.140625" style="163"/>
    <col min="11775" max="11775" width="13.140625" style="163" customWidth="1"/>
    <col min="11776" max="11776" width="16.140625" style="163" customWidth="1"/>
    <col min="11777" max="11777" width="26.85546875" style="163" customWidth="1"/>
    <col min="11778" max="11778" width="17.42578125" style="163" customWidth="1"/>
    <col min="11779" max="11779" width="15.140625" style="163" customWidth="1"/>
    <col min="11780" max="11780" width="19.140625" style="163" customWidth="1"/>
    <col min="11781" max="11781" width="17.5703125" style="163" customWidth="1"/>
    <col min="11782" max="11782" width="15.7109375" style="163" customWidth="1"/>
    <col min="11783" max="11783" width="17.140625" style="163" customWidth="1"/>
    <col min="11784" max="11784" width="9.140625" style="163"/>
    <col min="11785" max="11785" width="9.42578125" style="163" bestFit="1" customWidth="1"/>
    <col min="11786" max="12030" width="9.140625" style="163"/>
    <col min="12031" max="12031" width="13.140625" style="163" customWidth="1"/>
    <col min="12032" max="12032" width="16.140625" style="163" customWidth="1"/>
    <col min="12033" max="12033" width="26.85546875" style="163" customWidth="1"/>
    <col min="12034" max="12034" width="17.42578125" style="163" customWidth="1"/>
    <col min="12035" max="12035" width="15.140625" style="163" customWidth="1"/>
    <col min="12036" max="12036" width="19.140625" style="163" customWidth="1"/>
    <col min="12037" max="12037" width="17.5703125" style="163" customWidth="1"/>
    <col min="12038" max="12038" width="15.7109375" style="163" customWidth="1"/>
    <col min="12039" max="12039" width="17.140625" style="163" customWidth="1"/>
    <col min="12040" max="12040" width="9.140625" style="163"/>
    <col min="12041" max="12041" width="9.42578125" style="163" bestFit="1" customWidth="1"/>
    <col min="12042" max="12286" width="9.140625" style="163"/>
    <col min="12287" max="12287" width="13.140625" style="163" customWidth="1"/>
    <col min="12288" max="12288" width="16.140625" style="163" customWidth="1"/>
    <col min="12289" max="12289" width="26.85546875" style="163" customWidth="1"/>
    <col min="12290" max="12290" width="17.42578125" style="163" customWidth="1"/>
    <col min="12291" max="12291" width="15.140625" style="163" customWidth="1"/>
    <col min="12292" max="12292" width="19.140625" style="163" customWidth="1"/>
    <col min="12293" max="12293" width="17.5703125" style="163" customWidth="1"/>
    <col min="12294" max="12294" width="15.7109375" style="163" customWidth="1"/>
    <col min="12295" max="12295" width="17.140625" style="163" customWidth="1"/>
    <col min="12296" max="12296" width="9.140625" style="163"/>
    <col min="12297" max="12297" width="9.42578125" style="163" bestFit="1" customWidth="1"/>
    <col min="12298" max="12542" width="9.140625" style="163"/>
    <col min="12543" max="12543" width="13.140625" style="163" customWidth="1"/>
    <col min="12544" max="12544" width="16.140625" style="163" customWidth="1"/>
    <col min="12545" max="12545" width="26.85546875" style="163" customWidth="1"/>
    <col min="12546" max="12546" width="17.42578125" style="163" customWidth="1"/>
    <col min="12547" max="12547" width="15.140625" style="163" customWidth="1"/>
    <col min="12548" max="12548" width="19.140625" style="163" customWidth="1"/>
    <col min="12549" max="12549" width="17.5703125" style="163" customWidth="1"/>
    <col min="12550" max="12550" width="15.7109375" style="163" customWidth="1"/>
    <col min="12551" max="12551" width="17.140625" style="163" customWidth="1"/>
    <col min="12552" max="12552" width="9.140625" style="163"/>
    <col min="12553" max="12553" width="9.42578125" style="163" bestFit="1" customWidth="1"/>
    <col min="12554" max="12798" width="9.140625" style="163"/>
    <col min="12799" max="12799" width="13.140625" style="163" customWidth="1"/>
    <col min="12800" max="12800" width="16.140625" style="163" customWidth="1"/>
    <col min="12801" max="12801" width="26.85546875" style="163" customWidth="1"/>
    <col min="12802" max="12802" width="17.42578125" style="163" customWidth="1"/>
    <col min="12803" max="12803" width="15.140625" style="163" customWidth="1"/>
    <col min="12804" max="12804" width="19.140625" style="163" customWidth="1"/>
    <col min="12805" max="12805" width="17.5703125" style="163" customWidth="1"/>
    <col min="12806" max="12806" width="15.7109375" style="163" customWidth="1"/>
    <col min="12807" max="12807" width="17.140625" style="163" customWidth="1"/>
    <col min="12808" max="12808" width="9.140625" style="163"/>
    <col min="12809" max="12809" width="9.42578125" style="163" bestFit="1" customWidth="1"/>
    <col min="12810" max="13054" width="9.140625" style="163"/>
    <col min="13055" max="13055" width="13.140625" style="163" customWidth="1"/>
    <col min="13056" max="13056" width="16.140625" style="163" customWidth="1"/>
    <col min="13057" max="13057" width="26.85546875" style="163" customWidth="1"/>
    <col min="13058" max="13058" width="17.42578125" style="163" customWidth="1"/>
    <col min="13059" max="13059" width="15.140625" style="163" customWidth="1"/>
    <col min="13060" max="13060" width="19.140625" style="163" customWidth="1"/>
    <col min="13061" max="13061" width="17.5703125" style="163" customWidth="1"/>
    <col min="13062" max="13062" width="15.7109375" style="163" customWidth="1"/>
    <col min="13063" max="13063" width="17.140625" style="163" customWidth="1"/>
    <col min="13064" max="13064" width="9.140625" style="163"/>
    <col min="13065" max="13065" width="9.42578125" style="163" bestFit="1" customWidth="1"/>
    <col min="13066" max="13310" width="9.140625" style="163"/>
    <col min="13311" max="13311" width="13.140625" style="163" customWidth="1"/>
    <col min="13312" max="13312" width="16.140625" style="163" customWidth="1"/>
    <col min="13313" max="13313" width="26.85546875" style="163" customWidth="1"/>
    <col min="13314" max="13314" width="17.42578125" style="163" customWidth="1"/>
    <col min="13315" max="13315" width="15.140625" style="163" customWidth="1"/>
    <col min="13316" max="13316" width="19.140625" style="163" customWidth="1"/>
    <col min="13317" max="13317" width="17.5703125" style="163" customWidth="1"/>
    <col min="13318" max="13318" width="15.7109375" style="163" customWidth="1"/>
    <col min="13319" max="13319" width="17.140625" style="163" customWidth="1"/>
    <col min="13320" max="13320" width="9.140625" style="163"/>
    <col min="13321" max="13321" width="9.42578125" style="163" bestFit="1" customWidth="1"/>
    <col min="13322" max="13566" width="9.140625" style="163"/>
    <col min="13567" max="13567" width="13.140625" style="163" customWidth="1"/>
    <col min="13568" max="13568" width="16.140625" style="163" customWidth="1"/>
    <col min="13569" max="13569" width="26.85546875" style="163" customWidth="1"/>
    <col min="13570" max="13570" width="17.42578125" style="163" customWidth="1"/>
    <col min="13571" max="13571" width="15.140625" style="163" customWidth="1"/>
    <col min="13572" max="13572" width="19.140625" style="163" customWidth="1"/>
    <col min="13573" max="13573" width="17.5703125" style="163" customWidth="1"/>
    <col min="13574" max="13574" width="15.7109375" style="163" customWidth="1"/>
    <col min="13575" max="13575" width="17.140625" style="163" customWidth="1"/>
    <col min="13576" max="13576" width="9.140625" style="163"/>
    <col min="13577" max="13577" width="9.42578125" style="163" bestFit="1" customWidth="1"/>
    <col min="13578" max="13822" width="9.140625" style="163"/>
    <col min="13823" max="13823" width="13.140625" style="163" customWidth="1"/>
    <col min="13824" max="13824" width="16.140625" style="163" customWidth="1"/>
    <col min="13825" max="13825" width="26.85546875" style="163" customWidth="1"/>
    <col min="13826" max="13826" width="17.42578125" style="163" customWidth="1"/>
    <col min="13827" max="13827" width="15.140625" style="163" customWidth="1"/>
    <col min="13828" max="13828" width="19.140625" style="163" customWidth="1"/>
    <col min="13829" max="13829" width="17.5703125" style="163" customWidth="1"/>
    <col min="13830" max="13830" width="15.7109375" style="163" customWidth="1"/>
    <col min="13831" max="13831" width="17.140625" style="163" customWidth="1"/>
    <col min="13832" max="13832" width="9.140625" style="163"/>
    <col min="13833" max="13833" width="9.42578125" style="163" bestFit="1" customWidth="1"/>
    <col min="13834" max="14078" width="9.140625" style="163"/>
    <col min="14079" max="14079" width="13.140625" style="163" customWidth="1"/>
    <col min="14080" max="14080" width="16.140625" style="163" customWidth="1"/>
    <col min="14081" max="14081" width="26.85546875" style="163" customWidth="1"/>
    <col min="14082" max="14082" width="17.42578125" style="163" customWidth="1"/>
    <col min="14083" max="14083" width="15.140625" style="163" customWidth="1"/>
    <col min="14084" max="14084" width="19.140625" style="163" customWidth="1"/>
    <col min="14085" max="14085" width="17.5703125" style="163" customWidth="1"/>
    <col min="14086" max="14086" width="15.7109375" style="163" customWidth="1"/>
    <col min="14087" max="14087" width="17.140625" style="163" customWidth="1"/>
    <col min="14088" max="14088" width="9.140625" style="163"/>
    <col min="14089" max="14089" width="9.42578125" style="163" bestFit="1" customWidth="1"/>
    <col min="14090" max="14334" width="9.140625" style="163"/>
    <col min="14335" max="14335" width="13.140625" style="163" customWidth="1"/>
    <col min="14336" max="14336" width="16.140625" style="163" customWidth="1"/>
    <col min="14337" max="14337" width="26.85546875" style="163" customWidth="1"/>
    <col min="14338" max="14338" width="17.42578125" style="163" customWidth="1"/>
    <col min="14339" max="14339" width="15.140625" style="163" customWidth="1"/>
    <col min="14340" max="14340" width="19.140625" style="163" customWidth="1"/>
    <col min="14341" max="14341" width="17.5703125" style="163" customWidth="1"/>
    <col min="14342" max="14342" width="15.7109375" style="163" customWidth="1"/>
    <col min="14343" max="14343" width="17.140625" style="163" customWidth="1"/>
    <col min="14344" max="14344" width="9.140625" style="163"/>
    <col min="14345" max="14345" width="9.42578125" style="163" bestFit="1" customWidth="1"/>
    <col min="14346" max="14590" width="9.140625" style="163"/>
    <col min="14591" max="14591" width="13.140625" style="163" customWidth="1"/>
    <col min="14592" max="14592" width="16.140625" style="163" customWidth="1"/>
    <col min="14593" max="14593" width="26.85546875" style="163" customWidth="1"/>
    <col min="14594" max="14594" width="17.42578125" style="163" customWidth="1"/>
    <col min="14595" max="14595" width="15.140625" style="163" customWidth="1"/>
    <col min="14596" max="14596" width="19.140625" style="163" customWidth="1"/>
    <col min="14597" max="14597" width="17.5703125" style="163" customWidth="1"/>
    <col min="14598" max="14598" width="15.7109375" style="163" customWidth="1"/>
    <col min="14599" max="14599" width="17.140625" style="163" customWidth="1"/>
    <col min="14600" max="14600" width="9.140625" style="163"/>
    <col min="14601" max="14601" width="9.42578125" style="163" bestFit="1" customWidth="1"/>
    <col min="14602" max="14846" width="9.140625" style="163"/>
    <col min="14847" max="14847" width="13.140625" style="163" customWidth="1"/>
    <col min="14848" max="14848" width="16.140625" style="163" customWidth="1"/>
    <col min="14849" max="14849" width="26.85546875" style="163" customWidth="1"/>
    <col min="14850" max="14850" width="17.42578125" style="163" customWidth="1"/>
    <col min="14851" max="14851" width="15.140625" style="163" customWidth="1"/>
    <col min="14852" max="14852" width="19.140625" style="163" customWidth="1"/>
    <col min="14853" max="14853" width="17.5703125" style="163" customWidth="1"/>
    <col min="14854" max="14854" width="15.7109375" style="163" customWidth="1"/>
    <col min="14855" max="14855" width="17.140625" style="163" customWidth="1"/>
    <col min="14856" max="14856" width="9.140625" style="163"/>
    <col min="14857" max="14857" width="9.42578125" style="163" bestFit="1" customWidth="1"/>
    <col min="14858" max="15102" width="9.140625" style="163"/>
    <col min="15103" max="15103" width="13.140625" style="163" customWidth="1"/>
    <col min="15104" max="15104" width="16.140625" style="163" customWidth="1"/>
    <col min="15105" max="15105" width="26.85546875" style="163" customWidth="1"/>
    <col min="15106" max="15106" width="17.42578125" style="163" customWidth="1"/>
    <col min="15107" max="15107" width="15.140625" style="163" customWidth="1"/>
    <col min="15108" max="15108" width="19.140625" style="163" customWidth="1"/>
    <col min="15109" max="15109" width="17.5703125" style="163" customWidth="1"/>
    <col min="15110" max="15110" width="15.7109375" style="163" customWidth="1"/>
    <col min="15111" max="15111" width="17.140625" style="163" customWidth="1"/>
    <col min="15112" max="15112" width="9.140625" style="163"/>
    <col min="15113" max="15113" width="9.42578125" style="163" bestFit="1" customWidth="1"/>
    <col min="15114" max="15358" width="9.140625" style="163"/>
    <col min="15359" max="15359" width="13.140625" style="163" customWidth="1"/>
    <col min="15360" max="15360" width="16.140625" style="163" customWidth="1"/>
    <col min="15361" max="15361" width="26.85546875" style="163" customWidth="1"/>
    <col min="15362" max="15362" width="17.42578125" style="163" customWidth="1"/>
    <col min="15363" max="15363" width="15.140625" style="163" customWidth="1"/>
    <col min="15364" max="15364" width="19.140625" style="163" customWidth="1"/>
    <col min="15365" max="15365" width="17.5703125" style="163" customWidth="1"/>
    <col min="15366" max="15366" width="15.7109375" style="163" customWidth="1"/>
    <col min="15367" max="15367" width="17.140625" style="163" customWidth="1"/>
    <col min="15368" max="15368" width="9.140625" style="163"/>
    <col min="15369" max="15369" width="9.42578125" style="163" bestFit="1" customWidth="1"/>
    <col min="15370" max="15614" width="9.140625" style="163"/>
    <col min="15615" max="15615" width="13.140625" style="163" customWidth="1"/>
    <col min="15616" max="15616" width="16.140625" style="163" customWidth="1"/>
    <col min="15617" max="15617" width="26.85546875" style="163" customWidth="1"/>
    <col min="15618" max="15618" width="17.42578125" style="163" customWidth="1"/>
    <col min="15619" max="15619" width="15.140625" style="163" customWidth="1"/>
    <col min="15620" max="15620" width="19.140625" style="163" customWidth="1"/>
    <col min="15621" max="15621" width="17.5703125" style="163" customWidth="1"/>
    <col min="15622" max="15622" width="15.7109375" style="163" customWidth="1"/>
    <col min="15623" max="15623" width="17.140625" style="163" customWidth="1"/>
    <col min="15624" max="15624" width="9.140625" style="163"/>
    <col min="15625" max="15625" width="9.42578125" style="163" bestFit="1" customWidth="1"/>
    <col min="15626" max="15870" width="9.140625" style="163"/>
    <col min="15871" max="15871" width="13.140625" style="163" customWidth="1"/>
    <col min="15872" max="15872" width="16.140625" style="163" customWidth="1"/>
    <col min="15873" max="15873" width="26.85546875" style="163" customWidth="1"/>
    <col min="15874" max="15874" width="17.42578125" style="163" customWidth="1"/>
    <col min="15875" max="15875" width="15.140625" style="163" customWidth="1"/>
    <col min="15876" max="15876" width="19.140625" style="163" customWidth="1"/>
    <col min="15877" max="15877" width="17.5703125" style="163" customWidth="1"/>
    <col min="15878" max="15878" width="15.7109375" style="163" customWidth="1"/>
    <col min="15879" max="15879" width="17.140625" style="163" customWidth="1"/>
    <col min="15880" max="15880" width="9.140625" style="163"/>
    <col min="15881" max="15881" width="9.42578125" style="163" bestFit="1" customWidth="1"/>
    <col min="15882" max="16126" width="9.140625" style="163"/>
    <col min="16127" max="16127" width="13.140625" style="163" customWidth="1"/>
    <col min="16128" max="16128" width="16.140625" style="163" customWidth="1"/>
    <col min="16129" max="16129" width="26.85546875" style="163" customWidth="1"/>
    <col min="16130" max="16130" width="17.42578125" style="163" customWidth="1"/>
    <col min="16131" max="16131" width="15.140625" style="163" customWidth="1"/>
    <col min="16132" max="16132" width="19.140625" style="163" customWidth="1"/>
    <col min="16133" max="16133" width="17.5703125" style="163" customWidth="1"/>
    <col min="16134" max="16134" width="15.7109375" style="163" customWidth="1"/>
    <col min="16135" max="16135" width="17.140625" style="163" customWidth="1"/>
    <col min="16136" max="16136" width="9.140625" style="163"/>
    <col min="16137" max="16137" width="9.42578125" style="163" bestFit="1" customWidth="1"/>
    <col min="16138" max="16384" width="9.140625" style="163"/>
  </cols>
  <sheetData>
    <row r="1" spans="1:7">
      <c r="A1" s="473" t="s">
        <v>430</v>
      </c>
      <c r="B1" s="473"/>
      <c r="C1" s="473"/>
      <c r="D1" s="473"/>
      <c r="E1" s="473"/>
      <c r="F1" s="473"/>
      <c r="G1" s="473"/>
    </row>
    <row r="2" spans="1:7">
      <c r="A2" s="111"/>
      <c r="B2" s="111"/>
      <c r="C2" s="111"/>
      <c r="D2" s="111"/>
      <c r="E2" s="111"/>
      <c r="F2" s="111"/>
      <c r="G2" s="111"/>
    </row>
    <row r="3" spans="1:7" ht="49.5" customHeight="1">
      <c r="A3" s="474" t="s">
        <v>454</v>
      </c>
      <c r="B3" s="474"/>
      <c r="C3" s="474"/>
      <c r="D3" s="474"/>
      <c r="E3" s="474"/>
      <c r="F3" s="474"/>
      <c r="G3" s="474"/>
    </row>
    <row r="5" spans="1:7" ht="25.5" customHeight="1"/>
    <row r="6" spans="1:7" s="164" customFormat="1" ht="49.5" customHeight="1">
      <c r="A6" s="475" t="s">
        <v>22</v>
      </c>
      <c r="B6" s="475"/>
      <c r="C6" s="475"/>
      <c r="D6" s="475"/>
      <c r="E6" s="475"/>
      <c r="F6" s="475"/>
      <c r="G6" s="475"/>
    </row>
    <row r="8" spans="1:7" s="164" customFormat="1">
      <c r="A8" s="475" t="s">
        <v>55</v>
      </c>
      <c r="B8" s="475"/>
      <c r="C8" s="475"/>
      <c r="D8" s="475"/>
      <c r="E8" s="475"/>
      <c r="F8" s="475"/>
      <c r="G8" s="475"/>
    </row>
    <row r="9" spans="1:7" s="164" customFormat="1">
      <c r="A9" s="82"/>
      <c r="B9" s="82"/>
      <c r="C9" s="82"/>
      <c r="D9" s="82"/>
      <c r="E9" s="82"/>
      <c r="F9" s="82"/>
      <c r="G9" s="82"/>
    </row>
    <row r="10" spans="1:7" s="164" customFormat="1" ht="54" customHeight="1">
      <c r="A10" s="391" t="s">
        <v>24</v>
      </c>
      <c r="B10" s="391"/>
      <c r="C10" s="391"/>
      <c r="D10" s="392" t="s">
        <v>52</v>
      </c>
      <c r="E10" s="392"/>
      <c r="F10" s="392"/>
      <c r="G10" s="392"/>
    </row>
    <row r="11" spans="1:7" s="164" customFormat="1" ht="30" customHeight="1">
      <c r="A11" s="391"/>
      <c r="B11" s="391"/>
      <c r="C11" s="391"/>
      <c r="D11" s="393" t="s">
        <v>25</v>
      </c>
      <c r="E11" s="394"/>
      <c r="F11" s="393" t="s">
        <v>26</v>
      </c>
      <c r="G11" s="394"/>
    </row>
    <row r="12" spans="1:7" s="164" customFormat="1" ht="17.25" thickBot="1">
      <c r="A12" s="391"/>
      <c r="B12" s="391"/>
      <c r="C12" s="391"/>
      <c r="D12" s="3" t="s">
        <v>10</v>
      </c>
      <c r="E12" s="120" t="s">
        <v>5</v>
      </c>
      <c r="F12" s="3" t="s">
        <v>10</v>
      </c>
      <c r="G12" s="121" t="s">
        <v>5</v>
      </c>
    </row>
    <row r="13" spans="1:7" s="164" customFormat="1">
      <c r="A13" s="395" t="s">
        <v>27</v>
      </c>
      <c r="B13" s="396"/>
      <c r="C13" s="399" t="s">
        <v>11</v>
      </c>
      <c r="D13" s="400"/>
      <c r="E13" s="400"/>
      <c r="F13" s="400"/>
      <c r="G13" s="401"/>
    </row>
    <row r="14" spans="1:7" s="164" customFormat="1" ht="52.5" customHeight="1">
      <c r="A14" s="397"/>
      <c r="B14" s="398"/>
      <c r="C14" s="402" t="s">
        <v>579</v>
      </c>
      <c r="D14" s="403"/>
      <c r="E14" s="403"/>
      <c r="F14" s="403"/>
      <c r="G14" s="404"/>
    </row>
    <row r="15" spans="1:7" s="164" customFormat="1">
      <c r="A15" s="405" t="s">
        <v>56</v>
      </c>
      <c r="B15" s="394" t="s">
        <v>41</v>
      </c>
      <c r="C15" s="406" t="s">
        <v>31</v>
      </c>
      <c r="D15" s="407"/>
      <c r="E15" s="407"/>
      <c r="F15" s="407"/>
      <c r="G15" s="408"/>
    </row>
    <row r="16" spans="1:7" s="164" customFormat="1" ht="47.25" customHeight="1" thickBot="1">
      <c r="A16" s="405"/>
      <c r="B16" s="394"/>
      <c r="C16" s="409" t="s">
        <v>431</v>
      </c>
      <c r="D16" s="410"/>
      <c r="E16" s="410"/>
      <c r="F16" s="410"/>
      <c r="G16" s="411"/>
    </row>
    <row r="17" spans="1:7" s="164" customFormat="1" ht="33.75" thickBot="1">
      <c r="A17" s="374" t="s">
        <v>42</v>
      </c>
      <c r="B17" s="375"/>
      <c r="C17" s="143" t="s">
        <v>43</v>
      </c>
      <c r="D17" s="198"/>
      <c r="E17" s="198"/>
      <c r="F17" s="144"/>
      <c r="G17" s="147"/>
    </row>
    <row r="18" spans="1:7" s="164" customFormat="1" ht="31.5" customHeight="1" thickBot="1">
      <c r="A18" s="374" t="s">
        <v>44</v>
      </c>
      <c r="B18" s="375"/>
      <c r="C18" s="143"/>
      <c r="D18" s="148" t="s">
        <v>33</v>
      </c>
      <c r="E18" s="148" t="s">
        <v>33</v>
      </c>
      <c r="F18" s="126">
        <f>SUM(Ararat!C25,Ararat!C38:C42)</f>
        <v>-1293.7000000000007</v>
      </c>
      <c r="G18" s="126">
        <f>SUM(Ararat!D25,Ararat!D38:D42)</f>
        <v>-1783.8000000000002</v>
      </c>
    </row>
    <row r="19" spans="1:7" s="164" customFormat="1" ht="34.5" customHeight="1" thickBot="1">
      <c r="A19" s="374" t="s">
        <v>45</v>
      </c>
      <c r="B19" s="376"/>
      <c r="C19" s="375"/>
      <c r="D19" s="149"/>
      <c r="E19" s="148"/>
      <c r="F19" s="146"/>
      <c r="G19" s="147"/>
    </row>
    <row r="20" spans="1:7" s="164" customFormat="1">
      <c r="A20" s="377" t="s">
        <v>46</v>
      </c>
      <c r="B20" s="378"/>
      <c r="C20" s="378"/>
      <c r="D20" s="378"/>
      <c r="E20" s="378"/>
      <c r="F20" s="378"/>
      <c r="G20" s="379"/>
    </row>
    <row r="21" spans="1:7" s="164" customFormat="1" ht="30" customHeight="1" thickBot="1">
      <c r="A21" s="380" t="s">
        <v>432</v>
      </c>
      <c r="B21" s="381"/>
      <c r="C21" s="381"/>
      <c r="D21" s="381"/>
      <c r="E21" s="381"/>
      <c r="F21" s="381"/>
      <c r="G21" s="382"/>
    </row>
    <row r="22" spans="1:7" s="164" customFormat="1">
      <c r="A22" s="383" t="s">
        <v>38</v>
      </c>
      <c r="B22" s="384"/>
      <c r="C22" s="384"/>
      <c r="D22" s="384"/>
      <c r="E22" s="384"/>
      <c r="F22" s="385"/>
      <c r="G22" s="386"/>
    </row>
    <row r="23" spans="1:7" s="164" customFormat="1" ht="38.25" customHeight="1" thickBot="1">
      <c r="A23" s="387" t="s">
        <v>47</v>
      </c>
      <c r="B23" s="388"/>
      <c r="C23" s="388"/>
      <c r="D23" s="388"/>
      <c r="E23" s="388"/>
      <c r="F23" s="389"/>
      <c r="G23" s="390"/>
    </row>
    <row r="24" spans="1:7" s="164" customFormat="1">
      <c r="A24" s="383" t="s">
        <v>39</v>
      </c>
      <c r="B24" s="384"/>
      <c r="C24" s="384"/>
      <c r="D24" s="384"/>
      <c r="E24" s="384"/>
      <c r="F24" s="385"/>
      <c r="G24" s="386"/>
    </row>
    <row r="25" spans="1:7" s="164" customFormat="1" ht="60" customHeight="1" thickBot="1">
      <c r="A25" s="387" t="s">
        <v>48</v>
      </c>
      <c r="B25" s="388"/>
      <c r="C25" s="388"/>
      <c r="D25" s="388"/>
      <c r="E25" s="388"/>
      <c r="F25" s="389"/>
      <c r="G25" s="390"/>
    </row>
    <row r="27" spans="1:7">
      <c r="A27" s="476" t="s">
        <v>23</v>
      </c>
      <c r="B27" s="476"/>
      <c r="C27" s="476"/>
      <c r="D27" s="476"/>
      <c r="E27" s="476"/>
      <c r="F27" s="476"/>
      <c r="G27" s="476"/>
    </row>
    <row r="28" spans="1:7" ht="17.25" thickBot="1">
      <c r="A28" s="83"/>
      <c r="B28" s="83"/>
      <c r="C28" s="83"/>
      <c r="D28" s="83"/>
      <c r="E28" s="83"/>
      <c r="F28" s="83"/>
      <c r="G28" s="83"/>
    </row>
    <row r="29" spans="1:7" ht="54" customHeight="1">
      <c r="A29" s="477" t="s">
        <v>24</v>
      </c>
      <c r="B29" s="478"/>
      <c r="C29" s="479"/>
      <c r="D29" s="392" t="s">
        <v>52</v>
      </c>
      <c r="E29" s="392"/>
      <c r="F29" s="392"/>
      <c r="G29" s="392"/>
    </row>
    <row r="30" spans="1:7" ht="40.5" customHeight="1">
      <c r="A30" s="480"/>
      <c r="B30" s="481"/>
      <c r="C30" s="482"/>
      <c r="D30" s="486" t="s">
        <v>25</v>
      </c>
      <c r="E30" s="486"/>
      <c r="F30" s="486" t="s">
        <v>26</v>
      </c>
      <c r="G30" s="486"/>
    </row>
    <row r="31" spans="1:7" ht="17.25" thickBot="1">
      <c r="A31" s="483"/>
      <c r="B31" s="484"/>
      <c r="C31" s="485"/>
      <c r="D31" s="3" t="s">
        <v>10</v>
      </c>
      <c r="E31" s="120" t="s">
        <v>5</v>
      </c>
      <c r="F31" s="3" t="s">
        <v>10</v>
      </c>
      <c r="G31" s="121" t="s">
        <v>5</v>
      </c>
    </row>
    <row r="32" spans="1:7">
      <c r="A32" s="487" t="s">
        <v>27</v>
      </c>
      <c r="B32" s="488"/>
      <c r="C32" s="491" t="s">
        <v>11</v>
      </c>
      <c r="D32" s="492"/>
      <c r="E32" s="492"/>
      <c r="F32" s="492"/>
      <c r="G32" s="493"/>
    </row>
    <row r="33" spans="1:7" ht="27" customHeight="1">
      <c r="A33" s="489"/>
      <c r="B33" s="490"/>
      <c r="C33" s="541" t="s">
        <v>28</v>
      </c>
      <c r="D33" s="542"/>
      <c r="E33" s="542"/>
      <c r="F33" s="542"/>
      <c r="G33" s="543"/>
    </row>
    <row r="34" spans="1:7">
      <c r="A34" s="497" t="s">
        <v>29</v>
      </c>
      <c r="B34" s="458" t="s">
        <v>30</v>
      </c>
      <c r="C34" s="6" t="s">
        <v>31</v>
      </c>
      <c r="D34" s="7"/>
      <c r="E34" s="8"/>
      <c r="F34" s="8"/>
      <c r="G34" s="9"/>
    </row>
    <row r="35" spans="1:7" ht="58.5" customHeight="1">
      <c r="A35" s="497"/>
      <c r="B35" s="458"/>
      <c r="C35" s="459" t="s">
        <v>433</v>
      </c>
      <c r="D35" s="460"/>
      <c r="E35" s="460"/>
      <c r="F35" s="460"/>
      <c r="G35" s="461"/>
    </row>
    <row r="36" spans="1:7" ht="34.5" customHeight="1" thickBot="1">
      <c r="A36" s="462" t="s">
        <v>32</v>
      </c>
      <c r="B36" s="463"/>
      <c r="C36" s="10"/>
      <c r="D36" s="84" t="s">
        <v>33</v>
      </c>
      <c r="E36" s="84" t="s">
        <v>33</v>
      </c>
      <c r="F36" s="126">
        <f>SUM(Ararat!C12:C17,Ararat!C28)</f>
        <v>-4854.7</v>
      </c>
      <c r="G36" s="126">
        <f>SUM(Ararat!D12:D17,Ararat!D28)</f>
        <v>-4854.7</v>
      </c>
    </row>
    <row r="37" spans="1:7" ht="27" customHeight="1">
      <c r="A37" s="464" t="s">
        <v>381</v>
      </c>
      <c r="B37" s="465"/>
      <c r="C37" s="465"/>
      <c r="D37" s="465"/>
      <c r="E37" s="465"/>
      <c r="F37" s="465"/>
      <c r="G37" s="466"/>
    </row>
    <row r="38" spans="1:7" ht="39.75" customHeight="1" thickBot="1">
      <c r="A38" s="597" t="s">
        <v>448</v>
      </c>
      <c r="B38" s="598"/>
      <c r="C38" s="598"/>
      <c r="D38" s="598"/>
      <c r="E38" s="598"/>
      <c r="F38" s="598"/>
      <c r="G38" s="599"/>
    </row>
    <row r="39" spans="1:7" ht="34.5" customHeight="1" thickBot="1">
      <c r="A39" s="470" t="s">
        <v>34</v>
      </c>
      <c r="B39" s="471"/>
      <c r="C39" s="471"/>
      <c r="D39" s="471"/>
      <c r="E39" s="471"/>
      <c r="F39" s="471"/>
      <c r="G39" s="472"/>
    </row>
    <row r="40" spans="1:7" ht="54.75" customHeight="1" thickBot="1">
      <c r="A40" s="433" t="s">
        <v>35</v>
      </c>
      <c r="B40" s="434"/>
      <c r="C40" s="435" t="s">
        <v>36</v>
      </c>
      <c r="D40" s="436"/>
      <c r="E40" s="436"/>
      <c r="F40" s="436"/>
      <c r="G40" s="437"/>
    </row>
    <row r="41" spans="1:7" ht="66.75" customHeight="1" thickBot="1">
      <c r="A41" s="423" t="s">
        <v>37</v>
      </c>
      <c r="B41" s="424"/>
      <c r="C41" s="11"/>
      <c r="D41" s="11"/>
      <c r="E41" s="11"/>
      <c r="F41" s="11"/>
      <c r="G41" s="12"/>
    </row>
    <row r="42" spans="1:7" ht="41.25" customHeight="1">
      <c r="A42" s="425" t="s">
        <v>38</v>
      </c>
      <c r="B42" s="426"/>
      <c r="C42" s="426"/>
      <c r="D42" s="426"/>
      <c r="E42" s="426"/>
      <c r="F42" s="427"/>
      <c r="G42" s="428"/>
    </row>
    <row r="43" spans="1:7" ht="18.75" customHeight="1" thickBot="1">
      <c r="A43" s="429" t="s">
        <v>434</v>
      </c>
      <c r="B43" s="430"/>
      <c r="C43" s="430"/>
      <c r="D43" s="430"/>
      <c r="E43" s="430"/>
      <c r="F43" s="431"/>
      <c r="G43" s="432"/>
    </row>
    <row r="44" spans="1:7" ht="33" customHeight="1">
      <c r="A44" s="425" t="s">
        <v>39</v>
      </c>
      <c r="B44" s="426"/>
      <c r="C44" s="426"/>
      <c r="D44" s="426"/>
      <c r="E44" s="426"/>
      <c r="F44" s="427"/>
      <c r="G44" s="428"/>
    </row>
    <row r="45" spans="1:7" ht="27.75" customHeight="1" thickBot="1">
      <c r="A45" s="429" t="s">
        <v>40</v>
      </c>
      <c r="B45" s="430"/>
      <c r="C45" s="430"/>
      <c r="D45" s="430"/>
      <c r="E45" s="430"/>
      <c r="F45" s="431"/>
      <c r="G45" s="432"/>
    </row>
    <row r="46" spans="1:7">
      <c r="A46" s="526" t="s">
        <v>27</v>
      </c>
      <c r="B46" s="527"/>
      <c r="C46" s="530" t="s">
        <v>11</v>
      </c>
      <c r="D46" s="531"/>
      <c r="E46" s="531"/>
      <c r="F46" s="531"/>
      <c r="G46" s="532"/>
    </row>
    <row r="47" spans="1:7">
      <c r="A47" s="528"/>
      <c r="B47" s="529"/>
      <c r="C47" s="402" t="s">
        <v>403</v>
      </c>
      <c r="D47" s="403"/>
      <c r="E47" s="403"/>
      <c r="F47" s="403"/>
      <c r="G47" s="404"/>
    </row>
    <row r="48" spans="1:7">
      <c r="A48" s="510" t="s">
        <v>404</v>
      </c>
      <c r="B48" s="511" t="s">
        <v>405</v>
      </c>
      <c r="C48" s="512" t="s">
        <v>31</v>
      </c>
      <c r="D48" s="513"/>
      <c r="E48" s="513"/>
      <c r="F48" s="513"/>
      <c r="G48" s="514"/>
    </row>
    <row r="49" spans="1:7" ht="43.5" customHeight="1">
      <c r="A49" s="510"/>
      <c r="B49" s="511"/>
      <c r="C49" s="515" t="s">
        <v>435</v>
      </c>
      <c r="D49" s="516"/>
      <c r="E49" s="516"/>
      <c r="F49" s="516"/>
      <c r="G49" s="517"/>
    </row>
    <row r="50" spans="1:7" ht="39" customHeight="1" thickBot="1">
      <c r="A50" s="518" t="s">
        <v>32</v>
      </c>
      <c r="B50" s="519"/>
      <c r="C50" s="124"/>
      <c r="D50" s="125" t="s">
        <v>33</v>
      </c>
      <c r="E50" s="125" t="s">
        <v>33</v>
      </c>
      <c r="F50" s="126">
        <f>SUM(Ararat!C24,Ararat!C37)</f>
        <v>-495</v>
      </c>
      <c r="G50" s="126">
        <f>SUM(Ararat!D24,Ararat!D37)</f>
        <v>-1040.4000000000001</v>
      </c>
    </row>
    <row r="51" spans="1:7" ht="34.5" customHeight="1">
      <c r="A51" s="520" t="s">
        <v>381</v>
      </c>
      <c r="B51" s="521"/>
      <c r="C51" s="521"/>
      <c r="D51" s="521"/>
      <c r="E51" s="521"/>
      <c r="F51" s="521"/>
      <c r="G51" s="522"/>
    </row>
    <row r="52" spans="1:7" ht="28.5" customHeight="1" thickBot="1">
      <c r="A52" s="600" t="s">
        <v>449</v>
      </c>
      <c r="B52" s="601"/>
      <c r="C52" s="601"/>
      <c r="D52" s="601"/>
      <c r="E52" s="601"/>
      <c r="F52" s="601"/>
      <c r="G52" s="602"/>
    </row>
    <row r="53" spans="1:7" ht="39" customHeight="1" thickBot="1">
      <c r="A53" s="547" t="s">
        <v>34</v>
      </c>
      <c r="B53" s="548"/>
      <c r="C53" s="548"/>
      <c r="D53" s="548"/>
      <c r="E53" s="548"/>
      <c r="F53" s="548"/>
      <c r="G53" s="549"/>
    </row>
    <row r="54" spans="1:7" ht="78.75" customHeight="1" thickBot="1">
      <c r="A54" s="550" t="s">
        <v>35</v>
      </c>
      <c r="B54" s="551"/>
      <c r="C54" s="552" t="s">
        <v>408</v>
      </c>
      <c r="D54" s="553"/>
      <c r="E54" s="553"/>
      <c r="F54" s="553"/>
      <c r="G54" s="554"/>
    </row>
    <row r="55" spans="1:7" ht="72" customHeight="1" thickBot="1">
      <c r="A55" s="555" t="s">
        <v>37</v>
      </c>
      <c r="B55" s="556"/>
      <c r="C55" s="127"/>
      <c r="D55" s="127"/>
      <c r="E55" s="127"/>
      <c r="F55" s="127"/>
      <c r="G55" s="128"/>
    </row>
    <row r="56" spans="1:7" ht="31.5" customHeight="1">
      <c r="A56" s="537" t="s">
        <v>38</v>
      </c>
      <c r="B56" s="538"/>
      <c r="C56" s="538"/>
      <c r="D56" s="538"/>
      <c r="E56" s="538"/>
      <c r="F56" s="539"/>
      <c r="G56" s="540"/>
    </row>
    <row r="57" spans="1:7" ht="28.5" customHeight="1" thickBot="1">
      <c r="A57" s="533" t="s">
        <v>436</v>
      </c>
      <c r="B57" s="534"/>
      <c r="C57" s="534"/>
      <c r="D57" s="534"/>
      <c r="E57" s="534"/>
      <c r="F57" s="535"/>
      <c r="G57" s="536"/>
    </row>
    <row r="58" spans="1:7" ht="34.5" customHeight="1">
      <c r="A58" s="537" t="s">
        <v>39</v>
      </c>
      <c r="B58" s="538"/>
      <c r="C58" s="538"/>
      <c r="D58" s="538"/>
      <c r="E58" s="538"/>
      <c r="F58" s="539"/>
      <c r="G58" s="540"/>
    </row>
    <row r="59" spans="1:7" ht="31.5" customHeight="1" thickBot="1">
      <c r="A59" s="533" t="s">
        <v>410</v>
      </c>
      <c r="B59" s="534"/>
      <c r="C59" s="534"/>
      <c r="D59" s="534"/>
      <c r="E59" s="534"/>
      <c r="F59" s="535"/>
      <c r="G59" s="536"/>
    </row>
    <row r="60" spans="1:7" ht="17.25" thickBot="1"/>
    <row r="61" spans="1:7">
      <c r="A61" s="501" t="s">
        <v>437</v>
      </c>
      <c r="B61" s="604"/>
      <c r="C61" s="604"/>
      <c r="D61" s="604"/>
      <c r="E61" s="604"/>
      <c r="F61" s="604"/>
      <c r="G61" s="502"/>
    </row>
    <row r="62" spans="1:7" ht="17.25" thickBot="1">
      <c r="A62" s="412" t="s">
        <v>438</v>
      </c>
      <c r="B62" s="413"/>
      <c r="C62" s="413"/>
      <c r="D62" s="507"/>
      <c r="E62" s="507"/>
      <c r="F62" s="507"/>
      <c r="G62" s="509"/>
    </row>
    <row r="63" spans="1:7" ht="56.25" customHeight="1">
      <c r="A63" s="477" t="s">
        <v>24</v>
      </c>
      <c r="B63" s="478"/>
      <c r="C63" s="479"/>
      <c r="D63" s="392" t="s">
        <v>52</v>
      </c>
      <c r="E63" s="392"/>
      <c r="F63" s="392"/>
      <c r="G63" s="392"/>
    </row>
    <row r="64" spans="1:7" ht="45" customHeight="1">
      <c r="A64" s="480"/>
      <c r="B64" s="481"/>
      <c r="C64" s="482"/>
      <c r="D64" s="603" t="s">
        <v>439</v>
      </c>
      <c r="E64" s="603"/>
      <c r="F64" s="603" t="s">
        <v>440</v>
      </c>
      <c r="G64" s="603"/>
    </row>
    <row r="65" spans="1:7" ht="17.25" thickBot="1">
      <c r="A65" s="483"/>
      <c r="B65" s="484"/>
      <c r="C65" s="485"/>
      <c r="D65" s="3" t="s">
        <v>10</v>
      </c>
      <c r="E65" s="120" t="s">
        <v>5</v>
      </c>
      <c r="F65" s="3" t="s">
        <v>10</v>
      </c>
      <c r="G65" s="121" t="s">
        <v>5</v>
      </c>
    </row>
    <row r="66" spans="1:7">
      <c r="A66" s="441" t="s">
        <v>27</v>
      </c>
      <c r="B66" s="442"/>
      <c r="C66" s="447" t="s">
        <v>11</v>
      </c>
      <c r="D66" s="448"/>
      <c r="E66" s="448"/>
      <c r="F66" s="448"/>
      <c r="G66" s="449"/>
    </row>
    <row r="67" spans="1:7">
      <c r="A67" s="443"/>
      <c r="B67" s="444"/>
      <c r="C67" s="450" t="s">
        <v>441</v>
      </c>
      <c r="D67" s="451"/>
      <c r="E67" s="452"/>
      <c r="F67" s="452"/>
      <c r="G67" s="453"/>
    </row>
    <row r="68" spans="1:7" ht="17.25" thickBot="1">
      <c r="A68" s="445"/>
      <c r="B68" s="446"/>
      <c r="C68" s="454" t="s">
        <v>386</v>
      </c>
      <c r="D68" s="455"/>
      <c r="E68" s="456"/>
      <c r="F68" s="456"/>
      <c r="G68" s="457"/>
    </row>
    <row r="69" spans="1:7" ht="38.25" customHeight="1" thickBot="1">
      <c r="A69" s="113" t="s">
        <v>422</v>
      </c>
      <c r="B69" s="114" t="s">
        <v>388</v>
      </c>
      <c r="C69" s="412" t="s">
        <v>442</v>
      </c>
      <c r="D69" s="413"/>
      <c r="E69" s="413"/>
      <c r="F69" s="413"/>
      <c r="G69" s="414"/>
    </row>
    <row r="70" spans="1:7" ht="50.25" thickBot="1">
      <c r="A70" s="438" t="s">
        <v>389</v>
      </c>
      <c r="B70" s="439"/>
      <c r="C70" s="115" t="s">
        <v>443</v>
      </c>
      <c r="D70" s="116"/>
      <c r="E70" s="116"/>
      <c r="F70" s="114"/>
      <c r="G70" s="114"/>
    </row>
    <row r="71" spans="1:7" ht="28.5" customHeight="1" thickBot="1">
      <c r="A71" s="438" t="s">
        <v>391</v>
      </c>
      <c r="B71" s="439"/>
      <c r="C71" s="117"/>
      <c r="D71" s="117"/>
      <c r="E71" s="114"/>
      <c r="F71" s="114"/>
      <c r="G71" s="114"/>
    </row>
    <row r="72" spans="1:7" ht="54.75" customHeight="1" thickBot="1">
      <c r="A72" s="438" t="s">
        <v>392</v>
      </c>
      <c r="B72" s="440"/>
      <c r="C72" s="439"/>
      <c r="D72" s="117"/>
      <c r="E72" s="114"/>
      <c r="F72" s="165">
        <f>SUM(Ararat!C29:C36,Ararat!C43)</f>
        <v>20545.899999999998</v>
      </c>
      <c r="G72" s="165">
        <f>SUM(Ararat!D29:D36,Ararat!D43)</f>
        <v>20545.899999999998</v>
      </c>
    </row>
    <row r="73" spans="1:7" ht="42.75" customHeight="1" thickBot="1">
      <c r="A73" s="438" t="s">
        <v>393</v>
      </c>
      <c r="B73" s="439"/>
      <c r="C73" s="166">
        <f>G72</f>
        <v>20545.899999999998</v>
      </c>
      <c r="D73" s="166"/>
      <c r="E73" s="114"/>
      <c r="F73" s="114"/>
      <c r="G73" s="114"/>
    </row>
    <row r="74" spans="1:7" ht="99" customHeight="1" thickBot="1">
      <c r="A74" s="438" t="s">
        <v>394</v>
      </c>
      <c r="B74" s="439"/>
      <c r="C74" s="117"/>
      <c r="D74" s="117"/>
      <c r="E74" s="114"/>
      <c r="F74" s="114"/>
      <c r="G74" s="114"/>
    </row>
    <row r="75" spans="1:7" ht="18.75" customHeight="1">
      <c r="A75" s="415" t="s">
        <v>38</v>
      </c>
      <c r="B75" s="416"/>
      <c r="C75" s="416"/>
      <c r="D75" s="416"/>
      <c r="E75" s="416"/>
      <c r="F75" s="416"/>
      <c r="G75" s="417"/>
    </row>
    <row r="76" spans="1:7" ht="17.25" thickBot="1">
      <c r="A76" s="412" t="s">
        <v>444</v>
      </c>
      <c r="B76" s="413"/>
      <c r="C76" s="413"/>
      <c r="D76" s="413"/>
      <c r="E76" s="413"/>
      <c r="F76" s="413"/>
      <c r="G76" s="414"/>
    </row>
    <row r="77" spans="1:7">
      <c r="A77" s="415" t="s">
        <v>39</v>
      </c>
      <c r="B77" s="416"/>
      <c r="C77" s="416"/>
      <c r="D77" s="416"/>
      <c r="E77" s="416"/>
      <c r="F77" s="416"/>
      <c r="G77" s="417"/>
    </row>
    <row r="78" spans="1:7" ht="17.25" thickBot="1">
      <c r="A78" s="412" t="s">
        <v>396</v>
      </c>
      <c r="B78" s="413"/>
      <c r="C78" s="413"/>
      <c r="D78" s="413"/>
      <c r="E78" s="413"/>
      <c r="F78" s="413"/>
      <c r="G78" s="414"/>
    </row>
    <row r="79" spans="1:7">
      <c r="A79" s="441" t="s">
        <v>27</v>
      </c>
      <c r="B79" s="442"/>
      <c r="C79" s="447" t="s">
        <v>11</v>
      </c>
      <c r="D79" s="448"/>
      <c r="E79" s="448"/>
      <c r="F79" s="448"/>
      <c r="G79" s="449"/>
    </row>
    <row r="80" spans="1:7">
      <c r="A80" s="443"/>
      <c r="B80" s="444"/>
      <c r="C80" s="506" t="s">
        <v>385</v>
      </c>
      <c r="D80" s="507"/>
      <c r="E80" s="508"/>
      <c r="F80" s="508"/>
      <c r="G80" s="509"/>
    </row>
    <row r="81" spans="1:7" ht="24.75" customHeight="1" thickBot="1">
      <c r="A81" s="445"/>
      <c r="B81" s="446"/>
      <c r="C81" s="454" t="s">
        <v>386</v>
      </c>
      <c r="D81" s="455"/>
      <c r="E81" s="456"/>
      <c r="F81" s="456"/>
      <c r="G81" s="457"/>
    </row>
    <row r="82" spans="1:7" ht="28.5" customHeight="1" thickBot="1">
      <c r="A82" s="113" t="s">
        <v>387</v>
      </c>
      <c r="B82" s="114" t="s">
        <v>388</v>
      </c>
      <c r="C82" s="498" t="s">
        <v>385</v>
      </c>
      <c r="D82" s="499"/>
      <c r="E82" s="499"/>
      <c r="F82" s="499"/>
      <c r="G82" s="500"/>
    </row>
    <row r="83" spans="1:7" ht="45" customHeight="1" thickBot="1">
      <c r="A83" s="438" t="s">
        <v>389</v>
      </c>
      <c r="B83" s="439"/>
      <c r="C83" s="117" t="s">
        <v>390</v>
      </c>
      <c r="D83" s="198">
        <v>-3</v>
      </c>
      <c r="E83" s="198">
        <v>-3</v>
      </c>
      <c r="F83" s="114"/>
      <c r="G83" s="114"/>
    </row>
    <row r="84" spans="1:7" ht="45" customHeight="1" thickBot="1">
      <c r="A84" s="438" t="s">
        <v>391</v>
      </c>
      <c r="B84" s="439"/>
      <c r="C84" s="117"/>
      <c r="D84" s="117"/>
      <c r="E84" s="114"/>
      <c r="F84" s="114"/>
      <c r="G84" s="114"/>
    </row>
    <row r="85" spans="1:7" ht="17.25" thickBot="1">
      <c r="A85" s="438" t="s">
        <v>392</v>
      </c>
      <c r="B85" s="440"/>
      <c r="C85" s="439"/>
      <c r="D85" s="117"/>
      <c r="E85" s="114"/>
      <c r="F85" s="126">
        <f>SUM(Ararat!C18:C20)</f>
        <v>-1009</v>
      </c>
      <c r="G85" s="126">
        <f>SUM(Ararat!D18:D20)</f>
        <v>-1009</v>
      </c>
    </row>
    <row r="86" spans="1:7" ht="39" customHeight="1" thickBot="1">
      <c r="A86" s="438" t="s">
        <v>393</v>
      </c>
      <c r="B86" s="439"/>
      <c r="C86" s="126">
        <f>G85</f>
        <v>-1009</v>
      </c>
      <c r="D86" s="119"/>
      <c r="E86" s="114"/>
      <c r="F86" s="114"/>
      <c r="G86" s="114"/>
    </row>
    <row r="87" spans="1:7" ht="102.75" customHeight="1" thickBot="1">
      <c r="A87" s="438" t="s">
        <v>394</v>
      </c>
      <c r="B87" s="439"/>
      <c r="C87" s="117"/>
      <c r="D87" s="117"/>
      <c r="E87" s="114"/>
      <c r="F87" s="114"/>
      <c r="G87" s="114"/>
    </row>
    <row r="88" spans="1:7">
      <c r="A88" s="415" t="s">
        <v>38</v>
      </c>
      <c r="B88" s="416"/>
      <c r="C88" s="416"/>
      <c r="D88" s="416"/>
      <c r="E88" s="416"/>
      <c r="F88" s="416"/>
      <c r="G88" s="417"/>
    </row>
    <row r="89" spans="1:7" ht="17.25" thickBot="1">
      <c r="A89" s="412" t="s">
        <v>445</v>
      </c>
      <c r="B89" s="413"/>
      <c r="C89" s="413"/>
      <c r="D89" s="413"/>
      <c r="E89" s="413"/>
      <c r="F89" s="413"/>
      <c r="G89" s="414"/>
    </row>
    <row r="90" spans="1:7">
      <c r="A90" s="415" t="s">
        <v>39</v>
      </c>
      <c r="B90" s="416"/>
      <c r="C90" s="416"/>
      <c r="D90" s="416"/>
      <c r="E90" s="416"/>
      <c r="F90" s="416"/>
      <c r="G90" s="417"/>
    </row>
    <row r="91" spans="1:7" ht="17.25" thickBot="1">
      <c r="A91" s="412" t="s">
        <v>396</v>
      </c>
      <c r="B91" s="413"/>
      <c r="C91" s="413"/>
      <c r="D91" s="413"/>
      <c r="E91" s="413"/>
      <c r="F91" s="413"/>
      <c r="G91" s="414"/>
    </row>
    <row r="92" spans="1:7">
      <c r="A92" s="487" t="s">
        <v>27</v>
      </c>
      <c r="B92" s="488"/>
      <c r="C92" s="491" t="s">
        <v>11</v>
      </c>
      <c r="D92" s="492"/>
      <c r="E92" s="492"/>
      <c r="F92" s="492"/>
      <c r="G92" s="493"/>
    </row>
    <row r="93" spans="1:7">
      <c r="A93" s="489"/>
      <c r="B93" s="490"/>
      <c r="C93" s="541" t="s">
        <v>411</v>
      </c>
      <c r="D93" s="542"/>
      <c r="E93" s="542"/>
      <c r="F93" s="542"/>
      <c r="G93" s="543"/>
    </row>
    <row r="94" spans="1:7">
      <c r="A94" s="497" t="s">
        <v>412</v>
      </c>
      <c r="B94" s="458" t="s">
        <v>388</v>
      </c>
      <c r="C94" s="563" t="s">
        <v>31</v>
      </c>
      <c r="D94" s="564"/>
      <c r="E94" s="564"/>
      <c r="F94" s="564"/>
      <c r="G94" s="565"/>
    </row>
    <row r="95" spans="1:7" ht="48" customHeight="1" thickBot="1">
      <c r="A95" s="561"/>
      <c r="B95" s="562"/>
      <c r="C95" s="566" t="s">
        <v>413</v>
      </c>
      <c r="D95" s="567"/>
      <c r="E95" s="567"/>
      <c r="F95" s="567"/>
      <c r="G95" s="568"/>
    </row>
    <row r="96" spans="1:7" ht="42" customHeight="1">
      <c r="A96" s="569" t="s">
        <v>389</v>
      </c>
      <c r="B96" s="570"/>
      <c r="C96" s="129" t="s">
        <v>414</v>
      </c>
      <c r="D96" s="198">
        <v>-3</v>
      </c>
      <c r="E96" s="198">
        <v>-3</v>
      </c>
      <c r="F96" s="131"/>
      <c r="G96" s="132"/>
    </row>
    <row r="97" spans="1:7" ht="29.25" customHeight="1" thickBot="1">
      <c r="A97" s="571" t="s">
        <v>391</v>
      </c>
      <c r="B97" s="572"/>
      <c r="C97" s="133"/>
      <c r="D97" s="133"/>
      <c r="E97" s="134"/>
      <c r="F97" s="135"/>
      <c r="G97" s="136"/>
    </row>
    <row r="98" spans="1:7" ht="70.5" customHeight="1" thickBot="1">
      <c r="A98" s="557" t="s">
        <v>415</v>
      </c>
      <c r="B98" s="558"/>
      <c r="C98" s="558"/>
      <c r="D98" s="137"/>
      <c r="E98" s="138"/>
      <c r="F98" s="126">
        <f>SUM(Ararat!C21:C23)</f>
        <v>-4700.7</v>
      </c>
      <c r="G98" s="126">
        <f>SUM(Ararat!D21:D23)</f>
        <v>-4700.7</v>
      </c>
    </row>
    <row r="99" spans="1:7" ht="46.5" customHeight="1" thickBot="1">
      <c r="A99" s="559" t="s">
        <v>416</v>
      </c>
      <c r="B99" s="560"/>
      <c r="C99" s="126">
        <f>G98</f>
        <v>-4700.7</v>
      </c>
      <c r="D99" s="140"/>
      <c r="E99" s="138"/>
      <c r="F99" s="141"/>
      <c r="G99" s="142"/>
    </row>
    <row r="100" spans="1:7" ht="101.25" customHeight="1" thickBot="1">
      <c r="A100" s="559" t="s">
        <v>417</v>
      </c>
      <c r="B100" s="560"/>
      <c r="C100" s="85"/>
      <c r="D100" s="85"/>
      <c r="E100" s="138"/>
      <c r="F100" s="141"/>
      <c r="G100" s="142"/>
    </row>
    <row r="101" spans="1:7">
      <c r="A101" s="425" t="s">
        <v>38</v>
      </c>
      <c r="B101" s="426"/>
      <c r="C101" s="426"/>
      <c r="D101" s="426"/>
      <c r="E101" s="426"/>
      <c r="F101" s="427"/>
      <c r="G101" s="428"/>
    </row>
    <row r="102" spans="1:7" ht="24" customHeight="1" thickBot="1">
      <c r="A102" s="429" t="s">
        <v>446</v>
      </c>
      <c r="B102" s="430"/>
      <c r="C102" s="430"/>
      <c r="D102" s="430"/>
      <c r="E102" s="430"/>
      <c r="F102" s="431"/>
      <c r="G102" s="432"/>
    </row>
    <row r="103" spans="1:7">
      <c r="A103" s="425" t="s">
        <v>39</v>
      </c>
      <c r="B103" s="426"/>
      <c r="C103" s="426"/>
      <c r="D103" s="426"/>
      <c r="E103" s="426"/>
      <c r="F103" s="427"/>
      <c r="G103" s="428"/>
    </row>
    <row r="104" spans="1:7" ht="30" customHeight="1" thickBot="1">
      <c r="A104" s="429" t="s">
        <v>396</v>
      </c>
      <c r="B104" s="430"/>
      <c r="C104" s="430"/>
      <c r="D104" s="430"/>
      <c r="E104" s="430"/>
      <c r="F104" s="431"/>
      <c r="G104" s="432"/>
    </row>
    <row r="105" spans="1:7">
      <c r="A105" s="487" t="s">
        <v>27</v>
      </c>
      <c r="B105" s="488"/>
      <c r="C105" s="491" t="s">
        <v>11</v>
      </c>
      <c r="D105" s="492"/>
      <c r="E105" s="492"/>
      <c r="F105" s="492"/>
      <c r="G105" s="493"/>
    </row>
    <row r="106" spans="1:7">
      <c r="A106" s="489"/>
      <c r="B106" s="490"/>
      <c r="C106" s="541" t="s">
        <v>421</v>
      </c>
      <c r="D106" s="542"/>
      <c r="E106" s="542"/>
      <c r="F106" s="542"/>
      <c r="G106" s="543"/>
    </row>
    <row r="107" spans="1:7">
      <c r="A107" s="486" t="s">
        <v>428</v>
      </c>
      <c r="B107" s="458" t="s">
        <v>388</v>
      </c>
      <c r="C107" s="563" t="s">
        <v>31</v>
      </c>
      <c r="D107" s="564"/>
      <c r="E107" s="564"/>
      <c r="F107" s="564"/>
      <c r="G107" s="565"/>
    </row>
    <row r="108" spans="1:7" ht="57.75" customHeight="1" thickBot="1">
      <c r="A108" s="486"/>
      <c r="B108" s="562"/>
      <c r="C108" s="566" t="s">
        <v>423</v>
      </c>
      <c r="D108" s="567"/>
      <c r="E108" s="567"/>
      <c r="F108" s="567"/>
      <c r="G108" s="568"/>
    </row>
    <row r="109" spans="1:7" ht="66">
      <c r="A109" s="605" t="s">
        <v>389</v>
      </c>
      <c r="B109" s="570"/>
      <c r="C109" s="129" t="s">
        <v>424</v>
      </c>
      <c r="D109" s="130"/>
      <c r="E109" s="130"/>
      <c r="F109" s="150"/>
      <c r="G109" s="132"/>
    </row>
    <row r="110" spans="1:7" ht="84.75" customHeight="1" thickBot="1">
      <c r="A110" s="571" t="s">
        <v>391</v>
      </c>
      <c r="B110" s="572"/>
      <c r="C110" s="133" t="s">
        <v>425</v>
      </c>
      <c r="D110" s="133"/>
      <c r="E110" s="134"/>
      <c r="F110" s="135"/>
      <c r="G110" s="136"/>
    </row>
    <row r="111" spans="1:7" ht="62.25" customHeight="1" thickBot="1">
      <c r="A111" s="557" t="s">
        <v>415</v>
      </c>
      <c r="B111" s="558"/>
      <c r="C111" s="558"/>
      <c r="D111" s="137"/>
      <c r="E111" s="138"/>
      <c r="F111" s="151">
        <f>SUM(Ararat!C44)</f>
        <v>-11157.3</v>
      </c>
      <c r="G111" s="151">
        <f>SUM(Ararat!D44)</f>
        <v>-11157.3</v>
      </c>
    </row>
    <row r="112" spans="1:7" ht="43.5" customHeight="1" thickBot="1">
      <c r="A112" s="559" t="s">
        <v>416</v>
      </c>
      <c r="B112" s="560"/>
      <c r="C112" s="151">
        <f>G111</f>
        <v>-11157.3</v>
      </c>
      <c r="D112" s="152"/>
      <c r="E112" s="138"/>
      <c r="F112" s="141"/>
      <c r="G112" s="142"/>
    </row>
    <row r="113" spans="1:7" ht="100.5" customHeight="1" thickBot="1">
      <c r="A113" s="559" t="s">
        <v>417</v>
      </c>
      <c r="B113" s="560"/>
      <c r="C113" s="85"/>
      <c r="D113" s="85"/>
      <c r="E113" s="138"/>
      <c r="F113" s="141"/>
      <c r="G113" s="142"/>
    </row>
    <row r="114" spans="1:7">
      <c r="A114" s="425" t="s">
        <v>38</v>
      </c>
      <c r="B114" s="426"/>
      <c r="C114" s="426"/>
      <c r="D114" s="426"/>
      <c r="E114" s="426"/>
      <c r="F114" s="427"/>
      <c r="G114" s="428"/>
    </row>
    <row r="115" spans="1:7" ht="17.25" thickBot="1">
      <c r="A115" s="429" t="s">
        <v>447</v>
      </c>
      <c r="B115" s="430"/>
      <c r="C115" s="430"/>
      <c r="D115" s="430"/>
      <c r="E115" s="430"/>
      <c r="F115" s="431"/>
      <c r="G115" s="432"/>
    </row>
    <row r="116" spans="1:7">
      <c r="A116" s="425" t="s">
        <v>39</v>
      </c>
      <c r="B116" s="426"/>
      <c r="C116" s="426"/>
      <c r="D116" s="426"/>
      <c r="E116" s="426"/>
      <c r="F116" s="427"/>
      <c r="G116" s="428"/>
    </row>
    <row r="117" spans="1:7" ht="17.25" thickBot="1">
      <c r="A117" s="429" t="s">
        <v>396</v>
      </c>
      <c r="B117" s="430"/>
      <c r="C117" s="430"/>
      <c r="D117" s="430"/>
      <c r="E117" s="430"/>
      <c r="F117" s="431"/>
      <c r="G117" s="432"/>
    </row>
    <row r="118" spans="1:7">
      <c r="A118" s="395" t="s">
        <v>27</v>
      </c>
      <c r="B118" s="396"/>
      <c r="C118" s="399" t="s">
        <v>11</v>
      </c>
      <c r="D118" s="400"/>
      <c r="E118" s="400"/>
      <c r="F118" s="400"/>
      <c r="G118" s="401"/>
    </row>
    <row r="119" spans="1:7" ht="35.25" customHeight="1">
      <c r="A119" s="397"/>
      <c r="B119" s="398"/>
      <c r="C119" s="402" t="s">
        <v>456</v>
      </c>
      <c r="D119" s="403"/>
      <c r="E119" s="403"/>
      <c r="F119" s="403"/>
      <c r="G119" s="404"/>
    </row>
    <row r="120" spans="1:7" ht="24" customHeight="1">
      <c r="A120" s="405" t="s">
        <v>419</v>
      </c>
      <c r="B120" s="394" t="s">
        <v>41</v>
      </c>
      <c r="C120" s="406" t="s">
        <v>31</v>
      </c>
      <c r="D120" s="407"/>
      <c r="E120" s="407"/>
      <c r="F120" s="407"/>
      <c r="G120" s="408"/>
    </row>
    <row r="121" spans="1:7" ht="41.25" customHeight="1" thickBot="1">
      <c r="A121" s="405"/>
      <c r="B121" s="394"/>
      <c r="C121" s="409" t="s">
        <v>455</v>
      </c>
      <c r="D121" s="410"/>
      <c r="E121" s="410"/>
      <c r="F121" s="410"/>
      <c r="G121" s="411"/>
    </row>
    <row r="122" spans="1:7" ht="45.75" customHeight="1" thickBot="1">
      <c r="A122" s="374" t="s">
        <v>42</v>
      </c>
      <c r="B122" s="375"/>
      <c r="C122" s="143" t="s">
        <v>43</v>
      </c>
      <c r="D122" s="198">
        <v>1</v>
      </c>
      <c r="E122" s="198">
        <v>1</v>
      </c>
      <c r="F122" s="144"/>
      <c r="G122" s="147"/>
    </row>
    <row r="123" spans="1:7" ht="29.25" customHeight="1" thickBot="1">
      <c r="A123" s="374" t="s">
        <v>44</v>
      </c>
      <c r="B123" s="375"/>
      <c r="C123" s="143"/>
      <c r="D123" s="148" t="s">
        <v>33</v>
      </c>
      <c r="E123" s="148" t="s">
        <v>33</v>
      </c>
      <c r="F123" s="126">
        <f>SUM(Ararat!C45)</f>
        <v>4000</v>
      </c>
      <c r="G123" s="126">
        <f>SUM(Ararat!D45)</f>
        <v>4000</v>
      </c>
    </row>
    <row r="124" spans="1:7" ht="30.75" customHeight="1" thickBot="1">
      <c r="A124" s="374" t="s">
        <v>45</v>
      </c>
      <c r="B124" s="376"/>
      <c r="C124" s="375"/>
      <c r="D124" s="168"/>
      <c r="E124" s="148"/>
      <c r="F124" s="146"/>
      <c r="G124" s="147"/>
    </row>
    <row r="125" spans="1:7" ht="25.5" customHeight="1">
      <c r="A125" s="377" t="s">
        <v>46</v>
      </c>
      <c r="B125" s="378"/>
      <c r="C125" s="378"/>
      <c r="D125" s="378"/>
      <c r="E125" s="378"/>
      <c r="F125" s="378"/>
      <c r="G125" s="379"/>
    </row>
    <row r="126" spans="1:7" ht="29.25" customHeight="1" thickBot="1">
      <c r="A126" s="380" t="s">
        <v>420</v>
      </c>
      <c r="B126" s="381"/>
      <c r="C126" s="381"/>
      <c r="D126" s="381"/>
      <c r="E126" s="381"/>
      <c r="F126" s="381"/>
      <c r="G126" s="382"/>
    </row>
    <row r="127" spans="1:7" ht="40.5" customHeight="1">
      <c r="A127" s="383" t="s">
        <v>38</v>
      </c>
      <c r="B127" s="384"/>
      <c r="C127" s="384"/>
      <c r="D127" s="384"/>
      <c r="E127" s="384"/>
      <c r="F127" s="385"/>
      <c r="G127" s="386"/>
    </row>
    <row r="128" spans="1:7" ht="42" customHeight="1" thickBot="1">
      <c r="A128" s="387" t="s">
        <v>47</v>
      </c>
      <c r="B128" s="388"/>
      <c r="C128" s="388"/>
      <c r="D128" s="388"/>
      <c r="E128" s="388"/>
      <c r="F128" s="389"/>
      <c r="G128" s="390"/>
    </row>
    <row r="129" spans="1:7">
      <c r="A129" s="383" t="s">
        <v>39</v>
      </c>
      <c r="B129" s="384"/>
      <c r="C129" s="384"/>
      <c r="D129" s="384"/>
      <c r="E129" s="384"/>
      <c r="F129" s="385"/>
      <c r="G129" s="386"/>
    </row>
    <row r="130" spans="1:7" ht="63" customHeight="1" thickBot="1">
      <c r="A130" s="387" t="s">
        <v>48</v>
      </c>
      <c r="B130" s="388"/>
      <c r="C130" s="388"/>
      <c r="D130" s="388"/>
      <c r="E130" s="388"/>
      <c r="F130" s="389"/>
      <c r="G130" s="390"/>
    </row>
  </sheetData>
  <mergeCells count="146">
    <mergeCell ref="A129:G129"/>
    <mergeCell ref="A130:G130"/>
    <mergeCell ref="A118:B119"/>
    <mergeCell ref="A120:A121"/>
    <mergeCell ref="B120:B121"/>
    <mergeCell ref="A122:B122"/>
    <mergeCell ref="A123:B123"/>
    <mergeCell ref="A115:G115"/>
    <mergeCell ref="A116:G116"/>
    <mergeCell ref="A117:G117"/>
    <mergeCell ref="A124:C124"/>
    <mergeCell ref="C118:G118"/>
    <mergeCell ref="C119:G119"/>
    <mergeCell ref="C120:G120"/>
    <mergeCell ref="C121:G121"/>
    <mergeCell ref="A125:G125"/>
    <mergeCell ref="A126:G126"/>
    <mergeCell ref="A127:G127"/>
    <mergeCell ref="A128:G128"/>
    <mergeCell ref="A109:B109"/>
    <mergeCell ref="A110:B110"/>
    <mergeCell ref="A111:C111"/>
    <mergeCell ref="A112:B112"/>
    <mergeCell ref="A113:B113"/>
    <mergeCell ref="A114:G114"/>
    <mergeCell ref="A104:G104"/>
    <mergeCell ref="A105:B106"/>
    <mergeCell ref="C105:G105"/>
    <mergeCell ref="C106:G106"/>
    <mergeCell ref="A107:A108"/>
    <mergeCell ref="B107:B108"/>
    <mergeCell ref="C107:G107"/>
    <mergeCell ref="C108:G108"/>
    <mergeCell ref="A98:C98"/>
    <mergeCell ref="A99:B99"/>
    <mergeCell ref="A100:B100"/>
    <mergeCell ref="A101:G101"/>
    <mergeCell ref="A102:G102"/>
    <mergeCell ref="A103:G103"/>
    <mergeCell ref="A94:A95"/>
    <mergeCell ref="B94:B95"/>
    <mergeCell ref="C94:G94"/>
    <mergeCell ref="C95:G95"/>
    <mergeCell ref="A96:B96"/>
    <mergeCell ref="A97:B97"/>
    <mergeCell ref="A88:G88"/>
    <mergeCell ref="A89:G89"/>
    <mergeCell ref="A90:G90"/>
    <mergeCell ref="A91:G91"/>
    <mergeCell ref="A92:B93"/>
    <mergeCell ref="C92:G92"/>
    <mergeCell ref="C93:G93"/>
    <mergeCell ref="C82:G82"/>
    <mergeCell ref="A83:B83"/>
    <mergeCell ref="A84:B84"/>
    <mergeCell ref="A85:C85"/>
    <mergeCell ref="A86:B86"/>
    <mergeCell ref="A87:B87"/>
    <mergeCell ref="A75:G75"/>
    <mergeCell ref="A76:G76"/>
    <mergeCell ref="A77:G77"/>
    <mergeCell ref="A78:G78"/>
    <mergeCell ref="A79:B81"/>
    <mergeCell ref="C79:G79"/>
    <mergeCell ref="C80:G80"/>
    <mergeCell ref="C81:G81"/>
    <mergeCell ref="C69:G69"/>
    <mergeCell ref="A70:B70"/>
    <mergeCell ref="A71:B71"/>
    <mergeCell ref="A72:C72"/>
    <mergeCell ref="A73:B73"/>
    <mergeCell ref="A74:B74"/>
    <mergeCell ref="A66:B68"/>
    <mergeCell ref="C66:G66"/>
    <mergeCell ref="C67:G67"/>
    <mergeCell ref="C68:G68"/>
    <mergeCell ref="A63:C65"/>
    <mergeCell ref="D63:G63"/>
    <mergeCell ref="D64:E64"/>
    <mergeCell ref="F64:G64"/>
    <mergeCell ref="A61:G61"/>
    <mergeCell ref="A62:G62"/>
    <mergeCell ref="A57:G57"/>
    <mergeCell ref="A58:G58"/>
    <mergeCell ref="A59:G59"/>
    <mergeCell ref="A52:G52"/>
    <mergeCell ref="A53:G53"/>
    <mergeCell ref="A54:B54"/>
    <mergeCell ref="C54:G54"/>
    <mergeCell ref="A55:B55"/>
    <mergeCell ref="A56:G56"/>
    <mergeCell ref="A48:A49"/>
    <mergeCell ref="B48:B49"/>
    <mergeCell ref="C48:G48"/>
    <mergeCell ref="C49:G49"/>
    <mergeCell ref="A50:B50"/>
    <mergeCell ref="A51:G51"/>
    <mergeCell ref="A41:B41"/>
    <mergeCell ref="A42:G42"/>
    <mergeCell ref="A43:G43"/>
    <mergeCell ref="A44:G44"/>
    <mergeCell ref="A45:G45"/>
    <mergeCell ref="A46:B47"/>
    <mergeCell ref="C46:G46"/>
    <mergeCell ref="C47:G47"/>
    <mergeCell ref="A36:B36"/>
    <mergeCell ref="A37:G37"/>
    <mergeCell ref="A38:G38"/>
    <mergeCell ref="A39:G39"/>
    <mergeCell ref="A40:B40"/>
    <mergeCell ref="C40:G40"/>
    <mergeCell ref="A32:B33"/>
    <mergeCell ref="C32:G32"/>
    <mergeCell ref="C33:G33"/>
    <mergeCell ref="A34:A35"/>
    <mergeCell ref="B34:B35"/>
    <mergeCell ref="C35:G35"/>
    <mergeCell ref="A23:G23"/>
    <mergeCell ref="A24:G24"/>
    <mergeCell ref="A25:G25"/>
    <mergeCell ref="A27:G27"/>
    <mergeCell ref="A29:C31"/>
    <mergeCell ref="D29:G29"/>
    <mergeCell ref="D30:E30"/>
    <mergeCell ref="F30:G30"/>
    <mergeCell ref="A18:B18"/>
    <mergeCell ref="A19:C19"/>
    <mergeCell ref="A20:G20"/>
    <mergeCell ref="A21:G21"/>
    <mergeCell ref="A22:G22"/>
    <mergeCell ref="A17:B17"/>
    <mergeCell ref="A13:B14"/>
    <mergeCell ref="C13:G13"/>
    <mergeCell ref="C14:G14"/>
    <mergeCell ref="A15:A16"/>
    <mergeCell ref="B15:B16"/>
    <mergeCell ref="C15:G15"/>
    <mergeCell ref="C16:G16"/>
    <mergeCell ref="A1:G1"/>
    <mergeCell ref="A3:G3"/>
    <mergeCell ref="A6:G6"/>
    <mergeCell ref="A8:G8"/>
    <mergeCell ref="A10:C12"/>
    <mergeCell ref="D10:G10"/>
    <mergeCell ref="D11:E11"/>
    <mergeCell ref="F11:G11"/>
  </mergeCells>
  <pageMargins left="0.23622047244094491" right="0.23622047244094491" top="0.19685039370078741" bottom="0.19685039370078741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B20" sqref="B20"/>
    </sheetView>
  </sheetViews>
  <sheetFormatPr defaultRowHeight="15"/>
  <cols>
    <col min="1" max="1" width="6.85546875" style="290" customWidth="1"/>
    <col min="2" max="2" width="71.42578125" style="291" customWidth="1"/>
    <col min="3" max="3" width="11.7109375" style="1" bestFit="1" customWidth="1"/>
    <col min="4" max="4" width="10.5703125" style="1" bestFit="1" customWidth="1"/>
    <col min="5" max="5" width="24.5703125" style="1" customWidth="1"/>
    <col min="6" max="16384" width="9.140625" style="1"/>
  </cols>
  <sheetData>
    <row r="1" spans="1:4" ht="33" customHeight="1">
      <c r="A1" s="589" t="s">
        <v>160</v>
      </c>
      <c r="B1" s="589"/>
      <c r="C1" s="589"/>
      <c r="D1" s="589"/>
    </row>
    <row r="2" spans="1:4" ht="42" customHeight="1">
      <c r="A2" s="589" t="s">
        <v>61</v>
      </c>
      <c r="B2" s="589"/>
      <c r="C2" s="589"/>
      <c r="D2" s="589"/>
    </row>
    <row r="3" spans="1:4" ht="67.5" customHeight="1">
      <c r="A3" s="590" t="s">
        <v>161</v>
      </c>
      <c r="B3" s="590"/>
      <c r="C3" s="590"/>
      <c r="D3" s="590"/>
    </row>
    <row r="4" spans="1:4" ht="16.5">
      <c r="A4" s="591" t="s">
        <v>3</v>
      </c>
      <c r="B4" s="591"/>
      <c r="C4" s="591"/>
      <c r="D4" s="591"/>
    </row>
    <row r="5" spans="1:4" ht="78" customHeight="1">
      <c r="A5" s="592" t="s">
        <v>1</v>
      </c>
      <c r="B5" s="594" t="s">
        <v>4</v>
      </c>
      <c r="C5" s="595" t="s">
        <v>52</v>
      </c>
      <c r="D5" s="596"/>
    </row>
    <row r="6" spans="1:4" ht="16.5">
      <c r="A6" s="593"/>
      <c r="B6" s="594"/>
      <c r="C6" s="237" t="s">
        <v>10</v>
      </c>
      <c r="D6" s="238" t="s">
        <v>5</v>
      </c>
    </row>
    <row r="7" spans="1:4" ht="16.5">
      <c r="A7" s="239"/>
      <c r="B7" s="238" t="s">
        <v>0</v>
      </c>
      <c r="C7" s="240">
        <f>C9+C27+C57</f>
        <v>-1.2732925824820995E-11</v>
      </c>
      <c r="D7" s="240">
        <f>D9+D27+D57</f>
        <v>-1.2732925824820995E-11</v>
      </c>
    </row>
    <row r="8" spans="1:4" ht="16.5">
      <c r="A8" s="239"/>
      <c r="B8" s="241" t="s">
        <v>6</v>
      </c>
      <c r="C8" s="239"/>
      <c r="D8" s="239"/>
    </row>
    <row r="9" spans="1:4" ht="51.75" customHeight="1">
      <c r="A9" s="241">
        <v>1</v>
      </c>
      <c r="B9" s="242" t="s">
        <v>63</v>
      </c>
      <c r="C9" s="243">
        <f>SUM(C11:C26)</f>
        <v>-7009.9999999999982</v>
      </c>
      <c r="D9" s="243">
        <f>SUM(D11:D26)</f>
        <v>-7009.9999999999982</v>
      </c>
    </row>
    <row r="10" spans="1:4" ht="17.25">
      <c r="A10" s="244"/>
      <c r="B10" s="245" t="s">
        <v>7</v>
      </c>
      <c r="C10" s="246"/>
      <c r="D10" s="247"/>
    </row>
    <row r="11" spans="1:4" ht="33">
      <c r="A11" s="248">
        <v>1.1000000000000001</v>
      </c>
      <c r="B11" s="47" t="s">
        <v>162</v>
      </c>
      <c r="C11" s="249">
        <v>1222</v>
      </c>
      <c r="D11" s="249">
        <v>1222</v>
      </c>
    </row>
    <row r="12" spans="1:4" ht="33">
      <c r="A12" s="248">
        <v>1.2</v>
      </c>
      <c r="B12" s="47" t="s">
        <v>163</v>
      </c>
      <c r="C12" s="249">
        <v>-3748</v>
      </c>
      <c r="D12" s="249">
        <v>-3748</v>
      </c>
    </row>
    <row r="13" spans="1:4" ht="33">
      <c r="A13" s="248">
        <v>1.3</v>
      </c>
      <c r="B13" s="47" t="s">
        <v>198</v>
      </c>
      <c r="C13" s="249">
        <v>-2913.9</v>
      </c>
      <c r="D13" s="249">
        <v>-2913.9</v>
      </c>
    </row>
    <row r="14" spans="1:4" ht="33">
      <c r="A14" s="248">
        <v>1.4</v>
      </c>
      <c r="B14" s="47" t="s">
        <v>165</v>
      </c>
      <c r="C14" s="249">
        <v>-453</v>
      </c>
      <c r="D14" s="249">
        <v>-453</v>
      </c>
    </row>
    <row r="15" spans="1:4" ht="16.5">
      <c r="A15" s="248">
        <v>1.5</v>
      </c>
      <c r="B15" s="47" t="s">
        <v>199</v>
      </c>
      <c r="C15" s="249">
        <v>-530</v>
      </c>
      <c r="D15" s="249">
        <v>-530</v>
      </c>
    </row>
    <row r="16" spans="1:4" ht="16.5">
      <c r="A16" s="248">
        <v>1.6</v>
      </c>
      <c r="B16" s="47" t="s">
        <v>166</v>
      </c>
      <c r="C16" s="249">
        <v>-2616.3000000000002</v>
      </c>
      <c r="D16" s="249">
        <v>-2616.3000000000002</v>
      </c>
    </row>
    <row r="17" spans="1:4" ht="16.5">
      <c r="A17" s="250">
        <v>1.7</v>
      </c>
      <c r="B17" s="47" t="s">
        <v>167</v>
      </c>
      <c r="C17" s="249">
        <v>-3622</v>
      </c>
      <c r="D17" s="249">
        <v>-3622</v>
      </c>
    </row>
    <row r="18" spans="1:4" ht="16.5">
      <c r="A18" s="248">
        <v>1.8</v>
      </c>
      <c r="B18" s="47" t="s">
        <v>168</v>
      </c>
      <c r="C18" s="249">
        <v>-1564.6</v>
      </c>
      <c r="D18" s="249">
        <v>-1564.6</v>
      </c>
    </row>
    <row r="19" spans="1:4" ht="33">
      <c r="A19" s="250">
        <v>1.9</v>
      </c>
      <c r="B19" s="47" t="s">
        <v>169</v>
      </c>
      <c r="C19" s="249">
        <v>-314.8</v>
      </c>
      <c r="D19" s="249">
        <v>-314.8</v>
      </c>
    </row>
    <row r="20" spans="1:4" ht="21.75" customHeight="1">
      <c r="A20" s="251">
        <v>1.1000000000000001</v>
      </c>
      <c r="B20" s="47" t="s">
        <v>170</v>
      </c>
      <c r="C20" s="249">
        <v>-5093</v>
      </c>
      <c r="D20" s="249">
        <v>-5093</v>
      </c>
    </row>
    <row r="21" spans="1:4" ht="33">
      <c r="A21" s="251">
        <v>1.1100000000000001</v>
      </c>
      <c r="B21" s="47" t="s">
        <v>164</v>
      </c>
      <c r="C21" s="249">
        <v>4743.6000000000004</v>
      </c>
      <c r="D21" s="249">
        <v>4743.6000000000004</v>
      </c>
    </row>
    <row r="22" spans="1:4" ht="33">
      <c r="A22" s="248">
        <v>1.1200000000000001</v>
      </c>
      <c r="B22" s="47" t="s">
        <v>171</v>
      </c>
      <c r="C22" s="249">
        <v>1170</v>
      </c>
      <c r="D22" s="249">
        <v>1170</v>
      </c>
    </row>
    <row r="23" spans="1:4" ht="33">
      <c r="A23" s="248">
        <v>1.1299999999999999</v>
      </c>
      <c r="B23" s="47" t="s">
        <v>172</v>
      </c>
      <c r="C23" s="249">
        <v>1170</v>
      </c>
      <c r="D23" s="249">
        <v>1170</v>
      </c>
    </row>
    <row r="24" spans="1:4" ht="33">
      <c r="A24" s="248">
        <v>1.1399999999999999</v>
      </c>
      <c r="B24" s="47" t="s">
        <v>173</v>
      </c>
      <c r="C24" s="249">
        <v>1170</v>
      </c>
      <c r="D24" s="249">
        <v>1170</v>
      </c>
    </row>
    <row r="25" spans="1:4" ht="33">
      <c r="A25" s="248">
        <v>1.1499999999999999</v>
      </c>
      <c r="B25" s="47" t="s">
        <v>174</v>
      </c>
      <c r="C25" s="249">
        <v>1170</v>
      </c>
      <c r="D25" s="249">
        <v>1170</v>
      </c>
    </row>
    <row r="26" spans="1:4" ht="33">
      <c r="A26" s="252">
        <v>1.1599999999999999</v>
      </c>
      <c r="B26" s="47" t="s">
        <v>196</v>
      </c>
      <c r="C26" s="249">
        <v>3200</v>
      </c>
      <c r="D26" s="249">
        <v>3200</v>
      </c>
    </row>
    <row r="27" spans="1:4" ht="16.5">
      <c r="A27" s="253" t="s">
        <v>49</v>
      </c>
      <c r="B27" s="241" t="s">
        <v>8</v>
      </c>
      <c r="C27" s="243">
        <f>SUM(C29:C56)</f>
        <v>11009.999999999985</v>
      </c>
      <c r="D27" s="243">
        <f>SUM(D29:D56)</f>
        <v>11009.999999999985</v>
      </c>
    </row>
    <row r="28" spans="1:4" ht="16.5">
      <c r="A28" s="254"/>
      <c r="B28" s="255" t="s">
        <v>7</v>
      </c>
      <c r="C28" s="255"/>
      <c r="D28" s="255"/>
    </row>
    <row r="29" spans="1:4" s="257" customFormat="1" ht="33">
      <c r="A29" s="256">
        <v>2.1</v>
      </c>
      <c r="B29" s="47" t="s">
        <v>175</v>
      </c>
      <c r="C29" s="249">
        <v>3000</v>
      </c>
      <c r="D29" s="249">
        <v>3000</v>
      </c>
    </row>
    <row r="30" spans="1:4" s="257" customFormat="1" ht="18">
      <c r="A30" s="256">
        <v>2.2000000000000002</v>
      </c>
      <c r="B30" s="47" t="s">
        <v>176</v>
      </c>
      <c r="C30" s="249">
        <v>-331</v>
      </c>
      <c r="D30" s="249">
        <v>-331</v>
      </c>
    </row>
    <row r="31" spans="1:4" ht="33">
      <c r="A31" s="256">
        <v>2.2999999999999998</v>
      </c>
      <c r="B31" s="47" t="s">
        <v>177</v>
      </c>
      <c r="C31" s="249">
        <v>-1056</v>
      </c>
      <c r="D31" s="249">
        <v>-1056</v>
      </c>
    </row>
    <row r="32" spans="1:4" ht="33">
      <c r="A32" s="256">
        <v>2.4</v>
      </c>
      <c r="B32" s="47" t="s">
        <v>178</v>
      </c>
      <c r="C32" s="249">
        <v>-1246.4000000000001</v>
      </c>
      <c r="D32" s="249">
        <v>-1246.4000000000001</v>
      </c>
    </row>
    <row r="33" spans="1:4" ht="33">
      <c r="A33" s="256">
        <v>2.5</v>
      </c>
      <c r="B33" s="47" t="s">
        <v>200</v>
      </c>
      <c r="C33" s="249">
        <v>-3528</v>
      </c>
      <c r="D33" s="249">
        <v>-3528</v>
      </c>
    </row>
    <row r="34" spans="1:4" ht="21" customHeight="1">
      <c r="A34" s="256">
        <v>2.6</v>
      </c>
      <c r="B34" s="47" t="s">
        <v>179</v>
      </c>
      <c r="C34" s="249">
        <v>-958.4</v>
      </c>
      <c r="D34" s="249">
        <v>-958.4</v>
      </c>
    </row>
    <row r="35" spans="1:4" ht="16.5">
      <c r="A35" s="256">
        <v>2.7</v>
      </c>
      <c r="B35" s="47" t="s">
        <v>180</v>
      </c>
      <c r="C35" s="249">
        <v>7500</v>
      </c>
      <c r="D35" s="249">
        <v>7500</v>
      </c>
    </row>
    <row r="36" spans="1:4" ht="33">
      <c r="A36" s="256">
        <v>2.8</v>
      </c>
      <c r="B36" s="47" t="s">
        <v>181</v>
      </c>
      <c r="C36" s="249">
        <v>-541</v>
      </c>
      <c r="D36" s="249">
        <v>-541</v>
      </c>
    </row>
    <row r="37" spans="1:4" ht="33">
      <c r="A37" s="256">
        <v>2.9</v>
      </c>
      <c r="B37" s="47" t="s">
        <v>182</v>
      </c>
      <c r="C37" s="249">
        <v>-1871.3</v>
      </c>
      <c r="D37" s="249">
        <v>-1871.3</v>
      </c>
    </row>
    <row r="38" spans="1:4" ht="16.5">
      <c r="A38" s="252">
        <v>2.11</v>
      </c>
      <c r="B38" s="47" t="s">
        <v>197</v>
      </c>
      <c r="C38" s="249">
        <v>6000</v>
      </c>
      <c r="D38" s="249">
        <v>6000</v>
      </c>
    </row>
    <row r="39" spans="1:4" ht="16.5">
      <c r="A39" s="252">
        <v>2.12</v>
      </c>
      <c r="B39" s="47" t="s">
        <v>183</v>
      </c>
      <c r="C39" s="249">
        <v>-332</v>
      </c>
      <c r="D39" s="249">
        <v>-332</v>
      </c>
    </row>
    <row r="40" spans="1:4" ht="16.5">
      <c r="A40" s="252">
        <v>2.13</v>
      </c>
      <c r="B40" s="47" t="s">
        <v>184</v>
      </c>
      <c r="C40" s="249">
        <v>-353.6</v>
      </c>
      <c r="D40" s="249">
        <v>-353.6</v>
      </c>
    </row>
    <row r="41" spans="1:4" ht="16.5">
      <c r="A41" s="252">
        <v>2.14</v>
      </c>
      <c r="B41" s="47" t="s">
        <v>185</v>
      </c>
      <c r="C41" s="249">
        <v>-327</v>
      </c>
      <c r="D41" s="249">
        <v>-327</v>
      </c>
    </row>
    <row r="42" spans="1:4" ht="16.5">
      <c r="A42" s="252">
        <v>2.15</v>
      </c>
      <c r="B42" s="47" t="s">
        <v>186</v>
      </c>
      <c r="C42" s="249">
        <v>-1047</v>
      </c>
      <c r="D42" s="249">
        <v>-1047</v>
      </c>
    </row>
    <row r="43" spans="1:4" ht="16.5">
      <c r="A43" s="252">
        <v>2.16</v>
      </c>
      <c r="B43" s="47" t="s">
        <v>187</v>
      </c>
      <c r="C43" s="249">
        <v>-1160</v>
      </c>
      <c r="D43" s="249">
        <v>-1160</v>
      </c>
    </row>
    <row r="44" spans="1:4" ht="16.5">
      <c r="A44" s="252">
        <v>2.17</v>
      </c>
      <c r="B44" s="47" t="s">
        <v>188</v>
      </c>
      <c r="C44" s="249">
        <v>-1353.9</v>
      </c>
      <c r="D44" s="249">
        <v>-1353.9</v>
      </c>
    </row>
    <row r="45" spans="1:4" ht="33">
      <c r="A45" s="252">
        <v>2.1800000000000002</v>
      </c>
      <c r="B45" s="47" t="s">
        <v>189</v>
      </c>
      <c r="C45" s="249">
        <v>-19300</v>
      </c>
      <c r="D45" s="249">
        <v>-19300</v>
      </c>
    </row>
    <row r="46" spans="1:4" ht="33">
      <c r="A46" s="252">
        <v>2.19</v>
      </c>
      <c r="B46" s="47" t="s">
        <v>190</v>
      </c>
      <c r="C46" s="249">
        <v>-3290.3</v>
      </c>
      <c r="D46" s="249">
        <v>-3290.3</v>
      </c>
    </row>
    <row r="47" spans="1:4" ht="33">
      <c r="A47" s="252">
        <v>2.2000000000000002</v>
      </c>
      <c r="B47" s="47" t="s">
        <v>191</v>
      </c>
      <c r="C47" s="249">
        <v>-332.7</v>
      </c>
      <c r="D47" s="249">
        <v>-332.7</v>
      </c>
    </row>
    <row r="48" spans="1:4" ht="66">
      <c r="A48" s="252">
        <v>2.21</v>
      </c>
      <c r="B48" s="47" t="s">
        <v>201</v>
      </c>
      <c r="C48" s="249">
        <v>-59830</v>
      </c>
      <c r="D48" s="249">
        <v>-59830</v>
      </c>
    </row>
    <row r="49" spans="1:4" ht="33">
      <c r="A49" s="252">
        <v>2.2200000000000002</v>
      </c>
      <c r="B49" s="47" t="s">
        <v>192</v>
      </c>
      <c r="C49" s="249">
        <v>-33775</v>
      </c>
      <c r="D49" s="249">
        <v>-33775</v>
      </c>
    </row>
    <row r="50" spans="1:4" ht="16.5">
      <c r="A50" s="252">
        <v>2.23</v>
      </c>
      <c r="B50" s="47" t="s">
        <v>195</v>
      </c>
      <c r="C50" s="249">
        <v>14500.7</v>
      </c>
      <c r="D50" s="249">
        <v>14500.7</v>
      </c>
    </row>
    <row r="51" spans="1:4" ht="16.5">
      <c r="A51" s="252">
        <v>2.2400000000000002</v>
      </c>
      <c r="B51" s="47" t="s">
        <v>193</v>
      </c>
      <c r="C51" s="249">
        <v>-834.1</v>
      </c>
      <c r="D51" s="249">
        <v>-834.1</v>
      </c>
    </row>
    <row r="52" spans="1:4" ht="33">
      <c r="A52" s="252">
        <v>2.25</v>
      </c>
      <c r="B52" s="47" t="s">
        <v>194</v>
      </c>
      <c r="C52" s="249">
        <v>-28</v>
      </c>
      <c r="D52" s="249">
        <v>-28</v>
      </c>
    </row>
    <row r="53" spans="1:4" ht="33">
      <c r="A53" s="252">
        <v>2.2599999999999998</v>
      </c>
      <c r="B53" s="47" t="s">
        <v>450</v>
      </c>
      <c r="C53" s="249">
        <v>14000</v>
      </c>
      <c r="D53" s="249">
        <v>14000</v>
      </c>
    </row>
    <row r="54" spans="1:4" ht="33">
      <c r="A54" s="252">
        <v>2.27</v>
      </c>
      <c r="B54" s="47" t="s">
        <v>451</v>
      </c>
      <c r="C54" s="249">
        <v>5300</v>
      </c>
      <c r="D54" s="249">
        <v>5300</v>
      </c>
    </row>
    <row r="55" spans="1:4" ht="33">
      <c r="A55" s="252">
        <v>2.2799999999999998</v>
      </c>
      <c r="B55" s="47" t="s">
        <v>452</v>
      </c>
      <c r="C55" s="249">
        <v>58772</v>
      </c>
      <c r="D55" s="249">
        <v>58772</v>
      </c>
    </row>
    <row r="56" spans="1:4" ht="16.5">
      <c r="A56" s="252">
        <v>2.29</v>
      </c>
      <c r="B56" s="47" t="s">
        <v>453</v>
      </c>
      <c r="C56" s="249">
        <v>33433</v>
      </c>
      <c r="D56" s="249">
        <v>33433</v>
      </c>
    </row>
    <row r="57" spans="1:4" ht="17.25">
      <c r="A57" s="110">
        <v>4</v>
      </c>
      <c r="B57" s="78" t="s">
        <v>73</v>
      </c>
      <c r="C57" s="77">
        <v>-4000</v>
      </c>
      <c r="D57" s="77">
        <v>-4000</v>
      </c>
    </row>
  </sheetData>
  <mergeCells count="7">
    <mergeCell ref="A1:D1"/>
    <mergeCell ref="A2:D2"/>
    <mergeCell ref="A3:D3"/>
    <mergeCell ref="A4:D4"/>
    <mergeCell ref="A5:A6"/>
    <mergeCell ref="B5:B6"/>
    <mergeCell ref="C5:D5"/>
  </mergeCells>
  <pageMargins left="0.23622047244094491" right="0.23622047244094491" top="0.15748031496062992" bottom="0.15748031496062992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5"/>
  <sheetViews>
    <sheetView workbookViewId="0">
      <selection activeCell="A6" sqref="A6:G6"/>
    </sheetView>
  </sheetViews>
  <sheetFormatPr defaultRowHeight="16.5"/>
  <cols>
    <col min="1" max="1" width="13.140625" style="163" customWidth="1"/>
    <col min="2" max="2" width="16.140625" style="163" customWidth="1"/>
    <col min="3" max="3" width="26.85546875" style="163" customWidth="1"/>
    <col min="4" max="4" width="17.42578125" style="163" customWidth="1"/>
    <col min="5" max="5" width="19.140625" style="163" customWidth="1"/>
    <col min="6" max="6" width="10.7109375" style="163" bestFit="1" customWidth="1"/>
    <col min="7" max="7" width="10.140625" style="163" bestFit="1" customWidth="1"/>
    <col min="8" max="8" width="9.140625" style="163"/>
    <col min="9" max="9" width="11.7109375" style="163" bestFit="1" customWidth="1"/>
    <col min="10" max="254" width="9.140625" style="163"/>
    <col min="255" max="255" width="13.140625" style="163" customWidth="1"/>
    <col min="256" max="256" width="16.140625" style="163" customWidth="1"/>
    <col min="257" max="257" width="26.85546875" style="163" customWidth="1"/>
    <col min="258" max="258" width="17.42578125" style="163" customWidth="1"/>
    <col min="259" max="259" width="15.140625" style="163" customWidth="1"/>
    <col min="260" max="260" width="19.140625" style="163" customWidth="1"/>
    <col min="261" max="261" width="17.5703125" style="163" customWidth="1"/>
    <col min="262" max="262" width="15.7109375" style="163" customWidth="1"/>
    <col min="263" max="263" width="17.140625" style="163" customWidth="1"/>
    <col min="264" max="264" width="9.140625" style="163"/>
    <col min="265" max="265" width="9.42578125" style="163" bestFit="1" customWidth="1"/>
    <col min="266" max="510" width="9.140625" style="163"/>
    <col min="511" max="511" width="13.140625" style="163" customWidth="1"/>
    <col min="512" max="512" width="16.140625" style="163" customWidth="1"/>
    <col min="513" max="513" width="26.85546875" style="163" customWidth="1"/>
    <col min="514" max="514" width="17.42578125" style="163" customWidth="1"/>
    <col min="515" max="515" width="15.140625" style="163" customWidth="1"/>
    <col min="516" max="516" width="19.140625" style="163" customWidth="1"/>
    <col min="517" max="517" width="17.5703125" style="163" customWidth="1"/>
    <col min="518" max="518" width="15.7109375" style="163" customWidth="1"/>
    <col min="519" max="519" width="17.140625" style="163" customWidth="1"/>
    <col min="520" max="520" width="9.140625" style="163"/>
    <col min="521" max="521" width="9.42578125" style="163" bestFit="1" customWidth="1"/>
    <col min="522" max="766" width="9.140625" style="163"/>
    <col min="767" max="767" width="13.140625" style="163" customWidth="1"/>
    <col min="768" max="768" width="16.140625" style="163" customWidth="1"/>
    <col min="769" max="769" width="26.85546875" style="163" customWidth="1"/>
    <col min="770" max="770" width="17.42578125" style="163" customWidth="1"/>
    <col min="771" max="771" width="15.140625" style="163" customWidth="1"/>
    <col min="772" max="772" width="19.140625" style="163" customWidth="1"/>
    <col min="773" max="773" width="17.5703125" style="163" customWidth="1"/>
    <col min="774" max="774" width="15.7109375" style="163" customWidth="1"/>
    <col min="775" max="775" width="17.140625" style="163" customWidth="1"/>
    <col min="776" max="776" width="9.140625" style="163"/>
    <col min="777" max="777" width="9.42578125" style="163" bestFit="1" customWidth="1"/>
    <col min="778" max="1022" width="9.140625" style="163"/>
    <col min="1023" max="1023" width="13.140625" style="163" customWidth="1"/>
    <col min="1024" max="1024" width="16.140625" style="163" customWidth="1"/>
    <col min="1025" max="1025" width="26.85546875" style="163" customWidth="1"/>
    <col min="1026" max="1026" width="17.42578125" style="163" customWidth="1"/>
    <col min="1027" max="1027" width="15.140625" style="163" customWidth="1"/>
    <col min="1028" max="1028" width="19.140625" style="163" customWidth="1"/>
    <col min="1029" max="1029" width="17.5703125" style="163" customWidth="1"/>
    <col min="1030" max="1030" width="15.7109375" style="163" customWidth="1"/>
    <col min="1031" max="1031" width="17.140625" style="163" customWidth="1"/>
    <col min="1032" max="1032" width="9.140625" style="163"/>
    <col min="1033" max="1033" width="9.42578125" style="163" bestFit="1" customWidth="1"/>
    <col min="1034" max="1278" width="9.140625" style="163"/>
    <col min="1279" max="1279" width="13.140625" style="163" customWidth="1"/>
    <col min="1280" max="1280" width="16.140625" style="163" customWidth="1"/>
    <col min="1281" max="1281" width="26.85546875" style="163" customWidth="1"/>
    <col min="1282" max="1282" width="17.42578125" style="163" customWidth="1"/>
    <col min="1283" max="1283" width="15.140625" style="163" customWidth="1"/>
    <col min="1284" max="1284" width="19.140625" style="163" customWidth="1"/>
    <col min="1285" max="1285" width="17.5703125" style="163" customWidth="1"/>
    <col min="1286" max="1286" width="15.7109375" style="163" customWidth="1"/>
    <col min="1287" max="1287" width="17.140625" style="163" customWidth="1"/>
    <col min="1288" max="1288" width="9.140625" style="163"/>
    <col min="1289" max="1289" width="9.42578125" style="163" bestFit="1" customWidth="1"/>
    <col min="1290" max="1534" width="9.140625" style="163"/>
    <col min="1535" max="1535" width="13.140625" style="163" customWidth="1"/>
    <col min="1536" max="1536" width="16.140625" style="163" customWidth="1"/>
    <col min="1537" max="1537" width="26.85546875" style="163" customWidth="1"/>
    <col min="1538" max="1538" width="17.42578125" style="163" customWidth="1"/>
    <col min="1539" max="1539" width="15.140625" style="163" customWidth="1"/>
    <col min="1540" max="1540" width="19.140625" style="163" customWidth="1"/>
    <col min="1541" max="1541" width="17.5703125" style="163" customWidth="1"/>
    <col min="1542" max="1542" width="15.7109375" style="163" customWidth="1"/>
    <col min="1543" max="1543" width="17.140625" style="163" customWidth="1"/>
    <col min="1544" max="1544" width="9.140625" style="163"/>
    <col min="1545" max="1545" width="9.42578125" style="163" bestFit="1" customWidth="1"/>
    <col min="1546" max="1790" width="9.140625" style="163"/>
    <col min="1791" max="1791" width="13.140625" style="163" customWidth="1"/>
    <col min="1792" max="1792" width="16.140625" style="163" customWidth="1"/>
    <col min="1793" max="1793" width="26.85546875" style="163" customWidth="1"/>
    <col min="1794" max="1794" width="17.42578125" style="163" customWidth="1"/>
    <col min="1795" max="1795" width="15.140625" style="163" customWidth="1"/>
    <col min="1796" max="1796" width="19.140625" style="163" customWidth="1"/>
    <col min="1797" max="1797" width="17.5703125" style="163" customWidth="1"/>
    <col min="1798" max="1798" width="15.7109375" style="163" customWidth="1"/>
    <col min="1799" max="1799" width="17.140625" style="163" customWidth="1"/>
    <col min="1800" max="1800" width="9.140625" style="163"/>
    <col min="1801" max="1801" width="9.42578125" style="163" bestFit="1" customWidth="1"/>
    <col min="1802" max="2046" width="9.140625" style="163"/>
    <col min="2047" max="2047" width="13.140625" style="163" customWidth="1"/>
    <col min="2048" max="2048" width="16.140625" style="163" customWidth="1"/>
    <col min="2049" max="2049" width="26.85546875" style="163" customWidth="1"/>
    <col min="2050" max="2050" width="17.42578125" style="163" customWidth="1"/>
    <col min="2051" max="2051" width="15.140625" style="163" customWidth="1"/>
    <col min="2052" max="2052" width="19.140625" style="163" customWidth="1"/>
    <col min="2053" max="2053" width="17.5703125" style="163" customWidth="1"/>
    <col min="2054" max="2054" width="15.7109375" style="163" customWidth="1"/>
    <col min="2055" max="2055" width="17.140625" style="163" customWidth="1"/>
    <col min="2056" max="2056" width="9.140625" style="163"/>
    <col min="2057" max="2057" width="9.42578125" style="163" bestFit="1" customWidth="1"/>
    <col min="2058" max="2302" width="9.140625" style="163"/>
    <col min="2303" max="2303" width="13.140625" style="163" customWidth="1"/>
    <col min="2304" max="2304" width="16.140625" style="163" customWidth="1"/>
    <col min="2305" max="2305" width="26.85546875" style="163" customWidth="1"/>
    <col min="2306" max="2306" width="17.42578125" style="163" customWidth="1"/>
    <col min="2307" max="2307" width="15.140625" style="163" customWidth="1"/>
    <col min="2308" max="2308" width="19.140625" style="163" customWidth="1"/>
    <col min="2309" max="2309" width="17.5703125" style="163" customWidth="1"/>
    <col min="2310" max="2310" width="15.7109375" style="163" customWidth="1"/>
    <col min="2311" max="2311" width="17.140625" style="163" customWidth="1"/>
    <col min="2312" max="2312" width="9.140625" style="163"/>
    <col min="2313" max="2313" width="9.42578125" style="163" bestFit="1" customWidth="1"/>
    <col min="2314" max="2558" width="9.140625" style="163"/>
    <col min="2559" max="2559" width="13.140625" style="163" customWidth="1"/>
    <col min="2560" max="2560" width="16.140625" style="163" customWidth="1"/>
    <col min="2561" max="2561" width="26.85546875" style="163" customWidth="1"/>
    <col min="2562" max="2562" width="17.42578125" style="163" customWidth="1"/>
    <col min="2563" max="2563" width="15.140625" style="163" customWidth="1"/>
    <col min="2564" max="2564" width="19.140625" style="163" customWidth="1"/>
    <col min="2565" max="2565" width="17.5703125" style="163" customWidth="1"/>
    <col min="2566" max="2566" width="15.7109375" style="163" customWidth="1"/>
    <col min="2567" max="2567" width="17.140625" style="163" customWidth="1"/>
    <col min="2568" max="2568" width="9.140625" style="163"/>
    <col min="2569" max="2569" width="9.42578125" style="163" bestFit="1" customWidth="1"/>
    <col min="2570" max="2814" width="9.140625" style="163"/>
    <col min="2815" max="2815" width="13.140625" style="163" customWidth="1"/>
    <col min="2816" max="2816" width="16.140625" style="163" customWidth="1"/>
    <col min="2817" max="2817" width="26.85546875" style="163" customWidth="1"/>
    <col min="2818" max="2818" width="17.42578125" style="163" customWidth="1"/>
    <col min="2819" max="2819" width="15.140625" style="163" customWidth="1"/>
    <col min="2820" max="2820" width="19.140625" style="163" customWidth="1"/>
    <col min="2821" max="2821" width="17.5703125" style="163" customWidth="1"/>
    <col min="2822" max="2822" width="15.7109375" style="163" customWidth="1"/>
    <col min="2823" max="2823" width="17.140625" style="163" customWidth="1"/>
    <col min="2824" max="2824" width="9.140625" style="163"/>
    <col min="2825" max="2825" width="9.42578125" style="163" bestFit="1" customWidth="1"/>
    <col min="2826" max="3070" width="9.140625" style="163"/>
    <col min="3071" max="3071" width="13.140625" style="163" customWidth="1"/>
    <col min="3072" max="3072" width="16.140625" style="163" customWidth="1"/>
    <col min="3073" max="3073" width="26.85546875" style="163" customWidth="1"/>
    <col min="3074" max="3074" width="17.42578125" style="163" customWidth="1"/>
    <col min="3075" max="3075" width="15.140625" style="163" customWidth="1"/>
    <col min="3076" max="3076" width="19.140625" style="163" customWidth="1"/>
    <col min="3077" max="3077" width="17.5703125" style="163" customWidth="1"/>
    <col min="3078" max="3078" width="15.7109375" style="163" customWidth="1"/>
    <col min="3079" max="3079" width="17.140625" style="163" customWidth="1"/>
    <col min="3080" max="3080" width="9.140625" style="163"/>
    <col min="3081" max="3081" width="9.42578125" style="163" bestFit="1" customWidth="1"/>
    <col min="3082" max="3326" width="9.140625" style="163"/>
    <col min="3327" max="3327" width="13.140625" style="163" customWidth="1"/>
    <col min="3328" max="3328" width="16.140625" style="163" customWidth="1"/>
    <col min="3329" max="3329" width="26.85546875" style="163" customWidth="1"/>
    <col min="3330" max="3330" width="17.42578125" style="163" customWidth="1"/>
    <col min="3331" max="3331" width="15.140625" style="163" customWidth="1"/>
    <col min="3332" max="3332" width="19.140625" style="163" customWidth="1"/>
    <col min="3333" max="3333" width="17.5703125" style="163" customWidth="1"/>
    <col min="3334" max="3334" width="15.7109375" style="163" customWidth="1"/>
    <col min="3335" max="3335" width="17.140625" style="163" customWidth="1"/>
    <col min="3336" max="3336" width="9.140625" style="163"/>
    <col min="3337" max="3337" width="9.42578125" style="163" bestFit="1" customWidth="1"/>
    <col min="3338" max="3582" width="9.140625" style="163"/>
    <col min="3583" max="3583" width="13.140625" style="163" customWidth="1"/>
    <col min="3584" max="3584" width="16.140625" style="163" customWidth="1"/>
    <col min="3585" max="3585" width="26.85546875" style="163" customWidth="1"/>
    <col min="3586" max="3586" width="17.42578125" style="163" customWidth="1"/>
    <col min="3587" max="3587" width="15.140625" style="163" customWidth="1"/>
    <col min="3588" max="3588" width="19.140625" style="163" customWidth="1"/>
    <col min="3589" max="3589" width="17.5703125" style="163" customWidth="1"/>
    <col min="3590" max="3590" width="15.7109375" style="163" customWidth="1"/>
    <col min="3591" max="3591" width="17.140625" style="163" customWidth="1"/>
    <col min="3592" max="3592" width="9.140625" style="163"/>
    <col min="3593" max="3593" width="9.42578125" style="163" bestFit="1" customWidth="1"/>
    <col min="3594" max="3838" width="9.140625" style="163"/>
    <col min="3839" max="3839" width="13.140625" style="163" customWidth="1"/>
    <col min="3840" max="3840" width="16.140625" style="163" customWidth="1"/>
    <col min="3841" max="3841" width="26.85546875" style="163" customWidth="1"/>
    <col min="3842" max="3842" width="17.42578125" style="163" customWidth="1"/>
    <col min="3843" max="3843" width="15.140625" style="163" customWidth="1"/>
    <col min="3844" max="3844" width="19.140625" style="163" customWidth="1"/>
    <col min="3845" max="3845" width="17.5703125" style="163" customWidth="1"/>
    <col min="3846" max="3846" width="15.7109375" style="163" customWidth="1"/>
    <col min="3847" max="3847" width="17.140625" style="163" customWidth="1"/>
    <col min="3848" max="3848" width="9.140625" style="163"/>
    <col min="3849" max="3849" width="9.42578125" style="163" bestFit="1" customWidth="1"/>
    <col min="3850" max="4094" width="9.140625" style="163"/>
    <col min="4095" max="4095" width="13.140625" style="163" customWidth="1"/>
    <col min="4096" max="4096" width="16.140625" style="163" customWidth="1"/>
    <col min="4097" max="4097" width="26.85546875" style="163" customWidth="1"/>
    <col min="4098" max="4098" width="17.42578125" style="163" customWidth="1"/>
    <col min="4099" max="4099" width="15.140625" style="163" customWidth="1"/>
    <col min="4100" max="4100" width="19.140625" style="163" customWidth="1"/>
    <col min="4101" max="4101" width="17.5703125" style="163" customWidth="1"/>
    <col min="4102" max="4102" width="15.7109375" style="163" customWidth="1"/>
    <col min="4103" max="4103" width="17.140625" style="163" customWidth="1"/>
    <col min="4104" max="4104" width="9.140625" style="163"/>
    <col min="4105" max="4105" width="9.42578125" style="163" bestFit="1" customWidth="1"/>
    <col min="4106" max="4350" width="9.140625" style="163"/>
    <col min="4351" max="4351" width="13.140625" style="163" customWidth="1"/>
    <col min="4352" max="4352" width="16.140625" style="163" customWidth="1"/>
    <col min="4353" max="4353" width="26.85546875" style="163" customWidth="1"/>
    <col min="4354" max="4354" width="17.42578125" style="163" customWidth="1"/>
    <col min="4355" max="4355" width="15.140625" style="163" customWidth="1"/>
    <col min="4356" max="4356" width="19.140625" style="163" customWidth="1"/>
    <col min="4357" max="4357" width="17.5703125" style="163" customWidth="1"/>
    <col min="4358" max="4358" width="15.7109375" style="163" customWidth="1"/>
    <col min="4359" max="4359" width="17.140625" style="163" customWidth="1"/>
    <col min="4360" max="4360" width="9.140625" style="163"/>
    <col min="4361" max="4361" width="9.42578125" style="163" bestFit="1" customWidth="1"/>
    <col min="4362" max="4606" width="9.140625" style="163"/>
    <col min="4607" max="4607" width="13.140625" style="163" customWidth="1"/>
    <col min="4608" max="4608" width="16.140625" style="163" customWidth="1"/>
    <col min="4609" max="4609" width="26.85546875" style="163" customWidth="1"/>
    <col min="4610" max="4610" width="17.42578125" style="163" customWidth="1"/>
    <col min="4611" max="4611" width="15.140625" style="163" customWidth="1"/>
    <col min="4612" max="4612" width="19.140625" style="163" customWidth="1"/>
    <col min="4613" max="4613" width="17.5703125" style="163" customWidth="1"/>
    <col min="4614" max="4614" width="15.7109375" style="163" customWidth="1"/>
    <col min="4615" max="4615" width="17.140625" style="163" customWidth="1"/>
    <col min="4616" max="4616" width="9.140625" style="163"/>
    <col min="4617" max="4617" width="9.42578125" style="163" bestFit="1" customWidth="1"/>
    <col min="4618" max="4862" width="9.140625" style="163"/>
    <col min="4863" max="4863" width="13.140625" style="163" customWidth="1"/>
    <col min="4864" max="4864" width="16.140625" style="163" customWidth="1"/>
    <col min="4865" max="4865" width="26.85546875" style="163" customWidth="1"/>
    <col min="4866" max="4866" width="17.42578125" style="163" customWidth="1"/>
    <col min="4867" max="4867" width="15.140625" style="163" customWidth="1"/>
    <col min="4868" max="4868" width="19.140625" style="163" customWidth="1"/>
    <col min="4869" max="4869" width="17.5703125" style="163" customWidth="1"/>
    <col min="4870" max="4870" width="15.7109375" style="163" customWidth="1"/>
    <col min="4871" max="4871" width="17.140625" style="163" customWidth="1"/>
    <col min="4872" max="4872" width="9.140625" style="163"/>
    <col min="4873" max="4873" width="9.42578125" style="163" bestFit="1" customWidth="1"/>
    <col min="4874" max="5118" width="9.140625" style="163"/>
    <col min="5119" max="5119" width="13.140625" style="163" customWidth="1"/>
    <col min="5120" max="5120" width="16.140625" style="163" customWidth="1"/>
    <col min="5121" max="5121" width="26.85546875" style="163" customWidth="1"/>
    <col min="5122" max="5122" width="17.42578125" style="163" customWidth="1"/>
    <col min="5123" max="5123" width="15.140625" style="163" customWidth="1"/>
    <col min="5124" max="5124" width="19.140625" style="163" customWidth="1"/>
    <col min="5125" max="5125" width="17.5703125" style="163" customWidth="1"/>
    <col min="5126" max="5126" width="15.7109375" style="163" customWidth="1"/>
    <col min="5127" max="5127" width="17.140625" style="163" customWidth="1"/>
    <col min="5128" max="5128" width="9.140625" style="163"/>
    <col min="5129" max="5129" width="9.42578125" style="163" bestFit="1" customWidth="1"/>
    <col min="5130" max="5374" width="9.140625" style="163"/>
    <col min="5375" max="5375" width="13.140625" style="163" customWidth="1"/>
    <col min="5376" max="5376" width="16.140625" style="163" customWidth="1"/>
    <col min="5377" max="5377" width="26.85546875" style="163" customWidth="1"/>
    <col min="5378" max="5378" width="17.42578125" style="163" customWidth="1"/>
    <col min="5379" max="5379" width="15.140625" style="163" customWidth="1"/>
    <col min="5380" max="5380" width="19.140625" style="163" customWidth="1"/>
    <col min="5381" max="5381" width="17.5703125" style="163" customWidth="1"/>
    <col min="5382" max="5382" width="15.7109375" style="163" customWidth="1"/>
    <col min="5383" max="5383" width="17.140625" style="163" customWidth="1"/>
    <col min="5384" max="5384" width="9.140625" style="163"/>
    <col min="5385" max="5385" width="9.42578125" style="163" bestFit="1" customWidth="1"/>
    <col min="5386" max="5630" width="9.140625" style="163"/>
    <col min="5631" max="5631" width="13.140625" style="163" customWidth="1"/>
    <col min="5632" max="5632" width="16.140625" style="163" customWidth="1"/>
    <col min="5633" max="5633" width="26.85546875" style="163" customWidth="1"/>
    <col min="5634" max="5634" width="17.42578125" style="163" customWidth="1"/>
    <col min="5635" max="5635" width="15.140625" style="163" customWidth="1"/>
    <col min="5636" max="5636" width="19.140625" style="163" customWidth="1"/>
    <col min="5637" max="5637" width="17.5703125" style="163" customWidth="1"/>
    <col min="5638" max="5638" width="15.7109375" style="163" customWidth="1"/>
    <col min="5639" max="5639" width="17.140625" style="163" customWidth="1"/>
    <col min="5640" max="5640" width="9.140625" style="163"/>
    <col min="5641" max="5641" width="9.42578125" style="163" bestFit="1" customWidth="1"/>
    <col min="5642" max="5886" width="9.140625" style="163"/>
    <col min="5887" max="5887" width="13.140625" style="163" customWidth="1"/>
    <col min="5888" max="5888" width="16.140625" style="163" customWidth="1"/>
    <col min="5889" max="5889" width="26.85546875" style="163" customWidth="1"/>
    <col min="5890" max="5890" width="17.42578125" style="163" customWidth="1"/>
    <col min="5891" max="5891" width="15.140625" style="163" customWidth="1"/>
    <col min="5892" max="5892" width="19.140625" style="163" customWidth="1"/>
    <col min="5893" max="5893" width="17.5703125" style="163" customWidth="1"/>
    <col min="5894" max="5894" width="15.7109375" style="163" customWidth="1"/>
    <col min="5895" max="5895" width="17.140625" style="163" customWidth="1"/>
    <col min="5896" max="5896" width="9.140625" style="163"/>
    <col min="5897" max="5897" width="9.42578125" style="163" bestFit="1" customWidth="1"/>
    <col min="5898" max="6142" width="9.140625" style="163"/>
    <col min="6143" max="6143" width="13.140625" style="163" customWidth="1"/>
    <col min="6144" max="6144" width="16.140625" style="163" customWidth="1"/>
    <col min="6145" max="6145" width="26.85546875" style="163" customWidth="1"/>
    <col min="6146" max="6146" width="17.42578125" style="163" customWidth="1"/>
    <col min="6147" max="6147" width="15.140625" style="163" customWidth="1"/>
    <col min="6148" max="6148" width="19.140625" style="163" customWidth="1"/>
    <col min="6149" max="6149" width="17.5703125" style="163" customWidth="1"/>
    <col min="6150" max="6150" width="15.7109375" style="163" customWidth="1"/>
    <col min="6151" max="6151" width="17.140625" style="163" customWidth="1"/>
    <col min="6152" max="6152" width="9.140625" style="163"/>
    <col min="6153" max="6153" width="9.42578125" style="163" bestFit="1" customWidth="1"/>
    <col min="6154" max="6398" width="9.140625" style="163"/>
    <col min="6399" max="6399" width="13.140625" style="163" customWidth="1"/>
    <col min="6400" max="6400" width="16.140625" style="163" customWidth="1"/>
    <col min="6401" max="6401" width="26.85546875" style="163" customWidth="1"/>
    <col min="6402" max="6402" width="17.42578125" style="163" customWidth="1"/>
    <col min="6403" max="6403" width="15.140625" style="163" customWidth="1"/>
    <col min="6404" max="6404" width="19.140625" style="163" customWidth="1"/>
    <col min="6405" max="6405" width="17.5703125" style="163" customWidth="1"/>
    <col min="6406" max="6406" width="15.7109375" style="163" customWidth="1"/>
    <col min="6407" max="6407" width="17.140625" style="163" customWidth="1"/>
    <col min="6408" max="6408" width="9.140625" style="163"/>
    <col min="6409" max="6409" width="9.42578125" style="163" bestFit="1" customWidth="1"/>
    <col min="6410" max="6654" width="9.140625" style="163"/>
    <col min="6655" max="6655" width="13.140625" style="163" customWidth="1"/>
    <col min="6656" max="6656" width="16.140625" style="163" customWidth="1"/>
    <col min="6657" max="6657" width="26.85546875" style="163" customWidth="1"/>
    <col min="6658" max="6658" width="17.42578125" style="163" customWidth="1"/>
    <col min="6659" max="6659" width="15.140625" style="163" customWidth="1"/>
    <col min="6660" max="6660" width="19.140625" style="163" customWidth="1"/>
    <col min="6661" max="6661" width="17.5703125" style="163" customWidth="1"/>
    <col min="6662" max="6662" width="15.7109375" style="163" customWidth="1"/>
    <col min="6663" max="6663" width="17.140625" style="163" customWidth="1"/>
    <col min="6664" max="6664" width="9.140625" style="163"/>
    <col min="6665" max="6665" width="9.42578125" style="163" bestFit="1" customWidth="1"/>
    <col min="6666" max="6910" width="9.140625" style="163"/>
    <col min="6911" max="6911" width="13.140625" style="163" customWidth="1"/>
    <col min="6912" max="6912" width="16.140625" style="163" customWidth="1"/>
    <col min="6913" max="6913" width="26.85546875" style="163" customWidth="1"/>
    <col min="6914" max="6914" width="17.42578125" style="163" customWidth="1"/>
    <col min="6915" max="6915" width="15.140625" style="163" customWidth="1"/>
    <col min="6916" max="6916" width="19.140625" style="163" customWidth="1"/>
    <col min="6917" max="6917" width="17.5703125" style="163" customWidth="1"/>
    <col min="6918" max="6918" width="15.7109375" style="163" customWidth="1"/>
    <col min="6919" max="6919" width="17.140625" style="163" customWidth="1"/>
    <col min="6920" max="6920" width="9.140625" style="163"/>
    <col min="6921" max="6921" width="9.42578125" style="163" bestFit="1" customWidth="1"/>
    <col min="6922" max="7166" width="9.140625" style="163"/>
    <col min="7167" max="7167" width="13.140625" style="163" customWidth="1"/>
    <col min="7168" max="7168" width="16.140625" style="163" customWidth="1"/>
    <col min="7169" max="7169" width="26.85546875" style="163" customWidth="1"/>
    <col min="7170" max="7170" width="17.42578125" style="163" customWidth="1"/>
    <col min="7171" max="7171" width="15.140625" style="163" customWidth="1"/>
    <col min="7172" max="7172" width="19.140625" style="163" customWidth="1"/>
    <col min="7173" max="7173" width="17.5703125" style="163" customWidth="1"/>
    <col min="7174" max="7174" width="15.7109375" style="163" customWidth="1"/>
    <col min="7175" max="7175" width="17.140625" style="163" customWidth="1"/>
    <col min="7176" max="7176" width="9.140625" style="163"/>
    <col min="7177" max="7177" width="9.42578125" style="163" bestFit="1" customWidth="1"/>
    <col min="7178" max="7422" width="9.140625" style="163"/>
    <col min="7423" max="7423" width="13.140625" style="163" customWidth="1"/>
    <col min="7424" max="7424" width="16.140625" style="163" customWidth="1"/>
    <col min="7425" max="7425" width="26.85546875" style="163" customWidth="1"/>
    <col min="7426" max="7426" width="17.42578125" style="163" customWidth="1"/>
    <col min="7427" max="7427" width="15.140625" style="163" customWidth="1"/>
    <col min="7428" max="7428" width="19.140625" style="163" customWidth="1"/>
    <col min="7429" max="7429" width="17.5703125" style="163" customWidth="1"/>
    <col min="7430" max="7430" width="15.7109375" style="163" customWidth="1"/>
    <col min="7431" max="7431" width="17.140625" style="163" customWidth="1"/>
    <col min="7432" max="7432" width="9.140625" style="163"/>
    <col min="7433" max="7433" width="9.42578125" style="163" bestFit="1" customWidth="1"/>
    <col min="7434" max="7678" width="9.140625" style="163"/>
    <col min="7679" max="7679" width="13.140625" style="163" customWidth="1"/>
    <col min="7680" max="7680" width="16.140625" style="163" customWidth="1"/>
    <col min="7681" max="7681" width="26.85546875" style="163" customWidth="1"/>
    <col min="7682" max="7682" width="17.42578125" style="163" customWidth="1"/>
    <col min="7683" max="7683" width="15.140625" style="163" customWidth="1"/>
    <col min="7684" max="7684" width="19.140625" style="163" customWidth="1"/>
    <col min="7685" max="7685" width="17.5703125" style="163" customWidth="1"/>
    <col min="7686" max="7686" width="15.7109375" style="163" customWidth="1"/>
    <col min="7687" max="7687" width="17.140625" style="163" customWidth="1"/>
    <col min="7688" max="7688" width="9.140625" style="163"/>
    <col min="7689" max="7689" width="9.42578125" style="163" bestFit="1" customWidth="1"/>
    <col min="7690" max="7934" width="9.140625" style="163"/>
    <col min="7935" max="7935" width="13.140625" style="163" customWidth="1"/>
    <col min="7936" max="7936" width="16.140625" style="163" customWidth="1"/>
    <col min="7937" max="7937" width="26.85546875" style="163" customWidth="1"/>
    <col min="7938" max="7938" width="17.42578125" style="163" customWidth="1"/>
    <col min="7939" max="7939" width="15.140625" style="163" customWidth="1"/>
    <col min="7940" max="7940" width="19.140625" style="163" customWidth="1"/>
    <col min="7941" max="7941" width="17.5703125" style="163" customWidth="1"/>
    <col min="7942" max="7942" width="15.7109375" style="163" customWidth="1"/>
    <col min="7943" max="7943" width="17.140625" style="163" customWidth="1"/>
    <col min="7944" max="7944" width="9.140625" style="163"/>
    <col min="7945" max="7945" width="9.42578125" style="163" bestFit="1" customWidth="1"/>
    <col min="7946" max="8190" width="9.140625" style="163"/>
    <col min="8191" max="8191" width="13.140625" style="163" customWidth="1"/>
    <col min="8192" max="8192" width="16.140625" style="163" customWidth="1"/>
    <col min="8193" max="8193" width="26.85546875" style="163" customWidth="1"/>
    <col min="8194" max="8194" width="17.42578125" style="163" customWidth="1"/>
    <col min="8195" max="8195" width="15.140625" style="163" customWidth="1"/>
    <col min="8196" max="8196" width="19.140625" style="163" customWidth="1"/>
    <col min="8197" max="8197" width="17.5703125" style="163" customWidth="1"/>
    <col min="8198" max="8198" width="15.7109375" style="163" customWidth="1"/>
    <col min="8199" max="8199" width="17.140625" style="163" customWidth="1"/>
    <col min="8200" max="8200" width="9.140625" style="163"/>
    <col min="8201" max="8201" width="9.42578125" style="163" bestFit="1" customWidth="1"/>
    <col min="8202" max="8446" width="9.140625" style="163"/>
    <col min="8447" max="8447" width="13.140625" style="163" customWidth="1"/>
    <col min="8448" max="8448" width="16.140625" style="163" customWidth="1"/>
    <col min="8449" max="8449" width="26.85546875" style="163" customWidth="1"/>
    <col min="8450" max="8450" width="17.42578125" style="163" customWidth="1"/>
    <col min="8451" max="8451" width="15.140625" style="163" customWidth="1"/>
    <col min="8452" max="8452" width="19.140625" style="163" customWidth="1"/>
    <col min="8453" max="8453" width="17.5703125" style="163" customWidth="1"/>
    <col min="8454" max="8454" width="15.7109375" style="163" customWidth="1"/>
    <col min="8455" max="8455" width="17.140625" style="163" customWidth="1"/>
    <col min="8456" max="8456" width="9.140625" style="163"/>
    <col min="8457" max="8457" width="9.42578125" style="163" bestFit="1" customWidth="1"/>
    <col min="8458" max="8702" width="9.140625" style="163"/>
    <col min="8703" max="8703" width="13.140625" style="163" customWidth="1"/>
    <col min="8704" max="8704" width="16.140625" style="163" customWidth="1"/>
    <col min="8705" max="8705" width="26.85546875" style="163" customWidth="1"/>
    <col min="8706" max="8706" width="17.42578125" style="163" customWidth="1"/>
    <col min="8707" max="8707" width="15.140625" style="163" customWidth="1"/>
    <col min="8708" max="8708" width="19.140625" style="163" customWidth="1"/>
    <col min="8709" max="8709" width="17.5703125" style="163" customWidth="1"/>
    <col min="8710" max="8710" width="15.7109375" style="163" customWidth="1"/>
    <col min="8711" max="8711" width="17.140625" style="163" customWidth="1"/>
    <col min="8712" max="8712" width="9.140625" style="163"/>
    <col min="8713" max="8713" width="9.42578125" style="163" bestFit="1" customWidth="1"/>
    <col min="8714" max="8958" width="9.140625" style="163"/>
    <col min="8959" max="8959" width="13.140625" style="163" customWidth="1"/>
    <col min="8960" max="8960" width="16.140625" style="163" customWidth="1"/>
    <col min="8961" max="8961" width="26.85546875" style="163" customWidth="1"/>
    <col min="8962" max="8962" width="17.42578125" style="163" customWidth="1"/>
    <col min="8963" max="8963" width="15.140625" style="163" customWidth="1"/>
    <col min="8964" max="8964" width="19.140625" style="163" customWidth="1"/>
    <col min="8965" max="8965" width="17.5703125" style="163" customWidth="1"/>
    <col min="8966" max="8966" width="15.7109375" style="163" customWidth="1"/>
    <col min="8967" max="8967" width="17.140625" style="163" customWidth="1"/>
    <col min="8968" max="8968" width="9.140625" style="163"/>
    <col min="8969" max="8969" width="9.42578125" style="163" bestFit="1" customWidth="1"/>
    <col min="8970" max="9214" width="9.140625" style="163"/>
    <col min="9215" max="9215" width="13.140625" style="163" customWidth="1"/>
    <col min="9216" max="9216" width="16.140625" style="163" customWidth="1"/>
    <col min="9217" max="9217" width="26.85546875" style="163" customWidth="1"/>
    <col min="9218" max="9218" width="17.42578125" style="163" customWidth="1"/>
    <col min="9219" max="9219" width="15.140625" style="163" customWidth="1"/>
    <col min="9220" max="9220" width="19.140625" style="163" customWidth="1"/>
    <col min="9221" max="9221" width="17.5703125" style="163" customWidth="1"/>
    <col min="9222" max="9222" width="15.7109375" style="163" customWidth="1"/>
    <col min="9223" max="9223" width="17.140625" style="163" customWidth="1"/>
    <col min="9224" max="9224" width="9.140625" style="163"/>
    <col min="9225" max="9225" width="9.42578125" style="163" bestFit="1" customWidth="1"/>
    <col min="9226" max="9470" width="9.140625" style="163"/>
    <col min="9471" max="9471" width="13.140625" style="163" customWidth="1"/>
    <col min="9472" max="9472" width="16.140625" style="163" customWidth="1"/>
    <col min="9473" max="9473" width="26.85546875" style="163" customWidth="1"/>
    <col min="9474" max="9474" width="17.42578125" style="163" customWidth="1"/>
    <col min="9475" max="9475" width="15.140625" style="163" customWidth="1"/>
    <col min="9476" max="9476" width="19.140625" style="163" customWidth="1"/>
    <col min="9477" max="9477" width="17.5703125" style="163" customWidth="1"/>
    <col min="9478" max="9478" width="15.7109375" style="163" customWidth="1"/>
    <col min="9479" max="9479" width="17.140625" style="163" customWidth="1"/>
    <col min="9480" max="9480" width="9.140625" style="163"/>
    <col min="9481" max="9481" width="9.42578125" style="163" bestFit="1" customWidth="1"/>
    <col min="9482" max="9726" width="9.140625" style="163"/>
    <col min="9727" max="9727" width="13.140625" style="163" customWidth="1"/>
    <col min="9728" max="9728" width="16.140625" style="163" customWidth="1"/>
    <col min="9729" max="9729" width="26.85546875" style="163" customWidth="1"/>
    <col min="9730" max="9730" width="17.42578125" style="163" customWidth="1"/>
    <col min="9731" max="9731" width="15.140625" style="163" customWidth="1"/>
    <col min="9732" max="9732" width="19.140625" style="163" customWidth="1"/>
    <col min="9733" max="9733" width="17.5703125" style="163" customWidth="1"/>
    <col min="9734" max="9734" width="15.7109375" style="163" customWidth="1"/>
    <col min="9735" max="9735" width="17.140625" style="163" customWidth="1"/>
    <col min="9736" max="9736" width="9.140625" style="163"/>
    <col min="9737" max="9737" width="9.42578125" style="163" bestFit="1" customWidth="1"/>
    <col min="9738" max="9982" width="9.140625" style="163"/>
    <col min="9983" max="9983" width="13.140625" style="163" customWidth="1"/>
    <col min="9984" max="9984" width="16.140625" style="163" customWidth="1"/>
    <col min="9985" max="9985" width="26.85546875" style="163" customWidth="1"/>
    <col min="9986" max="9986" width="17.42578125" style="163" customWidth="1"/>
    <col min="9987" max="9987" width="15.140625" style="163" customWidth="1"/>
    <col min="9988" max="9988" width="19.140625" style="163" customWidth="1"/>
    <col min="9989" max="9989" width="17.5703125" style="163" customWidth="1"/>
    <col min="9990" max="9990" width="15.7109375" style="163" customWidth="1"/>
    <col min="9991" max="9991" width="17.140625" style="163" customWidth="1"/>
    <col min="9992" max="9992" width="9.140625" style="163"/>
    <col min="9993" max="9993" width="9.42578125" style="163" bestFit="1" customWidth="1"/>
    <col min="9994" max="10238" width="9.140625" style="163"/>
    <col min="10239" max="10239" width="13.140625" style="163" customWidth="1"/>
    <col min="10240" max="10240" width="16.140625" style="163" customWidth="1"/>
    <col min="10241" max="10241" width="26.85546875" style="163" customWidth="1"/>
    <col min="10242" max="10242" width="17.42578125" style="163" customWidth="1"/>
    <col min="10243" max="10243" width="15.140625" style="163" customWidth="1"/>
    <col min="10244" max="10244" width="19.140625" style="163" customWidth="1"/>
    <col min="10245" max="10245" width="17.5703125" style="163" customWidth="1"/>
    <col min="10246" max="10246" width="15.7109375" style="163" customWidth="1"/>
    <col min="10247" max="10247" width="17.140625" style="163" customWidth="1"/>
    <col min="10248" max="10248" width="9.140625" style="163"/>
    <col min="10249" max="10249" width="9.42578125" style="163" bestFit="1" customWidth="1"/>
    <col min="10250" max="10494" width="9.140625" style="163"/>
    <col min="10495" max="10495" width="13.140625" style="163" customWidth="1"/>
    <col min="10496" max="10496" width="16.140625" style="163" customWidth="1"/>
    <col min="10497" max="10497" width="26.85546875" style="163" customWidth="1"/>
    <col min="10498" max="10498" width="17.42578125" style="163" customWidth="1"/>
    <col min="10499" max="10499" width="15.140625" style="163" customWidth="1"/>
    <col min="10500" max="10500" width="19.140625" style="163" customWidth="1"/>
    <col min="10501" max="10501" width="17.5703125" style="163" customWidth="1"/>
    <col min="10502" max="10502" width="15.7109375" style="163" customWidth="1"/>
    <col min="10503" max="10503" width="17.140625" style="163" customWidth="1"/>
    <col min="10504" max="10504" width="9.140625" style="163"/>
    <col min="10505" max="10505" width="9.42578125" style="163" bestFit="1" customWidth="1"/>
    <col min="10506" max="10750" width="9.140625" style="163"/>
    <col min="10751" max="10751" width="13.140625" style="163" customWidth="1"/>
    <col min="10752" max="10752" width="16.140625" style="163" customWidth="1"/>
    <col min="10753" max="10753" width="26.85546875" style="163" customWidth="1"/>
    <col min="10754" max="10754" width="17.42578125" style="163" customWidth="1"/>
    <col min="10755" max="10755" width="15.140625" style="163" customWidth="1"/>
    <col min="10756" max="10756" width="19.140625" style="163" customWidth="1"/>
    <col min="10757" max="10757" width="17.5703125" style="163" customWidth="1"/>
    <col min="10758" max="10758" width="15.7109375" style="163" customWidth="1"/>
    <col min="10759" max="10759" width="17.140625" style="163" customWidth="1"/>
    <col min="10760" max="10760" width="9.140625" style="163"/>
    <col min="10761" max="10761" width="9.42578125" style="163" bestFit="1" customWidth="1"/>
    <col min="10762" max="11006" width="9.140625" style="163"/>
    <col min="11007" max="11007" width="13.140625" style="163" customWidth="1"/>
    <col min="11008" max="11008" width="16.140625" style="163" customWidth="1"/>
    <col min="11009" max="11009" width="26.85546875" style="163" customWidth="1"/>
    <col min="11010" max="11010" width="17.42578125" style="163" customWidth="1"/>
    <col min="11011" max="11011" width="15.140625" style="163" customWidth="1"/>
    <col min="11012" max="11012" width="19.140625" style="163" customWidth="1"/>
    <col min="11013" max="11013" width="17.5703125" style="163" customWidth="1"/>
    <col min="11014" max="11014" width="15.7109375" style="163" customWidth="1"/>
    <col min="11015" max="11015" width="17.140625" style="163" customWidth="1"/>
    <col min="11016" max="11016" width="9.140625" style="163"/>
    <col min="11017" max="11017" width="9.42578125" style="163" bestFit="1" customWidth="1"/>
    <col min="11018" max="11262" width="9.140625" style="163"/>
    <col min="11263" max="11263" width="13.140625" style="163" customWidth="1"/>
    <col min="11264" max="11264" width="16.140625" style="163" customWidth="1"/>
    <col min="11265" max="11265" width="26.85546875" style="163" customWidth="1"/>
    <col min="11266" max="11266" width="17.42578125" style="163" customWidth="1"/>
    <col min="11267" max="11267" width="15.140625" style="163" customWidth="1"/>
    <col min="11268" max="11268" width="19.140625" style="163" customWidth="1"/>
    <col min="11269" max="11269" width="17.5703125" style="163" customWidth="1"/>
    <col min="11270" max="11270" width="15.7109375" style="163" customWidth="1"/>
    <col min="11271" max="11271" width="17.140625" style="163" customWidth="1"/>
    <col min="11272" max="11272" width="9.140625" style="163"/>
    <col min="11273" max="11273" width="9.42578125" style="163" bestFit="1" customWidth="1"/>
    <col min="11274" max="11518" width="9.140625" style="163"/>
    <col min="11519" max="11519" width="13.140625" style="163" customWidth="1"/>
    <col min="11520" max="11520" width="16.140625" style="163" customWidth="1"/>
    <col min="11521" max="11521" width="26.85546875" style="163" customWidth="1"/>
    <col min="11522" max="11522" width="17.42578125" style="163" customWidth="1"/>
    <col min="11523" max="11523" width="15.140625" style="163" customWidth="1"/>
    <col min="11524" max="11524" width="19.140625" style="163" customWidth="1"/>
    <col min="11525" max="11525" width="17.5703125" style="163" customWidth="1"/>
    <col min="11526" max="11526" width="15.7109375" style="163" customWidth="1"/>
    <col min="11527" max="11527" width="17.140625" style="163" customWidth="1"/>
    <col min="11528" max="11528" width="9.140625" style="163"/>
    <col min="11529" max="11529" width="9.42578125" style="163" bestFit="1" customWidth="1"/>
    <col min="11530" max="11774" width="9.140625" style="163"/>
    <col min="11775" max="11775" width="13.140625" style="163" customWidth="1"/>
    <col min="11776" max="11776" width="16.140625" style="163" customWidth="1"/>
    <col min="11777" max="11777" width="26.85546875" style="163" customWidth="1"/>
    <col min="11778" max="11778" width="17.42578125" style="163" customWidth="1"/>
    <col min="11779" max="11779" width="15.140625" style="163" customWidth="1"/>
    <col min="11780" max="11780" width="19.140625" style="163" customWidth="1"/>
    <col min="11781" max="11781" width="17.5703125" style="163" customWidth="1"/>
    <col min="11782" max="11782" width="15.7109375" style="163" customWidth="1"/>
    <col min="11783" max="11783" width="17.140625" style="163" customWidth="1"/>
    <col min="11784" max="11784" width="9.140625" style="163"/>
    <col min="11785" max="11785" width="9.42578125" style="163" bestFit="1" customWidth="1"/>
    <col min="11786" max="12030" width="9.140625" style="163"/>
    <col min="12031" max="12031" width="13.140625" style="163" customWidth="1"/>
    <col min="12032" max="12032" width="16.140625" style="163" customWidth="1"/>
    <col min="12033" max="12033" width="26.85546875" style="163" customWidth="1"/>
    <col min="12034" max="12034" width="17.42578125" style="163" customWidth="1"/>
    <col min="12035" max="12035" width="15.140625" style="163" customWidth="1"/>
    <col min="12036" max="12036" width="19.140625" style="163" customWidth="1"/>
    <col min="12037" max="12037" width="17.5703125" style="163" customWidth="1"/>
    <col min="12038" max="12038" width="15.7109375" style="163" customWidth="1"/>
    <col min="12039" max="12039" width="17.140625" style="163" customWidth="1"/>
    <col min="12040" max="12040" width="9.140625" style="163"/>
    <col min="12041" max="12041" width="9.42578125" style="163" bestFit="1" customWidth="1"/>
    <col min="12042" max="12286" width="9.140625" style="163"/>
    <col min="12287" max="12287" width="13.140625" style="163" customWidth="1"/>
    <col min="12288" max="12288" width="16.140625" style="163" customWidth="1"/>
    <col min="12289" max="12289" width="26.85546875" style="163" customWidth="1"/>
    <col min="12290" max="12290" width="17.42578125" style="163" customWidth="1"/>
    <col min="12291" max="12291" width="15.140625" style="163" customWidth="1"/>
    <col min="12292" max="12292" width="19.140625" style="163" customWidth="1"/>
    <col min="12293" max="12293" width="17.5703125" style="163" customWidth="1"/>
    <col min="12294" max="12294" width="15.7109375" style="163" customWidth="1"/>
    <col min="12295" max="12295" width="17.140625" style="163" customWidth="1"/>
    <col min="12296" max="12296" width="9.140625" style="163"/>
    <col min="12297" max="12297" width="9.42578125" style="163" bestFit="1" customWidth="1"/>
    <col min="12298" max="12542" width="9.140625" style="163"/>
    <col min="12543" max="12543" width="13.140625" style="163" customWidth="1"/>
    <col min="12544" max="12544" width="16.140625" style="163" customWidth="1"/>
    <col min="12545" max="12545" width="26.85546875" style="163" customWidth="1"/>
    <col min="12546" max="12546" width="17.42578125" style="163" customWidth="1"/>
    <col min="12547" max="12547" width="15.140625" style="163" customWidth="1"/>
    <col min="12548" max="12548" width="19.140625" style="163" customWidth="1"/>
    <col min="12549" max="12549" width="17.5703125" style="163" customWidth="1"/>
    <col min="12550" max="12550" width="15.7109375" style="163" customWidth="1"/>
    <col min="12551" max="12551" width="17.140625" style="163" customWidth="1"/>
    <col min="12552" max="12552" width="9.140625" style="163"/>
    <col min="12553" max="12553" width="9.42578125" style="163" bestFit="1" customWidth="1"/>
    <col min="12554" max="12798" width="9.140625" style="163"/>
    <col min="12799" max="12799" width="13.140625" style="163" customWidth="1"/>
    <col min="12800" max="12800" width="16.140625" style="163" customWidth="1"/>
    <col min="12801" max="12801" width="26.85546875" style="163" customWidth="1"/>
    <col min="12802" max="12802" width="17.42578125" style="163" customWidth="1"/>
    <col min="12803" max="12803" width="15.140625" style="163" customWidth="1"/>
    <col min="12804" max="12804" width="19.140625" style="163" customWidth="1"/>
    <col min="12805" max="12805" width="17.5703125" style="163" customWidth="1"/>
    <col min="12806" max="12806" width="15.7109375" style="163" customWidth="1"/>
    <col min="12807" max="12807" width="17.140625" style="163" customWidth="1"/>
    <col min="12808" max="12808" width="9.140625" style="163"/>
    <col min="12809" max="12809" width="9.42578125" style="163" bestFit="1" customWidth="1"/>
    <col min="12810" max="13054" width="9.140625" style="163"/>
    <col min="13055" max="13055" width="13.140625" style="163" customWidth="1"/>
    <col min="13056" max="13056" width="16.140625" style="163" customWidth="1"/>
    <col min="13057" max="13057" width="26.85546875" style="163" customWidth="1"/>
    <col min="13058" max="13058" width="17.42578125" style="163" customWidth="1"/>
    <col min="13059" max="13059" width="15.140625" style="163" customWidth="1"/>
    <col min="13060" max="13060" width="19.140625" style="163" customWidth="1"/>
    <col min="13061" max="13061" width="17.5703125" style="163" customWidth="1"/>
    <col min="13062" max="13062" width="15.7109375" style="163" customWidth="1"/>
    <col min="13063" max="13063" width="17.140625" style="163" customWidth="1"/>
    <col min="13064" max="13064" width="9.140625" style="163"/>
    <col min="13065" max="13065" width="9.42578125" style="163" bestFit="1" customWidth="1"/>
    <col min="13066" max="13310" width="9.140625" style="163"/>
    <col min="13311" max="13311" width="13.140625" style="163" customWidth="1"/>
    <col min="13312" max="13312" width="16.140625" style="163" customWidth="1"/>
    <col min="13313" max="13313" width="26.85546875" style="163" customWidth="1"/>
    <col min="13314" max="13314" width="17.42578125" style="163" customWidth="1"/>
    <col min="13315" max="13315" width="15.140625" style="163" customWidth="1"/>
    <col min="13316" max="13316" width="19.140625" style="163" customWidth="1"/>
    <col min="13317" max="13317" width="17.5703125" style="163" customWidth="1"/>
    <col min="13318" max="13318" width="15.7109375" style="163" customWidth="1"/>
    <col min="13319" max="13319" width="17.140625" style="163" customWidth="1"/>
    <col min="13320" max="13320" width="9.140625" style="163"/>
    <col min="13321" max="13321" width="9.42578125" style="163" bestFit="1" customWidth="1"/>
    <col min="13322" max="13566" width="9.140625" style="163"/>
    <col min="13567" max="13567" width="13.140625" style="163" customWidth="1"/>
    <col min="13568" max="13568" width="16.140625" style="163" customWidth="1"/>
    <col min="13569" max="13569" width="26.85546875" style="163" customWidth="1"/>
    <col min="13570" max="13570" width="17.42578125" style="163" customWidth="1"/>
    <col min="13571" max="13571" width="15.140625" style="163" customWidth="1"/>
    <col min="13572" max="13572" width="19.140625" style="163" customWidth="1"/>
    <col min="13573" max="13573" width="17.5703125" style="163" customWidth="1"/>
    <col min="13574" max="13574" width="15.7109375" style="163" customWidth="1"/>
    <col min="13575" max="13575" width="17.140625" style="163" customWidth="1"/>
    <col min="13576" max="13576" width="9.140625" style="163"/>
    <col min="13577" max="13577" width="9.42578125" style="163" bestFit="1" customWidth="1"/>
    <col min="13578" max="13822" width="9.140625" style="163"/>
    <col min="13823" max="13823" width="13.140625" style="163" customWidth="1"/>
    <col min="13824" max="13824" width="16.140625" style="163" customWidth="1"/>
    <col min="13825" max="13825" width="26.85546875" style="163" customWidth="1"/>
    <col min="13826" max="13826" width="17.42578125" style="163" customWidth="1"/>
    <col min="13827" max="13827" width="15.140625" style="163" customWidth="1"/>
    <col min="13828" max="13828" width="19.140625" style="163" customWidth="1"/>
    <col min="13829" max="13829" width="17.5703125" style="163" customWidth="1"/>
    <col min="13830" max="13830" width="15.7109375" style="163" customWidth="1"/>
    <col min="13831" max="13831" width="17.140625" style="163" customWidth="1"/>
    <col min="13832" max="13832" width="9.140625" style="163"/>
    <col min="13833" max="13833" width="9.42578125" style="163" bestFit="1" customWidth="1"/>
    <col min="13834" max="14078" width="9.140625" style="163"/>
    <col min="14079" max="14079" width="13.140625" style="163" customWidth="1"/>
    <col min="14080" max="14080" width="16.140625" style="163" customWidth="1"/>
    <col min="14081" max="14081" width="26.85546875" style="163" customWidth="1"/>
    <col min="14082" max="14082" width="17.42578125" style="163" customWidth="1"/>
    <col min="14083" max="14083" width="15.140625" style="163" customWidth="1"/>
    <col min="14084" max="14084" width="19.140625" style="163" customWidth="1"/>
    <col min="14085" max="14085" width="17.5703125" style="163" customWidth="1"/>
    <col min="14086" max="14086" width="15.7109375" style="163" customWidth="1"/>
    <col min="14087" max="14087" width="17.140625" style="163" customWidth="1"/>
    <col min="14088" max="14088" width="9.140625" style="163"/>
    <col min="14089" max="14089" width="9.42578125" style="163" bestFit="1" customWidth="1"/>
    <col min="14090" max="14334" width="9.140625" style="163"/>
    <col min="14335" max="14335" width="13.140625" style="163" customWidth="1"/>
    <col min="14336" max="14336" width="16.140625" style="163" customWidth="1"/>
    <col min="14337" max="14337" width="26.85546875" style="163" customWidth="1"/>
    <col min="14338" max="14338" width="17.42578125" style="163" customWidth="1"/>
    <col min="14339" max="14339" width="15.140625" style="163" customWidth="1"/>
    <col min="14340" max="14340" width="19.140625" style="163" customWidth="1"/>
    <col min="14341" max="14341" width="17.5703125" style="163" customWidth="1"/>
    <col min="14342" max="14342" width="15.7109375" style="163" customWidth="1"/>
    <col min="14343" max="14343" width="17.140625" style="163" customWidth="1"/>
    <col min="14344" max="14344" width="9.140625" style="163"/>
    <col min="14345" max="14345" width="9.42578125" style="163" bestFit="1" customWidth="1"/>
    <col min="14346" max="14590" width="9.140625" style="163"/>
    <col min="14591" max="14591" width="13.140625" style="163" customWidth="1"/>
    <col min="14592" max="14592" width="16.140625" style="163" customWidth="1"/>
    <col min="14593" max="14593" width="26.85546875" style="163" customWidth="1"/>
    <col min="14594" max="14594" width="17.42578125" style="163" customWidth="1"/>
    <col min="14595" max="14595" width="15.140625" style="163" customWidth="1"/>
    <col min="14596" max="14596" width="19.140625" style="163" customWidth="1"/>
    <col min="14597" max="14597" width="17.5703125" style="163" customWidth="1"/>
    <col min="14598" max="14598" width="15.7109375" style="163" customWidth="1"/>
    <col min="14599" max="14599" width="17.140625" style="163" customWidth="1"/>
    <col min="14600" max="14600" width="9.140625" style="163"/>
    <col min="14601" max="14601" width="9.42578125" style="163" bestFit="1" customWidth="1"/>
    <col min="14602" max="14846" width="9.140625" style="163"/>
    <col min="14847" max="14847" width="13.140625" style="163" customWidth="1"/>
    <col min="14848" max="14848" width="16.140625" style="163" customWidth="1"/>
    <col min="14849" max="14849" width="26.85546875" style="163" customWidth="1"/>
    <col min="14850" max="14850" width="17.42578125" style="163" customWidth="1"/>
    <col min="14851" max="14851" width="15.140625" style="163" customWidth="1"/>
    <col min="14852" max="14852" width="19.140625" style="163" customWidth="1"/>
    <col min="14853" max="14853" width="17.5703125" style="163" customWidth="1"/>
    <col min="14854" max="14854" width="15.7109375" style="163" customWidth="1"/>
    <col min="14855" max="14855" width="17.140625" style="163" customWidth="1"/>
    <col min="14856" max="14856" width="9.140625" style="163"/>
    <col min="14857" max="14857" width="9.42578125" style="163" bestFit="1" customWidth="1"/>
    <col min="14858" max="15102" width="9.140625" style="163"/>
    <col min="15103" max="15103" width="13.140625" style="163" customWidth="1"/>
    <col min="15104" max="15104" width="16.140625" style="163" customWidth="1"/>
    <col min="15105" max="15105" width="26.85546875" style="163" customWidth="1"/>
    <col min="15106" max="15106" width="17.42578125" style="163" customWidth="1"/>
    <col min="15107" max="15107" width="15.140625" style="163" customWidth="1"/>
    <col min="15108" max="15108" width="19.140625" style="163" customWidth="1"/>
    <col min="15109" max="15109" width="17.5703125" style="163" customWidth="1"/>
    <col min="15110" max="15110" width="15.7109375" style="163" customWidth="1"/>
    <col min="15111" max="15111" width="17.140625" style="163" customWidth="1"/>
    <col min="15112" max="15112" width="9.140625" style="163"/>
    <col min="15113" max="15113" width="9.42578125" style="163" bestFit="1" customWidth="1"/>
    <col min="15114" max="15358" width="9.140625" style="163"/>
    <col min="15359" max="15359" width="13.140625" style="163" customWidth="1"/>
    <col min="15360" max="15360" width="16.140625" style="163" customWidth="1"/>
    <col min="15361" max="15361" width="26.85546875" style="163" customWidth="1"/>
    <col min="15362" max="15362" width="17.42578125" style="163" customWidth="1"/>
    <col min="15363" max="15363" width="15.140625" style="163" customWidth="1"/>
    <col min="15364" max="15364" width="19.140625" style="163" customWidth="1"/>
    <col min="15365" max="15365" width="17.5703125" style="163" customWidth="1"/>
    <col min="15366" max="15366" width="15.7109375" style="163" customWidth="1"/>
    <col min="15367" max="15367" width="17.140625" style="163" customWidth="1"/>
    <col min="15368" max="15368" width="9.140625" style="163"/>
    <col min="15369" max="15369" width="9.42578125" style="163" bestFit="1" customWidth="1"/>
    <col min="15370" max="15614" width="9.140625" style="163"/>
    <col min="15615" max="15615" width="13.140625" style="163" customWidth="1"/>
    <col min="15616" max="15616" width="16.140625" style="163" customWidth="1"/>
    <col min="15617" max="15617" width="26.85546875" style="163" customWidth="1"/>
    <col min="15618" max="15618" width="17.42578125" style="163" customWidth="1"/>
    <col min="15619" max="15619" width="15.140625" style="163" customWidth="1"/>
    <col min="15620" max="15620" width="19.140625" style="163" customWidth="1"/>
    <col min="15621" max="15621" width="17.5703125" style="163" customWidth="1"/>
    <col min="15622" max="15622" width="15.7109375" style="163" customWidth="1"/>
    <col min="15623" max="15623" width="17.140625" style="163" customWidth="1"/>
    <col min="15624" max="15624" width="9.140625" style="163"/>
    <col min="15625" max="15625" width="9.42578125" style="163" bestFit="1" customWidth="1"/>
    <col min="15626" max="15870" width="9.140625" style="163"/>
    <col min="15871" max="15871" width="13.140625" style="163" customWidth="1"/>
    <col min="15872" max="15872" width="16.140625" style="163" customWidth="1"/>
    <col min="15873" max="15873" width="26.85546875" style="163" customWidth="1"/>
    <col min="15874" max="15874" width="17.42578125" style="163" customWidth="1"/>
    <col min="15875" max="15875" width="15.140625" style="163" customWidth="1"/>
    <col min="15876" max="15876" width="19.140625" style="163" customWidth="1"/>
    <col min="15877" max="15877" width="17.5703125" style="163" customWidth="1"/>
    <col min="15878" max="15878" width="15.7109375" style="163" customWidth="1"/>
    <col min="15879" max="15879" width="17.140625" style="163" customWidth="1"/>
    <col min="15880" max="15880" width="9.140625" style="163"/>
    <col min="15881" max="15881" width="9.42578125" style="163" bestFit="1" customWidth="1"/>
    <col min="15882" max="16126" width="9.140625" style="163"/>
    <col min="16127" max="16127" width="13.140625" style="163" customWidth="1"/>
    <col min="16128" max="16128" width="16.140625" style="163" customWidth="1"/>
    <col min="16129" max="16129" width="26.85546875" style="163" customWidth="1"/>
    <col min="16130" max="16130" width="17.42578125" style="163" customWidth="1"/>
    <col min="16131" max="16131" width="15.140625" style="163" customWidth="1"/>
    <col min="16132" max="16132" width="19.140625" style="163" customWidth="1"/>
    <col min="16133" max="16133" width="17.5703125" style="163" customWidth="1"/>
    <col min="16134" max="16134" width="15.7109375" style="163" customWidth="1"/>
    <col min="16135" max="16135" width="17.140625" style="163" customWidth="1"/>
    <col min="16136" max="16136" width="9.140625" style="163"/>
    <col min="16137" max="16137" width="9.42578125" style="163" bestFit="1" customWidth="1"/>
    <col min="16138" max="16384" width="9.140625" style="163"/>
  </cols>
  <sheetData>
    <row r="1" spans="1:7">
      <c r="A1" s="606" t="s">
        <v>457</v>
      </c>
      <c r="B1" s="606"/>
      <c r="C1" s="606"/>
      <c r="D1" s="606"/>
      <c r="E1" s="606"/>
      <c r="F1" s="606"/>
      <c r="G1" s="606"/>
    </row>
    <row r="2" spans="1:7">
      <c r="A2" s="201"/>
      <c r="B2" s="201"/>
      <c r="C2" s="201"/>
      <c r="D2" s="201"/>
      <c r="E2" s="201"/>
      <c r="F2" s="201"/>
      <c r="G2" s="201"/>
    </row>
    <row r="3" spans="1:7" ht="53.25" customHeight="1">
      <c r="A3" s="474" t="s">
        <v>468</v>
      </c>
      <c r="B3" s="474"/>
      <c r="C3" s="474"/>
      <c r="D3" s="474"/>
      <c r="E3" s="474"/>
      <c r="F3" s="474"/>
      <c r="G3" s="474"/>
    </row>
    <row r="6" spans="1:7" s="164" customFormat="1" ht="48.75" customHeight="1">
      <c r="A6" s="475" t="s">
        <v>22</v>
      </c>
      <c r="B6" s="475"/>
      <c r="C6" s="475"/>
      <c r="D6" s="475"/>
      <c r="E6" s="475"/>
      <c r="F6" s="475"/>
      <c r="G6" s="475"/>
    </row>
    <row r="8" spans="1:7" s="164" customFormat="1">
      <c r="A8" s="475" t="s">
        <v>55</v>
      </c>
      <c r="B8" s="475"/>
      <c r="C8" s="475"/>
      <c r="D8" s="475"/>
      <c r="E8" s="475"/>
      <c r="F8" s="475"/>
      <c r="G8" s="475"/>
    </row>
    <row r="9" spans="1:7" s="164" customFormat="1">
      <c r="A9" s="175"/>
      <c r="B9" s="175"/>
      <c r="C9" s="175"/>
      <c r="D9" s="175"/>
      <c r="E9" s="175"/>
      <c r="F9" s="175"/>
      <c r="G9" s="175"/>
    </row>
    <row r="10" spans="1:7" s="164" customFormat="1" ht="43.5" customHeight="1">
      <c r="A10" s="391" t="s">
        <v>24</v>
      </c>
      <c r="B10" s="391"/>
      <c r="C10" s="391"/>
      <c r="D10" s="392" t="s">
        <v>52</v>
      </c>
      <c r="E10" s="392"/>
      <c r="F10" s="392"/>
      <c r="G10" s="392"/>
    </row>
    <row r="11" spans="1:7" s="164" customFormat="1" ht="41.25" customHeight="1">
      <c r="A11" s="391"/>
      <c r="B11" s="391"/>
      <c r="C11" s="391"/>
      <c r="D11" s="393" t="s">
        <v>25</v>
      </c>
      <c r="E11" s="394"/>
      <c r="F11" s="393" t="s">
        <v>26</v>
      </c>
      <c r="G11" s="394"/>
    </row>
    <row r="12" spans="1:7" s="164" customFormat="1" ht="30" customHeight="1" thickBot="1">
      <c r="A12" s="391"/>
      <c r="B12" s="391"/>
      <c r="C12" s="391"/>
      <c r="D12" s="3" t="s">
        <v>10</v>
      </c>
      <c r="E12" s="177" t="s">
        <v>5</v>
      </c>
      <c r="F12" s="3" t="s">
        <v>10</v>
      </c>
      <c r="G12" s="121" t="s">
        <v>5</v>
      </c>
    </row>
    <row r="13" spans="1:7" s="164" customFormat="1">
      <c r="A13" s="395" t="s">
        <v>27</v>
      </c>
      <c r="B13" s="396"/>
      <c r="C13" s="399" t="s">
        <v>11</v>
      </c>
      <c r="D13" s="400"/>
      <c r="E13" s="400"/>
      <c r="F13" s="400"/>
      <c r="G13" s="401"/>
    </row>
    <row r="14" spans="1:7" s="164" customFormat="1" ht="37.5" customHeight="1">
      <c r="A14" s="397"/>
      <c r="B14" s="398"/>
      <c r="C14" s="402" t="s">
        <v>458</v>
      </c>
      <c r="D14" s="403"/>
      <c r="E14" s="403"/>
      <c r="F14" s="403"/>
      <c r="G14" s="404"/>
    </row>
    <row r="15" spans="1:7" s="164" customFormat="1">
      <c r="A15" s="405" t="s">
        <v>56</v>
      </c>
      <c r="B15" s="391" t="s">
        <v>41</v>
      </c>
      <c r="C15" s="583" t="s">
        <v>31</v>
      </c>
      <c r="D15" s="584"/>
      <c r="E15" s="584"/>
      <c r="F15" s="584"/>
      <c r="G15" s="585"/>
    </row>
    <row r="16" spans="1:7" s="164" customFormat="1" ht="43.5" customHeight="1" thickBot="1">
      <c r="A16" s="405"/>
      <c r="B16" s="391"/>
      <c r="C16" s="586" t="s">
        <v>431</v>
      </c>
      <c r="D16" s="587"/>
      <c r="E16" s="587"/>
      <c r="F16" s="587"/>
      <c r="G16" s="588"/>
    </row>
    <row r="17" spans="1:7" s="164" customFormat="1" ht="33.75" thickBot="1">
      <c r="A17" s="374" t="s">
        <v>42</v>
      </c>
      <c r="B17" s="607"/>
      <c r="C17" s="143" t="s">
        <v>43</v>
      </c>
      <c r="D17" s="145"/>
      <c r="E17" s="145"/>
      <c r="F17" s="144"/>
      <c r="G17" s="147"/>
    </row>
    <row r="18" spans="1:7" s="164" customFormat="1" ht="17.25" thickBot="1">
      <c r="A18" s="374" t="s">
        <v>44</v>
      </c>
      <c r="B18" s="375"/>
      <c r="C18" s="143"/>
      <c r="D18" s="148" t="s">
        <v>33</v>
      </c>
      <c r="E18" s="148" t="s">
        <v>33</v>
      </c>
      <c r="F18" s="160">
        <v>3845.9</v>
      </c>
      <c r="G18" s="160">
        <v>3845.9</v>
      </c>
    </row>
    <row r="19" spans="1:7" s="164" customFormat="1" ht="17.25" thickBot="1">
      <c r="A19" s="374" t="s">
        <v>45</v>
      </c>
      <c r="B19" s="376"/>
      <c r="C19" s="375"/>
      <c r="D19" s="168"/>
      <c r="E19" s="148"/>
      <c r="F19" s="146"/>
      <c r="G19" s="147"/>
    </row>
    <row r="20" spans="1:7" s="164" customFormat="1">
      <c r="A20" s="377" t="s">
        <v>46</v>
      </c>
      <c r="B20" s="378"/>
      <c r="C20" s="378"/>
      <c r="D20" s="378"/>
      <c r="E20" s="378"/>
      <c r="F20" s="378"/>
      <c r="G20" s="379"/>
    </row>
    <row r="21" spans="1:7" s="164" customFormat="1" ht="17.25" thickBot="1">
      <c r="A21" s="380" t="s">
        <v>432</v>
      </c>
      <c r="B21" s="381"/>
      <c r="C21" s="381"/>
      <c r="D21" s="381"/>
      <c r="E21" s="381"/>
      <c r="F21" s="381"/>
      <c r="G21" s="382"/>
    </row>
    <row r="22" spans="1:7" s="164" customFormat="1">
      <c r="A22" s="383" t="s">
        <v>38</v>
      </c>
      <c r="B22" s="384"/>
      <c r="C22" s="384"/>
      <c r="D22" s="384"/>
      <c r="E22" s="384"/>
      <c r="F22" s="385"/>
      <c r="G22" s="386"/>
    </row>
    <row r="23" spans="1:7" s="164" customFormat="1" ht="45.75" customHeight="1" thickBot="1">
      <c r="A23" s="387" t="s">
        <v>47</v>
      </c>
      <c r="B23" s="388"/>
      <c r="C23" s="388"/>
      <c r="D23" s="388"/>
      <c r="E23" s="388"/>
      <c r="F23" s="389"/>
      <c r="G23" s="390"/>
    </row>
    <row r="24" spans="1:7" s="164" customFormat="1" ht="24.75" customHeight="1">
      <c r="A24" s="383" t="s">
        <v>39</v>
      </c>
      <c r="B24" s="384"/>
      <c r="C24" s="384"/>
      <c r="D24" s="384"/>
      <c r="E24" s="384"/>
      <c r="F24" s="385"/>
      <c r="G24" s="386"/>
    </row>
    <row r="25" spans="1:7" s="164" customFormat="1" ht="62.25" customHeight="1" thickBot="1">
      <c r="A25" s="387" t="s">
        <v>48</v>
      </c>
      <c r="B25" s="388"/>
      <c r="C25" s="388"/>
      <c r="D25" s="388"/>
      <c r="E25" s="388"/>
      <c r="F25" s="389"/>
      <c r="G25" s="390"/>
    </row>
    <row r="27" spans="1:7" ht="24" customHeight="1">
      <c r="A27" s="476" t="s">
        <v>23</v>
      </c>
      <c r="B27" s="476"/>
      <c r="C27" s="476"/>
      <c r="D27" s="476"/>
      <c r="E27" s="476"/>
      <c r="F27" s="476"/>
      <c r="G27" s="476"/>
    </row>
    <row r="28" spans="1:7" ht="17.25" thickBot="1">
      <c r="A28" s="176"/>
      <c r="B28" s="176"/>
      <c r="C28" s="176"/>
      <c r="D28" s="176"/>
      <c r="E28" s="176"/>
      <c r="F28" s="176"/>
      <c r="G28" s="176"/>
    </row>
    <row r="29" spans="1:7" ht="51" customHeight="1">
      <c r="A29" s="477" t="s">
        <v>24</v>
      </c>
      <c r="B29" s="478"/>
      <c r="C29" s="479"/>
      <c r="D29" s="392" t="s">
        <v>52</v>
      </c>
      <c r="E29" s="392"/>
      <c r="F29" s="392"/>
      <c r="G29" s="392"/>
    </row>
    <row r="30" spans="1:7" ht="39" customHeight="1">
      <c r="A30" s="480"/>
      <c r="B30" s="481"/>
      <c r="C30" s="482"/>
      <c r="D30" s="486" t="s">
        <v>25</v>
      </c>
      <c r="E30" s="486"/>
      <c r="F30" s="486" t="s">
        <v>26</v>
      </c>
      <c r="G30" s="486"/>
    </row>
    <row r="31" spans="1:7" ht="17.25" thickBot="1">
      <c r="A31" s="483"/>
      <c r="B31" s="484"/>
      <c r="C31" s="485"/>
      <c r="D31" s="3" t="s">
        <v>10</v>
      </c>
      <c r="E31" s="177" t="s">
        <v>5</v>
      </c>
      <c r="F31" s="3" t="s">
        <v>10</v>
      </c>
      <c r="G31" s="121" t="s">
        <v>5</v>
      </c>
    </row>
    <row r="32" spans="1:7">
      <c r="A32" s="487" t="s">
        <v>27</v>
      </c>
      <c r="B32" s="488"/>
      <c r="C32" s="491" t="s">
        <v>11</v>
      </c>
      <c r="D32" s="492"/>
      <c r="E32" s="492"/>
      <c r="F32" s="492"/>
      <c r="G32" s="493"/>
    </row>
    <row r="33" spans="1:7" ht="26.25" customHeight="1">
      <c r="A33" s="489"/>
      <c r="B33" s="490"/>
      <c r="C33" s="541" t="s">
        <v>28</v>
      </c>
      <c r="D33" s="542"/>
      <c r="E33" s="542"/>
      <c r="F33" s="542"/>
      <c r="G33" s="543"/>
    </row>
    <row r="34" spans="1:7">
      <c r="A34" s="497" t="s">
        <v>29</v>
      </c>
      <c r="B34" s="458" t="s">
        <v>30</v>
      </c>
      <c r="C34" s="6" t="s">
        <v>31</v>
      </c>
      <c r="D34" s="7"/>
      <c r="E34" s="8"/>
      <c r="F34" s="8"/>
      <c r="G34" s="9"/>
    </row>
    <row r="35" spans="1:7" ht="51.75" customHeight="1" thickBot="1">
      <c r="A35" s="497"/>
      <c r="B35" s="458"/>
      <c r="C35" s="459" t="s">
        <v>459</v>
      </c>
      <c r="D35" s="460"/>
      <c r="E35" s="460"/>
      <c r="F35" s="460"/>
      <c r="G35" s="461"/>
    </row>
    <row r="36" spans="1:7" ht="17.25" thickBot="1">
      <c r="A36" s="462" t="s">
        <v>32</v>
      </c>
      <c r="B36" s="463"/>
      <c r="C36" s="10"/>
      <c r="D36" s="173" t="s">
        <v>33</v>
      </c>
      <c r="E36" s="173" t="s">
        <v>33</v>
      </c>
      <c r="F36" s="160">
        <v>4445.1000000000004</v>
      </c>
      <c r="G36" s="160">
        <v>4445.1000000000004</v>
      </c>
    </row>
    <row r="37" spans="1:7" ht="20.25" customHeight="1">
      <c r="A37" s="464" t="s">
        <v>381</v>
      </c>
      <c r="B37" s="465"/>
      <c r="C37" s="465"/>
      <c r="D37" s="465"/>
      <c r="E37" s="465"/>
      <c r="F37" s="465"/>
      <c r="G37" s="466"/>
    </row>
    <row r="38" spans="1:7" ht="25.5" customHeight="1" thickBot="1">
      <c r="A38" s="597" t="s">
        <v>469</v>
      </c>
      <c r="B38" s="598"/>
      <c r="C38" s="598"/>
      <c r="D38" s="598"/>
      <c r="E38" s="598"/>
      <c r="F38" s="598"/>
      <c r="G38" s="599"/>
    </row>
    <row r="39" spans="1:7" ht="33.75" customHeight="1" thickBot="1">
      <c r="A39" s="470" t="s">
        <v>34</v>
      </c>
      <c r="B39" s="471"/>
      <c r="C39" s="471"/>
      <c r="D39" s="471"/>
      <c r="E39" s="471"/>
      <c r="F39" s="471"/>
      <c r="G39" s="472"/>
    </row>
    <row r="40" spans="1:7" ht="74.25" customHeight="1" thickBot="1">
      <c r="A40" s="433" t="s">
        <v>35</v>
      </c>
      <c r="B40" s="434"/>
      <c r="C40" s="435" t="s">
        <v>36</v>
      </c>
      <c r="D40" s="436"/>
      <c r="E40" s="436"/>
      <c r="F40" s="436"/>
      <c r="G40" s="437"/>
    </row>
    <row r="41" spans="1:7" ht="58.5" customHeight="1" thickBot="1">
      <c r="A41" s="423" t="s">
        <v>37</v>
      </c>
      <c r="B41" s="424"/>
      <c r="C41" s="11"/>
      <c r="D41" s="11"/>
      <c r="E41" s="11"/>
      <c r="F41" s="11"/>
      <c r="G41" s="12"/>
    </row>
    <row r="42" spans="1:7" ht="27" customHeight="1">
      <c r="A42" s="425" t="s">
        <v>38</v>
      </c>
      <c r="B42" s="426"/>
      <c r="C42" s="426"/>
      <c r="D42" s="426"/>
      <c r="E42" s="426"/>
      <c r="F42" s="427"/>
      <c r="G42" s="428"/>
    </row>
    <row r="43" spans="1:7" ht="27" customHeight="1" thickBot="1">
      <c r="A43" s="429" t="s">
        <v>460</v>
      </c>
      <c r="B43" s="430"/>
      <c r="C43" s="430"/>
      <c r="D43" s="430"/>
      <c r="E43" s="430"/>
      <c r="F43" s="431"/>
      <c r="G43" s="432"/>
    </row>
    <row r="44" spans="1:7">
      <c r="A44" s="425" t="s">
        <v>39</v>
      </c>
      <c r="B44" s="426"/>
      <c r="C44" s="426"/>
      <c r="D44" s="426"/>
      <c r="E44" s="426"/>
      <c r="F44" s="427"/>
      <c r="G44" s="428"/>
    </row>
    <row r="45" spans="1:7" ht="37.5" customHeight="1" thickBot="1">
      <c r="A45" s="429" t="s">
        <v>40</v>
      </c>
      <c r="B45" s="430"/>
      <c r="C45" s="430"/>
      <c r="D45" s="430"/>
      <c r="E45" s="430"/>
      <c r="F45" s="431"/>
      <c r="G45" s="432"/>
    </row>
    <row r="46" spans="1:7">
      <c r="A46" s="501" t="s">
        <v>437</v>
      </c>
      <c r="B46" s="604"/>
      <c r="C46" s="604"/>
      <c r="D46" s="604"/>
      <c r="E46" s="604"/>
      <c r="F46" s="604"/>
      <c r="G46" s="502"/>
    </row>
    <row r="47" spans="1:7" ht="17.25" thickBot="1">
      <c r="A47" s="412" t="s">
        <v>438</v>
      </c>
      <c r="B47" s="413"/>
      <c r="C47" s="413"/>
      <c r="D47" s="507"/>
      <c r="E47" s="507"/>
      <c r="F47" s="507"/>
      <c r="G47" s="509"/>
    </row>
    <row r="48" spans="1:7" ht="53.25" customHeight="1">
      <c r="A48" s="608" t="s">
        <v>24</v>
      </c>
      <c r="B48" s="609"/>
      <c r="C48" s="609"/>
      <c r="D48" s="392" t="s">
        <v>52</v>
      </c>
      <c r="E48" s="392"/>
      <c r="F48" s="392"/>
      <c r="G48" s="392"/>
    </row>
    <row r="49" spans="1:7" ht="48.75" customHeight="1">
      <c r="A49" s="610"/>
      <c r="B49" s="611"/>
      <c r="C49" s="611"/>
      <c r="D49" s="603" t="s">
        <v>439</v>
      </c>
      <c r="E49" s="603"/>
      <c r="F49" s="603" t="s">
        <v>440</v>
      </c>
      <c r="G49" s="603"/>
    </row>
    <row r="50" spans="1:7" ht="17.25" thickBot="1">
      <c r="A50" s="612"/>
      <c r="B50" s="613"/>
      <c r="C50" s="614"/>
      <c r="D50" s="3" t="s">
        <v>10</v>
      </c>
      <c r="E50" s="177" t="s">
        <v>5</v>
      </c>
      <c r="F50" s="3" t="s">
        <v>10</v>
      </c>
      <c r="G50" s="121" t="s">
        <v>5</v>
      </c>
    </row>
    <row r="51" spans="1:7">
      <c r="A51" s="441" t="s">
        <v>27</v>
      </c>
      <c r="B51" s="442"/>
      <c r="C51" s="447" t="s">
        <v>11</v>
      </c>
      <c r="D51" s="448"/>
      <c r="E51" s="448"/>
      <c r="F51" s="448"/>
      <c r="G51" s="449"/>
    </row>
    <row r="52" spans="1:7">
      <c r="A52" s="443"/>
      <c r="B52" s="444"/>
      <c r="C52" s="506" t="s">
        <v>397</v>
      </c>
      <c r="D52" s="507"/>
      <c r="E52" s="508"/>
      <c r="F52" s="508"/>
      <c r="G52" s="509"/>
    </row>
    <row r="53" spans="1:7" ht="14.25" customHeight="1" thickBot="1">
      <c r="A53" s="445"/>
      <c r="B53" s="446"/>
      <c r="C53" s="454" t="s">
        <v>386</v>
      </c>
      <c r="D53" s="455"/>
      <c r="E53" s="456"/>
      <c r="F53" s="456"/>
      <c r="G53" s="457"/>
    </row>
    <row r="54" spans="1:7" ht="30.75" customHeight="1" thickBot="1">
      <c r="A54" s="113" t="s">
        <v>398</v>
      </c>
      <c r="B54" s="114" t="s">
        <v>388</v>
      </c>
      <c r="C54" s="498" t="s">
        <v>461</v>
      </c>
      <c r="D54" s="499"/>
      <c r="E54" s="499"/>
      <c r="F54" s="499"/>
      <c r="G54" s="500"/>
    </row>
    <row r="55" spans="1:7" ht="66.75" thickBot="1">
      <c r="A55" s="501" t="s">
        <v>389</v>
      </c>
      <c r="B55" s="502"/>
      <c r="C55" s="172" t="s">
        <v>400</v>
      </c>
      <c r="D55" s="122"/>
      <c r="E55" s="122"/>
      <c r="F55" s="114"/>
      <c r="G55" s="114"/>
    </row>
    <row r="56" spans="1:7" ht="50.25" thickBot="1">
      <c r="A56" s="412"/>
      <c r="B56" s="414"/>
      <c r="C56" s="172" t="s">
        <v>401</v>
      </c>
      <c r="D56" s="122"/>
      <c r="E56" s="122"/>
      <c r="F56" s="114"/>
      <c r="G56" s="114"/>
    </row>
    <row r="57" spans="1:7" ht="30" customHeight="1" thickBot="1">
      <c r="A57" s="438" t="s">
        <v>391</v>
      </c>
      <c r="B57" s="439"/>
      <c r="C57" s="172"/>
      <c r="D57" s="172"/>
      <c r="E57" s="114"/>
      <c r="F57" s="114"/>
      <c r="G57" s="114"/>
    </row>
    <row r="58" spans="1:7" ht="61.5" customHeight="1" thickBot="1">
      <c r="A58" s="438" t="s">
        <v>392</v>
      </c>
      <c r="B58" s="440"/>
      <c r="C58" s="439"/>
      <c r="D58" s="172"/>
      <c r="E58" s="114"/>
      <c r="F58" s="126">
        <v>-5023</v>
      </c>
      <c r="G58" s="126">
        <v>-5023</v>
      </c>
    </row>
    <row r="59" spans="1:7" ht="43.5" customHeight="1" thickBot="1">
      <c r="A59" s="438" t="s">
        <v>393</v>
      </c>
      <c r="B59" s="439"/>
      <c r="C59" s="126">
        <f>G58</f>
        <v>-5023</v>
      </c>
      <c r="D59" s="123"/>
      <c r="E59" s="114"/>
      <c r="F59" s="114"/>
      <c r="G59" s="114"/>
    </row>
    <row r="60" spans="1:7" ht="89.25" customHeight="1" thickBot="1">
      <c r="A60" s="438" t="s">
        <v>394</v>
      </c>
      <c r="B60" s="439"/>
      <c r="C60" s="172"/>
      <c r="D60" s="172"/>
      <c r="E60" s="114"/>
      <c r="F60" s="114"/>
      <c r="G60" s="114"/>
    </row>
    <row r="61" spans="1:7" ht="31.5" customHeight="1" thickBot="1">
      <c r="A61" s="523" t="s">
        <v>38</v>
      </c>
      <c r="B61" s="524"/>
      <c r="C61" s="524"/>
      <c r="D61" s="524"/>
      <c r="E61" s="524"/>
      <c r="F61" s="524"/>
      <c r="G61" s="525"/>
    </row>
    <row r="62" spans="1:7" ht="31.5" customHeight="1" thickBot="1">
      <c r="A62" s="438" t="s">
        <v>462</v>
      </c>
      <c r="B62" s="440"/>
      <c r="C62" s="440"/>
      <c r="D62" s="440"/>
      <c r="E62" s="440"/>
      <c r="F62" s="440"/>
      <c r="G62" s="439"/>
    </row>
    <row r="63" spans="1:7" ht="29.25" customHeight="1" thickBot="1">
      <c r="A63" s="523" t="s">
        <v>39</v>
      </c>
      <c r="B63" s="524"/>
      <c r="C63" s="524"/>
      <c r="D63" s="524"/>
      <c r="E63" s="524"/>
      <c r="F63" s="524"/>
      <c r="G63" s="525"/>
    </row>
    <row r="64" spans="1:7" ht="32.25" customHeight="1" thickBot="1">
      <c r="A64" s="438" t="s">
        <v>396</v>
      </c>
      <c r="B64" s="440"/>
      <c r="C64" s="440"/>
      <c r="D64" s="440"/>
      <c r="E64" s="440"/>
      <c r="F64" s="440"/>
      <c r="G64" s="439"/>
    </row>
    <row r="65" spans="1:7">
      <c r="A65" s="443"/>
      <c r="B65" s="444"/>
      <c r="C65" s="450" t="s">
        <v>385</v>
      </c>
      <c r="D65" s="451"/>
      <c r="E65" s="452"/>
      <c r="F65" s="452"/>
      <c r="G65" s="453"/>
    </row>
    <row r="66" spans="1:7" ht="17.25" thickBot="1">
      <c r="A66" s="445"/>
      <c r="B66" s="446"/>
      <c r="C66" s="454" t="s">
        <v>386</v>
      </c>
      <c r="D66" s="455"/>
      <c r="E66" s="456"/>
      <c r="F66" s="456"/>
      <c r="G66" s="457"/>
    </row>
    <row r="67" spans="1:7" ht="17.25" thickBot="1">
      <c r="A67" s="113" t="s">
        <v>422</v>
      </c>
      <c r="B67" s="114" t="s">
        <v>388</v>
      </c>
      <c r="C67" s="412" t="s">
        <v>385</v>
      </c>
      <c r="D67" s="413"/>
      <c r="E67" s="413"/>
      <c r="F67" s="413"/>
      <c r="G67" s="414"/>
    </row>
    <row r="68" spans="1:7" ht="33.75" thickBot="1">
      <c r="A68" s="438" t="s">
        <v>389</v>
      </c>
      <c r="B68" s="439"/>
      <c r="C68" s="172" t="s">
        <v>390</v>
      </c>
      <c r="D68" s="114"/>
      <c r="E68" s="114"/>
      <c r="F68" s="114"/>
      <c r="G68" s="114"/>
    </row>
    <row r="69" spans="1:7" ht="17.25" thickBot="1">
      <c r="A69" s="438" t="s">
        <v>391</v>
      </c>
      <c r="B69" s="439"/>
      <c r="C69" s="172"/>
      <c r="D69" s="172"/>
      <c r="E69" s="114"/>
      <c r="F69" s="114"/>
      <c r="G69" s="114"/>
    </row>
    <row r="70" spans="1:7" ht="17.25" thickBot="1">
      <c r="A70" s="438" t="s">
        <v>392</v>
      </c>
      <c r="B70" s="440"/>
      <c r="C70" s="439"/>
      <c r="D70" s="172"/>
      <c r="E70" s="114"/>
      <c r="F70" s="126">
        <v>-8332.9</v>
      </c>
      <c r="G70" s="126">
        <v>-8332.9</v>
      </c>
    </row>
    <row r="71" spans="1:7" ht="17.25" thickBot="1">
      <c r="A71" s="438" t="s">
        <v>393</v>
      </c>
      <c r="B71" s="439"/>
      <c r="C71" s="126">
        <f>G70</f>
        <v>-8332.9</v>
      </c>
      <c r="D71" s="119"/>
      <c r="E71" s="114"/>
      <c r="F71" s="114"/>
      <c r="G71" s="114"/>
    </row>
    <row r="72" spans="1:7" ht="17.25" thickBot="1">
      <c r="A72" s="438" t="s">
        <v>394</v>
      </c>
      <c r="B72" s="439"/>
      <c r="C72" s="172"/>
      <c r="D72" s="172"/>
      <c r="E72" s="114"/>
      <c r="F72" s="114"/>
      <c r="G72" s="114"/>
    </row>
    <row r="73" spans="1:7">
      <c r="A73" s="415" t="s">
        <v>38</v>
      </c>
      <c r="B73" s="416"/>
      <c r="C73" s="416"/>
      <c r="D73" s="416"/>
      <c r="E73" s="416"/>
      <c r="F73" s="416"/>
      <c r="G73" s="417"/>
    </row>
    <row r="74" spans="1:7" ht="17.25" thickBot="1">
      <c r="A74" s="412" t="s">
        <v>463</v>
      </c>
      <c r="B74" s="413"/>
      <c r="C74" s="413"/>
      <c r="D74" s="413"/>
      <c r="E74" s="413"/>
      <c r="F74" s="413"/>
      <c r="G74" s="414"/>
    </row>
    <row r="75" spans="1:7">
      <c r="A75" s="415" t="s">
        <v>39</v>
      </c>
      <c r="B75" s="416"/>
      <c r="C75" s="416"/>
      <c r="D75" s="416"/>
      <c r="E75" s="416"/>
      <c r="F75" s="416"/>
      <c r="G75" s="417"/>
    </row>
    <row r="76" spans="1:7" ht="17.25" thickBot="1">
      <c r="A76" s="412" t="s">
        <v>396</v>
      </c>
      <c r="B76" s="413"/>
      <c r="C76" s="413"/>
      <c r="D76" s="413"/>
      <c r="E76" s="413"/>
      <c r="F76" s="413"/>
      <c r="G76" s="414"/>
    </row>
    <row r="77" spans="1:7">
      <c r="A77" s="487" t="s">
        <v>27</v>
      </c>
      <c r="B77" s="488"/>
      <c r="C77" s="491" t="s">
        <v>11</v>
      </c>
      <c r="D77" s="492"/>
      <c r="E77" s="492"/>
      <c r="F77" s="492"/>
      <c r="G77" s="493"/>
    </row>
    <row r="78" spans="1:7">
      <c r="A78" s="489"/>
      <c r="B78" s="490"/>
      <c r="C78" s="541" t="s">
        <v>411</v>
      </c>
      <c r="D78" s="542"/>
      <c r="E78" s="542"/>
      <c r="F78" s="542"/>
      <c r="G78" s="543"/>
    </row>
    <row r="79" spans="1:7">
      <c r="A79" s="497" t="s">
        <v>387</v>
      </c>
      <c r="B79" s="458" t="s">
        <v>388</v>
      </c>
      <c r="C79" s="563" t="s">
        <v>31</v>
      </c>
      <c r="D79" s="564"/>
      <c r="E79" s="564"/>
      <c r="F79" s="564"/>
      <c r="G79" s="565"/>
    </row>
    <row r="80" spans="1:7" ht="17.25" thickBot="1">
      <c r="A80" s="561"/>
      <c r="B80" s="562"/>
      <c r="C80" s="566" t="s">
        <v>413</v>
      </c>
      <c r="D80" s="567"/>
      <c r="E80" s="567"/>
      <c r="F80" s="567"/>
      <c r="G80" s="568"/>
    </row>
    <row r="81" spans="1:7" ht="33">
      <c r="A81" s="569" t="s">
        <v>389</v>
      </c>
      <c r="B81" s="570"/>
      <c r="C81" s="129" t="s">
        <v>414</v>
      </c>
      <c r="D81" s="130"/>
      <c r="E81" s="130"/>
      <c r="F81" s="131"/>
      <c r="G81" s="132"/>
    </row>
    <row r="82" spans="1:7" ht="17.25" thickBot="1">
      <c r="A82" s="571" t="s">
        <v>391</v>
      </c>
      <c r="B82" s="572"/>
      <c r="C82" s="133"/>
      <c r="D82" s="133"/>
      <c r="E82" s="134"/>
      <c r="F82" s="135"/>
      <c r="G82" s="136"/>
    </row>
    <row r="83" spans="1:7" ht="17.25" thickBot="1">
      <c r="A83" s="557" t="s">
        <v>415</v>
      </c>
      <c r="B83" s="558"/>
      <c r="C83" s="558"/>
      <c r="D83" s="169"/>
      <c r="E83" s="138"/>
      <c r="F83" s="139">
        <v>9092.9</v>
      </c>
      <c r="G83" s="139">
        <v>9092.9</v>
      </c>
    </row>
    <row r="84" spans="1:7" ht="17.25" thickBot="1">
      <c r="A84" s="559" t="s">
        <v>416</v>
      </c>
      <c r="B84" s="560"/>
      <c r="C84" s="140">
        <f>G83</f>
        <v>9092.9</v>
      </c>
      <c r="D84" s="140"/>
      <c r="E84" s="138"/>
      <c r="F84" s="141"/>
      <c r="G84" s="142"/>
    </row>
    <row r="85" spans="1:7" ht="17.25" thickBot="1">
      <c r="A85" s="559" t="s">
        <v>417</v>
      </c>
      <c r="B85" s="560"/>
      <c r="C85" s="178"/>
      <c r="D85" s="178"/>
      <c r="E85" s="138"/>
      <c r="F85" s="141"/>
      <c r="G85" s="142"/>
    </row>
    <row r="86" spans="1:7">
      <c r="A86" s="425" t="s">
        <v>38</v>
      </c>
      <c r="B86" s="426"/>
      <c r="C86" s="426"/>
      <c r="D86" s="426"/>
      <c r="E86" s="426"/>
      <c r="F86" s="427"/>
      <c r="G86" s="428"/>
    </row>
    <row r="87" spans="1:7" ht="17.25" thickBot="1">
      <c r="A87" s="429" t="s">
        <v>464</v>
      </c>
      <c r="B87" s="430"/>
      <c r="C87" s="430"/>
      <c r="D87" s="430"/>
      <c r="E87" s="430"/>
      <c r="F87" s="431"/>
      <c r="G87" s="432"/>
    </row>
    <row r="88" spans="1:7">
      <c r="A88" s="425" t="s">
        <v>39</v>
      </c>
      <c r="B88" s="426"/>
      <c r="C88" s="426"/>
      <c r="D88" s="426"/>
      <c r="E88" s="426"/>
      <c r="F88" s="427"/>
      <c r="G88" s="428"/>
    </row>
    <row r="89" spans="1:7" ht="24.75" customHeight="1" thickBot="1">
      <c r="A89" s="429" t="s">
        <v>396</v>
      </c>
      <c r="B89" s="430"/>
      <c r="C89" s="430"/>
      <c r="D89" s="430"/>
      <c r="E89" s="430"/>
      <c r="F89" s="431"/>
      <c r="G89" s="432"/>
    </row>
    <row r="90" spans="1:7" customFormat="1">
      <c r="A90" s="487" t="s">
        <v>27</v>
      </c>
      <c r="B90" s="488"/>
      <c r="C90" s="491" t="s">
        <v>11</v>
      </c>
      <c r="D90" s="492"/>
      <c r="E90" s="492"/>
      <c r="F90" s="492"/>
      <c r="G90" s="493"/>
    </row>
    <row r="91" spans="1:7" customFormat="1">
      <c r="A91" s="489"/>
      <c r="B91" s="490"/>
      <c r="C91" s="541" t="s">
        <v>421</v>
      </c>
      <c r="D91" s="542"/>
      <c r="E91" s="542"/>
      <c r="F91" s="542"/>
      <c r="G91" s="543"/>
    </row>
    <row r="92" spans="1:7" customFormat="1">
      <c r="A92" s="497" t="s">
        <v>422</v>
      </c>
      <c r="B92" s="458" t="s">
        <v>388</v>
      </c>
      <c r="C92" s="563" t="s">
        <v>31</v>
      </c>
      <c r="D92" s="564"/>
      <c r="E92" s="564"/>
      <c r="F92" s="564"/>
      <c r="G92" s="565"/>
    </row>
    <row r="93" spans="1:7" customFormat="1" ht="17.25" thickBot="1">
      <c r="A93" s="561"/>
      <c r="B93" s="562"/>
      <c r="C93" s="566" t="s">
        <v>423</v>
      </c>
      <c r="D93" s="567"/>
      <c r="E93" s="567"/>
      <c r="F93" s="567"/>
      <c r="G93" s="568"/>
    </row>
    <row r="94" spans="1:7" customFormat="1" ht="66">
      <c r="A94" s="569" t="s">
        <v>389</v>
      </c>
      <c r="B94" s="570"/>
      <c r="C94" s="129" t="s">
        <v>424</v>
      </c>
      <c r="D94" s="130">
        <v>36</v>
      </c>
      <c r="E94" s="130">
        <v>36</v>
      </c>
      <c r="F94" s="150"/>
      <c r="G94" s="132"/>
    </row>
    <row r="95" spans="1:7" customFormat="1" ht="83.25" thickBot="1">
      <c r="A95" s="571" t="s">
        <v>391</v>
      </c>
      <c r="B95" s="572"/>
      <c r="C95" s="133" t="s">
        <v>425</v>
      </c>
      <c r="D95" s="133"/>
      <c r="E95" s="134">
        <v>100</v>
      </c>
      <c r="F95" s="135"/>
      <c r="G95" s="136"/>
    </row>
    <row r="96" spans="1:7" customFormat="1" ht="17.25" thickBot="1">
      <c r="A96" s="557" t="s">
        <v>415</v>
      </c>
      <c r="B96" s="558"/>
      <c r="C96" s="558"/>
      <c r="D96" s="169"/>
      <c r="E96" s="138"/>
      <c r="F96" s="126">
        <v>-4000</v>
      </c>
      <c r="G96" s="126">
        <v>-4000</v>
      </c>
    </row>
    <row r="97" spans="1:7" customFormat="1" ht="17.25" thickBot="1">
      <c r="A97" s="559" t="s">
        <v>416</v>
      </c>
      <c r="B97" s="560"/>
      <c r="C97" s="151">
        <f>G96</f>
        <v>-4000</v>
      </c>
      <c r="D97" s="152"/>
      <c r="E97" s="138"/>
      <c r="F97" s="141"/>
      <c r="G97" s="142"/>
    </row>
    <row r="98" spans="1:7" customFormat="1" ht="17.25" thickBot="1">
      <c r="A98" s="559" t="s">
        <v>417</v>
      </c>
      <c r="B98" s="560"/>
      <c r="C98" s="178"/>
      <c r="D98" s="178"/>
      <c r="E98" s="138"/>
      <c r="F98" s="141"/>
      <c r="G98" s="142"/>
    </row>
    <row r="99" spans="1:7" customFormat="1">
      <c r="A99" s="425" t="s">
        <v>38</v>
      </c>
      <c r="B99" s="426"/>
      <c r="C99" s="426"/>
      <c r="D99" s="426"/>
      <c r="E99" s="426"/>
      <c r="F99" s="427"/>
      <c r="G99" s="428"/>
    </row>
    <row r="100" spans="1:7" customFormat="1" ht="17.25" thickBot="1">
      <c r="A100" s="429" t="s">
        <v>465</v>
      </c>
      <c r="B100" s="430"/>
      <c r="C100" s="430"/>
      <c r="D100" s="430"/>
      <c r="E100" s="430"/>
      <c r="F100" s="431"/>
      <c r="G100" s="432"/>
    </row>
    <row r="101" spans="1:7" customFormat="1">
      <c r="A101" s="425" t="s">
        <v>39</v>
      </c>
      <c r="B101" s="426"/>
      <c r="C101" s="426"/>
      <c r="D101" s="426"/>
      <c r="E101" s="426"/>
      <c r="F101" s="427"/>
      <c r="G101" s="428"/>
    </row>
    <row r="102" spans="1:7" customFormat="1" ht="17.25" thickBot="1">
      <c r="A102" s="429" t="s">
        <v>396</v>
      </c>
      <c r="B102" s="430"/>
      <c r="C102" s="430"/>
      <c r="D102" s="430"/>
      <c r="E102" s="430"/>
      <c r="F102" s="431"/>
      <c r="G102" s="432"/>
    </row>
    <row r="103" spans="1:7">
      <c r="A103" s="441" t="s">
        <v>27</v>
      </c>
      <c r="B103" s="442"/>
      <c r="C103" s="447" t="s">
        <v>11</v>
      </c>
      <c r="D103" s="448"/>
      <c r="E103" s="448"/>
      <c r="F103" s="448"/>
      <c r="G103" s="449"/>
    </row>
    <row r="104" spans="1:7">
      <c r="A104" s="443"/>
      <c r="B104" s="444"/>
      <c r="C104" s="450" t="s">
        <v>441</v>
      </c>
      <c r="D104" s="451"/>
      <c r="E104" s="452"/>
      <c r="F104" s="452"/>
      <c r="G104" s="453"/>
    </row>
    <row r="105" spans="1:7" ht="17.25" thickBot="1">
      <c r="A105" s="445"/>
      <c r="B105" s="446"/>
      <c r="C105" s="454" t="s">
        <v>386</v>
      </c>
      <c r="D105" s="455"/>
      <c r="E105" s="456"/>
      <c r="F105" s="456"/>
      <c r="G105" s="457"/>
    </row>
    <row r="106" spans="1:7" ht="17.25" thickBot="1">
      <c r="A106" s="113" t="s">
        <v>422</v>
      </c>
      <c r="B106" s="114" t="s">
        <v>388</v>
      </c>
      <c r="C106" s="412" t="s">
        <v>442</v>
      </c>
      <c r="D106" s="413"/>
      <c r="E106" s="413"/>
      <c r="F106" s="413"/>
      <c r="G106" s="414"/>
    </row>
    <row r="107" spans="1:7" ht="50.25" thickBot="1">
      <c r="A107" s="438" t="s">
        <v>389</v>
      </c>
      <c r="B107" s="439"/>
      <c r="C107" s="172" t="s">
        <v>466</v>
      </c>
      <c r="D107" s="171"/>
      <c r="E107" s="114"/>
      <c r="F107" s="114"/>
      <c r="G107" s="114"/>
    </row>
    <row r="108" spans="1:7" ht="17.25" thickBot="1">
      <c r="A108" s="438" t="s">
        <v>391</v>
      </c>
      <c r="B108" s="439"/>
      <c r="C108" s="172"/>
      <c r="D108" s="172"/>
      <c r="E108" s="114"/>
      <c r="F108" s="114"/>
      <c r="G108" s="114"/>
    </row>
    <row r="109" spans="1:7" ht="17.25" thickBot="1">
      <c r="A109" s="438" t="s">
        <v>392</v>
      </c>
      <c r="B109" s="440"/>
      <c r="C109" s="439"/>
      <c r="D109" s="172"/>
      <c r="E109" s="114"/>
      <c r="F109" s="126">
        <v>-28</v>
      </c>
      <c r="G109" s="126">
        <v>-28</v>
      </c>
    </row>
    <row r="110" spans="1:7" ht="17.25" thickBot="1">
      <c r="A110" s="438" t="s">
        <v>393</v>
      </c>
      <c r="B110" s="439"/>
      <c r="C110" s="166">
        <f>G109</f>
        <v>-28</v>
      </c>
      <c r="D110" s="166"/>
      <c r="E110" s="114"/>
      <c r="F110" s="114"/>
      <c r="G110" s="114"/>
    </row>
    <row r="111" spans="1:7" ht="17.25" thickBot="1">
      <c r="A111" s="438" t="s">
        <v>394</v>
      </c>
      <c r="B111" s="439"/>
      <c r="C111" s="172"/>
      <c r="D111" s="172"/>
      <c r="E111" s="114"/>
      <c r="F111" s="114"/>
      <c r="G111" s="114"/>
    </row>
    <row r="112" spans="1:7">
      <c r="A112" s="415" t="s">
        <v>38</v>
      </c>
      <c r="B112" s="416"/>
      <c r="C112" s="416"/>
      <c r="D112" s="416"/>
      <c r="E112" s="416"/>
      <c r="F112" s="416"/>
      <c r="G112" s="417"/>
    </row>
    <row r="113" spans="1:7" ht="17.25" thickBot="1">
      <c r="A113" s="412" t="s">
        <v>467</v>
      </c>
      <c r="B113" s="413"/>
      <c r="C113" s="413"/>
      <c r="D113" s="413"/>
      <c r="E113" s="413"/>
      <c r="F113" s="413"/>
      <c r="G113" s="414"/>
    </row>
    <row r="114" spans="1:7">
      <c r="A114" s="415" t="s">
        <v>39</v>
      </c>
      <c r="B114" s="416"/>
      <c r="C114" s="416"/>
      <c r="D114" s="416"/>
      <c r="E114" s="416"/>
      <c r="F114" s="416"/>
      <c r="G114" s="417"/>
    </row>
    <row r="115" spans="1:7" ht="17.25" thickBot="1">
      <c r="A115" s="412" t="s">
        <v>396</v>
      </c>
      <c r="B115" s="413"/>
      <c r="C115" s="413"/>
      <c r="D115" s="413"/>
      <c r="E115" s="413"/>
      <c r="F115" s="413"/>
      <c r="G115" s="414"/>
    </row>
  </sheetData>
  <mergeCells count="125">
    <mergeCell ref="A113:G113"/>
    <mergeCell ref="A114:G114"/>
    <mergeCell ref="A115:G115"/>
    <mergeCell ref="A107:B107"/>
    <mergeCell ref="A108:B108"/>
    <mergeCell ref="A109:C109"/>
    <mergeCell ref="A110:B110"/>
    <mergeCell ref="A111:B111"/>
    <mergeCell ref="A112:G112"/>
    <mergeCell ref="A102:G102"/>
    <mergeCell ref="A103:B105"/>
    <mergeCell ref="C103:G103"/>
    <mergeCell ref="C104:G104"/>
    <mergeCell ref="C105:G105"/>
    <mergeCell ref="C106:G106"/>
    <mergeCell ref="A96:C96"/>
    <mergeCell ref="A97:B97"/>
    <mergeCell ref="A98:B98"/>
    <mergeCell ref="A99:G99"/>
    <mergeCell ref="A100:G100"/>
    <mergeCell ref="A101:G101"/>
    <mergeCell ref="A92:A93"/>
    <mergeCell ref="B92:B93"/>
    <mergeCell ref="C92:G92"/>
    <mergeCell ref="C93:G93"/>
    <mergeCell ref="A94:B94"/>
    <mergeCell ref="A95:B95"/>
    <mergeCell ref="A90:B91"/>
    <mergeCell ref="C90:G90"/>
    <mergeCell ref="C91:G91"/>
    <mergeCell ref="A89:G89"/>
    <mergeCell ref="A83:C83"/>
    <mergeCell ref="A84:B84"/>
    <mergeCell ref="A85:B85"/>
    <mergeCell ref="A86:G86"/>
    <mergeCell ref="A87:G87"/>
    <mergeCell ref="A88:G88"/>
    <mergeCell ref="A79:A80"/>
    <mergeCell ref="B79:B80"/>
    <mergeCell ref="C79:G79"/>
    <mergeCell ref="C80:G80"/>
    <mergeCell ref="A81:B81"/>
    <mergeCell ref="A82:B82"/>
    <mergeCell ref="A73:G73"/>
    <mergeCell ref="A74:G74"/>
    <mergeCell ref="A75:G75"/>
    <mergeCell ref="A76:G76"/>
    <mergeCell ref="A77:B78"/>
    <mergeCell ref="C77:G77"/>
    <mergeCell ref="C78:G78"/>
    <mergeCell ref="C67:G67"/>
    <mergeCell ref="A68:B68"/>
    <mergeCell ref="A69:B69"/>
    <mergeCell ref="A70:C70"/>
    <mergeCell ref="A71:B71"/>
    <mergeCell ref="A72:B72"/>
    <mergeCell ref="A61:G61"/>
    <mergeCell ref="A62:G62"/>
    <mergeCell ref="A63:G63"/>
    <mergeCell ref="A64:G64"/>
    <mergeCell ref="A65:B66"/>
    <mergeCell ref="C65:G65"/>
    <mergeCell ref="C66:G66"/>
    <mergeCell ref="C54:G54"/>
    <mergeCell ref="A55:B56"/>
    <mergeCell ref="A57:B57"/>
    <mergeCell ref="A58:C58"/>
    <mergeCell ref="A59:B59"/>
    <mergeCell ref="A60:B60"/>
    <mergeCell ref="A47:G47"/>
    <mergeCell ref="A48:C50"/>
    <mergeCell ref="D48:G48"/>
    <mergeCell ref="D49:E49"/>
    <mergeCell ref="F49:G49"/>
    <mergeCell ref="A51:B53"/>
    <mergeCell ref="C51:G51"/>
    <mergeCell ref="C52:G52"/>
    <mergeCell ref="C53:G53"/>
    <mergeCell ref="A41:B41"/>
    <mergeCell ref="A42:G42"/>
    <mergeCell ref="A43:G43"/>
    <mergeCell ref="A44:G44"/>
    <mergeCell ref="A45:G45"/>
    <mergeCell ref="A46:G46"/>
    <mergeCell ref="A36:B36"/>
    <mergeCell ref="A37:G37"/>
    <mergeCell ref="A38:G38"/>
    <mergeCell ref="A39:G39"/>
    <mergeCell ref="A40:B40"/>
    <mergeCell ref="C40:G40"/>
    <mergeCell ref="A32:B33"/>
    <mergeCell ref="C32:G32"/>
    <mergeCell ref="C33:G33"/>
    <mergeCell ref="A34:A35"/>
    <mergeCell ref="B34:B35"/>
    <mergeCell ref="C35:G35"/>
    <mergeCell ref="A23:G23"/>
    <mergeCell ref="A24:G24"/>
    <mergeCell ref="A25:G25"/>
    <mergeCell ref="A27:G27"/>
    <mergeCell ref="A29:C31"/>
    <mergeCell ref="D29:G29"/>
    <mergeCell ref="D30:E30"/>
    <mergeCell ref="F30:G30"/>
    <mergeCell ref="A18:B18"/>
    <mergeCell ref="A19:C19"/>
    <mergeCell ref="A20:G20"/>
    <mergeCell ref="A21:G21"/>
    <mergeCell ref="A22:G22"/>
    <mergeCell ref="A13:B14"/>
    <mergeCell ref="C13:G13"/>
    <mergeCell ref="C14:G14"/>
    <mergeCell ref="A15:A16"/>
    <mergeCell ref="B15:B16"/>
    <mergeCell ref="C15:G15"/>
    <mergeCell ref="C16:G16"/>
    <mergeCell ref="A1:G1"/>
    <mergeCell ref="A3:G3"/>
    <mergeCell ref="A6:G6"/>
    <mergeCell ref="A8:G8"/>
    <mergeCell ref="A10:C12"/>
    <mergeCell ref="D10:G10"/>
    <mergeCell ref="D11:E11"/>
    <mergeCell ref="F11:G11"/>
    <mergeCell ref="A17:B17"/>
  </mergeCells>
  <pageMargins left="0.23622047244094491" right="0.23622047244094491" top="0.15748031496062992" bottom="0.19685039370078741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7" workbookViewId="0">
      <selection activeCell="B12" sqref="B12"/>
    </sheetView>
  </sheetViews>
  <sheetFormatPr defaultRowHeight="15"/>
  <cols>
    <col min="1" max="1" width="9.140625" style="1"/>
    <col min="2" max="2" width="65" style="1" customWidth="1"/>
    <col min="3" max="3" width="11.7109375" style="1" bestFit="1" customWidth="1"/>
    <col min="4" max="4" width="11.85546875" style="1" bestFit="1" customWidth="1"/>
    <col min="5" max="16384" width="9.140625" style="1"/>
  </cols>
  <sheetData>
    <row r="1" spans="1:4" ht="16.5">
      <c r="A1" s="589" t="s">
        <v>497</v>
      </c>
      <c r="B1" s="589"/>
      <c r="C1" s="589"/>
      <c r="D1" s="589"/>
    </row>
    <row r="2" spans="1:4" ht="34.5" customHeight="1">
      <c r="A2" s="589" t="s">
        <v>61</v>
      </c>
      <c r="B2" s="589"/>
      <c r="C2" s="589"/>
      <c r="D2" s="589"/>
    </row>
    <row r="3" spans="1:4" ht="16.5">
      <c r="A3" s="235"/>
      <c r="B3" s="236"/>
      <c r="C3" s="235"/>
      <c r="D3" s="236"/>
    </row>
    <row r="4" spans="1:4" ht="67.5" customHeight="1">
      <c r="A4" s="590" t="s">
        <v>511</v>
      </c>
      <c r="B4" s="590"/>
      <c r="C4" s="590"/>
      <c r="D4" s="590"/>
    </row>
    <row r="5" spans="1:4" ht="16.5">
      <c r="A5" s="591" t="s">
        <v>3</v>
      </c>
      <c r="B5" s="591"/>
      <c r="C5" s="591"/>
      <c r="D5" s="591"/>
    </row>
    <row r="6" spans="1:4" ht="84" customHeight="1">
      <c r="A6" s="592" t="s">
        <v>1</v>
      </c>
      <c r="B6" s="594" t="s">
        <v>4</v>
      </c>
      <c r="C6" s="595" t="s">
        <v>52</v>
      </c>
      <c r="D6" s="596"/>
    </row>
    <row r="7" spans="1:4" ht="43.5" customHeight="1">
      <c r="A7" s="593"/>
      <c r="B7" s="594"/>
      <c r="C7" s="237" t="s">
        <v>10</v>
      </c>
      <c r="D7" s="238" t="s">
        <v>5</v>
      </c>
    </row>
    <row r="8" spans="1:4" ht="16.5">
      <c r="A8" s="239"/>
      <c r="B8" s="238" t="s">
        <v>0</v>
      </c>
      <c r="C8" s="243">
        <f>C10+C15+C24+C25+C21+C28</f>
        <v>6175</v>
      </c>
      <c r="D8" s="243">
        <f>D10+D15+D24+D25+D21+D28</f>
        <v>0</v>
      </c>
    </row>
    <row r="9" spans="1:4" ht="16.5">
      <c r="A9" s="239"/>
      <c r="B9" s="241" t="s">
        <v>6</v>
      </c>
      <c r="C9" s="239"/>
      <c r="D9" s="239"/>
    </row>
    <row r="10" spans="1:4" ht="16.5">
      <c r="A10" s="241">
        <v>1</v>
      </c>
      <c r="B10" s="242" t="s">
        <v>63</v>
      </c>
      <c r="C10" s="243">
        <f>SUM(C12:C14)</f>
        <v>-60625</v>
      </c>
      <c r="D10" s="243">
        <f>SUM(D12:D14)</f>
        <v>-66800</v>
      </c>
    </row>
    <row r="11" spans="1:4" ht="17.25">
      <c r="A11" s="244"/>
      <c r="B11" s="245" t="s">
        <v>7</v>
      </c>
      <c r="C11" s="246"/>
      <c r="D11" s="247"/>
    </row>
    <row r="12" spans="1:4" s="260" customFormat="1" ht="36">
      <c r="A12" s="258" t="s">
        <v>508</v>
      </c>
      <c r="B12" s="259" t="s">
        <v>509</v>
      </c>
      <c r="C12" s="249">
        <v>-28800</v>
      </c>
      <c r="D12" s="249">
        <v>-28800</v>
      </c>
    </row>
    <row r="13" spans="1:4" s="260" customFormat="1" ht="18">
      <c r="A13" s="258" t="s">
        <v>506</v>
      </c>
      <c r="B13" s="259" t="s">
        <v>499</v>
      </c>
      <c r="C13" s="249">
        <v>-12825</v>
      </c>
      <c r="D13" s="249">
        <v>-14250</v>
      </c>
    </row>
    <row r="14" spans="1:4" s="260" customFormat="1" ht="18">
      <c r="A14" s="258" t="s">
        <v>505</v>
      </c>
      <c r="B14" s="259" t="s">
        <v>498</v>
      </c>
      <c r="C14" s="249">
        <v>-19000</v>
      </c>
      <c r="D14" s="249">
        <v>-23750</v>
      </c>
    </row>
    <row r="15" spans="1:4" ht="16.5">
      <c r="A15" s="253" t="s">
        <v>49</v>
      </c>
      <c r="B15" s="241" t="s">
        <v>8</v>
      </c>
      <c r="C15" s="243">
        <f>SUM(C17:C20)</f>
        <v>26765</v>
      </c>
      <c r="D15" s="243">
        <f>SUM(D17:D20)</f>
        <v>26765</v>
      </c>
    </row>
    <row r="16" spans="1:4" ht="16.5">
      <c r="A16" s="254"/>
      <c r="B16" s="255" t="s">
        <v>7</v>
      </c>
      <c r="C16" s="255"/>
      <c r="D16" s="255"/>
    </row>
    <row r="17" spans="1:4" s="260" customFormat="1" ht="18">
      <c r="A17" s="261">
        <v>2.1</v>
      </c>
      <c r="B17" s="259" t="s">
        <v>502</v>
      </c>
      <c r="C17" s="249">
        <v>1500</v>
      </c>
      <c r="D17" s="249">
        <v>1500</v>
      </c>
    </row>
    <row r="18" spans="1:4" s="260" customFormat="1" ht="18">
      <c r="A18" s="261" t="s">
        <v>507</v>
      </c>
      <c r="B18" s="259" t="s">
        <v>500</v>
      </c>
      <c r="C18" s="249">
        <v>-446</v>
      </c>
      <c r="D18" s="249">
        <v>-446</v>
      </c>
    </row>
    <row r="19" spans="1:4" ht="18">
      <c r="A19" s="252">
        <v>2.23</v>
      </c>
      <c r="B19" s="259" t="s">
        <v>501</v>
      </c>
      <c r="C19" s="249">
        <v>24211</v>
      </c>
      <c r="D19" s="249">
        <v>24211</v>
      </c>
    </row>
    <row r="20" spans="1:4" ht="18">
      <c r="A20" s="252">
        <v>2.2400000000000002</v>
      </c>
      <c r="B20" s="259" t="s">
        <v>503</v>
      </c>
      <c r="C20" s="249">
        <v>1500</v>
      </c>
      <c r="D20" s="249">
        <v>1500</v>
      </c>
    </row>
    <row r="21" spans="1:4" s="333" customFormat="1" ht="17.25" collapsed="1">
      <c r="A21" s="337">
        <v>3</v>
      </c>
      <c r="B21" s="338" t="s">
        <v>155</v>
      </c>
      <c r="C21" s="339">
        <f>C23</f>
        <v>28800</v>
      </c>
      <c r="D21" s="339">
        <f t="shared" ref="D21" si="0">D23</f>
        <v>28800</v>
      </c>
    </row>
    <row r="22" spans="1:4" s="333" customFormat="1" ht="18">
      <c r="A22" s="340"/>
      <c r="B22" s="245" t="s">
        <v>7</v>
      </c>
      <c r="C22" s="341"/>
      <c r="D22" s="341"/>
    </row>
    <row r="23" spans="1:4" s="342" customFormat="1" ht="54">
      <c r="A23" s="332">
        <v>3.2</v>
      </c>
      <c r="B23" s="259" t="s">
        <v>622</v>
      </c>
      <c r="C23" s="249">
        <v>28800</v>
      </c>
      <c r="D23" s="249">
        <v>28800</v>
      </c>
    </row>
    <row r="24" spans="1:4" s="262" customFormat="1" ht="17.25">
      <c r="A24" s="110">
        <v>4</v>
      </c>
      <c r="B24" s="62" t="s">
        <v>73</v>
      </c>
      <c r="C24" s="62">
        <v>-6765</v>
      </c>
      <c r="D24" s="62">
        <v>-6765</v>
      </c>
    </row>
    <row r="25" spans="1:4" customFormat="1" ht="17.25">
      <c r="A25" s="110">
        <v>5</v>
      </c>
      <c r="B25" s="245" t="s">
        <v>510</v>
      </c>
      <c r="C25" s="247">
        <f>C27</f>
        <v>5000</v>
      </c>
      <c r="D25" s="247">
        <f>D27</f>
        <v>5000</v>
      </c>
    </row>
    <row r="26" spans="1:4" customFormat="1" ht="18">
      <c r="A26" s="263"/>
      <c r="B26" s="245" t="s">
        <v>7</v>
      </c>
      <c r="C26" s="341"/>
      <c r="D26" s="341"/>
    </row>
    <row r="27" spans="1:4" s="257" customFormat="1" ht="18">
      <c r="A27" s="259">
        <v>5.0999999999999996</v>
      </c>
      <c r="B27" s="259" t="s">
        <v>504</v>
      </c>
      <c r="C27" s="283">
        <v>5000</v>
      </c>
      <c r="D27" s="283">
        <v>5000</v>
      </c>
    </row>
    <row r="28" spans="1:4" customFormat="1" ht="17.25">
      <c r="A28" s="110">
        <v>6</v>
      </c>
      <c r="B28" s="245" t="s">
        <v>623</v>
      </c>
      <c r="C28" s="247">
        <f>C30</f>
        <v>13000</v>
      </c>
      <c r="D28" s="247">
        <f>D30</f>
        <v>13000</v>
      </c>
    </row>
    <row r="29" spans="1:4" customFormat="1" ht="18">
      <c r="A29" s="263"/>
      <c r="B29" s="245" t="s">
        <v>7</v>
      </c>
      <c r="C29" s="341"/>
      <c r="D29" s="341"/>
    </row>
    <row r="30" spans="1:4" s="257" customFormat="1" ht="18">
      <c r="A30" s="259">
        <v>6.1</v>
      </c>
      <c r="B30" s="259" t="s">
        <v>624</v>
      </c>
      <c r="C30" s="283">
        <v>13000</v>
      </c>
      <c r="D30" s="283">
        <v>13000</v>
      </c>
    </row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24" right="0.23" top="0.21" bottom="0.18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7"/>
  <sheetViews>
    <sheetView workbookViewId="0">
      <selection activeCell="B135" sqref="B135"/>
    </sheetView>
  </sheetViews>
  <sheetFormatPr defaultRowHeight="16.5"/>
  <cols>
    <col min="1" max="1" width="11.42578125" style="25" customWidth="1"/>
    <col min="2" max="2" width="18.28515625" style="25" customWidth="1"/>
    <col min="3" max="3" width="21" style="25" customWidth="1"/>
    <col min="4" max="4" width="16" style="25" customWidth="1"/>
    <col min="5" max="5" width="6.42578125" style="25" bestFit="1" customWidth="1"/>
    <col min="6" max="6" width="10.5703125" style="25" bestFit="1" customWidth="1"/>
    <col min="7" max="7" width="10.7109375" style="25" bestFit="1" customWidth="1"/>
    <col min="8" max="8" width="9.140625" style="25"/>
    <col min="9" max="9" width="9.7109375" style="25" bestFit="1" customWidth="1"/>
    <col min="10" max="254" width="9.140625" style="25"/>
    <col min="255" max="255" width="11.42578125" style="25" customWidth="1"/>
    <col min="256" max="256" width="15.140625" style="25" customWidth="1"/>
    <col min="257" max="257" width="19.85546875" style="25" customWidth="1"/>
    <col min="258" max="259" width="16" style="25" customWidth="1"/>
    <col min="260" max="260" width="17" style="25" customWidth="1"/>
    <col min="261" max="261" width="15.28515625" style="25" customWidth="1"/>
    <col min="262" max="262" width="17" style="25" customWidth="1"/>
    <col min="263" max="263" width="15.42578125" style="25" customWidth="1"/>
    <col min="264" max="264" width="9.140625" style="25"/>
    <col min="265" max="265" width="10.28515625" style="25" bestFit="1" customWidth="1"/>
    <col min="266" max="510" width="9.140625" style="25"/>
    <col min="511" max="511" width="11.42578125" style="25" customWidth="1"/>
    <col min="512" max="512" width="15.140625" style="25" customWidth="1"/>
    <col min="513" max="513" width="19.85546875" style="25" customWidth="1"/>
    <col min="514" max="515" width="16" style="25" customWidth="1"/>
    <col min="516" max="516" width="17" style="25" customWidth="1"/>
    <col min="517" max="517" width="15.28515625" style="25" customWidth="1"/>
    <col min="518" max="518" width="17" style="25" customWidth="1"/>
    <col min="519" max="519" width="15.42578125" style="25" customWidth="1"/>
    <col min="520" max="520" width="9.140625" style="25"/>
    <col min="521" max="521" width="10.28515625" style="25" bestFit="1" customWidth="1"/>
    <col min="522" max="766" width="9.140625" style="25"/>
    <col min="767" max="767" width="11.42578125" style="25" customWidth="1"/>
    <col min="768" max="768" width="15.140625" style="25" customWidth="1"/>
    <col min="769" max="769" width="19.85546875" style="25" customWidth="1"/>
    <col min="770" max="771" width="16" style="25" customWidth="1"/>
    <col min="772" max="772" width="17" style="25" customWidth="1"/>
    <col min="773" max="773" width="15.28515625" style="25" customWidth="1"/>
    <col min="774" max="774" width="17" style="25" customWidth="1"/>
    <col min="775" max="775" width="15.42578125" style="25" customWidth="1"/>
    <col min="776" max="776" width="9.140625" style="25"/>
    <col min="777" max="777" width="10.28515625" style="25" bestFit="1" customWidth="1"/>
    <col min="778" max="1022" width="9.140625" style="25"/>
    <col min="1023" max="1023" width="11.42578125" style="25" customWidth="1"/>
    <col min="1024" max="1024" width="15.140625" style="25" customWidth="1"/>
    <col min="1025" max="1025" width="19.85546875" style="25" customWidth="1"/>
    <col min="1026" max="1027" width="16" style="25" customWidth="1"/>
    <col min="1028" max="1028" width="17" style="25" customWidth="1"/>
    <col min="1029" max="1029" width="15.28515625" style="25" customWidth="1"/>
    <col min="1030" max="1030" width="17" style="25" customWidth="1"/>
    <col min="1031" max="1031" width="15.42578125" style="25" customWidth="1"/>
    <col min="1032" max="1032" width="9.140625" style="25"/>
    <col min="1033" max="1033" width="10.28515625" style="25" bestFit="1" customWidth="1"/>
    <col min="1034" max="1278" width="9.140625" style="25"/>
    <col min="1279" max="1279" width="11.42578125" style="25" customWidth="1"/>
    <col min="1280" max="1280" width="15.140625" style="25" customWidth="1"/>
    <col min="1281" max="1281" width="19.85546875" style="25" customWidth="1"/>
    <col min="1282" max="1283" width="16" style="25" customWidth="1"/>
    <col min="1284" max="1284" width="17" style="25" customWidth="1"/>
    <col min="1285" max="1285" width="15.28515625" style="25" customWidth="1"/>
    <col min="1286" max="1286" width="17" style="25" customWidth="1"/>
    <col min="1287" max="1287" width="15.42578125" style="25" customWidth="1"/>
    <col min="1288" max="1288" width="9.140625" style="25"/>
    <col min="1289" max="1289" width="10.28515625" style="25" bestFit="1" customWidth="1"/>
    <col min="1290" max="1534" width="9.140625" style="25"/>
    <col min="1535" max="1535" width="11.42578125" style="25" customWidth="1"/>
    <col min="1536" max="1536" width="15.140625" style="25" customWidth="1"/>
    <col min="1537" max="1537" width="19.85546875" style="25" customWidth="1"/>
    <col min="1538" max="1539" width="16" style="25" customWidth="1"/>
    <col min="1540" max="1540" width="17" style="25" customWidth="1"/>
    <col min="1541" max="1541" width="15.28515625" style="25" customWidth="1"/>
    <col min="1542" max="1542" width="17" style="25" customWidth="1"/>
    <col min="1543" max="1543" width="15.42578125" style="25" customWidth="1"/>
    <col min="1544" max="1544" width="9.140625" style="25"/>
    <col min="1545" max="1545" width="10.28515625" style="25" bestFit="1" customWidth="1"/>
    <col min="1546" max="1790" width="9.140625" style="25"/>
    <col min="1791" max="1791" width="11.42578125" style="25" customWidth="1"/>
    <col min="1792" max="1792" width="15.140625" style="25" customWidth="1"/>
    <col min="1793" max="1793" width="19.85546875" style="25" customWidth="1"/>
    <col min="1794" max="1795" width="16" style="25" customWidth="1"/>
    <col min="1796" max="1796" width="17" style="25" customWidth="1"/>
    <col min="1797" max="1797" width="15.28515625" style="25" customWidth="1"/>
    <col min="1798" max="1798" width="17" style="25" customWidth="1"/>
    <col min="1799" max="1799" width="15.42578125" style="25" customWidth="1"/>
    <col min="1800" max="1800" width="9.140625" style="25"/>
    <col min="1801" max="1801" width="10.28515625" style="25" bestFit="1" customWidth="1"/>
    <col min="1802" max="2046" width="9.140625" style="25"/>
    <col min="2047" max="2047" width="11.42578125" style="25" customWidth="1"/>
    <col min="2048" max="2048" width="15.140625" style="25" customWidth="1"/>
    <col min="2049" max="2049" width="19.85546875" style="25" customWidth="1"/>
    <col min="2050" max="2051" width="16" style="25" customWidth="1"/>
    <col min="2052" max="2052" width="17" style="25" customWidth="1"/>
    <col min="2053" max="2053" width="15.28515625" style="25" customWidth="1"/>
    <col min="2054" max="2054" width="17" style="25" customWidth="1"/>
    <col min="2055" max="2055" width="15.42578125" style="25" customWidth="1"/>
    <col min="2056" max="2056" width="9.140625" style="25"/>
    <col min="2057" max="2057" width="10.28515625" style="25" bestFit="1" customWidth="1"/>
    <col min="2058" max="2302" width="9.140625" style="25"/>
    <col min="2303" max="2303" width="11.42578125" style="25" customWidth="1"/>
    <col min="2304" max="2304" width="15.140625" style="25" customWidth="1"/>
    <col min="2305" max="2305" width="19.85546875" style="25" customWidth="1"/>
    <col min="2306" max="2307" width="16" style="25" customWidth="1"/>
    <col min="2308" max="2308" width="17" style="25" customWidth="1"/>
    <col min="2309" max="2309" width="15.28515625" style="25" customWidth="1"/>
    <col min="2310" max="2310" width="17" style="25" customWidth="1"/>
    <col min="2311" max="2311" width="15.42578125" style="25" customWidth="1"/>
    <col min="2312" max="2312" width="9.140625" style="25"/>
    <col min="2313" max="2313" width="10.28515625" style="25" bestFit="1" customWidth="1"/>
    <col min="2314" max="2558" width="9.140625" style="25"/>
    <col min="2559" max="2559" width="11.42578125" style="25" customWidth="1"/>
    <col min="2560" max="2560" width="15.140625" style="25" customWidth="1"/>
    <col min="2561" max="2561" width="19.85546875" style="25" customWidth="1"/>
    <col min="2562" max="2563" width="16" style="25" customWidth="1"/>
    <col min="2564" max="2564" width="17" style="25" customWidth="1"/>
    <col min="2565" max="2565" width="15.28515625" style="25" customWidth="1"/>
    <col min="2566" max="2566" width="17" style="25" customWidth="1"/>
    <col min="2567" max="2567" width="15.42578125" style="25" customWidth="1"/>
    <col min="2568" max="2568" width="9.140625" style="25"/>
    <col min="2569" max="2569" width="10.28515625" style="25" bestFit="1" customWidth="1"/>
    <col min="2570" max="2814" width="9.140625" style="25"/>
    <col min="2815" max="2815" width="11.42578125" style="25" customWidth="1"/>
    <col min="2816" max="2816" width="15.140625" style="25" customWidth="1"/>
    <col min="2817" max="2817" width="19.85546875" style="25" customWidth="1"/>
    <col min="2818" max="2819" width="16" style="25" customWidth="1"/>
    <col min="2820" max="2820" width="17" style="25" customWidth="1"/>
    <col min="2821" max="2821" width="15.28515625" style="25" customWidth="1"/>
    <col min="2822" max="2822" width="17" style="25" customWidth="1"/>
    <col min="2823" max="2823" width="15.42578125" style="25" customWidth="1"/>
    <col min="2824" max="2824" width="9.140625" style="25"/>
    <col min="2825" max="2825" width="10.28515625" style="25" bestFit="1" customWidth="1"/>
    <col min="2826" max="3070" width="9.140625" style="25"/>
    <col min="3071" max="3071" width="11.42578125" style="25" customWidth="1"/>
    <col min="3072" max="3072" width="15.140625" style="25" customWidth="1"/>
    <col min="3073" max="3073" width="19.85546875" style="25" customWidth="1"/>
    <col min="3074" max="3075" width="16" style="25" customWidth="1"/>
    <col min="3076" max="3076" width="17" style="25" customWidth="1"/>
    <col min="3077" max="3077" width="15.28515625" style="25" customWidth="1"/>
    <col min="3078" max="3078" width="17" style="25" customWidth="1"/>
    <col min="3079" max="3079" width="15.42578125" style="25" customWidth="1"/>
    <col min="3080" max="3080" width="9.140625" style="25"/>
    <col min="3081" max="3081" width="10.28515625" style="25" bestFit="1" customWidth="1"/>
    <col min="3082" max="3326" width="9.140625" style="25"/>
    <col min="3327" max="3327" width="11.42578125" style="25" customWidth="1"/>
    <col min="3328" max="3328" width="15.140625" style="25" customWidth="1"/>
    <col min="3329" max="3329" width="19.85546875" style="25" customWidth="1"/>
    <col min="3330" max="3331" width="16" style="25" customWidth="1"/>
    <col min="3332" max="3332" width="17" style="25" customWidth="1"/>
    <col min="3333" max="3333" width="15.28515625" style="25" customWidth="1"/>
    <col min="3334" max="3334" width="17" style="25" customWidth="1"/>
    <col min="3335" max="3335" width="15.42578125" style="25" customWidth="1"/>
    <col min="3336" max="3336" width="9.140625" style="25"/>
    <col min="3337" max="3337" width="10.28515625" style="25" bestFit="1" customWidth="1"/>
    <col min="3338" max="3582" width="9.140625" style="25"/>
    <col min="3583" max="3583" width="11.42578125" style="25" customWidth="1"/>
    <col min="3584" max="3584" width="15.140625" style="25" customWidth="1"/>
    <col min="3585" max="3585" width="19.85546875" style="25" customWidth="1"/>
    <col min="3586" max="3587" width="16" style="25" customWidth="1"/>
    <col min="3588" max="3588" width="17" style="25" customWidth="1"/>
    <col min="3589" max="3589" width="15.28515625" style="25" customWidth="1"/>
    <col min="3590" max="3590" width="17" style="25" customWidth="1"/>
    <col min="3591" max="3591" width="15.42578125" style="25" customWidth="1"/>
    <col min="3592" max="3592" width="9.140625" style="25"/>
    <col min="3593" max="3593" width="10.28515625" style="25" bestFit="1" customWidth="1"/>
    <col min="3594" max="3838" width="9.140625" style="25"/>
    <col min="3839" max="3839" width="11.42578125" style="25" customWidth="1"/>
    <col min="3840" max="3840" width="15.140625" style="25" customWidth="1"/>
    <col min="3841" max="3841" width="19.85546875" style="25" customWidth="1"/>
    <col min="3842" max="3843" width="16" style="25" customWidth="1"/>
    <col min="3844" max="3844" width="17" style="25" customWidth="1"/>
    <col min="3845" max="3845" width="15.28515625" style="25" customWidth="1"/>
    <col min="3846" max="3846" width="17" style="25" customWidth="1"/>
    <col min="3847" max="3847" width="15.42578125" style="25" customWidth="1"/>
    <col min="3848" max="3848" width="9.140625" style="25"/>
    <col min="3849" max="3849" width="10.28515625" style="25" bestFit="1" customWidth="1"/>
    <col min="3850" max="4094" width="9.140625" style="25"/>
    <col min="4095" max="4095" width="11.42578125" style="25" customWidth="1"/>
    <col min="4096" max="4096" width="15.140625" style="25" customWidth="1"/>
    <col min="4097" max="4097" width="19.85546875" style="25" customWidth="1"/>
    <col min="4098" max="4099" width="16" style="25" customWidth="1"/>
    <col min="4100" max="4100" width="17" style="25" customWidth="1"/>
    <col min="4101" max="4101" width="15.28515625" style="25" customWidth="1"/>
    <col min="4102" max="4102" width="17" style="25" customWidth="1"/>
    <col min="4103" max="4103" width="15.42578125" style="25" customWidth="1"/>
    <col min="4104" max="4104" width="9.140625" style="25"/>
    <col min="4105" max="4105" width="10.28515625" style="25" bestFit="1" customWidth="1"/>
    <col min="4106" max="4350" width="9.140625" style="25"/>
    <col min="4351" max="4351" width="11.42578125" style="25" customWidth="1"/>
    <col min="4352" max="4352" width="15.140625" style="25" customWidth="1"/>
    <col min="4353" max="4353" width="19.85546875" style="25" customWidth="1"/>
    <col min="4354" max="4355" width="16" style="25" customWidth="1"/>
    <col min="4356" max="4356" width="17" style="25" customWidth="1"/>
    <col min="4357" max="4357" width="15.28515625" style="25" customWidth="1"/>
    <col min="4358" max="4358" width="17" style="25" customWidth="1"/>
    <col min="4359" max="4359" width="15.42578125" style="25" customWidth="1"/>
    <col min="4360" max="4360" width="9.140625" style="25"/>
    <col min="4361" max="4361" width="10.28515625" style="25" bestFit="1" customWidth="1"/>
    <col min="4362" max="4606" width="9.140625" style="25"/>
    <col min="4607" max="4607" width="11.42578125" style="25" customWidth="1"/>
    <col min="4608" max="4608" width="15.140625" style="25" customWidth="1"/>
    <col min="4609" max="4609" width="19.85546875" style="25" customWidth="1"/>
    <col min="4610" max="4611" width="16" style="25" customWidth="1"/>
    <col min="4612" max="4612" width="17" style="25" customWidth="1"/>
    <col min="4613" max="4613" width="15.28515625" style="25" customWidth="1"/>
    <col min="4614" max="4614" width="17" style="25" customWidth="1"/>
    <col min="4615" max="4615" width="15.42578125" style="25" customWidth="1"/>
    <col min="4616" max="4616" width="9.140625" style="25"/>
    <col min="4617" max="4617" width="10.28515625" style="25" bestFit="1" customWidth="1"/>
    <col min="4618" max="4862" width="9.140625" style="25"/>
    <col min="4863" max="4863" width="11.42578125" style="25" customWidth="1"/>
    <col min="4864" max="4864" width="15.140625" style="25" customWidth="1"/>
    <col min="4865" max="4865" width="19.85546875" style="25" customWidth="1"/>
    <col min="4866" max="4867" width="16" style="25" customWidth="1"/>
    <col min="4868" max="4868" width="17" style="25" customWidth="1"/>
    <col min="4869" max="4869" width="15.28515625" style="25" customWidth="1"/>
    <col min="4870" max="4870" width="17" style="25" customWidth="1"/>
    <col min="4871" max="4871" width="15.42578125" style="25" customWidth="1"/>
    <col min="4872" max="4872" width="9.140625" style="25"/>
    <col min="4873" max="4873" width="10.28515625" style="25" bestFit="1" customWidth="1"/>
    <col min="4874" max="5118" width="9.140625" style="25"/>
    <col min="5119" max="5119" width="11.42578125" style="25" customWidth="1"/>
    <col min="5120" max="5120" width="15.140625" style="25" customWidth="1"/>
    <col min="5121" max="5121" width="19.85546875" style="25" customWidth="1"/>
    <col min="5122" max="5123" width="16" style="25" customWidth="1"/>
    <col min="5124" max="5124" width="17" style="25" customWidth="1"/>
    <col min="5125" max="5125" width="15.28515625" style="25" customWidth="1"/>
    <col min="5126" max="5126" width="17" style="25" customWidth="1"/>
    <col min="5127" max="5127" width="15.42578125" style="25" customWidth="1"/>
    <col min="5128" max="5128" width="9.140625" style="25"/>
    <col min="5129" max="5129" width="10.28515625" style="25" bestFit="1" customWidth="1"/>
    <col min="5130" max="5374" width="9.140625" style="25"/>
    <col min="5375" max="5375" width="11.42578125" style="25" customWidth="1"/>
    <col min="5376" max="5376" width="15.140625" style="25" customWidth="1"/>
    <col min="5377" max="5377" width="19.85546875" style="25" customWidth="1"/>
    <col min="5378" max="5379" width="16" style="25" customWidth="1"/>
    <col min="5380" max="5380" width="17" style="25" customWidth="1"/>
    <col min="5381" max="5381" width="15.28515625" style="25" customWidth="1"/>
    <col min="5382" max="5382" width="17" style="25" customWidth="1"/>
    <col min="5383" max="5383" width="15.42578125" style="25" customWidth="1"/>
    <col min="5384" max="5384" width="9.140625" style="25"/>
    <col min="5385" max="5385" width="10.28515625" style="25" bestFit="1" customWidth="1"/>
    <col min="5386" max="5630" width="9.140625" style="25"/>
    <col min="5631" max="5631" width="11.42578125" style="25" customWidth="1"/>
    <col min="5632" max="5632" width="15.140625" style="25" customWidth="1"/>
    <col min="5633" max="5633" width="19.85546875" style="25" customWidth="1"/>
    <col min="5634" max="5635" width="16" style="25" customWidth="1"/>
    <col min="5636" max="5636" width="17" style="25" customWidth="1"/>
    <col min="5637" max="5637" width="15.28515625" style="25" customWidth="1"/>
    <col min="5638" max="5638" width="17" style="25" customWidth="1"/>
    <col min="5639" max="5639" width="15.42578125" style="25" customWidth="1"/>
    <col min="5640" max="5640" width="9.140625" style="25"/>
    <col min="5641" max="5641" width="10.28515625" style="25" bestFit="1" customWidth="1"/>
    <col min="5642" max="5886" width="9.140625" style="25"/>
    <col min="5887" max="5887" width="11.42578125" style="25" customWidth="1"/>
    <col min="5888" max="5888" width="15.140625" style="25" customWidth="1"/>
    <col min="5889" max="5889" width="19.85546875" style="25" customWidth="1"/>
    <col min="5890" max="5891" width="16" style="25" customWidth="1"/>
    <col min="5892" max="5892" width="17" style="25" customWidth="1"/>
    <col min="5893" max="5893" width="15.28515625" style="25" customWidth="1"/>
    <col min="5894" max="5894" width="17" style="25" customWidth="1"/>
    <col min="5895" max="5895" width="15.42578125" style="25" customWidth="1"/>
    <col min="5896" max="5896" width="9.140625" style="25"/>
    <col min="5897" max="5897" width="10.28515625" style="25" bestFit="1" customWidth="1"/>
    <col min="5898" max="6142" width="9.140625" style="25"/>
    <col min="6143" max="6143" width="11.42578125" style="25" customWidth="1"/>
    <col min="6144" max="6144" width="15.140625" style="25" customWidth="1"/>
    <col min="6145" max="6145" width="19.85546875" style="25" customWidth="1"/>
    <col min="6146" max="6147" width="16" style="25" customWidth="1"/>
    <col min="6148" max="6148" width="17" style="25" customWidth="1"/>
    <col min="6149" max="6149" width="15.28515625" style="25" customWidth="1"/>
    <col min="6150" max="6150" width="17" style="25" customWidth="1"/>
    <col min="6151" max="6151" width="15.42578125" style="25" customWidth="1"/>
    <col min="6152" max="6152" width="9.140625" style="25"/>
    <col min="6153" max="6153" width="10.28515625" style="25" bestFit="1" customWidth="1"/>
    <col min="6154" max="6398" width="9.140625" style="25"/>
    <col min="6399" max="6399" width="11.42578125" style="25" customWidth="1"/>
    <col min="6400" max="6400" width="15.140625" style="25" customWidth="1"/>
    <col min="6401" max="6401" width="19.85546875" style="25" customWidth="1"/>
    <col min="6402" max="6403" width="16" style="25" customWidth="1"/>
    <col min="6404" max="6404" width="17" style="25" customWidth="1"/>
    <col min="6405" max="6405" width="15.28515625" style="25" customWidth="1"/>
    <col min="6406" max="6406" width="17" style="25" customWidth="1"/>
    <col min="6407" max="6407" width="15.42578125" style="25" customWidth="1"/>
    <col min="6408" max="6408" width="9.140625" style="25"/>
    <col min="6409" max="6409" width="10.28515625" style="25" bestFit="1" customWidth="1"/>
    <col min="6410" max="6654" width="9.140625" style="25"/>
    <col min="6655" max="6655" width="11.42578125" style="25" customWidth="1"/>
    <col min="6656" max="6656" width="15.140625" style="25" customWidth="1"/>
    <col min="6657" max="6657" width="19.85546875" style="25" customWidth="1"/>
    <col min="6658" max="6659" width="16" style="25" customWidth="1"/>
    <col min="6660" max="6660" width="17" style="25" customWidth="1"/>
    <col min="6661" max="6661" width="15.28515625" style="25" customWidth="1"/>
    <col min="6662" max="6662" width="17" style="25" customWidth="1"/>
    <col min="6663" max="6663" width="15.42578125" style="25" customWidth="1"/>
    <col min="6664" max="6664" width="9.140625" style="25"/>
    <col min="6665" max="6665" width="10.28515625" style="25" bestFit="1" customWidth="1"/>
    <col min="6666" max="6910" width="9.140625" style="25"/>
    <col min="6911" max="6911" width="11.42578125" style="25" customWidth="1"/>
    <col min="6912" max="6912" width="15.140625" style="25" customWidth="1"/>
    <col min="6913" max="6913" width="19.85546875" style="25" customWidth="1"/>
    <col min="6914" max="6915" width="16" style="25" customWidth="1"/>
    <col min="6916" max="6916" width="17" style="25" customWidth="1"/>
    <col min="6917" max="6917" width="15.28515625" style="25" customWidth="1"/>
    <col min="6918" max="6918" width="17" style="25" customWidth="1"/>
    <col min="6919" max="6919" width="15.42578125" style="25" customWidth="1"/>
    <col min="6920" max="6920" width="9.140625" style="25"/>
    <col min="6921" max="6921" width="10.28515625" style="25" bestFit="1" customWidth="1"/>
    <col min="6922" max="7166" width="9.140625" style="25"/>
    <col min="7167" max="7167" width="11.42578125" style="25" customWidth="1"/>
    <col min="7168" max="7168" width="15.140625" style="25" customWidth="1"/>
    <col min="7169" max="7169" width="19.85546875" style="25" customWidth="1"/>
    <col min="7170" max="7171" width="16" style="25" customWidth="1"/>
    <col min="7172" max="7172" width="17" style="25" customWidth="1"/>
    <col min="7173" max="7173" width="15.28515625" style="25" customWidth="1"/>
    <col min="7174" max="7174" width="17" style="25" customWidth="1"/>
    <col min="7175" max="7175" width="15.42578125" style="25" customWidth="1"/>
    <col min="7176" max="7176" width="9.140625" style="25"/>
    <col min="7177" max="7177" width="10.28515625" style="25" bestFit="1" customWidth="1"/>
    <col min="7178" max="7422" width="9.140625" style="25"/>
    <col min="7423" max="7423" width="11.42578125" style="25" customWidth="1"/>
    <col min="7424" max="7424" width="15.140625" style="25" customWidth="1"/>
    <col min="7425" max="7425" width="19.85546875" style="25" customWidth="1"/>
    <col min="7426" max="7427" width="16" style="25" customWidth="1"/>
    <col min="7428" max="7428" width="17" style="25" customWidth="1"/>
    <col min="7429" max="7429" width="15.28515625" style="25" customWidth="1"/>
    <col min="7430" max="7430" width="17" style="25" customWidth="1"/>
    <col min="7431" max="7431" width="15.42578125" style="25" customWidth="1"/>
    <col min="7432" max="7432" width="9.140625" style="25"/>
    <col min="7433" max="7433" width="10.28515625" style="25" bestFit="1" customWidth="1"/>
    <col min="7434" max="7678" width="9.140625" style="25"/>
    <col min="7679" max="7679" width="11.42578125" style="25" customWidth="1"/>
    <col min="7680" max="7680" width="15.140625" style="25" customWidth="1"/>
    <col min="7681" max="7681" width="19.85546875" style="25" customWidth="1"/>
    <col min="7682" max="7683" width="16" style="25" customWidth="1"/>
    <col min="7684" max="7684" width="17" style="25" customWidth="1"/>
    <col min="7685" max="7685" width="15.28515625" style="25" customWidth="1"/>
    <col min="7686" max="7686" width="17" style="25" customWidth="1"/>
    <col min="7687" max="7687" width="15.42578125" style="25" customWidth="1"/>
    <col min="7688" max="7688" width="9.140625" style="25"/>
    <col min="7689" max="7689" width="10.28515625" style="25" bestFit="1" customWidth="1"/>
    <col min="7690" max="7934" width="9.140625" style="25"/>
    <col min="7935" max="7935" width="11.42578125" style="25" customWidth="1"/>
    <col min="7936" max="7936" width="15.140625" style="25" customWidth="1"/>
    <col min="7937" max="7937" width="19.85546875" style="25" customWidth="1"/>
    <col min="7938" max="7939" width="16" style="25" customWidth="1"/>
    <col min="7940" max="7940" width="17" style="25" customWidth="1"/>
    <col min="7941" max="7941" width="15.28515625" style="25" customWidth="1"/>
    <col min="7942" max="7942" width="17" style="25" customWidth="1"/>
    <col min="7943" max="7943" width="15.42578125" style="25" customWidth="1"/>
    <col min="7944" max="7944" width="9.140625" style="25"/>
    <col min="7945" max="7945" width="10.28515625" style="25" bestFit="1" customWidth="1"/>
    <col min="7946" max="8190" width="9.140625" style="25"/>
    <col min="8191" max="8191" width="11.42578125" style="25" customWidth="1"/>
    <col min="8192" max="8192" width="15.140625" style="25" customWidth="1"/>
    <col min="8193" max="8193" width="19.85546875" style="25" customWidth="1"/>
    <col min="8194" max="8195" width="16" style="25" customWidth="1"/>
    <col min="8196" max="8196" width="17" style="25" customWidth="1"/>
    <col min="8197" max="8197" width="15.28515625" style="25" customWidth="1"/>
    <col min="8198" max="8198" width="17" style="25" customWidth="1"/>
    <col min="8199" max="8199" width="15.42578125" style="25" customWidth="1"/>
    <col min="8200" max="8200" width="9.140625" style="25"/>
    <col min="8201" max="8201" width="10.28515625" style="25" bestFit="1" customWidth="1"/>
    <col min="8202" max="8446" width="9.140625" style="25"/>
    <col min="8447" max="8447" width="11.42578125" style="25" customWidth="1"/>
    <col min="8448" max="8448" width="15.140625" style="25" customWidth="1"/>
    <col min="8449" max="8449" width="19.85546875" style="25" customWidth="1"/>
    <col min="8450" max="8451" width="16" style="25" customWidth="1"/>
    <col min="8452" max="8452" width="17" style="25" customWidth="1"/>
    <col min="8453" max="8453" width="15.28515625" style="25" customWidth="1"/>
    <col min="8454" max="8454" width="17" style="25" customWidth="1"/>
    <col min="8455" max="8455" width="15.42578125" style="25" customWidth="1"/>
    <col min="8456" max="8456" width="9.140625" style="25"/>
    <col min="8457" max="8457" width="10.28515625" style="25" bestFit="1" customWidth="1"/>
    <col min="8458" max="8702" width="9.140625" style="25"/>
    <col min="8703" max="8703" width="11.42578125" style="25" customWidth="1"/>
    <col min="8704" max="8704" width="15.140625" style="25" customWidth="1"/>
    <col min="8705" max="8705" width="19.85546875" style="25" customWidth="1"/>
    <col min="8706" max="8707" width="16" style="25" customWidth="1"/>
    <col min="8708" max="8708" width="17" style="25" customWidth="1"/>
    <col min="8709" max="8709" width="15.28515625" style="25" customWidth="1"/>
    <col min="8710" max="8710" width="17" style="25" customWidth="1"/>
    <col min="8711" max="8711" width="15.42578125" style="25" customWidth="1"/>
    <col min="8712" max="8712" width="9.140625" style="25"/>
    <col min="8713" max="8713" width="10.28515625" style="25" bestFit="1" customWidth="1"/>
    <col min="8714" max="8958" width="9.140625" style="25"/>
    <col min="8959" max="8959" width="11.42578125" style="25" customWidth="1"/>
    <col min="8960" max="8960" width="15.140625" style="25" customWidth="1"/>
    <col min="8961" max="8961" width="19.85546875" style="25" customWidth="1"/>
    <col min="8962" max="8963" width="16" style="25" customWidth="1"/>
    <col min="8964" max="8964" width="17" style="25" customWidth="1"/>
    <col min="8965" max="8965" width="15.28515625" style="25" customWidth="1"/>
    <col min="8966" max="8966" width="17" style="25" customWidth="1"/>
    <col min="8967" max="8967" width="15.42578125" style="25" customWidth="1"/>
    <col min="8968" max="8968" width="9.140625" style="25"/>
    <col min="8969" max="8969" width="10.28515625" style="25" bestFit="1" customWidth="1"/>
    <col min="8970" max="9214" width="9.140625" style="25"/>
    <col min="9215" max="9215" width="11.42578125" style="25" customWidth="1"/>
    <col min="9216" max="9216" width="15.140625" style="25" customWidth="1"/>
    <col min="9217" max="9217" width="19.85546875" style="25" customWidth="1"/>
    <col min="9218" max="9219" width="16" style="25" customWidth="1"/>
    <col min="9220" max="9220" width="17" style="25" customWidth="1"/>
    <col min="9221" max="9221" width="15.28515625" style="25" customWidth="1"/>
    <col min="9222" max="9222" width="17" style="25" customWidth="1"/>
    <col min="9223" max="9223" width="15.42578125" style="25" customWidth="1"/>
    <col min="9224" max="9224" width="9.140625" style="25"/>
    <col min="9225" max="9225" width="10.28515625" style="25" bestFit="1" customWidth="1"/>
    <col min="9226" max="9470" width="9.140625" style="25"/>
    <col min="9471" max="9471" width="11.42578125" style="25" customWidth="1"/>
    <col min="9472" max="9472" width="15.140625" style="25" customWidth="1"/>
    <col min="9473" max="9473" width="19.85546875" style="25" customWidth="1"/>
    <col min="9474" max="9475" width="16" style="25" customWidth="1"/>
    <col min="9476" max="9476" width="17" style="25" customWidth="1"/>
    <col min="9477" max="9477" width="15.28515625" style="25" customWidth="1"/>
    <col min="9478" max="9478" width="17" style="25" customWidth="1"/>
    <col min="9479" max="9479" width="15.42578125" style="25" customWidth="1"/>
    <col min="9480" max="9480" width="9.140625" style="25"/>
    <col min="9481" max="9481" width="10.28515625" style="25" bestFit="1" customWidth="1"/>
    <col min="9482" max="9726" width="9.140625" style="25"/>
    <col min="9727" max="9727" width="11.42578125" style="25" customWidth="1"/>
    <col min="9728" max="9728" width="15.140625" style="25" customWidth="1"/>
    <col min="9729" max="9729" width="19.85546875" style="25" customWidth="1"/>
    <col min="9730" max="9731" width="16" style="25" customWidth="1"/>
    <col min="9732" max="9732" width="17" style="25" customWidth="1"/>
    <col min="9733" max="9733" width="15.28515625" style="25" customWidth="1"/>
    <col min="9734" max="9734" width="17" style="25" customWidth="1"/>
    <col min="9735" max="9735" width="15.42578125" style="25" customWidth="1"/>
    <col min="9736" max="9736" width="9.140625" style="25"/>
    <col min="9737" max="9737" width="10.28515625" style="25" bestFit="1" customWidth="1"/>
    <col min="9738" max="9982" width="9.140625" style="25"/>
    <col min="9983" max="9983" width="11.42578125" style="25" customWidth="1"/>
    <col min="9984" max="9984" width="15.140625" style="25" customWidth="1"/>
    <col min="9985" max="9985" width="19.85546875" style="25" customWidth="1"/>
    <col min="9986" max="9987" width="16" style="25" customWidth="1"/>
    <col min="9988" max="9988" width="17" style="25" customWidth="1"/>
    <col min="9989" max="9989" width="15.28515625" style="25" customWidth="1"/>
    <col min="9990" max="9990" width="17" style="25" customWidth="1"/>
    <col min="9991" max="9991" width="15.42578125" style="25" customWidth="1"/>
    <col min="9992" max="9992" width="9.140625" style="25"/>
    <col min="9993" max="9993" width="10.28515625" style="25" bestFit="1" customWidth="1"/>
    <col min="9994" max="10238" width="9.140625" style="25"/>
    <col min="10239" max="10239" width="11.42578125" style="25" customWidth="1"/>
    <col min="10240" max="10240" width="15.140625" style="25" customWidth="1"/>
    <col min="10241" max="10241" width="19.85546875" style="25" customWidth="1"/>
    <col min="10242" max="10243" width="16" style="25" customWidth="1"/>
    <col min="10244" max="10244" width="17" style="25" customWidth="1"/>
    <col min="10245" max="10245" width="15.28515625" style="25" customWidth="1"/>
    <col min="10246" max="10246" width="17" style="25" customWidth="1"/>
    <col min="10247" max="10247" width="15.42578125" style="25" customWidth="1"/>
    <col min="10248" max="10248" width="9.140625" style="25"/>
    <col min="10249" max="10249" width="10.28515625" style="25" bestFit="1" customWidth="1"/>
    <col min="10250" max="10494" width="9.140625" style="25"/>
    <col min="10495" max="10495" width="11.42578125" style="25" customWidth="1"/>
    <col min="10496" max="10496" width="15.140625" style="25" customWidth="1"/>
    <col min="10497" max="10497" width="19.85546875" style="25" customWidth="1"/>
    <col min="10498" max="10499" width="16" style="25" customWidth="1"/>
    <col min="10500" max="10500" width="17" style="25" customWidth="1"/>
    <col min="10501" max="10501" width="15.28515625" style="25" customWidth="1"/>
    <col min="10502" max="10502" width="17" style="25" customWidth="1"/>
    <col min="10503" max="10503" width="15.42578125" style="25" customWidth="1"/>
    <col min="10504" max="10504" width="9.140625" style="25"/>
    <col min="10505" max="10505" width="10.28515625" style="25" bestFit="1" customWidth="1"/>
    <col min="10506" max="10750" width="9.140625" style="25"/>
    <col min="10751" max="10751" width="11.42578125" style="25" customWidth="1"/>
    <col min="10752" max="10752" width="15.140625" style="25" customWidth="1"/>
    <col min="10753" max="10753" width="19.85546875" style="25" customWidth="1"/>
    <col min="10754" max="10755" width="16" style="25" customWidth="1"/>
    <col min="10756" max="10756" width="17" style="25" customWidth="1"/>
    <col min="10757" max="10757" width="15.28515625" style="25" customWidth="1"/>
    <col min="10758" max="10758" width="17" style="25" customWidth="1"/>
    <col min="10759" max="10759" width="15.42578125" style="25" customWidth="1"/>
    <col min="10760" max="10760" width="9.140625" style="25"/>
    <col min="10761" max="10761" width="10.28515625" style="25" bestFit="1" customWidth="1"/>
    <col min="10762" max="11006" width="9.140625" style="25"/>
    <col min="11007" max="11007" width="11.42578125" style="25" customWidth="1"/>
    <col min="11008" max="11008" width="15.140625" style="25" customWidth="1"/>
    <col min="11009" max="11009" width="19.85546875" style="25" customWidth="1"/>
    <col min="11010" max="11011" width="16" style="25" customWidth="1"/>
    <col min="11012" max="11012" width="17" style="25" customWidth="1"/>
    <col min="11013" max="11013" width="15.28515625" style="25" customWidth="1"/>
    <col min="11014" max="11014" width="17" style="25" customWidth="1"/>
    <col min="11015" max="11015" width="15.42578125" style="25" customWidth="1"/>
    <col min="11016" max="11016" width="9.140625" style="25"/>
    <col min="11017" max="11017" width="10.28515625" style="25" bestFit="1" customWidth="1"/>
    <col min="11018" max="11262" width="9.140625" style="25"/>
    <col min="11263" max="11263" width="11.42578125" style="25" customWidth="1"/>
    <col min="11264" max="11264" width="15.140625" style="25" customWidth="1"/>
    <col min="11265" max="11265" width="19.85546875" style="25" customWidth="1"/>
    <col min="11266" max="11267" width="16" style="25" customWidth="1"/>
    <col min="11268" max="11268" width="17" style="25" customWidth="1"/>
    <col min="11269" max="11269" width="15.28515625" style="25" customWidth="1"/>
    <col min="11270" max="11270" width="17" style="25" customWidth="1"/>
    <col min="11271" max="11271" width="15.42578125" style="25" customWidth="1"/>
    <col min="11272" max="11272" width="9.140625" style="25"/>
    <col min="11273" max="11273" width="10.28515625" style="25" bestFit="1" customWidth="1"/>
    <col min="11274" max="11518" width="9.140625" style="25"/>
    <col min="11519" max="11519" width="11.42578125" style="25" customWidth="1"/>
    <col min="11520" max="11520" width="15.140625" style="25" customWidth="1"/>
    <col min="11521" max="11521" width="19.85546875" style="25" customWidth="1"/>
    <col min="11522" max="11523" width="16" style="25" customWidth="1"/>
    <col min="11524" max="11524" width="17" style="25" customWidth="1"/>
    <col min="11525" max="11525" width="15.28515625" style="25" customWidth="1"/>
    <col min="11526" max="11526" width="17" style="25" customWidth="1"/>
    <col min="11527" max="11527" width="15.42578125" style="25" customWidth="1"/>
    <col min="11528" max="11528" width="9.140625" style="25"/>
    <col min="11529" max="11529" width="10.28515625" style="25" bestFit="1" customWidth="1"/>
    <col min="11530" max="11774" width="9.140625" style="25"/>
    <col min="11775" max="11775" width="11.42578125" style="25" customWidth="1"/>
    <col min="11776" max="11776" width="15.140625" style="25" customWidth="1"/>
    <col min="11777" max="11777" width="19.85546875" style="25" customWidth="1"/>
    <col min="11778" max="11779" width="16" style="25" customWidth="1"/>
    <col min="11780" max="11780" width="17" style="25" customWidth="1"/>
    <col min="11781" max="11781" width="15.28515625" style="25" customWidth="1"/>
    <col min="11782" max="11782" width="17" style="25" customWidth="1"/>
    <col min="11783" max="11783" width="15.42578125" style="25" customWidth="1"/>
    <col min="11784" max="11784" width="9.140625" style="25"/>
    <col min="11785" max="11785" width="10.28515625" style="25" bestFit="1" customWidth="1"/>
    <col min="11786" max="12030" width="9.140625" style="25"/>
    <col min="12031" max="12031" width="11.42578125" style="25" customWidth="1"/>
    <col min="12032" max="12032" width="15.140625" style="25" customWidth="1"/>
    <col min="12033" max="12033" width="19.85546875" style="25" customWidth="1"/>
    <col min="12034" max="12035" width="16" style="25" customWidth="1"/>
    <col min="12036" max="12036" width="17" style="25" customWidth="1"/>
    <col min="12037" max="12037" width="15.28515625" style="25" customWidth="1"/>
    <col min="12038" max="12038" width="17" style="25" customWidth="1"/>
    <col min="12039" max="12039" width="15.42578125" style="25" customWidth="1"/>
    <col min="12040" max="12040" width="9.140625" style="25"/>
    <col min="12041" max="12041" width="10.28515625" style="25" bestFit="1" customWidth="1"/>
    <col min="12042" max="12286" width="9.140625" style="25"/>
    <col min="12287" max="12287" width="11.42578125" style="25" customWidth="1"/>
    <col min="12288" max="12288" width="15.140625" style="25" customWidth="1"/>
    <col min="12289" max="12289" width="19.85546875" style="25" customWidth="1"/>
    <col min="12290" max="12291" width="16" style="25" customWidth="1"/>
    <col min="12292" max="12292" width="17" style="25" customWidth="1"/>
    <col min="12293" max="12293" width="15.28515625" style="25" customWidth="1"/>
    <col min="12294" max="12294" width="17" style="25" customWidth="1"/>
    <col min="12295" max="12295" width="15.42578125" style="25" customWidth="1"/>
    <col min="12296" max="12296" width="9.140625" style="25"/>
    <col min="12297" max="12297" width="10.28515625" style="25" bestFit="1" customWidth="1"/>
    <col min="12298" max="12542" width="9.140625" style="25"/>
    <col min="12543" max="12543" width="11.42578125" style="25" customWidth="1"/>
    <col min="12544" max="12544" width="15.140625" style="25" customWidth="1"/>
    <col min="12545" max="12545" width="19.85546875" style="25" customWidth="1"/>
    <col min="12546" max="12547" width="16" style="25" customWidth="1"/>
    <col min="12548" max="12548" width="17" style="25" customWidth="1"/>
    <col min="12549" max="12549" width="15.28515625" style="25" customWidth="1"/>
    <col min="12550" max="12550" width="17" style="25" customWidth="1"/>
    <col min="12551" max="12551" width="15.42578125" style="25" customWidth="1"/>
    <col min="12552" max="12552" width="9.140625" style="25"/>
    <col min="12553" max="12553" width="10.28515625" style="25" bestFit="1" customWidth="1"/>
    <col min="12554" max="12798" width="9.140625" style="25"/>
    <col min="12799" max="12799" width="11.42578125" style="25" customWidth="1"/>
    <col min="12800" max="12800" width="15.140625" style="25" customWidth="1"/>
    <col min="12801" max="12801" width="19.85546875" style="25" customWidth="1"/>
    <col min="12802" max="12803" width="16" style="25" customWidth="1"/>
    <col min="12804" max="12804" width="17" style="25" customWidth="1"/>
    <col min="12805" max="12805" width="15.28515625" style="25" customWidth="1"/>
    <col min="12806" max="12806" width="17" style="25" customWidth="1"/>
    <col min="12807" max="12807" width="15.42578125" style="25" customWidth="1"/>
    <col min="12808" max="12808" width="9.140625" style="25"/>
    <col min="12809" max="12809" width="10.28515625" style="25" bestFit="1" customWidth="1"/>
    <col min="12810" max="13054" width="9.140625" style="25"/>
    <col min="13055" max="13055" width="11.42578125" style="25" customWidth="1"/>
    <col min="13056" max="13056" width="15.140625" style="25" customWidth="1"/>
    <col min="13057" max="13057" width="19.85546875" style="25" customWidth="1"/>
    <col min="13058" max="13059" width="16" style="25" customWidth="1"/>
    <col min="13060" max="13060" width="17" style="25" customWidth="1"/>
    <col min="13061" max="13061" width="15.28515625" style="25" customWidth="1"/>
    <col min="13062" max="13062" width="17" style="25" customWidth="1"/>
    <col min="13063" max="13063" width="15.42578125" style="25" customWidth="1"/>
    <col min="13064" max="13064" width="9.140625" style="25"/>
    <col min="13065" max="13065" width="10.28515625" style="25" bestFit="1" customWidth="1"/>
    <col min="13066" max="13310" width="9.140625" style="25"/>
    <col min="13311" max="13311" width="11.42578125" style="25" customWidth="1"/>
    <col min="13312" max="13312" width="15.140625" style="25" customWidth="1"/>
    <col min="13313" max="13313" width="19.85546875" style="25" customWidth="1"/>
    <col min="13314" max="13315" width="16" style="25" customWidth="1"/>
    <col min="13316" max="13316" width="17" style="25" customWidth="1"/>
    <col min="13317" max="13317" width="15.28515625" style="25" customWidth="1"/>
    <col min="13318" max="13318" width="17" style="25" customWidth="1"/>
    <col min="13319" max="13319" width="15.42578125" style="25" customWidth="1"/>
    <col min="13320" max="13320" width="9.140625" style="25"/>
    <col min="13321" max="13321" width="10.28515625" style="25" bestFit="1" customWidth="1"/>
    <col min="13322" max="13566" width="9.140625" style="25"/>
    <col min="13567" max="13567" width="11.42578125" style="25" customWidth="1"/>
    <col min="13568" max="13568" width="15.140625" style="25" customWidth="1"/>
    <col min="13569" max="13569" width="19.85546875" style="25" customWidth="1"/>
    <col min="13570" max="13571" width="16" style="25" customWidth="1"/>
    <col min="13572" max="13572" width="17" style="25" customWidth="1"/>
    <col min="13573" max="13573" width="15.28515625" style="25" customWidth="1"/>
    <col min="13574" max="13574" width="17" style="25" customWidth="1"/>
    <col min="13575" max="13575" width="15.42578125" style="25" customWidth="1"/>
    <col min="13576" max="13576" width="9.140625" style="25"/>
    <col min="13577" max="13577" width="10.28515625" style="25" bestFit="1" customWidth="1"/>
    <col min="13578" max="13822" width="9.140625" style="25"/>
    <col min="13823" max="13823" width="11.42578125" style="25" customWidth="1"/>
    <col min="13824" max="13824" width="15.140625" style="25" customWidth="1"/>
    <col min="13825" max="13825" width="19.85546875" style="25" customWidth="1"/>
    <col min="13826" max="13827" width="16" style="25" customWidth="1"/>
    <col min="13828" max="13828" width="17" style="25" customWidth="1"/>
    <col min="13829" max="13829" width="15.28515625" style="25" customWidth="1"/>
    <col min="13830" max="13830" width="17" style="25" customWidth="1"/>
    <col min="13831" max="13831" width="15.42578125" style="25" customWidth="1"/>
    <col min="13832" max="13832" width="9.140625" style="25"/>
    <col min="13833" max="13833" width="10.28515625" style="25" bestFit="1" customWidth="1"/>
    <col min="13834" max="14078" width="9.140625" style="25"/>
    <col min="14079" max="14079" width="11.42578125" style="25" customWidth="1"/>
    <col min="14080" max="14080" width="15.140625" style="25" customWidth="1"/>
    <col min="14081" max="14081" width="19.85546875" style="25" customWidth="1"/>
    <col min="14082" max="14083" width="16" style="25" customWidth="1"/>
    <col min="14084" max="14084" width="17" style="25" customWidth="1"/>
    <col min="14085" max="14085" width="15.28515625" style="25" customWidth="1"/>
    <col min="14086" max="14086" width="17" style="25" customWidth="1"/>
    <col min="14087" max="14087" width="15.42578125" style="25" customWidth="1"/>
    <col min="14088" max="14088" width="9.140625" style="25"/>
    <col min="14089" max="14089" width="10.28515625" style="25" bestFit="1" customWidth="1"/>
    <col min="14090" max="14334" width="9.140625" style="25"/>
    <col min="14335" max="14335" width="11.42578125" style="25" customWidth="1"/>
    <col min="14336" max="14336" width="15.140625" style="25" customWidth="1"/>
    <col min="14337" max="14337" width="19.85546875" style="25" customWidth="1"/>
    <col min="14338" max="14339" width="16" style="25" customWidth="1"/>
    <col min="14340" max="14340" width="17" style="25" customWidth="1"/>
    <col min="14341" max="14341" width="15.28515625" style="25" customWidth="1"/>
    <col min="14342" max="14342" width="17" style="25" customWidth="1"/>
    <col min="14343" max="14343" width="15.42578125" style="25" customWidth="1"/>
    <col min="14344" max="14344" width="9.140625" style="25"/>
    <col min="14345" max="14345" width="10.28515625" style="25" bestFit="1" customWidth="1"/>
    <col min="14346" max="14590" width="9.140625" style="25"/>
    <col min="14591" max="14591" width="11.42578125" style="25" customWidth="1"/>
    <col min="14592" max="14592" width="15.140625" style="25" customWidth="1"/>
    <col min="14593" max="14593" width="19.85546875" style="25" customWidth="1"/>
    <col min="14594" max="14595" width="16" style="25" customWidth="1"/>
    <col min="14596" max="14596" width="17" style="25" customWidth="1"/>
    <col min="14597" max="14597" width="15.28515625" style="25" customWidth="1"/>
    <col min="14598" max="14598" width="17" style="25" customWidth="1"/>
    <col min="14599" max="14599" width="15.42578125" style="25" customWidth="1"/>
    <col min="14600" max="14600" width="9.140625" style="25"/>
    <col min="14601" max="14601" width="10.28515625" style="25" bestFit="1" customWidth="1"/>
    <col min="14602" max="14846" width="9.140625" style="25"/>
    <col min="14847" max="14847" width="11.42578125" style="25" customWidth="1"/>
    <col min="14848" max="14848" width="15.140625" style="25" customWidth="1"/>
    <col min="14849" max="14849" width="19.85546875" style="25" customWidth="1"/>
    <col min="14850" max="14851" width="16" style="25" customWidth="1"/>
    <col min="14852" max="14852" width="17" style="25" customWidth="1"/>
    <col min="14853" max="14853" width="15.28515625" style="25" customWidth="1"/>
    <col min="14854" max="14854" width="17" style="25" customWidth="1"/>
    <col min="14855" max="14855" width="15.42578125" style="25" customWidth="1"/>
    <col min="14856" max="14856" width="9.140625" style="25"/>
    <col min="14857" max="14857" width="10.28515625" style="25" bestFit="1" customWidth="1"/>
    <col min="14858" max="15102" width="9.140625" style="25"/>
    <col min="15103" max="15103" width="11.42578125" style="25" customWidth="1"/>
    <col min="15104" max="15104" width="15.140625" style="25" customWidth="1"/>
    <col min="15105" max="15105" width="19.85546875" style="25" customWidth="1"/>
    <col min="15106" max="15107" width="16" style="25" customWidth="1"/>
    <col min="15108" max="15108" width="17" style="25" customWidth="1"/>
    <col min="15109" max="15109" width="15.28515625" style="25" customWidth="1"/>
    <col min="15110" max="15110" width="17" style="25" customWidth="1"/>
    <col min="15111" max="15111" width="15.42578125" style="25" customWidth="1"/>
    <col min="15112" max="15112" width="9.140625" style="25"/>
    <col min="15113" max="15113" width="10.28515625" style="25" bestFit="1" customWidth="1"/>
    <col min="15114" max="15358" width="9.140625" style="25"/>
    <col min="15359" max="15359" width="11.42578125" style="25" customWidth="1"/>
    <col min="15360" max="15360" width="15.140625" style="25" customWidth="1"/>
    <col min="15361" max="15361" width="19.85546875" style="25" customWidth="1"/>
    <col min="15362" max="15363" width="16" style="25" customWidth="1"/>
    <col min="15364" max="15364" width="17" style="25" customWidth="1"/>
    <col min="15365" max="15365" width="15.28515625" style="25" customWidth="1"/>
    <col min="15366" max="15366" width="17" style="25" customWidth="1"/>
    <col min="15367" max="15367" width="15.42578125" style="25" customWidth="1"/>
    <col min="15368" max="15368" width="9.140625" style="25"/>
    <col min="15369" max="15369" width="10.28515625" style="25" bestFit="1" customWidth="1"/>
    <col min="15370" max="15614" width="9.140625" style="25"/>
    <col min="15615" max="15615" width="11.42578125" style="25" customWidth="1"/>
    <col min="15616" max="15616" width="15.140625" style="25" customWidth="1"/>
    <col min="15617" max="15617" width="19.85546875" style="25" customWidth="1"/>
    <col min="15618" max="15619" width="16" style="25" customWidth="1"/>
    <col min="15620" max="15620" width="17" style="25" customWidth="1"/>
    <col min="15621" max="15621" width="15.28515625" style="25" customWidth="1"/>
    <col min="15622" max="15622" width="17" style="25" customWidth="1"/>
    <col min="15623" max="15623" width="15.42578125" style="25" customWidth="1"/>
    <col min="15624" max="15624" width="9.140625" style="25"/>
    <col min="15625" max="15625" width="10.28515625" style="25" bestFit="1" customWidth="1"/>
    <col min="15626" max="15870" width="9.140625" style="25"/>
    <col min="15871" max="15871" width="11.42578125" style="25" customWidth="1"/>
    <col min="15872" max="15872" width="15.140625" style="25" customWidth="1"/>
    <col min="15873" max="15873" width="19.85546875" style="25" customWidth="1"/>
    <col min="15874" max="15875" width="16" style="25" customWidth="1"/>
    <col min="15876" max="15876" width="17" style="25" customWidth="1"/>
    <col min="15877" max="15877" width="15.28515625" style="25" customWidth="1"/>
    <col min="15878" max="15878" width="17" style="25" customWidth="1"/>
    <col min="15879" max="15879" width="15.42578125" style="25" customWidth="1"/>
    <col min="15880" max="15880" width="9.140625" style="25"/>
    <col min="15881" max="15881" width="10.28515625" style="25" bestFit="1" customWidth="1"/>
    <col min="15882" max="16126" width="9.140625" style="25"/>
    <col min="16127" max="16127" width="11.42578125" style="25" customWidth="1"/>
    <col min="16128" max="16128" width="15.140625" style="25" customWidth="1"/>
    <col min="16129" max="16129" width="19.85546875" style="25" customWidth="1"/>
    <col min="16130" max="16131" width="16" style="25" customWidth="1"/>
    <col min="16132" max="16132" width="17" style="25" customWidth="1"/>
    <col min="16133" max="16133" width="15.28515625" style="25" customWidth="1"/>
    <col min="16134" max="16134" width="17" style="25" customWidth="1"/>
    <col min="16135" max="16135" width="15.42578125" style="25" customWidth="1"/>
    <col min="16136" max="16136" width="9.140625" style="25"/>
    <col min="16137" max="16137" width="10.28515625" style="25" bestFit="1" customWidth="1"/>
    <col min="16138" max="16384" width="9.140625" style="25"/>
  </cols>
  <sheetData>
    <row r="1" spans="1:7">
      <c r="A1" s="727" t="s">
        <v>512</v>
      </c>
      <c r="B1" s="727"/>
      <c r="C1" s="727"/>
      <c r="D1" s="727"/>
      <c r="E1" s="727"/>
      <c r="F1" s="727"/>
      <c r="G1" s="727"/>
    </row>
    <row r="2" spans="1:7">
      <c r="A2" s="264"/>
      <c r="B2" s="264"/>
      <c r="C2" s="264"/>
      <c r="D2" s="264"/>
      <c r="E2" s="264"/>
      <c r="F2" s="264"/>
      <c r="G2" s="264"/>
    </row>
    <row r="3" spans="1:7" ht="66.75" customHeight="1">
      <c r="A3" s="474" t="s">
        <v>525</v>
      </c>
      <c r="B3" s="474"/>
      <c r="C3" s="474"/>
      <c r="D3" s="474"/>
      <c r="E3" s="474"/>
      <c r="F3" s="474"/>
      <c r="G3" s="474"/>
    </row>
    <row r="4" spans="1:7" ht="55.5" customHeight="1">
      <c r="A4" s="475" t="s">
        <v>22</v>
      </c>
      <c r="B4" s="475"/>
      <c r="C4" s="475"/>
      <c r="D4" s="475"/>
      <c r="E4" s="475"/>
      <c r="F4" s="475"/>
      <c r="G4" s="475"/>
    </row>
    <row r="5" spans="1:7" s="184" customFormat="1">
      <c r="A5" s="25"/>
      <c r="B5" s="25"/>
      <c r="C5" s="25"/>
      <c r="D5" s="25"/>
      <c r="E5" s="25"/>
      <c r="F5" s="25"/>
      <c r="G5" s="25"/>
    </row>
    <row r="6" spans="1:7">
      <c r="A6" s="475" t="s">
        <v>55</v>
      </c>
      <c r="B6" s="475"/>
      <c r="C6" s="475"/>
      <c r="D6" s="475"/>
      <c r="E6" s="475"/>
      <c r="F6" s="475"/>
      <c r="G6" s="475"/>
    </row>
    <row r="7" spans="1:7" s="184" customFormat="1" ht="17.25" thickBot="1">
      <c r="A7" s="25"/>
      <c r="B7" s="25"/>
      <c r="C7" s="25"/>
      <c r="D7" s="25"/>
      <c r="E7" s="25"/>
      <c r="F7" s="25"/>
      <c r="G7" s="25"/>
    </row>
    <row r="8" spans="1:7" ht="59.25" customHeight="1">
      <c r="A8" s="697" t="s">
        <v>24</v>
      </c>
      <c r="B8" s="698"/>
      <c r="C8" s="698"/>
      <c r="D8" s="392" t="s">
        <v>52</v>
      </c>
      <c r="E8" s="392"/>
      <c r="F8" s="392"/>
      <c r="G8" s="392"/>
    </row>
    <row r="9" spans="1:7">
      <c r="A9" s="699"/>
      <c r="B9" s="700"/>
      <c r="C9" s="700"/>
      <c r="D9" s="393" t="s">
        <v>25</v>
      </c>
      <c r="E9" s="394"/>
      <c r="F9" s="393" t="s">
        <v>26</v>
      </c>
      <c r="G9" s="394"/>
    </row>
    <row r="10" spans="1:7" ht="17.25" thickBot="1">
      <c r="A10" s="701"/>
      <c r="B10" s="702"/>
      <c r="C10" s="702"/>
      <c r="D10" s="31" t="s">
        <v>10</v>
      </c>
      <c r="E10" s="196" t="s">
        <v>5</v>
      </c>
      <c r="F10" s="31" t="s">
        <v>10</v>
      </c>
      <c r="G10" s="32" t="s">
        <v>5</v>
      </c>
    </row>
    <row r="11" spans="1:7">
      <c r="A11" s="686" t="s">
        <v>27</v>
      </c>
      <c r="B11" s="687"/>
      <c r="C11" s="690" t="s">
        <v>11</v>
      </c>
      <c r="D11" s="691"/>
      <c r="E11" s="691"/>
      <c r="F11" s="691"/>
      <c r="G11" s="692"/>
    </row>
    <row r="12" spans="1:7">
      <c r="A12" s="688"/>
      <c r="B12" s="689"/>
      <c r="C12" s="402" t="s">
        <v>513</v>
      </c>
      <c r="D12" s="403"/>
      <c r="E12" s="403"/>
      <c r="F12" s="403"/>
      <c r="G12" s="404"/>
    </row>
    <row r="13" spans="1:7">
      <c r="A13" s="693" t="s">
        <v>56</v>
      </c>
      <c r="B13" s="695" t="s">
        <v>41</v>
      </c>
      <c r="C13" s="406" t="s">
        <v>31</v>
      </c>
      <c r="D13" s="407"/>
      <c r="E13" s="407"/>
      <c r="F13" s="407"/>
      <c r="G13" s="408"/>
    </row>
    <row r="14" spans="1:7" ht="17.25" thickBot="1">
      <c r="A14" s="693"/>
      <c r="B14" s="695"/>
      <c r="C14" s="409" t="s">
        <v>57</v>
      </c>
      <c r="D14" s="410"/>
      <c r="E14" s="410"/>
      <c r="F14" s="410"/>
      <c r="G14" s="411"/>
    </row>
    <row r="15" spans="1:7" ht="50.25" thickBot="1">
      <c r="A15" s="684" t="s">
        <v>42</v>
      </c>
      <c r="B15" s="685"/>
      <c r="C15" s="21" t="s">
        <v>43</v>
      </c>
      <c r="D15" s="33">
        <v>-1</v>
      </c>
      <c r="E15" s="33">
        <v>-1</v>
      </c>
      <c r="F15" s="34"/>
      <c r="G15" s="23"/>
    </row>
    <row r="16" spans="1:7" ht="17.25" thickBot="1">
      <c r="A16" s="684" t="s">
        <v>44</v>
      </c>
      <c r="B16" s="685"/>
      <c r="C16" s="21"/>
      <c r="D16" s="26" t="s">
        <v>33</v>
      </c>
      <c r="E16" s="26" t="s">
        <v>33</v>
      </c>
      <c r="F16" s="35">
        <f>SUM(Gegharqunik!C14)</f>
        <v>-19000</v>
      </c>
      <c r="G16" s="35">
        <f>SUM(Gegharqunik!D14)</f>
        <v>-23750</v>
      </c>
    </row>
    <row r="17" spans="1:7" ht="17.25" thickBot="1">
      <c r="A17" s="684" t="s">
        <v>45</v>
      </c>
      <c r="B17" s="712"/>
      <c r="C17" s="685"/>
      <c r="D17" s="193"/>
      <c r="E17" s="26"/>
      <c r="F17" s="22"/>
      <c r="G17" s="23"/>
    </row>
    <row r="18" spans="1:7">
      <c r="A18" s="728" t="s">
        <v>46</v>
      </c>
      <c r="B18" s="729"/>
      <c r="C18" s="729"/>
      <c r="D18" s="729"/>
      <c r="E18" s="729"/>
      <c r="F18" s="729"/>
      <c r="G18" s="730"/>
    </row>
    <row r="19" spans="1:7" ht="17.25" thickBot="1">
      <c r="A19" s="719" t="s">
        <v>58</v>
      </c>
      <c r="B19" s="720"/>
      <c r="C19" s="720"/>
      <c r="D19" s="720"/>
      <c r="E19" s="720"/>
      <c r="F19" s="720"/>
      <c r="G19" s="721"/>
    </row>
    <row r="20" spans="1:7">
      <c r="A20" s="674" t="s">
        <v>38</v>
      </c>
      <c r="B20" s="675"/>
      <c r="C20" s="675"/>
      <c r="D20" s="675"/>
      <c r="E20" s="675"/>
      <c r="F20" s="676"/>
      <c r="G20" s="677"/>
    </row>
    <row r="21" spans="1:7" ht="17.25" thickBot="1">
      <c r="A21" s="670" t="s">
        <v>47</v>
      </c>
      <c r="B21" s="671"/>
      <c r="C21" s="671"/>
      <c r="D21" s="671"/>
      <c r="E21" s="671"/>
      <c r="F21" s="672"/>
      <c r="G21" s="673"/>
    </row>
    <row r="22" spans="1:7" ht="45.75" customHeight="1">
      <c r="A22" s="475" t="s">
        <v>23</v>
      </c>
      <c r="B22" s="475"/>
      <c r="C22" s="475"/>
      <c r="D22" s="475"/>
      <c r="E22" s="475"/>
      <c r="F22" s="475"/>
      <c r="G22" s="475"/>
    </row>
    <row r="23" spans="1:7" ht="17.25" thickBot="1">
      <c r="A23" s="184"/>
      <c r="B23" s="184"/>
      <c r="C23" s="184"/>
      <c r="D23" s="184"/>
      <c r="E23" s="184"/>
      <c r="F23" s="184"/>
      <c r="G23" s="184"/>
    </row>
    <row r="24" spans="1:7">
      <c r="A24" s="697" t="s">
        <v>24</v>
      </c>
      <c r="B24" s="698"/>
      <c r="C24" s="698"/>
      <c r="D24" s="703"/>
      <c r="E24" s="703"/>
      <c r="F24" s="703"/>
      <c r="G24" s="704"/>
    </row>
    <row r="25" spans="1:7">
      <c r="A25" s="699"/>
      <c r="B25" s="700"/>
      <c r="C25" s="700"/>
      <c r="D25" s="705"/>
      <c r="E25" s="695"/>
      <c r="F25" s="705"/>
      <c r="G25" s="695"/>
    </row>
    <row r="26" spans="1:7" ht="17.25" thickBot="1">
      <c r="A26" s="701"/>
      <c r="B26" s="702"/>
      <c r="C26" s="702"/>
      <c r="D26" s="31" t="s">
        <v>10</v>
      </c>
      <c r="E26" s="196" t="s">
        <v>5</v>
      </c>
      <c r="F26" s="31" t="s">
        <v>10</v>
      </c>
      <c r="G26" s="32" t="s">
        <v>5</v>
      </c>
    </row>
    <row r="27" spans="1:7">
      <c r="A27" s="686" t="s">
        <v>27</v>
      </c>
      <c r="B27" s="687"/>
      <c r="C27" s="690" t="s">
        <v>11</v>
      </c>
      <c r="D27" s="691"/>
      <c r="E27" s="691"/>
      <c r="F27" s="691"/>
      <c r="G27" s="692"/>
    </row>
    <row r="28" spans="1:7">
      <c r="A28" s="688"/>
      <c r="B28" s="689"/>
      <c r="C28" s="402" t="s">
        <v>28</v>
      </c>
      <c r="D28" s="403"/>
      <c r="E28" s="403"/>
      <c r="F28" s="403"/>
      <c r="G28" s="404"/>
    </row>
    <row r="29" spans="1:7">
      <c r="A29" s="693" t="s">
        <v>29</v>
      </c>
      <c r="B29" s="695" t="s">
        <v>30</v>
      </c>
      <c r="C29" s="406" t="s">
        <v>31</v>
      </c>
      <c r="D29" s="407"/>
      <c r="E29" s="407"/>
      <c r="F29" s="407"/>
      <c r="G29" s="408"/>
    </row>
    <row r="30" spans="1:7" ht="17.25" thickBot="1">
      <c r="A30" s="693"/>
      <c r="B30" s="695"/>
      <c r="C30" s="716" t="s">
        <v>514</v>
      </c>
      <c r="D30" s="717"/>
      <c r="E30" s="717"/>
      <c r="F30" s="717"/>
      <c r="G30" s="718"/>
    </row>
    <row r="31" spans="1:7" ht="17.25" thickBot="1">
      <c r="A31" s="722" t="s">
        <v>32</v>
      </c>
      <c r="B31" s="723"/>
      <c r="C31" s="208"/>
      <c r="D31" s="209" t="s">
        <v>33</v>
      </c>
      <c r="E31" s="209" t="s">
        <v>33</v>
      </c>
      <c r="F31" s="35">
        <f>Gegharqunik!C17</f>
        <v>1500</v>
      </c>
      <c r="G31" s="35">
        <f>Gegharqunik!D17</f>
        <v>1500</v>
      </c>
    </row>
    <row r="32" spans="1:7">
      <c r="A32" s="724" t="s">
        <v>381</v>
      </c>
      <c r="B32" s="725"/>
      <c r="C32" s="725"/>
      <c r="D32" s="725"/>
      <c r="E32" s="725"/>
      <c r="F32" s="725"/>
      <c r="G32" s="726"/>
    </row>
    <row r="33" spans="1:7" ht="17.25" thickBot="1">
      <c r="A33" s="719" t="s">
        <v>529</v>
      </c>
      <c r="B33" s="720"/>
      <c r="C33" s="720"/>
      <c r="D33" s="720"/>
      <c r="E33" s="720"/>
      <c r="F33" s="720"/>
      <c r="G33" s="721"/>
    </row>
    <row r="34" spans="1:7" ht="17.25" thickBot="1">
      <c r="A34" s="706" t="s">
        <v>34</v>
      </c>
      <c r="B34" s="707"/>
      <c r="C34" s="707"/>
      <c r="D34" s="707"/>
      <c r="E34" s="707"/>
      <c r="F34" s="707"/>
      <c r="G34" s="708"/>
    </row>
    <row r="35" spans="1:7" ht="17.25" thickBot="1">
      <c r="A35" s="709" t="s">
        <v>35</v>
      </c>
      <c r="B35" s="710"/>
      <c r="C35" s="711" t="s">
        <v>36</v>
      </c>
      <c r="D35" s="712"/>
      <c r="E35" s="712"/>
      <c r="F35" s="712"/>
      <c r="G35" s="713"/>
    </row>
    <row r="36" spans="1:7" ht="17.25" thickBot="1">
      <c r="A36" s="714" t="s">
        <v>37</v>
      </c>
      <c r="B36" s="715"/>
      <c r="C36" s="267"/>
      <c r="D36" s="267"/>
      <c r="E36" s="267"/>
      <c r="F36" s="267"/>
      <c r="G36" s="268"/>
    </row>
    <row r="37" spans="1:7">
      <c r="A37" s="674" t="s">
        <v>38</v>
      </c>
      <c r="B37" s="675"/>
      <c r="C37" s="675"/>
      <c r="D37" s="675"/>
      <c r="E37" s="675"/>
      <c r="F37" s="676"/>
      <c r="G37" s="677"/>
    </row>
    <row r="38" spans="1:7" ht="17.25" thickBot="1">
      <c r="A38" s="670" t="s">
        <v>515</v>
      </c>
      <c r="B38" s="671"/>
      <c r="C38" s="671"/>
      <c r="D38" s="671"/>
      <c r="E38" s="671"/>
      <c r="F38" s="672"/>
      <c r="G38" s="673"/>
    </row>
    <row r="39" spans="1:7">
      <c r="A39" s="674" t="s">
        <v>39</v>
      </c>
      <c r="B39" s="675"/>
      <c r="C39" s="675"/>
      <c r="D39" s="675"/>
      <c r="E39" s="675"/>
      <c r="F39" s="676"/>
      <c r="G39" s="677"/>
    </row>
    <row r="40" spans="1:7" ht="17.25" thickBot="1">
      <c r="A40" s="670" t="s">
        <v>40</v>
      </c>
      <c r="B40" s="671"/>
      <c r="C40" s="671"/>
      <c r="D40" s="671"/>
      <c r="E40" s="671"/>
      <c r="F40" s="672"/>
      <c r="G40" s="673"/>
    </row>
    <row r="41" spans="1:7">
      <c r="A41" s="686" t="s">
        <v>27</v>
      </c>
      <c r="B41" s="687"/>
      <c r="C41" s="690" t="s">
        <v>11</v>
      </c>
      <c r="D41" s="691"/>
      <c r="E41" s="691"/>
      <c r="F41" s="691"/>
      <c r="G41" s="692"/>
    </row>
    <row r="42" spans="1:7">
      <c r="A42" s="688"/>
      <c r="B42" s="689"/>
      <c r="C42" s="402" t="s">
        <v>403</v>
      </c>
      <c r="D42" s="403"/>
      <c r="E42" s="403"/>
      <c r="F42" s="403"/>
      <c r="G42" s="404"/>
    </row>
    <row r="43" spans="1:7">
      <c r="A43" s="693" t="s">
        <v>404</v>
      </c>
      <c r="B43" s="695" t="s">
        <v>405</v>
      </c>
      <c r="C43" s="406" t="s">
        <v>31</v>
      </c>
      <c r="D43" s="407"/>
      <c r="E43" s="407"/>
      <c r="F43" s="407"/>
      <c r="G43" s="408"/>
    </row>
    <row r="44" spans="1:7">
      <c r="A44" s="693"/>
      <c r="B44" s="695"/>
      <c r="C44" s="716" t="s">
        <v>516</v>
      </c>
      <c r="D44" s="717"/>
      <c r="E44" s="717"/>
      <c r="F44" s="717"/>
      <c r="G44" s="718"/>
    </row>
    <row r="45" spans="1:7">
      <c r="A45" s="700" t="s">
        <v>32</v>
      </c>
      <c r="B45" s="700"/>
      <c r="C45" s="269"/>
      <c r="D45" s="195" t="s">
        <v>33</v>
      </c>
      <c r="E45" s="195" t="s">
        <v>33</v>
      </c>
      <c r="F45" s="270">
        <f>SUM(Gegharqunik!C20)</f>
        <v>1500</v>
      </c>
      <c r="G45" s="270">
        <f>SUM(Gegharqunik!D20)</f>
        <v>1500</v>
      </c>
    </row>
    <row r="46" spans="1:7" ht="17.25" thickBot="1">
      <c r="A46" s="719" t="s">
        <v>530</v>
      </c>
      <c r="B46" s="720"/>
      <c r="C46" s="720"/>
      <c r="D46" s="720"/>
      <c r="E46" s="720"/>
      <c r="F46" s="720"/>
      <c r="G46" s="721"/>
    </row>
    <row r="47" spans="1:7" ht="17.25" thickBot="1">
      <c r="A47" s="706" t="s">
        <v>34</v>
      </c>
      <c r="B47" s="707"/>
      <c r="C47" s="707"/>
      <c r="D47" s="707"/>
      <c r="E47" s="707"/>
      <c r="F47" s="707"/>
      <c r="G47" s="708"/>
    </row>
    <row r="48" spans="1:7" ht="17.25" thickBot="1">
      <c r="A48" s="709" t="s">
        <v>35</v>
      </c>
      <c r="B48" s="710"/>
      <c r="C48" s="711" t="s">
        <v>408</v>
      </c>
      <c r="D48" s="712"/>
      <c r="E48" s="712"/>
      <c r="F48" s="712"/>
      <c r="G48" s="713"/>
    </row>
    <row r="49" spans="1:7" ht="17.25" thickBot="1">
      <c r="A49" s="714" t="s">
        <v>37</v>
      </c>
      <c r="B49" s="715"/>
      <c r="C49" s="267"/>
      <c r="D49" s="267"/>
      <c r="E49" s="267"/>
      <c r="F49" s="267"/>
      <c r="G49" s="268"/>
    </row>
    <row r="50" spans="1:7">
      <c r="A50" s="674" t="s">
        <v>38</v>
      </c>
      <c r="B50" s="675"/>
      <c r="C50" s="675"/>
      <c r="D50" s="675"/>
      <c r="E50" s="675"/>
      <c r="F50" s="676"/>
      <c r="G50" s="677"/>
    </row>
    <row r="51" spans="1:7" ht="17.25" thickBot="1">
      <c r="A51" s="670" t="s">
        <v>517</v>
      </c>
      <c r="B51" s="671"/>
      <c r="C51" s="671"/>
      <c r="D51" s="671"/>
      <c r="E51" s="671"/>
      <c r="F51" s="672"/>
      <c r="G51" s="673"/>
    </row>
    <row r="52" spans="1:7">
      <c r="A52" s="674" t="s">
        <v>39</v>
      </c>
      <c r="B52" s="675"/>
      <c r="C52" s="675"/>
      <c r="D52" s="675"/>
      <c r="E52" s="675"/>
      <c r="F52" s="676"/>
      <c r="G52" s="677"/>
    </row>
    <row r="53" spans="1:7" ht="17.25" thickBot="1">
      <c r="A53" s="670" t="s">
        <v>410</v>
      </c>
      <c r="B53" s="671"/>
      <c r="C53" s="671"/>
      <c r="D53" s="671"/>
      <c r="E53" s="671"/>
      <c r="F53" s="672"/>
      <c r="G53" s="673"/>
    </row>
    <row r="55" spans="1:7">
      <c r="A55" s="475" t="s">
        <v>518</v>
      </c>
      <c r="B55" s="475"/>
      <c r="C55" s="475"/>
      <c r="D55" s="475"/>
      <c r="E55" s="475"/>
      <c r="F55" s="475"/>
      <c r="G55" s="475"/>
    </row>
    <row r="57" spans="1:7">
      <c r="A57" s="475" t="s">
        <v>519</v>
      </c>
      <c r="B57" s="475"/>
      <c r="C57" s="475"/>
      <c r="D57" s="475"/>
      <c r="E57" s="475"/>
      <c r="F57" s="475"/>
      <c r="G57" s="475"/>
    </row>
    <row r="58" spans="1:7" ht="17.25" thickBot="1"/>
    <row r="59" spans="1:7">
      <c r="A59" s="697" t="s">
        <v>24</v>
      </c>
      <c r="B59" s="698"/>
      <c r="C59" s="698"/>
      <c r="D59" s="703"/>
      <c r="E59" s="703"/>
      <c r="F59" s="703"/>
      <c r="G59" s="704"/>
    </row>
    <row r="60" spans="1:7">
      <c r="A60" s="699"/>
      <c r="B60" s="700"/>
      <c r="C60" s="700"/>
      <c r="D60" s="705"/>
      <c r="E60" s="695"/>
      <c r="F60" s="705"/>
      <c r="G60" s="695"/>
    </row>
    <row r="61" spans="1:7" ht="17.25" thickBot="1">
      <c r="A61" s="701"/>
      <c r="B61" s="702"/>
      <c r="C61" s="702"/>
      <c r="D61" s="31" t="s">
        <v>10</v>
      </c>
      <c r="E61" s="196" t="s">
        <v>5</v>
      </c>
      <c r="F61" s="31" t="s">
        <v>10</v>
      </c>
      <c r="G61" s="32" t="s">
        <v>5</v>
      </c>
    </row>
    <row r="62" spans="1:7">
      <c r="A62" s="686" t="s">
        <v>27</v>
      </c>
      <c r="B62" s="687"/>
      <c r="C62" s="690" t="s">
        <v>11</v>
      </c>
      <c r="D62" s="691"/>
      <c r="E62" s="691"/>
      <c r="F62" s="691"/>
      <c r="G62" s="692"/>
    </row>
    <row r="63" spans="1:7">
      <c r="A63" s="688"/>
      <c r="B63" s="689"/>
      <c r="C63" s="402" t="s">
        <v>411</v>
      </c>
      <c r="D63" s="403"/>
      <c r="E63" s="403"/>
      <c r="F63" s="403"/>
      <c r="G63" s="404"/>
    </row>
    <row r="64" spans="1:7">
      <c r="A64" s="693" t="s">
        <v>422</v>
      </c>
      <c r="B64" s="695" t="s">
        <v>388</v>
      </c>
      <c r="C64" s="406" t="s">
        <v>31</v>
      </c>
      <c r="D64" s="407"/>
      <c r="E64" s="407"/>
      <c r="F64" s="407"/>
      <c r="G64" s="408"/>
    </row>
    <row r="65" spans="1:7" ht="17.25" thickBot="1">
      <c r="A65" s="694"/>
      <c r="B65" s="696"/>
      <c r="C65" s="409" t="s">
        <v>413</v>
      </c>
      <c r="D65" s="410"/>
      <c r="E65" s="410"/>
      <c r="F65" s="410"/>
      <c r="G65" s="411"/>
    </row>
    <row r="66" spans="1:7" ht="49.5">
      <c r="A66" s="678" t="s">
        <v>389</v>
      </c>
      <c r="B66" s="679"/>
      <c r="C66" s="271" t="s">
        <v>414</v>
      </c>
      <c r="D66" s="272">
        <v>0</v>
      </c>
      <c r="E66" s="272">
        <v>0</v>
      </c>
      <c r="F66" s="273"/>
      <c r="G66" s="274"/>
    </row>
    <row r="67" spans="1:7" ht="17.25" thickBot="1">
      <c r="A67" s="680" t="s">
        <v>391</v>
      </c>
      <c r="B67" s="681"/>
      <c r="C67" s="275"/>
      <c r="D67" s="275"/>
      <c r="E67" s="196"/>
      <c r="F67" s="276"/>
      <c r="G67" s="32"/>
    </row>
    <row r="68" spans="1:7" ht="17.25" thickBot="1">
      <c r="A68" s="682" t="s">
        <v>415</v>
      </c>
      <c r="B68" s="683"/>
      <c r="C68" s="683"/>
      <c r="D68" s="277"/>
      <c r="E68" s="26"/>
      <c r="F68" s="249">
        <f>SUM(Gegharqunik!C13,)</f>
        <v>-12825</v>
      </c>
      <c r="G68" s="249">
        <f>SUM(Gegharqunik!D13,)</f>
        <v>-14250</v>
      </c>
    </row>
    <row r="69" spans="1:7" ht="17.25" thickBot="1">
      <c r="A69" s="684" t="s">
        <v>416</v>
      </c>
      <c r="B69" s="685"/>
      <c r="C69" s="249">
        <f>G68</f>
        <v>-14250</v>
      </c>
      <c r="D69" s="249"/>
      <c r="E69" s="26"/>
      <c r="F69" s="22"/>
      <c r="G69" s="23"/>
    </row>
    <row r="70" spans="1:7" ht="17.25" thickBot="1">
      <c r="A70" s="684" t="s">
        <v>417</v>
      </c>
      <c r="B70" s="685"/>
      <c r="C70" s="194"/>
      <c r="D70" s="194"/>
      <c r="E70" s="26"/>
      <c r="F70" s="22"/>
      <c r="G70" s="23"/>
    </row>
    <row r="71" spans="1:7">
      <c r="A71" s="674" t="s">
        <v>38</v>
      </c>
      <c r="B71" s="675"/>
      <c r="C71" s="675"/>
      <c r="D71" s="675"/>
      <c r="E71" s="675"/>
      <c r="F71" s="676"/>
      <c r="G71" s="677"/>
    </row>
    <row r="72" spans="1:7" ht="17.25" thickBot="1">
      <c r="A72" s="670" t="s">
        <v>520</v>
      </c>
      <c r="B72" s="671"/>
      <c r="C72" s="671"/>
      <c r="D72" s="671"/>
      <c r="E72" s="671"/>
      <c r="F72" s="672"/>
      <c r="G72" s="673"/>
    </row>
    <row r="73" spans="1:7">
      <c r="A73" s="674" t="s">
        <v>39</v>
      </c>
      <c r="B73" s="675"/>
      <c r="C73" s="675"/>
      <c r="D73" s="675"/>
      <c r="E73" s="675"/>
      <c r="F73" s="676"/>
      <c r="G73" s="677"/>
    </row>
    <row r="74" spans="1:7" ht="17.25" thickBot="1">
      <c r="A74" s="670" t="s">
        <v>396</v>
      </c>
      <c r="B74" s="671"/>
      <c r="C74" s="671"/>
      <c r="D74" s="671"/>
      <c r="E74" s="671"/>
      <c r="F74" s="672"/>
      <c r="G74" s="673"/>
    </row>
    <row r="75" spans="1:7">
      <c r="A75" s="645" t="s">
        <v>27</v>
      </c>
      <c r="B75" s="646"/>
      <c r="C75" s="651" t="s">
        <v>11</v>
      </c>
      <c r="D75" s="652"/>
      <c r="E75" s="652"/>
      <c r="F75" s="652"/>
      <c r="G75" s="653"/>
    </row>
    <row r="76" spans="1:7">
      <c r="A76" s="647"/>
      <c r="B76" s="648"/>
      <c r="C76" s="450" t="s">
        <v>441</v>
      </c>
      <c r="D76" s="451"/>
      <c r="E76" s="452"/>
      <c r="F76" s="452"/>
      <c r="G76" s="453"/>
    </row>
    <row r="77" spans="1:7" ht="17.25" thickBot="1">
      <c r="A77" s="649"/>
      <c r="B77" s="650"/>
      <c r="C77" s="654" t="s">
        <v>386</v>
      </c>
      <c r="D77" s="655"/>
      <c r="E77" s="656"/>
      <c r="F77" s="656"/>
      <c r="G77" s="657"/>
    </row>
    <row r="78" spans="1:7" ht="17.25" thickBot="1">
      <c r="A78" s="278" t="s">
        <v>522</v>
      </c>
      <c r="B78" s="279" t="s">
        <v>388</v>
      </c>
      <c r="C78" s="498" t="s">
        <v>442</v>
      </c>
      <c r="D78" s="499"/>
      <c r="E78" s="499"/>
      <c r="F78" s="499"/>
      <c r="G78" s="500"/>
    </row>
    <row r="79" spans="1:7" s="281" customFormat="1" ht="66.75" thickBot="1">
      <c r="A79" s="668" t="s">
        <v>389</v>
      </c>
      <c r="B79" s="669"/>
      <c r="C79" s="116" t="s">
        <v>466</v>
      </c>
      <c r="D79" s="285">
        <v>3</v>
      </c>
      <c r="E79" s="285">
        <v>7.6</v>
      </c>
      <c r="F79" s="116"/>
      <c r="G79" s="116"/>
    </row>
    <row r="80" spans="1:7" ht="17.25" thickBot="1">
      <c r="A80" s="635" t="s">
        <v>391</v>
      </c>
      <c r="B80" s="637"/>
      <c r="C80" s="186"/>
      <c r="D80" s="186"/>
      <c r="E80" s="279"/>
      <c r="F80" s="279"/>
      <c r="G80" s="279"/>
    </row>
    <row r="81" spans="1:7" ht="17.25" thickBot="1">
      <c r="A81" s="635" t="s">
        <v>392</v>
      </c>
      <c r="B81" s="636"/>
      <c r="C81" s="637"/>
      <c r="D81" s="186"/>
      <c r="E81" s="279"/>
      <c r="F81" s="282">
        <f>Gegharqunik!C18</f>
        <v>-446</v>
      </c>
      <c r="G81" s="282">
        <f>Gegharqunik!D18</f>
        <v>-446</v>
      </c>
    </row>
    <row r="82" spans="1:7" ht="17.25" thickBot="1">
      <c r="A82" s="635" t="s">
        <v>393</v>
      </c>
      <c r="B82" s="637"/>
      <c r="C82" s="282">
        <f>G81</f>
        <v>-446</v>
      </c>
      <c r="D82" s="282"/>
      <c r="E82" s="279"/>
      <c r="F82" s="279"/>
      <c r="G82" s="279"/>
    </row>
    <row r="83" spans="1:7" ht="17.25" thickBot="1">
      <c r="A83" s="635" t="s">
        <v>394</v>
      </c>
      <c r="B83" s="637"/>
      <c r="C83" s="186"/>
      <c r="D83" s="186"/>
      <c r="E83" s="279"/>
      <c r="F83" s="279"/>
      <c r="G83" s="279"/>
    </row>
    <row r="84" spans="1:7">
      <c r="A84" s="661" t="s">
        <v>38</v>
      </c>
      <c r="B84" s="662"/>
      <c r="C84" s="662"/>
      <c r="D84" s="662"/>
      <c r="E84" s="662"/>
      <c r="F84" s="662"/>
      <c r="G84" s="663"/>
    </row>
    <row r="85" spans="1:7" ht="17.25" thickBot="1">
      <c r="A85" s="498" t="s">
        <v>523</v>
      </c>
      <c r="B85" s="499"/>
      <c r="C85" s="499"/>
      <c r="D85" s="499"/>
      <c r="E85" s="499"/>
      <c r="F85" s="499"/>
      <c r="G85" s="500"/>
    </row>
    <row r="86" spans="1:7">
      <c r="A86" s="661" t="s">
        <v>39</v>
      </c>
      <c r="B86" s="662"/>
      <c r="C86" s="662"/>
      <c r="D86" s="662"/>
      <c r="E86" s="662"/>
      <c r="F86" s="662"/>
      <c r="G86" s="663"/>
    </row>
    <row r="87" spans="1:7" ht="17.25" thickBot="1">
      <c r="A87" s="498" t="s">
        <v>396</v>
      </c>
      <c r="B87" s="499"/>
      <c r="C87" s="499"/>
      <c r="D87" s="499"/>
      <c r="E87" s="499"/>
      <c r="F87" s="499"/>
      <c r="G87" s="500"/>
    </row>
    <row r="88" spans="1:7">
      <c r="A88" s="664" t="s">
        <v>27</v>
      </c>
      <c r="B88" s="665"/>
      <c r="C88" s="491" t="s">
        <v>11</v>
      </c>
      <c r="D88" s="492"/>
      <c r="E88" s="492"/>
      <c r="F88" s="492"/>
      <c r="G88" s="493"/>
    </row>
    <row r="89" spans="1:7">
      <c r="A89" s="666"/>
      <c r="B89" s="667"/>
      <c r="C89" s="541" t="s">
        <v>421</v>
      </c>
      <c r="D89" s="542"/>
      <c r="E89" s="542"/>
      <c r="F89" s="542"/>
      <c r="G89" s="543"/>
    </row>
    <row r="90" spans="1:7">
      <c r="A90" s="561" t="s">
        <v>428</v>
      </c>
      <c r="B90" s="562" t="s">
        <v>388</v>
      </c>
      <c r="C90" s="563" t="s">
        <v>31</v>
      </c>
      <c r="D90" s="564"/>
      <c r="E90" s="564"/>
      <c r="F90" s="564"/>
      <c r="G90" s="565"/>
    </row>
    <row r="91" spans="1:7" ht="17.25" thickBot="1">
      <c r="A91" s="483"/>
      <c r="B91" s="485"/>
      <c r="C91" s="566" t="s">
        <v>423</v>
      </c>
      <c r="D91" s="567"/>
      <c r="E91" s="567"/>
      <c r="F91" s="567"/>
      <c r="G91" s="568"/>
    </row>
    <row r="92" spans="1:7" ht="66">
      <c r="A92" s="569" t="s">
        <v>389</v>
      </c>
      <c r="B92" s="570"/>
      <c r="C92" s="129" t="s">
        <v>424</v>
      </c>
      <c r="D92" s="286">
        <v>38</v>
      </c>
      <c r="E92" s="286">
        <v>38</v>
      </c>
      <c r="F92" s="150"/>
      <c r="G92" s="132"/>
    </row>
    <row r="93" spans="1:7" ht="116.25" thickBot="1">
      <c r="A93" s="571" t="s">
        <v>391</v>
      </c>
      <c r="B93" s="572"/>
      <c r="C93" s="133" t="s">
        <v>425</v>
      </c>
      <c r="D93" s="133"/>
      <c r="E93" s="134">
        <v>100</v>
      </c>
      <c r="F93" s="135"/>
      <c r="G93" s="136"/>
    </row>
    <row r="94" spans="1:7" ht="17.25" thickBot="1">
      <c r="A94" s="559" t="s">
        <v>415</v>
      </c>
      <c r="B94" s="436"/>
      <c r="C94" s="560"/>
      <c r="D94" s="188"/>
      <c r="E94" s="138"/>
      <c r="F94" s="283">
        <f>Gegharqunik!C24</f>
        <v>-6765</v>
      </c>
      <c r="G94" s="283">
        <f>Gegharqunik!D24</f>
        <v>-6765</v>
      </c>
    </row>
    <row r="95" spans="1:7" ht="17.25" thickBot="1">
      <c r="A95" s="559" t="s">
        <v>416</v>
      </c>
      <c r="B95" s="560"/>
      <c r="C95" s="283">
        <f>G94</f>
        <v>-6765</v>
      </c>
      <c r="D95" s="284"/>
      <c r="E95" s="138"/>
      <c r="F95" s="141"/>
      <c r="G95" s="142"/>
    </row>
    <row r="96" spans="1:7" ht="17.25" thickBot="1">
      <c r="A96" s="559" t="s">
        <v>417</v>
      </c>
      <c r="B96" s="560"/>
      <c r="C96" s="181"/>
      <c r="D96" s="181"/>
      <c r="E96" s="138"/>
      <c r="F96" s="141"/>
      <c r="G96" s="142"/>
    </row>
    <row r="97" spans="1:7">
      <c r="A97" s="464" t="s">
        <v>38</v>
      </c>
      <c r="B97" s="465"/>
      <c r="C97" s="465"/>
      <c r="D97" s="465"/>
      <c r="E97" s="465"/>
      <c r="F97" s="465"/>
      <c r="G97" s="660"/>
    </row>
    <row r="98" spans="1:7" ht="17.25" thickBot="1">
      <c r="A98" s="597" t="s">
        <v>524</v>
      </c>
      <c r="B98" s="598"/>
      <c r="C98" s="598"/>
      <c r="D98" s="598"/>
      <c r="E98" s="598"/>
      <c r="F98" s="598"/>
      <c r="G98" s="599"/>
    </row>
    <row r="99" spans="1:7">
      <c r="A99" s="464" t="s">
        <v>39</v>
      </c>
      <c r="B99" s="465"/>
      <c r="C99" s="465"/>
      <c r="D99" s="465"/>
      <c r="E99" s="465"/>
      <c r="F99" s="465"/>
      <c r="G99" s="660"/>
    </row>
    <row r="100" spans="1:7" ht="17.25" thickBot="1">
      <c r="A100" s="597" t="s">
        <v>396</v>
      </c>
      <c r="B100" s="598"/>
      <c r="C100" s="598"/>
      <c r="D100" s="598"/>
      <c r="E100" s="598"/>
      <c r="F100" s="598"/>
      <c r="G100" s="599"/>
    </row>
    <row r="101" spans="1:7">
      <c r="A101" s="645" t="s">
        <v>27</v>
      </c>
      <c r="B101" s="646"/>
      <c r="C101" s="651" t="s">
        <v>11</v>
      </c>
      <c r="D101" s="652"/>
      <c r="E101" s="652"/>
      <c r="F101" s="652"/>
      <c r="G101" s="653"/>
    </row>
    <row r="102" spans="1:7">
      <c r="A102" s="647"/>
      <c r="B102" s="648"/>
      <c r="C102" s="450" t="s">
        <v>526</v>
      </c>
      <c r="D102" s="451"/>
      <c r="E102" s="452"/>
      <c r="F102" s="452"/>
      <c r="G102" s="453"/>
    </row>
    <row r="103" spans="1:7" ht="17.25" thickBot="1">
      <c r="A103" s="649"/>
      <c r="B103" s="650"/>
      <c r="C103" s="654" t="s">
        <v>386</v>
      </c>
      <c r="D103" s="655"/>
      <c r="E103" s="656"/>
      <c r="F103" s="656"/>
      <c r="G103" s="657"/>
    </row>
    <row r="104" spans="1:7" ht="17.25" thickBot="1">
      <c r="A104" s="278" t="s">
        <v>398</v>
      </c>
      <c r="B104" s="279" t="s">
        <v>388</v>
      </c>
      <c r="C104" s="450" t="s">
        <v>526</v>
      </c>
      <c r="D104" s="451"/>
      <c r="E104" s="452"/>
      <c r="F104" s="452"/>
      <c r="G104" s="453"/>
    </row>
    <row r="105" spans="1:7" ht="50.25" thickBot="1">
      <c r="A105" s="658" t="s">
        <v>389</v>
      </c>
      <c r="B105" s="659"/>
      <c r="C105" s="186" t="s">
        <v>527</v>
      </c>
      <c r="D105" s="249">
        <v>1</v>
      </c>
      <c r="E105" s="249">
        <v>1</v>
      </c>
      <c r="F105" s="249"/>
      <c r="G105" s="249"/>
    </row>
    <row r="106" spans="1:7" ht="50.25" thickBot="1">
      <c r="A106" s="498"/>
      <c r="B106" s="500"/>
      <c r="C106" s="186" t="s">
        <v>401</v>
      </c>
      <c r="D106" s="249"/>
      <c r="E106" s="249"/>
      <c r="F106" s="249"/>
      <c r="G106" s="249"/>
    </row>
    <row r="107" spans="1:7" ht="17.25" thickBot="1">
      <c r="A107" s="635" t="s">
        <v>391</v>
      </c>
      <c r="B107" s="637"/>
      <c r="C107" s="186"/>
      <c r="D107" s="249"/>
      <c r="E107" s="249"/>
      <c r="F107" s="249"/>
      <c r="G107" s="249"/>
    </row>
    <row r="108" spans="1:7" ht="17.25" thickBot="1">
      <c r="A108" s="635" t="s">
        <v>392</v>
      </c>
      <c r="B108" s="636"/>
      <c r="C108" s="637"/>
      <c r="D108" s="249"/>
      <c r="E108" s="249"/>
      <c r="F108" s="249">
        <f>SUM(Gegharqunik!C19,Gegharqunik!C27)</f>
        <v>29211</v>
      </c>
      <c r="G108" s="249">
        <f>SUM(Gegharqunik!D19,Gegharqunik!D27)</f>
        <v>29211</v>
      </c>
    </row>
    <row r="109" spans="1:7" ht="17.25" thickBot="1">
      <c r="A109" s="635" t="s">
        <v>393</v>
      </c>
      <c r="B109" s="637"/>
      <c r="C109" s="249">
        <f>G108</f>
        <v>29211</v>
      </c>
      <c r="D109" s="280"/>
      <c r="E109" s="279"/>
      <c r="F109" s="279"/>
      <c r="G109" s="279"/>
    </row>
    <row r="110" spans="1:7" ht="17.25" thickBot="1">
      <c r="A110" s="635" t="s">
        <v>394</v>
      </c>
      <c r="B110" s="637"/>
      <c r="C110" s="186"/>
      <c r="D110" s="186"/>
      <c r="E110" s="279"/>
      <c r="F110" s="279"/>
      <c r="G110" s="279"/>
    </row>
    <row r="111" spans="1:7" ht="17.25" thickBot="1">
      <c r="A111" s="642" t="s">
        <v>38</v>
      </c>
      <c r="B111" s="643"/>
      <c r="C111" s="643"/>
      <c r="D111" s="643"/>
      <c r="E111" s="643"/>
      <c r="F111" s="643"/>
      <c r="G111" s="644"/>
    </row>
    <row r="112" spans="1:7" ht="17.25" thickBot="1">
      <c r="A112" s="635" t="s">
        <v>521</v>
      </c>
      <c r="B112" s="636"/>
      <c r="C112" s="636"/>
      <c r="D112" s="636"/>
      <c r="E112" s="636"/>
      <c r="F112" s="636"/>
      <c r="G112" s="637"/>
    </row>
    <row r="113" spans="1:7" ht="17.25" thickBot="1">
      <c r="A113" s="642" t="s">
        <v>39</v>
      </c>
      <c r="B113" s="643"/>
      <c r="C113" s="643"/>
      <c r="D113" s="643"/>
      <c r="E113" s="643"/>
      <c r="F113" s="643"/>
      <c r="G113" s="644"/>
    </row>
    <row r="114" spans="1:7" ht="17.25" thickBot="1">
      <c r="A114" s="635" t="s">
        <v>528</v>
      </c>
      <c r="B114" s="636"/>
      <c r="C114" s="636"/>
      <c r="D114" s="636"/>
      <c r="E114" s="636"/>
      <c r="F114" s="636"/>
      <c r="G114" s="637"/>
    </row>
    <row r="115" spans="1:7">
      <c r="A115" s="638" t="s">
        <v>27</v>
      </c>
      <c r="B115" s="639"/>
      <c r="C115" s="626" t="s">
        <v>11</v>
      </c>
      <c r="D115" s="627"/>
      <c r="E115" s="627"/>
      <c r="F115" s="627"/>
      <c r="G115" s="628"/>
    </row>
    <row r="116" spans="1:7">
      <c r="A116" s="640"/>
      <c r="B116" s="641"/>
      <c r="C116" s="629" t="s">
        <v>623</v>
      </c>
      <c r="D116" s="630"/>
      <c r="E116" s="630"/>
      <c r="F116" s="630"/>
      <c r="G116" s="631"/>
    </row>
    <row r="117" spans="1:7">
      <c r="A117" s="640"/>
      <c r="B117" s="641"/>
      <c r="C117" s="632" t="s">
        <v>386</v>
      </c>
      <c r="D117" s="633"/>
      <c r="E117" s="633"/>
      <c r="F117" s="633"/>
      <c r="G117" s="634"/>
    </row>
    <row r="118" spans="1:7">
      <c r="A118" s="352" t="s">
        <v>398</v>
      </c>
      <c r="B118" s="353" t="s">
        <v>388</v>
      </c>
      <c r="C118" s="615" t="s">
        <v>625</v>
      </c>
      <c r="D118" s="616"/>
      <c r="E118" s="616"/>
      <c r="F118" s="616"/>
      <c r="G118" s="617"/>
    </row>
    <row r="119" spans="1:7" ht="33">
      <c r="A119" s="623" t="s">
        <v>389</v>
      </c>
      <c r="B119" s="625"/>
      <c r="C119" s="354" t="s">
        <v>626</v>
      </c>
      <c r="D119" s="355">
        <v>1</v>
      </c>
      <c r="E119" s="355">
        <v>1</v>
      </c>
      <c r="F119" s="354"/>
      <c r="G119" s="354"/>
    </row>
    <row r="120" spans="1:7">
      <c r="A120" s="623" t="s">
        <v>391</v>
      </c>
      <c r="B120" s="625"/>
      <c r="C120" s="354"/>
      <c r="D120" s="354"/>
      <c r="E120" s="354"/>
      <c r="F120" s="354"/>
      <c r="G120" s="354"/>
    </row>
    <row r="121" spans="1:7">
      <c r="A121" s="623" t="s">
        <v>627</v>
      </c>
      <c r="B121" s="624"/>
      <c r="C121" s="625"/>
      <c r="D121" s="354"/>
      <c r="E121" s="354"/>
      <c r="F121" s="355">
        <f>SUM(Gegharqunik!C28)</f>
        <v>13000</v>
      </c>
      <c r="G121" s="355">
        <f>SUM(Gegharqunik!D28)</f>
        <v>13000</v>
      </c>
    </row>
    <row r="122" spans="1:7">
      <c r="A122" s="623" t="s">
        <v>591</v>
      </c>
      <c r="B122" s="625"/>
      <c r="C122" s="618" t="s">
        <v>628</v>
      </c>
      <c r="D122" s="619"/>
      <c r="E122" s="354"/>
      <c r="F122" s="354"/>
      <c r="G122" s="354"/>
    </row>
    <row r="123" spans="1:7">
      <c r="A123" s="623" t="s">
        <v>394</v>
      </c>
      <c r="B123" s="625"/>
      <c r="C123" s="354"/>
      <c r="D123" s="354"/>
      <c r="E123" s="354"/>
      <c r="F123" s="354"/>
      <c r="G123" s="354"/>
    </row>
    <row r="124" spans="1:7">
      <c r="A124" s="620" t="s">
        <v>629</v>
      </c>
      <c r="B124" s="621"/>
      <c r="C124" s="621"/>
      <c r="D124" s="621"/>
      <c r="E124" s="621"/>
      <c r="F124" s="621"/>
      <c r="G124" s="622"/>
    </row>
    <row r="125" spans="1:7">
      <c r="A125" s="623" t="s">
        <v>524</v>
      </c>
      <c r="B125" s="624"/>
      <c r="C125" s="624"/>
      <c r="D125" s="624"/>
      <c r="E125" s="624"/>
      <c r="F125" s="624"/>
      <c r="G125" s="625"/>
    </row>
    <row r="126" spans="1:7">
      <c r="A126" s="620" t="s">
        <v>39</v>
      </c>
      <c r="B126" s="621"/>
      <c r="C126" s="621"/>
      <c r="D126" s="621"/>
      <c r="E126" s="621"/>
      <c r="F126" s="621"/>
      <c r="G126" s="622"/>
    </row>
    <row r="127" spans="1:7">
      <c r="A127" s="623" t="s">
        <v>396</v>
      </c>
      <c r="B127" s="624"/>
      <c r="C127" s="624"/>
      <c r="D127" s="624"/>
      <c r="E127" s="624"/>
      <c r="F127" s="624"/>
      <c r="G127" s="625"/>
    </row>
  </sheetData>
  <mergeCells count="143">
    <mergeCell ref="A1:G1"/>
    <mergeCell ref="A3:G3"/>
    <mergeCell ref="A4:G4"/>
    <mergeCell ref="A6:G6"/>
    <mergeCell ref="A8:C10"/>
    <mergeCell ref="D8:G8"/>
    <mergeCell ref="D9:E9"/>
    <mergeCell ref="F9:G9"/>
    <mergeCell ref="A21:G21"/>
    <mergeCell ref="A15:B15"/>
    <mergeCell ref="A16:B16"/>
    <mergeCell ref="A17:C17"/>
    <mergeCell ref="A18:G18"/>
    <mergeCell ref="A19:G19"/>
    <mergeCell ref="A20:G20"/>
    <mergeCell ref="A11:B12"/>
    <mergeCell ref="C11:G11"/>
    <mergeCell ref="C12:G12"/>
    <mergeCell ref="A13:A14"/>
    <mergeCell ref="B13:B14"/>
    <mergeCell ref="C13:G13"/>
    <mergeCell ref="C14:G14"/>
    <mergeCell ref="A27:B28"/>
    <mergeCell ref="C27:G27"/>
    <mergeCell ref="C28:G28"/>
    <mergeCell ref="A29:A30"/>
    <mergeCell ref="B29:B30"/>
    <mergeCell ref="C29:G29"/>
    <mergeCell ref="C30:G30"/>
    <mergeCell ref="A22:G22"/>
    <mergeCell ref="A24:C26"/>
    <mergeCell ref="D24:G24"/>
    <mergeCell ref="D25:E25"/>
    <mergeCell ref="F25:G25"/>
    <mergeCell ref="A36:B36"/>
    <mergeCell ref="A37:G37"/>
    <mergeCell ref="A38:G38"/>
    <mergeCell ref="A39:G39"/>
    <mergeCell ref="A40:G40"/>
    <mergeCell ref="A41:B42"/>
    <mergeCell ref="C41:G41"/>
    <mergeCell ref="C42:G42"/>
    <mergeCell ref="A31:B31"/>
    <mergeCell ref="A32:G32"/>
    <mergeCell ref="A33:G33"/>
    <mergeCell ref="A34:G34"/>
    <mergeCell ref="A35:B35"/>
    <mergeCell ref="C35:G35"/>
    <mergeCell ref="A47:G47"/>
    <mergeCell ref="A48:B48"/>
    <mergeCell ref="C48:G48"/>
    <mergeCell ref="A49:B49"/>
    <mergeCell ref="A50:G50"/>
    <mergeCell ref="A51:G51"/>
    <mergeCell ref="A43:A44"/>
    <mergeCell ref="B43:B44"/>
    <mergeCell ref="C43:G43"/>
    <mergeCell ref="C44:G44"/>
    <mergeCell ref="A45:B45"/>
    <mergeCell ref="A46:G46"/>
    <mergeCell ref="A62:B63"/>
    <mergeCell ref="C62:G62"/>
    <mergeCell ref="C63:G63"/>
    <mergeCell ref="A64:A65"/>
    <mergeCell ref="B64:B65"/>
    <mergeCell ref="C64:G64"/>
    <mergeCell ref="C65:G65"/>
    <mergeCell ref="A52:G52"/>
    <mergeCell ref="A53:G53"/>
    <mergeCell ref="A55:G55"/>
    <mergeCell ref="A57:G57"/>
    <mergeCell ref="A59:C61"/>
    <mergeCell ref="D59:G59"/>
    <mergeCell ref="D60:E60"/>
    <mergeCell ref="F60:G60"/>
    <mergeCell ref="A75:B77"/>
    <mergeCell ref="C75:G75"/>
    <mergeCell ref="C76:G76"/>
    <mergeCell ref="C77:G77"/>
    <mergeCell ref="A72:G72"/>
    <mergeCell ref="A73:G73"/>
    <mergeCell ref="A74:G74"/>
    <mergeCell ref="A66:B66"/>
    <mergeCell ref="A67:B67"/>
    <mergeCell ref="A68:C68"/>
    <mergeCell ref="A69:B69"/>
    <mergeCell ref="A70:B70"/>
    <mergeCell ref="A71:G71"/>
    <mergeCell ref="A84:G84"/>
    <mergeCell ref="A85:G85"/>
    <mergeCell ref="A86:G86"/>
    <mergeCell ref="A87:G87"/>
    <mergeCell ref="A88:B89"/>
    <mergeCell ref="C88:G88"/>
    <mergeCell ref="C89:G89"/>
    <mergeCell ref="C78:G78"/>
    <mergeCell ref="A79:B79"/>
    <mergeCell ref="A80:B80"/>
    <mergeCell ref="A81:C81"/>
    <mergeCell ref="A82:B82"/>
    <mergeCell ref="A83:B83"/>
    <mergeCell ref="A100:G100"/>
    <mergeCell ref="A94:C94"/>
    <mergeCell ref="A95:B95"/>
    <mergeCell ref="A96:B96"/>
    <mergeCell ref="A97:G97"/>
    <mergeCell ref="A98:G98"/>
    <mergeCell ref="A99:G99"/>
    <mergeCell ref="A90:A91"/>
    <mergeCell ref="B90:B91"/>
    <mergeCell ref="C90:G90"/>
    <mergeCell ref="C91:G91"/>
    <mergeCell ref="A92:B92"/>
    <mergeCell ref="A93:B93"/>
    <mergeCell ref="A114:G114"/>
    <mergeCell ref="A115:B117"/>
    <mergeCell ref="A111:G111"/>
    <mergeCell ref="A112:G112"/>
    <mergeCell ref="A113:G113"/>
    <mergeCell ref="A101:B103"/>
    <mergeCell ref="C101:G101"/>
    <mergeCell ref="C102:G102"/>
    <mergeCell ref="C103:G103"/>
    <mergeCell ref="C104:G104"/>
    <mergeCell ref="A105:B106"/>
    <mergeCell ref="A107:B107"/>
    <mergeCell ref="A108:C108"/>
    <mergeCell ref="A109:B109"/>
    <mergeCell ref="A110:B110"/>
    <mergeCell ref="C118:G118"/>
    <mergeCell ref="C122:D122"/>
    <mergeCell ref="A124:G124"/>
    <mergeCell ref="A125:G125"/>
    <mergeCell ref="A126:G126"/>
    <mergeCell ref="A127:G127"/>
    <mergeCell ref="C115:G115"/>
    <mergeCell ref="C116:G116"/>
    <mergeCell ref="C117:G117"/>
    <mergeCell ref="A119:B119"/>
    <mergeCell ref="A120:B120"/>
    <mergeCell ref="A121:C121"/>
    <mergeCell ref="A122:B122"/>
    <mergeCell ref="A123:B123"/>
  </mergeCells>
  <pageMargins left="0.24" right="0.23" top="0.17" bottom="0.18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9"/>
  <sheetViews>
    <sheetView zoomScale="70" zoomScaleNormal="70" workbookViewId="0">
      <selection activeCell="D13" sqref="D13"/>
    </sheetView>
  </sheetViews>
  <sheetFormatPr defaultRowHeight="15"/>
  <cols>
    <col min="1" max="1" width="6.5703125" style="1" customWidth="1"/>
    <col min="2" max="2" width="44.42578125" style="1" customWidth="1"/>
    <col min="3" max="3" width="21" style="1" customWidth="1"/>
    <col min="4" max="4" width="22.85546875" style="1" customWidth="1"/>
    <col min="5" max="251" width="9.140625" style="1"/>
    <col min="252" max="252" width="6.5703125" style="1" customWidth="1"/>
    <col min="253" max="253" width="32.42578125" style="1" customWidth="1"/>
    <col min="254" max="254" width="17" style="1" customWidth="1"/>
    <col min="255" max="255" width="20" style="1" customWidth="1"/>
    <col min="256" max="507" width="9.140625" style="1"/>
    <col min="508" max="508" width="6.5703125" style="1" customWidth="1"/>
    <col min="509" max="509" width="32.42578125" style="1" customWidth="1"/>
    <col min="510" max="510" width="17" style="1" customWidth="1"/>
    <col min="511" max="511" width="20" style="1" customWidth="1"/>
    <col min="512" max="763" width="9.140625" style="1"/>
    <col min="764" max="764" width="6.5703125" style="1" customWidth="1"/>
    <col min="765" max="765" width="32.42578125" style="1" customWidth="1"/>
    <col min="766" max="766" width="17" style="1" customWidth="1"/>
    <col min="767" max="767" width="20" style="1" customWidth="1"/>
    <col min="768" max="1019" width="9.140625" style="1"/>
    <col min="1020" max="1020" width="6.5703125" style="1" customWidth="1"/>
    <col min="1021" max="1021" width="32.42578125" style="1" customWidth="1"/>
    <col min="1022" max="1022" width="17" style="1" customWidth="1"/>
    <col min="1023" max="1023" width="20" style="1" customWidth="1"/>
    <col min="1024" max="1275" width="9.140625" style="1"/>
    <col min="1276" max="1276" width="6.5703125" style="1" customWidth="1"/>
    <col min="1277" max="1277" width="32.42578125" style="1" customWidth="1"/>
    <col min="1278" max="1278" width="17" style="1" customWidth="1"/>
    <col min="1279" max="1279" width="20" style="1" customWidth="1"/>
    <col min="1280" max="1531" width="9.140625" style="1"/>
    <col min="1532" max="1532" width="6.5703125" style="1" customWidth="1"/>
    <col min="1533" max="1533" width="32.42578125" style="1" customWidth="1"/>
    <col min="1534" max="1534" width="17" style="1" customWidth="1"/>
    <col min="1535" max="1535" width="20" style="1" customWidth="1"/>
    <col min="1536" max="1787" width="9.140625" style="1"/>
    <col min="1788" max="1788" width="6.5703125" style="1" customWidth="1"/>
    <col min="1789" max="1789" width="32.42578125" style="1" customWidth="1"/>
    <col min="1790" max="1790" width="17" style="1" customWidth="1"/>
    <col min="1791" max="1791" width="20" style="1" customWidth="1"/>
    <col min="1792" max="2043" width="9.140625" style="1"/>
    <col min="2044" max="2044" width="6.5703125" style="1" customWidth="1"/>
    <col min="2045" max="2045" width="32.42578125" style="1" customWidth="1"/>
    <col min="2046" max="2046" width="17" style="1" customWidth="1"/>
    <col min="2047" max="2047" width="20" style="1" customWidth="1"/>
    <col min="2048" max="2299" width="9.140625" style="1"/>
    <col min="2300" max="2300" width="6.5703125" style="1" customWidth="1"/>
    <col min="2301" max="2301" width="32.42578125" style="1" customWidth="1"/>
    <col min="2302" max="2302" width="17" style="1" customWidth="1"/>
    <col min="2303" max="2303" width="20" style="1" customWidth="1"/>
    <col min="2304" max="2555" width="9.140625" style="1"/>
    <col min="2556" max="2556" width="6.5703125" style="1" customWidth="1"/>
    <col min="2557" max="2557" width="32.42578125" style="1" customWidth="1"/>
    <col min="2558" max="2558" width="17" style="1" customWidth="1"/>
    <col min="2559" max="2559" width="20" style="1" customWidth="1"/>
    <col min="2560" max="2811" width="9.140625" style="1"/>
    <col min="2812" max="2812" width="6.5703125" style="1" customWidth="1"/>
    <col min="2813" max="2813" width="32.42578125" style="1" customWidth="1"/>
    <col min="2814" max="2814" width="17" style="1" customWidth="1"/>
    <col min="2815" max="2815" width="20" style="1" customWidth="1"/>
    <col min="2816" max="3067" width="9.140625" style="1"/>
    <col min="3068" max="3068" width="6.5703125" style="1" customWidth="1"/>
    <col min="3069" max="3069" width="32.42578125" style="1" customWidth="1"/>
    <col min="3070" max="3070" width="17" style="1" customWidth="1"/>
    <col min="3071" max="3071" width="20" style="1" customWidth="1"/>
    <col min="3072" max="3323" width="9.140625" style="1"/>
    <col min="3324" max="3324" width="6.5703125" style="1" customWidth="1"/>
    <col min="3325" max="3325" width="32.42578125" style="1" customWidth="1"/>
    <col min="3326" max="3326" width="17" style="1" customWidth="1"/>
    <col min="3327" max="3327" width="20" style="1" customWidth="1"/>
    <col min="3328" max="3579" width="9.140625" style="1"/>
    <col min="3580" max="3580" width="6.5703125" style="1" customWidth="1"/>
    <col min="3581" max="3581" width="32.42578125" style="1" customWidth="1"/>
    <col min="3582" max="3582" width="17" style="1" customWidth="1"/>
    <col min="3583" max="3583" width="20" style="1" customWidth="1"/>
    <col min="3584" max="3835" width="9.140625" style="1"/>
    <col min="3836" max="3836" width="6.5703125" style="1" customWidth="1"/>
    <col min="3837" max="3837" width="32.42578125" style="1" customWidth="1"/>
    <col min="3838" max="3838" width="17" style="1" customWidth="1"/>
    <col min="3839" max="3839" width="20" style="1" customWidth="1"/>
    <col min="3840" max="4091" width="9.140625" style="1"/>
    <col min="4092" max="4092" width="6.5703125" style="1" customWidth="1"/>
    <col min="4093" max="4093" width="32.42578125" style="1" customWidth="1"/>
    <col min="4094" max="4094" width="17" style="1" customWidth="1"/>
    <col min="4095" max="4095" width="20" style="1" customWidth="1"/>
    <col min="4096" max="4347" width="9.140625" style="1"/>
    <col min="4348" max="4348" width="6.5703125" style="1" customWidth="1"/>
    <col min="4349" max="4349" width="32.42578125" style="1" customWidth="1"/>
    <col min="4350" max="4350" width="17" style="1" customWidth="1"/>
    <col min="4351" max="4351" width="20" style="1" customWidth="1"/>
    <col min="4352" max="4603" width="9.140625" style="1"/>
    <col min="4604" max="4604" width="6.5703125" style="1" customWidth="1"/>
    <col min="4605" max="4605" width="32.42578125" style="1" customWidth="1"/>
    <col min="4606" max="4606" width="17" style="1" customWidth="1"/>
    <col min="4607" max="4607" width="20" style="1" customWidth="1"/>
    <col min="4608" max="4859" width="9.140625" style="1"/>
    <col min="4860" max="4860" width="6.5703125" style="1" customWidth="1"/>
    <col min="4861" max="4861" width="32.42578125" style="1" customWidth="1"/>
    <col min="4862" max="4862" width="17" style="1" customWidth="1"/>
    <col min="4863" max="4863" width="20" style="1" customWidth="1"/>
    <col min="4864" max="5115" width="9.140625" style="1"/>
    <col min="5116" max="5116" width="6.5703125" style="1" customWidth="1"/>
    <col min="5117" max="5117" width="32.42578125" style="1" customWidth="1"/>
    <col min="5118" max="5118" width="17" style="1" customWidth="1"/>
    <col min="5119" max="5119" width="20" style="1" customWidth="1"/>
    <col min="5120" max="5371" width="9.140625" style="1"/>
    <col min="5372" max="5372" width="6.5703125" style="1" customWidth="1"/>
    <col min="5373" max="5373" width="32.42578125" style="1" customWidth="1"/>
    <col min="5374" max="5374" width="17" style="1" customWidth="1"/>
    <col min="5375" max="5375" width="20" style="1" customWidth="1"/>
    <col min="5376" max="5627" width="9.140625" style="1"/>
    <col min="5628" max="5628" width="6.5703125" style="1" customWidth="1"/>
    <col min="5629" max="5629" width="32.42578125" style="1" customWidth="1"/>
    <col min="5630" max="5630" width="17" style="1" customWidth="1"/>
    <col min="5631" max="5631" width="20" style="1" customWidth="1"/>
    <col min="5632" max="5883" width="9.140625" style="1"/>
    <col min="5884" max="5884" width="6.5703125" style="1" customWidth="1"/>
    <col min="5885" max="5885" width="32.42578125" style="1" customWidth="1"/>
    <col min="5886" max="5886" width="17" style="1" customWidth="1"/>
    <col min="5887" max="5887" width="20" style="1" customWidth="1"/>
    <col min="5888" max="6139" width="9.140625" style="1"/>
    <col min="6140" max="6140" width="6.5703125" style="1" customWidth="1"/>
    <col min="6141" max="6141" width="32.42578125" style="1" customWidth="1"/>
    <col min="6142" max="6142" width="17" style="1" customWidth="1"/>
    <col min="6143" max="6143" width="20" style="1" customWidth="1"/>
    <col min="6144" max="6395" width="9.140625" style="1"/>
    <col min="6396" max="6396" width="6.5703125" style="1" customWidth="1"/>
    <col min="6397" max="6397" width="32.42578125" style="1" customWidth="1"/>
    <col min="6398" max="6398" width="17" style="1" customWidth="1"/>
    <col min="6399" max="6399" width="20" style="1" customWidth="1"/>
    <col min="6400" max="6651" width="9.140625" style="1"/>
    <col min="6652" max="6652" width="6.5703125" style="1" customWidth="1"/>
    <col min="6653" max="6653" width="32.42578125" style="1" customWidth="1"/>
    <col min="6654" max="6654" width="17" style="1" customWidth="1"/>
    <col min="6655" max="6655" width="20" style="1" customWidth="1"/>
    <col min="6656" max="6907" width="9.140625" style="1"/>
    <col min="6908" max="6908" width="6.5703125" style="1" customWidth="1"/>
    <col min="6909" max="6909" width="32.42578125" style="1" customWidth="1"/>
    <col min="6910" max="6910" width="17" style="1" customWidth="1"/>
    <col min="6911" max="6911" width="20" style="1" customWidth="1"/>
    <col min="6912" max="7163" width="9.140625" style="1"/>
    <col min="7164" max="7164" width="6.5703125" style="1" customWidth="1"/>
    <col min="7165" max="7165" width="32.42578125" style="1" customWidth="1"/>
    <col min="7166" max="7166" width="17" style="1" customWidth="1"/>
    <col min="7167" max="7167" width="20" style="1" customWidth="1"/>
    <col min="7168" max="7419" width="9.140625" style="1"/>
    <col min="7420" max="7420" width="6.5703125" style="1" customWidth="1"/>
    <col min="7421" max="7421" width="32.42578125" style="1" customWidth="1"/>
    <col min="7422" max="7422" width="17" style="1" customWidth="1"/>
    <col min="7423" max="7423" width="20" style="1" customWidth="1"/>
    <col min="7424" max="7675" width="9.140625" style="1"/>
    <col min="7676" max="7676" width="6.5703125" style="1" customWidth="1"/>
    <col min="7677" max="7677" width="32.42578125" style="1" customWidth="1"/>
    <col min="7678" max="7678" width="17" style="1" customWidth="1"/>
    <col min="7679" max="7679" width="20" style="1" customWidth="1"/>
    <col min="7680" max="7931" width="9.140625" style="1"/>
    <col min="7932" max="7932" width="6.5703125" style="1" customWidth="1"/>
    <col min="7933" max="7933" width="32.42578125" style="1" customWidth="1"/>
    <col min="7934" max="7934" width="17" style="1" customWidth="1"/>
    <col min="7935" max="7935" width="20" style="1" customWidth="1"/>
    <col min="7936" max="8187" width="9.140625" style="1"/>
    <col min="8188" max="8188" width="6.5703125" style="1" customWidth="1"/>
    <col min="8189" max="8189" width="32.42578125" style="1" customWidth="1"/>
    <col min="8190" max="8190" width="17" style="1" customWidth="1"/>
    <col min="8191" max="8191" width="20" style="1" customWidth="1"/>
    <col min="8192" max="8443" width="9.140625" style="1"/>
    <col min="8444" max="8444" width="6.5703125" style="1" customWidth="1"/>
    <col min="8445" max="8445" width="32.42578125" style="1" customWidth="1"/>
    <col min="8446" max="8446" width="17" style="1" customWidth="1"/>
    <col min="8447" max="8447" width="20" style="1" customWidth="1"/>
    <col min="8448" max="8699" width="9.140625" style="1"/>
    <col min="8700" max="8700" width="6.5703125" style="1" customWidth="1"/>
    <col min="8701" max="8701" width="32.42578125" style="1" customWidth="1"/>
    <col min="8702" max="8702" width="17" style="1" customWidth="1"/>
    <col min="8703" max="8703" width="20" style="1" customWidth="1"/>
    <col min="8704" max="8955" width="9.140625" style="1"/>
    <col min="8956" max="8956" width="6.5703125" style="1" customWidth="1"/>
    <col min="8957" max="8957" width="32.42578125" style="1" customWidth="1"/>
    <col min="8958" max="8958" width="17" style="1" customWidth="1"/>
    <col min="8959" max="8959" width="20" style="1" customWidth="1"/>
    <col min="8960" max="9211" width="9.140625" style="1"/>
    <col min="9212" max="9212" width="6.5703125" style="1" customWidth="1"/>
    <col min="9213" max="9213" width="32.42578125" style="1" customWidth="1"/>
    <col min="9214" max="9214" width="17" style="1" customWidth="1"/>
    <col min="9215" max="9215" width="20" style="1" customWidth="1"/>
    <col min="9216" max="9467" width="9.140625" style="1"/>
    <col min="9468" max="9468" width="6.5703125" style="1" customWidth="1"/>
    <col min="9469" max="9469" width="32.42578125" style="1" customWidth="1"/>
    <col min="9470" max="9470" width="17" style="1" customWidth="1"/>
    <col min="9471" max="9471" width="20" style="1" customWidth="1"/>
    <col min="9472" max="9723" width="9.140625" style="1"/>
    <col min="9724" max="9724" width="6.5703125" style="1" customWidth="1"/>
    <col min="9725" max="9725" width="32.42578125" style="1" customWidth="1"/>
    <col min="9726" max="9726" width="17" style="1" customWidth="1"/>
    <col min="9727" max="9727" width="20" style="1" customWidth="1"/>
    <col min="9728" max="9979" width="9.140625" style="1"/>
    <col min="9980" max="9980" width="6.5703125" style="1" customWidth="1"/>
    <col min="9981" max="9981" width="32.42578125" style="1" customWidth="1"/>
    <col min="9982" max="9982" width="17" style="1" customWidth="1"/>
    <col min="9983" max="9983" width="20" style="1" customWidth="1"/>
    <col min="9984" max="10235" width="9.140625" style="1"/>
    <col min="10236" max="10236" width="6.5703125" style="1" customWidth="1"/>
    <col min="10237" max="10237" width="32.42578125" style="1" customWidth="1"/>
    <col min="10238" max="10238" width="17" style="1" customWidth="1"/>
    <col min="10239" max="10239" width="20" style="1" customWidth="1"/>
    <col min="10240" max="10491" width="9.140625" style="1"/>
    <col min="10492" max="10492" width="6.5703125" style="1" customWidth="1"/>
    <col min="10493" max="10493" width="32.42578125" style="1" customWidth="1"/>
    <col min="10494" max="10494" width="17" style="1" customWidth="1"/>
    <col min="10495" max="10495" width="20" style="1" customWidth="1"/>
    <col min="10496" max="10747" width="9.140625" style="1"/>
    <col min="10748" max="10748" width="6.5703125" style="1" customWidth="1"/>
    <col min="10749" max="10749" width="32.42578125" style="1" customWidth="1"/>
    <col min="10750" max="10750" width="17" style="1" customWidth="1"/>
    <col min="10751" max="10751" width="20" style="1" customWidth="1"/>
    <col min="10752" max="11003" width="9.140625" style="1"/>
    <col min="11004" max="11004" width="6.5703125" style="1" customWidth="1"/>
    <col min="11005" max="11005" width="32.42578125" style="1" customWidth="1"/>
    <col min="11006" max="11006" width="17" style="1" customWidth="1"/>
    <col min="11007" max="11007" width="20" style="1" customWidth="1"/>
    <col min="11008" max="11259" width="9.140625" style="1"/>
    <col min="11260" max="11260" width="6.5703125" style="1" customWidth="1"/>
    <col min="11261" max="11261" width="32.42578125" style="1" customWidth="1"/>
    <col min="11262" max="11262" width="17" style="1" customWidth="1"/>
    <col min="11263" max="11263" width="20" style="1" customWidth="1"/>
    <col min="11264" max="11515" width="9.140625" style="1"/>
    <col min="11516" max="11516" width="6.5703125" style="1" customWidth="1"/>
    <col min="11517" max="11517" width="32.42578125" style="1" customWidth="1"/>
    <col min="11518" max="11518" width="17" style="1" customWidth="1"/>
    <col min="11519" max="11519" width="20" style="1" customWidth="1"/>
    <col min="11520" max="11771" width="9.140625" style="1"/>
    <col min="11772" max="11772" width="6.5703125" style="1" customWidth="1"/>
    <col min="11773" max="11773" width="32.42578125" style="1" customWidth="1"/>
    <col min="11774" max="11774" width="17" style="1" customWidth="1"/>
    <col min="11775" max="11775" width="20" style="1" customWidth="1"/>
    <col min="11776" max="12027" width="9.140625" style="1"/>
    <col min="12028" max="12028" width="6.5703125" style="1" customWidth="1"/>
    <col min="12029" max="12029" width="32.42578125" style="1" customWidth="1"/>
    <col min="12030" max="12030" width="17" style="1" customWidth="1"/>
    <col min="12031" max="12031" width="20" style="1" customWidth="1"/>
    <col min="12032" max="12283" width="9.140625" style="1"/>
    <col min="12284" max="12284" width="6.5703125" style="1" customWidth="1"/>
    <col min="12285" max="12285" width="32.42578125" style="1" customWidth="1"/>
    <col min="12286" max="12286" width="17" style="1" customWidth="1"/>
    <col min="12287" max="12287" width="20" style="1" customWidth="1"/>
    <col min="12288" max="12539" width="9.140625" style="1"/>
    <col min="12540" max="12540" width="6.5703125" style="1" customWidth="1"/>
    <col min="12541" max="12541" width="32.42578125" style="1" customWidth="1"/>
    <col min="12542" max="12542" width="17" style="1" customWidth="1"/>
    <col min="12543" max="12543" width="20" style="1" customWidth="1"/>
    <col min="12544" max="12795" width="9.140625" style="1"/>
    <col min="12796" max="12796" width="6.5703125" style="1" customWidth="1"/>
    <col min="12797" max="12797" width="32.42578125" style="1" customWidth="1"/>
    <col min="12798" max="12798" width="17" style="1" customWidth="1"/>
    <col min="12799" max="12799" width="20" style="1" customWidth="1"/>
    <col min="12800" max="13051" width="9.140625" style="1"/>
    <col min="13052" max="13052" width="6.5703125" style="1" customWidth="1"/>
    <col min="13053" max="13053" width="32.42578125" style="1" customWidth="1"/>
    <col min="13054" max="13054" width="17" style="1" customWidth="1"/>
    <col min="13055" max="13055" width="20" style="1" customWidth="1"/>
    <col min="13056" max="13307" width="9.140625" style="1"/>
    <col min="13308" max="13308" width="6.5703125" style="1" customWidth="1"/>
    <col min="13309" max="13309" width="32.42578125" style="1" customWidth="1"/>
    <col min="13310" max="13310" width="17" style="1" customWidth="1"/>
    <col min="13311" max="13311" width="20" style="1" customWidth="1"/>
    <col min="13312" max="13563" width="9.140625" style="1"/>
    <col min="13564" max="13564" width="6.5703125" style="1" customWidth="1"/>
    <col min="13565" max="13565" width="32.42578125" style="1" customWidth="1"/>
    <col min="13566" max="13566" width="17" style="1" customWidth="1"/>
    <col min="13567" max="13567" width="20" style="1" customWidth="1"/>
    <col min="13568" max="13819" width="9.140625" style="1"/>
    <col min="13820" max="13820" width="6.5703125" style="1" customWidth="1"/>
    <col min="13821" max="13821" width="32.42578125" style="1" customWidth="1"/>
    <col min="13822" max="13822" width="17" style="1" customWidth="1"/>
    <col min="13823" max="13823" width="20" style="1" customWidth="1"/>
    <col min="13824" max="14075" width="9.140625" style="1"/>
    <col min="14076" max="14076" width="6.5703125" style="1" customWidth="1"/>
    <col min="14077" max="14077" width="32.42578125" style="1" customWidth="1"/>
    <col min="14078" max="14078" width="17" style="1" customWidth="1"/>
    <col min="14079" max="14079" width="20" style="1" customWidth="1"/>
    <col min="14080" max="14331" width="9.140625" style="1"/>
    <col min="14332" max="14332" width="6.5703125" style="1" customWidth="1"/>
    <col min="14333" max="14333" width="32.42578125" style="1" customWidth="1"/>
    <col min="14334" max="14334" width="17" style="1" customWidth="1"/>
    <col min="14335" max="14335" width="20" style="1" customWidth="1"/>
    <col min="14336" max="14587" width="9.140625" style="1"/>
    <col min="14588" max="14588" width="6.5703125" style="1" customWidth="1"/>
    <col min="14589" max="14589" width="32.42578125" style="1" customWidth="1"/>
    <col min="14590" max="14590" width="17" style="1" customWidth="1"/>
    <col min="14591" max="14591" width="20" style="1" customWidth="1"/>
    <col min="14592" max="14843" width="9.140625" style="1"/>
    <col min="14844" max="14844" width="6.5703125" style="1" customWidth="1"/>
    <col min="14845" max="14845" width="32.42578125" style="1" customWidth="1"/>
    <col min="14846" max="14846" width="17" style="1" customWidth="1"/>
    <col min="14847" max="14847" width="20" style="1" customWidth="1"/>
    <col min="14848" max="15099" width="9.140625" style="1"/>
    <col min="15100" max="15100" width="6.5703125" style="1" customWidth="1"/>
    <col min="15101" max="15101" width="32.42578125" style="1" customWidth="1"/>
    <col min="15102" max="15102" width="17" style="1" customWidth="1"/>
    <col min="15103" max="15103" width="20" style="1" customWidth="1"/>
    <col min="15104" max="15355" width="9.140625" style="1"/>
    <col min="15356" max="15356" width="6.5703125" style="1" customWidth="1"/>
    <col min="15357" max="15357" width="32.42578125" style="1" customWidth="1"/>
    <col min="15358" max="15358" width="17" style="1" customWidth="1"/>
    <col min="15359" max="15359" width="20" style="1" customWidth="1"/>
    <col min="15360" max="15611" width="9.140625" style="1"/>
    <col min="15612" max="15612" width="6.5703125" style="1" customWidth="1"/>
    <col min="15613" max="15613" width="32.42578125" style="1" customWidth="1"/>
    <col min="15614" max="15614" width="17" style="1" customWidth="1"/>
    <col min="15615" max="15615" width="20" style="1" customWidth="1"/>
    <col min="15616" max="15867" width="9.140625" style="1"/>
    <col min="15868" max="15868" width="6.5703125" style="1" customWidth="1"/>
    <col min="15869" max="15869" width="32.42578125" style="1" customWidth="1"/>
    <col min="15870" max="15870" width="17" style="1" customWidth="1"/>
    <col min="15871" max="15871" width="20" style="1" customWidth="1"/>
    <col min="15872" max="16123" width="9.140625" style="1"/>
    <col min="16124" max="16124" width="6.5703125" style="1" customWidth="1"/>
    <col min="16125" max="16125" width="32.42578125" style="1" customWidth="1"/>
    <col min="16126" max="16126" width="17" style="1" customWidth="1"/>
    <col min="16127" max="16127" width="20" style="1" customWidth="1"/>
    <col min="16128" max="16384" width="9.140625" style="1"/>
  </cols>
  <sheetData>
    <row r="1" spans="1:4" ht="21" customHeight="1">
      <c r="A1" s="731" t="s">
        <v>202</v>
      </c>
      <c r="B1" s="731"/>
      <c r="C1" s="731"/>
      <c r="D1" s="731"/>
    </row>
    <row r="2" spans="1:4" ht="34.5" customHeight="1">
      <c r="A2" s="731" t="s">
        <v>61</v>
      </c>
      <c r="B2" s="731"/>
      <c r="C2" s="731"/>
      <c r="D2" s="731"/>
    </row>
    <row r="3" spans="1:4" ht="19.5" customHeight="1">
      <c r="A3" s="292"/>
      <c r="B3" s="293"/>
      <c r="C3" s="292"/>
      <c r="D3" s="293"/>
    </row>
    <row r="4" spans="1:4" ht="60" customHeight="1">
      <c r="A4" s="732" t="s">
        <v>203</v>
      </c>
      <c r="B4" s="732"/>
      <c r="C4" s="732"/>
      <c r="D4" s="732"/>
    </row>
    <row r="5" spans="1:4" ht="16.5">
      <c r="A5" s="733" t="s">
        <v>3</v>
      </c>
      <c r="B5" s="733"/>
      <c r="C5" s="733"/>
      <c r="D5" s="733"/>
    </row>
    <row r="6" spans="1:4" ht="65.25" customHeight="1">
      <c r="A6" s="734" t="s">
        <v>1</v>
      </c>
      <c r="B6" s="736" t="s">
        <v>4</v>
      </c>
      <c r="C6" s="737" t="s">
        <v>52</v>
      </c>
      <c r="D6" s="738"/>
    </row>
    <row r="7" spans="1:4" ht="16.5">
      <c r="A7" s="735"/>
      <c r="B7" s="736"/>
      <c r="C7" s="294" t="s">
        <v>10</v>
      </c>
      <c r="D7" s="295" t="s">
        <v>5</v>
      </c>
    </row>
    <row r="8" spans="1:4" ht="16.5">
      <c r="A8" s="296"/>
      <c r="B8" s="295" t="s">
        <v>0</v>
      </c>
      <c r="C8" s="297">
        <f>C10+C38+C83</f>
        <v>-7.2759576141834259E-12</v>
      </c>
      <c r="D8" s="297">
        <f>D10+D38+D83</f>
        <v>-7.2759576141834259E-12</v>
      </c>
    </row>
    <row r="9" spans="1:4" ht="15" customHeight="1">
      <c r="A9" s="296"/>
      <c r="B9" s="241" t="s">
        <v>6</v>
      </c>
      <c r="C9" s="296"/>
      <c r="D9" s="296"/>
    </row>
    <row r="10" spans="1:4" ht="33">
      <c r="A10" s="241">
        <v>1</v>
      </c>
      <c r="B10" s="242" t="s">
        <v>63</v>
      </c>
      <c r="C10" s="243">
        <f>SUM(C12:C37)</f>
        <v>-1548.1000000000058</v>
      </c>
      <c r="D10" s="243">
        <f>SUM(D12:D37)</f>
        <v>-1548.1000000000058</v>
      </c>
    </row>
    <row r="11" spans="1:4" ht="17.25">
      <c r="A11" s="298"/>
      <c r="B11" s="299" t="s">
        <v>7</v>
      </c>
      <c r="C11" s="300"/>
      <c r="D11" s="301"/>
    </row>
    <row r="12" spans="1:4" ht="33">
      <c r="A12" s="248">
        <v>1.1000000000000001</v>
      </c>
      <c r="B12" s="47" t="s">
        <v>204</v>
      </c>
      <c r="C12" s="302">
        <v>-840</v>
      </c>
      <c r="D12" s="302">
        <v>-840</v>
      </c>
    </row>
    <row r="13" spans="1:4" ht="33">
      <c r="A13" s="248">
        <v>1.2</v>
      </c>
      <c r="B13" s="47" t="s">
        <v>205</v>
      </c>
      <c r="C13" s="302">
        <v>-672</v>
      </c>
      <c r="D13" s="302">
        <v>-672</v>
      </c>
    </row>
    <row r="14" spans="1:4" ht="33">
      <c r="A14" s="248">
        <v>1.3</v>
      </c>
      <c r="B14" s="47" t="s">
        <v>206</v>
      </c>
      <c r="C14" s="302">
        <v>-212</v>
      </c>
      <c r="D14" s="302">
        <v>-212</v>
      </c>
    </row>
    <row r="15" spans="1:4" ht="33">
      <c r="A15" s="248">
        <v>1.4</v>
      </c>
      <c r="B15" s="47" t="s">
        <v>207</v>
      </c>
      <c r="C15" s="302">
        <v>-665.6</v>
      </c>
      <c r="D15" s="302">
        <v>-665.6</v>
      </c>
    </row>
    <row r="16" spans="1:4" ht="33">
      <c r="A16" s="248">
        <v>1.5</v>
      </c>
      <c r="B16" s="47" t="s">
        <v>208</v>
      </c>
      <c r="C16" s="302">
        <v>-431.7</v>
      </c>
      <c r="D16" s="302">
        <v>-431.7</v>
      </c>
    </row>
    <row r="17" spans="1:4" ht="33">
      <c r="A17" s="248">
        <v>1.6</v>
      </c>
      <c r="B17" s="47" t="s">
        <v>209</v>
      </c>
      <c r="C17" s="302">
        <v>-282.60000000000002</v>
      </c>
      <c r="D17" s="302">
        <v>-282.60000000000002</v>
      </c>
    </row>
    <row r="18" spans="1:4" ht="33">
      <c r="A18" s="248">
        <v>1.7</v>
      </c>
      <c r="B18" s="47" t="s">
        <v>210</v>
      </c>
      <c r="C18" s="302">
        <v>-269.8</v>
      </c>
      <c r="D18" s="302">
        <v>-269.8</v>
      </c>
    </row>
    <row r="19" spans="1:4" ht="33">
      <c r="A19" s="250">
        <v>1.8</v>
      </c>
      <c r="B19" s="47" t="s">
        <v>211</v>
      </c>
      <c r="C19" s="302">
        <v>-276.3</v>
      </c>
      <c r="D19" s="302">
        <v>-276.3</v>
      </c>
    </row>
    <row r="20" spans="1:4" ht="33">
      <c r="A20" s="248">
        <v>1.9</v>
      </c>
      <c r="B20" s="47" t="s">
        <v>212</v>
      </c>
      <c r="C20" s="302">
        <v>-1121.2</v>
      </c>
      <c r="D20" s="302">
        <v>-1121.2</v>
      </c>
    </row>
    <row r="21" spans="1:4" ht="33">
      <c r="A21" s="251">
        <v>1.1000000000000001</v>
      </c>
      <c r="B21" s="47" t="s">
        <v>213</v>
      </c>
      <c r="C21" s="302">
        <v>-1405.2</v>
      </c>
      <c r="D21" s="302">
        <v>-1405.2</v>
      </c>
    </row>
    <row r="22" spans="1:4" ht="33">
      <c r="A22" s="248">
        <v>1.1100000000000001</v>
      </c>
      <c r="B22" s="47" t="s">
        <v>214</v>
      </c>
      <c r="C22" s="302">
        <v>-1782.9</v>
      </c>
      <c r="D22" s="302">
        <v>-1782.9</v>
      </c>
    </row>
    <row r="23" spans="1:4" ht="33">
      <c r="A23" s="248">
        <v>1.1200000000000001</v>
      </c>
      <c r="B23" s="47" t="s">
        <v>215</v>
      </c>
      <c r="C23" s="302">
        <v>-40000</v>
      </c>
      <c r="D23" s="302">
        <v>-40000</v>
      </c>
    </row>
    <row r="24" spans="1:4" ht="33">
      <c r="A24" s="248">
        <v>1.1299999999999999</v>
      </c>
      <c r="B24" s="47" t="s">
        <v>216</v>
      </c>
      <c r="C24" s="302">
        <v>-2240</v>
      </c>
      <c r="D24" s="302">
        <v>-2240</v>
      </c>
    </row>
    <row r="25" spans="1:4" ht="33">
      <c r="A25" s="248">
        <v>1.1399999999999999</v>
      </c>
      <c r="B25" s="47" t="s">
        <v>217</v>
      </c>
      <c r="C25" s="302">
        <v>-1787.4</v>
      </c>
      <c r="D25" s="302">
        <v>-1787.4</v>
      </c>
    </row>
    <row r="26" spans="1:4" ht="33">
      <c r="A26" s="248">
        <v>1.1499999999999999</v>
      </c>
      <c r="B26" s="47" t="s">
        <v>218</v>
      </c>
      <c r="C26" s="302">
        <v>-2240</v>
      </c>
      <c r="D26" s="302">
        <v>-2240</v>
      </c>
    </row>
    <row r="27" spans="1:4" ht="33">
      <c r="A27" s="303">
        <v>1.1599999999999999</v>
      </c>
      <c r="B27" s="47" t="s">
        <v>219</v>
      </c>
      <c r="C27" s="302">
        <v>-280</v>
      </c>
      <c r="D27" s="302">
        <v>-280</v>
      </c>
    </row>
    <row r="28" spans="1:4" ht="33">
      <c r="A28" s="303">
        <v>1.17</v>
      </c>
      <c r="B28" s="47" t="s">
        <v>220</v>
      </c>
      <c r="C28" s="302">
        <v>-1390.1</v>
      </c>
      <c r="D28" s="302">
        <v>-1390.1</v>
      </c>
    </row>
    <row r="29" spans="1:4" ht="33">
      <c r="A29" s="303">
        <v>1.18</v>
      </c>
      <c r="B29" s="47" t="s">
        <v>221</v>
      </c>
      <c r="C29" s="302">
        <v>3448.7</v>
      </c>
      <c r="D29" s="302">
        <v>3448.7</v>
      </c>
    </row>
    <row r="30" spans="1:4" ht="49.5">
      <c r="A30" s="251">
        <v>1.19</v>
      </c>
      <c r="B30" s="47" t="s">
        <v>258</v>
      </c>
      <c r="C30" s="302">
        <v>2500</v>
      </c>
      <c r="D30" s="302">
        <v>2500</v>
      </c>
    </row>
    <row r="31" spans="1:4" ht="49.5">
      <c r="A31" s="251">
        <v>1.2</v>
      </c>
      <c r="B31" s="47" t="s">
        <v>259</v>
      </c>
      <c r="C31" s="302">
        <v>2300</v>
      </c>
      <c r="D31" s="302">
        <v>2300</v>
      </c>
    </row>
    <row r="32" spans="1:4" ht="49.5">
      <c r="A32" s="248">
        <v>1.21</v>
      </c>
      <c r="B32" s="47" t="s">
        <v>260</v>
      </c>
      <c r="C32" s="302">
        <v>2300</v>
      </c>
      <c r="D32" s="302">
        <v>2300</v>
      </c>
    </row>
    <row r="33" spans="1:4" ht="49.5">
      <c r="A33" s="248">
        <v>1.22</v>
      </c>
      <c r="B33" s="47" t="s">
        <v>261</v>
      </c>
      <c r="C33" s="302">
        <v>2300</v>
      </c>
      <c r="D33" s="302">
        <v>2300</v>
      </c>
    </row>
    <row r="34" spans="1:4" ht="49.5">
      <c r="A34" s="248">
        <v>1.23</v>
      </c>
      <c r="B34" s="47" t="s">
        <v>262</v>
      </c>
      <c r="C34" s="302">
        <v>2300</v>
      </c>
      <c r="D34" s="302">
        <v>2300</v>
      </c>
    </row>
    <row r="35" spans="1:4" ht="33">
      <c r="A35" s="248">
        <v>1.24</v>
      </c>
      <c r="B35" s="47" t="s">
        <v>263</v>
      </c>
      <c r="C35" s="302">
        <v>3500</v>
      </c>
      <c r="D35" s="302">
        <v>3500</v>
      </c>
    </row>
    <row r="36" spans="1:4" ht="33">
      <c r="A36" s="248">
        <v>1.25</v>
      </c>
      <c r="B36" s="47" t="s">
        <v>264</v>
      </c>
      <c r="C36" s="302">
        <v>35000</v>
      </c>
      <c r="D36" s="302">
        <v>35000</v>
      </c>
    </row>
    <row r="37" spans="1:4" ht="33">
      <c r="A37" s="248">
        <v>1.26</v>
      </c>
      <c r="B37" s="47" t="s">
        <v>573</v>
      </c>
      <c r="C37" s="302">
        <v>700</v>
      </c>
      <c r="D37" s="302">
        <v>700</v>
      </c>
    </row>
    <row r="38" spans="1:4" ht="33">
      <c r="A38" s="253" t="s">
        <v>49</v>
      </c>
      <c r="B38" s="241" t="s">
        <v>8</v>
      </c>
      <c r="C38" s="243">
        <f>SUM(C40:C82)</f>
        <v>-951.90000000000146</v>
      </c>
      <c r="D38" s="243">
        <f>SUM(D40:D82)</f>
        <v>-951.90000000000146</v>
      </c>
    </row>
    <row r="39" spans="1:4" ht="16.5">
      <c r="A39" s="304"/>
      <c r="B39" s="305" t="s">
        <v>7</v>
      </c>
      <c r="C39" s="305"/>
      <c r="D39" s="305"/>
    </row>
    <row r="40" spans="1:4" ht="33">
      <c r="A40" s="306">
        <v>2.1</v>
      </c>
      <c r="B40" s="47" t="s">
        <v>222</v>
      </c>
      <c r="C40" s="302">
        <v>-248.3</v>
      </c>
      <c r="D40" s="302">
        <v>-248.3</v>
      </c>
    </row>
    <row r="41" spans="1:4" ht="33">
      <c r="A41" s="306">
        <v>2.2000000000000002</v>
      </c>
      <c r="B41" s="47" t="s">
        <v>223</v>
      </c>
      <c r="C41" s="302">
        <v>-194.9</v>
      </c>
      <c r="D41" s="302">
        <v>-194.9</v>
      </c>
    </row>
    <row r="42" spans="1:4" ht="33">
      <c r="A42" s="306">
        <v>2.2999999999999998</v>
      </c>
      <c r="B42" s="47" t="s">
        <v>224</v>
      </c>
      <c r="C42" s="302">
        <v>-1120</v>
      </c>
      <c r="D42" s="302">
        <v>-1120</v>
      </c>
    </row>
    <row r="43" spans="1:4" ht="49.5">
      <c r="A43" s="306">
        <v>2.4</v>
      </c>
      <c r="B43" s="47" t="s">
        <v>225</v>
      </c>
      <c r="C43" s="302">
        <v>-1120</v>
      </c>
      <c r="D43" s="302">
        <v>-1120</v>
      </c>
    </row>
    <row r="44" spans="1:4" ht="49.5">
      <c r="A44" s="306">
        <v>2.5</v>
      </c>
      <c r="B44" s="47" t="s">
        <v>226</v>
      </c>
      <c r="C44" s="302">
        <v>-1400</v>
      </c>
      <c r="D44" s="302">
        <v>-1400</v>
      </c>
    </row>
    <row r="45" spans="1:4" ht="33">
      <c r="A45" s="306">
        <v>2.6</v>
      </c>
      <c r="B45" s="47" t="s">
        <v>227</v>
      </c>
      <c r="C45" s="302">
        <v>-751.4</v>
      </c>
      <c r="D45" s="302">
        <v>-751.4</v>
      </c>
    </row>
    <row r="46" spans="1:4" ht="33">
      <c r="A46" s="306">
        <v>2.7</v>
      </c>
      <c r="B46" s="47" t="s">
        <v>228</v>
      </c>
      <c r="C46" s="302">
        <v>-612</v>
      </c>
      <c r="D46" s="302">
        <v>-612</v>
      </c>
    </row>
    <row r="47" spans="1:4" ht="33">
      <c r="A47" s="306">
        <v>2.8</v>
      </c>
      <c r="B47" s="47" t="s">
        <v>229</v>
      </c>
      <c r="C47" s="302">
        <v>-4153.3999999999996</v>
      </c>
      <c r="D47" s="302">
        <v>-4153.3999999999996</v>
      </c>
    </row>
    <row r="48" spans="1:4" ht="33">
      <c r="A48" s="306">
        <v>2.9</v>
      </c>
      <c r="B48" s="47" t="s">
        <v>230</v>
      </c>
      <c r="C48" s="302">
        <v>-2795.5</v>
      </c>
      <c r="D48" s="302">
        <v>-2795.5</v>
      </c>
    </row>
    <row r="49" spans="1:4" ht="33">
      <c r="A49" s="303">
        <v>2.11</v>
      </c>
      <c r="B49" s="47" t="s">
        <v>231</v>
      </c>
      <c r="C49" s="302">
        <v>-1147.5</v>
      </c>
      <c r="D49" s="302">
        <v>-1147.5</v>
      </c>
    </row>
    <row r="50" spans="1:4" ht="33">
      <c r="A50" s="303">
        <v>2.12</v>
      </c>
      <c r="B50" s="47" t="s">
        <v>232</v>
      </c>
      <c r="C50" s="302">
        <v>-671.8</v>
      </c>
      <c r="D50" s="302">
        <v>-671.8</v>
      </c>
    </row>
    <row r="51" spans="1:4" ht="33">
      <c r="A51" s="303">
        <v>2.13</v>
      </c>
      <c r="B51" s="47" t="s">
        <v>233</v>
      </c>
      <c r="C51" s="302">
        <v>-2498</v>
      </c>
      <c r="D51" s="302">
        <v>-2498</v>
      </c>
    </row>
    <row r="52" spans="1:4" ht="33">
      <c r="A52" s="303">
        <v>2.14</v>
      </c>
      <c r="B52" s="47" t="s">
        <v>234</v>
      </c>
      <c r="C52" s="302">
        <v>-560</v>
      </c>
      <c r="D52" s="302">
        <v>-560</v>
      </c>
    </row>
    <row r="53" spans="1:4" ht="33">
      <c r="A53" s="303">
        <v>2.15</v>
      </c>
      <c r="B53" s="47" t="s">
        <v>235</v>
      </c>
      <c r="C53" s="302">
        <v>-447.7</v>
      </c>
      <c r="D53" s="302">
        <v>-447.7</v>
      </c>
    </row>
    <row r="54" spans="1:4" ht="33">
      <c r="A54" s="303">
        <v>2.16</v>
      </c>
      <c r="B54" s="47" t="s">
        <v>236</v>
      </c>
      <c r="C54" s="302">
        <v>-223.9</v>
      </c>
      <c r="D54" s="302">
        <v>-223.9</v>
      </c>
    </row>
    <row r="55" spans="1:4" ht="33">
      <c r="A55" s="303">
        <v>2.17</v>
      </c>
      <c r="B55" s="47" t="s">
        <v>237</v>
      </c>
      <c r="C55" s="302">
        <v>-1119.7</v>
      </c>
      <c r="D55" s="302">
        <v>-1119.7</v>
      </c>
    </row>
    <row r="56" spans="1:4" ht="33">
      <c r="A56" s="303">
        <v>2.19</v>
      </c>
      <c r="B56" s="47" t="s">
        <v>238</v>
      </c>
      <c r="C56" s="302">
        <v>-674</v>
      </c>
      <c r="D56" s="302">
        <v>-674</v>
      </c>
    </row>
    <row r="57" spans="1:4" ht="33">
      <c r="A57" s="303">
        <v>2.2000000000000002</v>
      </c>
      <c r="B57" s="47" t="s">
        <v>239</v>
      </c>
      <c r="C57" s="302">
        <v>-560</v>
      </c>
      <c r="D57" s="302">
        <v>-560</v>
      </c>
    </row>
    <row r="58" spans="1:4" ht="33">
      <c r="A58" s="303">
        <v>2.21</v>
      </c>
      <c r="B58" s="47" t="s">
        <v>240</v>
      </c>
      <c r="C58" s="302">
        <v>-221.4</v>
      </c>
      <c r="D58" s="302">
        <v>-221.4</v>
      </c>
    </row>
    <row r="59" spans="1:4" ht="33">
      <c r="A59" s="303">
        <v>2.2200000000000002</v>
      </c>
      <c r="B59" s="47" t="s">
        <v>241</v>
      </c>
      <c r="C59" s="302">
        <v>-840</v>
      </c>
      <c r="D59" s="302">
        <v>-840</v>
      </c>
    </row>
    <row r="60" spans="1:4" ht="33">
      <c r="A60" s="303">
        <v>2.23</v>
      </c>
      <c r="B60" s="47" t="s">
        <v>242</v>
      </c>
      <c r="C60" s="302">
        <v>-838.8</v>
      </c>
      <c r="D60" s="302">
        <v>-838.8</v>
      </c>
    </row>
    <row r="61" spans="1:4" ht="33">
      <c r="A61" s="303">
        <v>2.2400000000000002</v>
      </c>
      <c r="B61" s="47" t="s">
        <v>243</v>
      </c>
      <c r="C61" s="302">
        <v>-672</v>
      </c>
      <c r="D61" s="302">
        <v>-672</v>
      </c>
    </row>
    <row r="62" spans="1:4" ht="33">
      <c r="A62" s="303">
        <v>2.25</v>
      </c>
      <c r="B62" s="47" t="s">
        <v>244</v>
      </c>
      <c r="C62" s="302">
        <v>-280</v>
      </c>
      <c r="D62" s="302">
        <v>-280</v>
      </c>
    </row>
    <row r="63" spans="1:4" ht="33">
      <c r="A63" s="303">
        <v>2.2599999999999998</v>
      </c>
      <c r="B63" s="47" t="s">
        <v>245</v>
      </c>
      <c r="C63" s="302">
        <v>-280</v>
      </c>
      <c r="D63" s="302">
        <v>-280</v>
      </c>
    </row>
    <row r="64" spans="1:4" ht="33">
      <c r="A64" s="303">
        <v>2.2799999999999998</v>
      </c>
      <c r="B64" s="47" t="s">
        <v>246</v>
      </c>
      <c r="C64" s="66">
        <v>-1691</v>
      </c>
      <c r="D64" s="66">
        <v>-1691</v>
      </c>
    </row>
    <row r="65" spans="1:4" ht="33">
      <c r="A65" s="303">
        <v>2.29</v>
      </c>
      <c r="B65" s="47" t="s">
        <v>247</v>
      </c>
      <c r="C65" s="66">
        <v>-7594</v>
      </c>
      <c r="D65" s="66">
        <v>-7594</v>
      </c>
    </row>
    <row r="66" spans="1:4" ht="33">
      <c r="A66" s="303">
        <v>2.2999999999999998</v>
      </c>
      <c r="B66" s="47" t="s">
        <v>248</v>
      </c>
      <c r="C66" s="66">
        <v>-440</v>
      </c>
      <c r="D66" s="66">
        <v>-440</v>
      </c>
    </row>
    <row r="67" spans="1:4" ht="33">
      <c r="A67" s="303">
        <v>2.31</v>
      </c>
      <c r="B67" s="47" t="s">
        <v>249</v>
      </c>
      <c r="C67" s="66">
        <v>-840</v>
      </c>
      <c r="D67" s="66">
        <v>-840</v>
      </c>
    </row>
    <row r="68" spans="1:4" ht="33">
      <c r="A68" s="303">
        <v>2.3199999999999998</v>
      </c>
      <c r="B68" s="47" t="s">
        <v>250</v>
      </c>
      <c r="C68" s="66">
        <v>-840</v>
      </c>
      <c r="D68" s="66">
        <v>-840</v>
      </c>
    </row>
    <row r="69" spans="1:4" ht="33">
      <c r="A69" s="303">
        <v>2.33</v>
      </c>
      <c r="B69" s="47" t="s">
        <v>251</v>
      </c>
      <c r="C69" s="66">
        <v>-1680.1</v>
      </c>
      <c r="D69" s="66">
        <v>-1680.1</v>
      </c>
    </row>
    <row r="70" spans="1:4" ht="33">
      <c r="A70" s="303">
        <v>2.34</v>
      </c>
      <c r="B70" s="47" t="s">
        <v>252</v>
      </c>
      <c r="C70" s="66">
        <v>1920</v>
      </c>
      <c r="D70" s="66">
        <v>1920</v>
      </c>
    </row>
    <row r="71" spans="1:4" ht="33">
      <c r="A71" s="303">
        <v>2.35</v>
      </c>
      <c r="B71" s="47" t="s">
        <v>253</v>
      </c>
      <c r="C71" s="66">
        <v>-920</v>
      </c>
      <c r="D71" s="66">
        <v>-920</v>
      </c>
    </row>
    <row r="72" spans="1:4" ht="33">
      <c r="A72" s="303">
        <v>2.36</v>
      </c>
      <c r="B72" s="47" t="s">
        <v>254</v>
      </c>
      <c r="C72" s="66">
        <v>-1960</v>
      </c>
      <c r="D72" s="66">
        <v>-1960</v>
      </c>
    </row>
    <row r="73" spans="1:4" ht="33">
      <c r="A73" s="303">
        <v>2.38</v>
      </c>
      <c r="B73" s="47" t="s">
        <v>255</v>
      </c>
      <c r="C73" s="66">
        <v>-1400</v>
      </c>
      <c r="D73" s="66">
        <v>-1400</v>
      </c>
    </row>
    <row r="74" spans="1:4" ht="33">
      <c r="A74" s="303">
        <v>2.39</v>
      </c>
      <c r="B74" s="47" t="s">
        <v>256</v>
      </c>
      <c r="C74" s="66">
        <v>-184</v>
      </c>
      <c r="D74" s="66">
        <v>-184</v>
      </c>
    </row>
    <row r="75" spans="1:4" ht="49.5">
      <c r="A75" s="303">
        <v>2.4</v>
      </c>
      <c r="B75" s="47" t="s">
        <v>257</v>
      </c>
      <c r="C75" s="66">
        <v>-728</v>
      </c>
      <c r="D75" s="66">
        <v>-728</v>
      </c>
    </row>
    <row r="76" spans="1:4" ht="33">
      <c r="A76" s="303">
        <v>2.41</v>
      </c>
      <c r="B76" s="47" t="s">
        <v>265</v>
      </c>
      <c r="C76" s="66">
        <v>7000</v>
      </c>
      <c r="D76" s="66">
        <v>7000</v>
      </c>
    </row>
    <row r="77" spans="1:4" ht="33">
      <c r="A77" s="303">
        <v>2.42</v>
      </c>
      <c r="B77" s="47" t="s">
        <v>266</v>
      </c>
      <c r="C77" s="66">
        <v>6000</v>
      </c>
      <c r="D77" s="66">
        <v>6000</v>
      </c>
    </row>
    <row r="78" spans="1:4" ht="33">
      <c r="A78" s="303">
        <v>2.4300000000000002</v>
      </c>
      <c r="B78" s="47" t="s">
        <v>267</v>
      </c>
      <c r="C78" s="66">
        <v>4000</v>
      </c>
      <c r="D78" s="66">
        <v>4000</v>
      </c>
    </row>
    <row r="79" spans="1:4" ht="32.25" customHeight="1">
      <c r="A79" s="303">
        <v>2.44</v>
      </c>
      <c r="B79" s="47" t="s">
        <v>268</v>
      </c>
      <c r="C79" s="66">
        <v>4000</v>
      </c>
      <c r="D79" s="66">
        <v>4000</v>
      </c>
    </row>
    <row r="80" spans="1:4" ht="33">
      <c r="A80" s="303">
        <v>2.4500000000000002</v>
      </c>
      <c r="B80" s="47" t="s">
        <v>269</v>
      </c>
      <c r="C80" s="66">
        <v>5300</v>
      </c>
      <c r="D80" s="66">
        <v>5300</v>
      </c>
    </row>
    <row r="81" spans="1:4" ht="33">
      <c r="A81" s="303">
        <v>2.46</v>
      </c>
      <c r="B81" s="47" t="s">
        <v>270</v>
      </c>
      <c r="C81" s="66">
        <v>9535.5</v>
      </c>
      <c r="D81" s="66">
        <v>9535.5</v>
      </c>
    </row>
    <row r="82" spans="1:4" ht="33">
      <c r="A82" s="303">
        <v>2.4700000000000002</v>
      </c>
      <c r="B82" s="47" t="s">
        <v>271</v>
      </c>
      <c r="C82" s="66">
        <v>3000</v>
      </c>
      <c r="D82" s="66">
        <v>3000</v>
      </c>
    </row>
    <row r="83" spans="1:4" ht="16.5">
      <c r="A83" s="307">
        <v>3</v>
      </c>
      <c r="B83" s="308" t="s">
        <v>272</v>
      </c>
      <c r="C83" s="93">
        <v>2500</v>
      </c>
      <c r="D83" s="93">
        <v>2500</v>
      </c>
    </row>
    <row r="84" spans="1:4" ht="16.5">
      <c r="A84" s="309"/>
      <c r="B84" s="310" t="s">
        <v>7</v>
      </c>
      <c r="C84" s="310"/>
      <c r="D84" s="310"/>
    </row>
    <row r="85" spans="1:4" ht="49.5">
      <c r="A85" s="311">
        <v>3.11</v>
      </c>
      <c r="B85" s="47" t="s">
        <v>273</v>
      </c>
      <c r="C85" s="66">
        <v>2500</v>
      </c>
      <c r="D85" s="66">
        <v>2500</v>
      </c>
    </row>
    <row r="86" spans="1:4" ht="50.1" customHeight="1"/>
    <row r="87" spans="1:4" ht="50.1" customHeight="1"/>
    <row r="88" spans="1:4" ht="50.1" customHeight="1"/>
    <row r="89" spans="1:4" ht="50.1" customHeight="1"/>
  </sheetData>
  <mergeCells count="7">
    <mergeCell ref="A1:D1"/>
    <mergeCell ref="A2:D2"/>
    <mergeCell ref="A4:D4"/>
    <mergeCell ref="A5:D5"/>
    <mergeCell ref="A6:A7"/>
    <mergeCell ref="B6:B7"/>
    <mergeCell ref="C6:D6"/>
  </mergeCells>
  <pageMargins left="0.17" right="0.1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Aragatsotn</vt:lpstr>
      <vt:lpstr>Aragatsotn crag</vt:lpstr>
      <vt:lpstr>Ararat</vt:lpstr>
      <vt:lpstr>Ararat crag</vt:lpstr>
      <vt:lpstr>Armavir</vt:lpstr>
      <vt:lpstr>Armavir crag</vt:lpstr>
      <vt:lpstr>Gegharqunik</vt:lpstr>
      <vt:lpstr>Gegharqunik crag</vt:lpstr>
      <vt:lpstr>Lori</vt:lpstr>
      <vt:lpstr>Lori crag</vt:lpstr>
      <vt:lpstr>Kotayq</vt:lpstr>
      <vt:lpstr>Kotayq crag</vt:lpstr>
      <vt:lpstr>Shirak</vt:lpstr>
      <vt:lpstr>Shirak crag</vt:lpstr>
      <vt:lpstr>Vayoc Dzor</vt:lpstr>
      <vt:lpstr>Vayoc dzor crag </vt:lpstr>
      <vt:lpstr>Tavush</vt:lpstr>
      <vt:lpstr>Tavush crag</vt:lpstr>
      <vt:lpstr>Gnum</vt:lpstr>
      <vt:lpstr>ԸՆԴԱՄԵՆԸ</vt:lpstr>
      <vt:lpstr>2Gegharqunik</vt:lpstr>
      <vt:lpstr>TAVUSH1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2012-08-08T08:07:46Z</dcterms:modified>
</cp:coreProperties>
</file>