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95" windowWidth="18195" windowHeight="11685"/>
  </bookViews>
  <sheets>
    <sheet name="01.08.2017" sheetId="2" r:id="rId1"/>
  </sheets>
  <definedNames>
    <definedName name="_xlnm.Print_Area" localSheetId="0">'01.08.2017'!$A$1:$S$24</definedName>
  </definedNames>
  <calcPr calcId="125725"/>
</workbook>
</file>

<file path=xl/calcChain.xml><?xml version="1.0" encoding="utf-8"?>
<calcChain xmlns="http://schemas.openxmlformats.org/spreadsheetml/2006/main">
  <c r="S21" i="2"/>
  <c r="N7"/>
  <c r="L6" l="1"/>
  <c r="L18"/>
  <c r="P20" l="1"/>
  <c r="N19"/>
  <c r="P19" s="1"/>
  <c r="P18"/>
  <c r="P16"/>
  <c r="N17"/>
  <c r="L17"/>
  <c r="N15"/>
  <c r="P15" s="1"/>
  <c r="P14"/>
  <c r="N13"/>
  <c r="P13" s="1"/>
  <c r="N12"/>
  <c r="P12" s="1"/>
  <c r="P11"/>
  <c r="P10"/>
  <c r="P9"/>
  <c r="P8"/>
  <c r="P7"/>
  <c r="N6"/>
  <c r="P6" s="1"/>
  <c r="N5"/>
  <c r="L5"/>
  <c r="O4"/>
  <c r="N4"/>
  <c r="P4" s="1"/>
  <c r="O3"/>
  <c r="N3"/>
  <c r="P3" s="1"/>
  <c r="P5" l="1"/>
  <c r="P17"/>
  <c r="R21" l="1"/>
</calcChain>
</file>

<file path=xl/sharedStrings.xml><?xml version="1.0" encoding="utf-8"?>
<sst xmlns="http://schemas.openxmlformats.org/spreadsheetml/2006/main" count="163" uniqueCount="90">
  <si>
    <t>«Լոռի-ջրմուղկոյուղի» ՓԲԸ</t>
  </si>
  <si>
    <t>Գերմանիա (KfW)</t>
  </si>
  <si>
    <t>EUR</t>
  </si>
  <si>
    <t>0.75% և 0.25% պարտավճար</t>
  </si>
  <si>
    <t>02.08.05թ.Ենթավարկային պայմանագիր</t>
  </si>
  <si>
    <t>30.06.2015 30.12.2044</t>
  </si>
  <si>
    <t>ՀՀ դրամ</t>
  </si>
  <si>
    <t>«Շիրակի-ջրմուղկոյուղի» ՓԲԸ</t>
  </si>
  <si>
    <t>2,6% և 0,25% պարտավճար</t>
  </si>
  <si>
    <t>01.12.10թ. Ենթավարկային պայմանագիր</t>
  </si>
  <si>
    <t>30.06.2015 30.12.2024</t>
  </si>
  <si>
    <t>«Նոր Ակունք» ՓԲԸ</t>
  </si>
  <si>
    <t>Համայնքային ենթակառուցվածքների զարգացման I ծրագրի I փուլ - Արմավիրի մարզի ջրամատակարարման և ջրահեռացման ենթակառուցվածք</t>
  </si>
  <si>
    <t>28.02.02թ. Ենթավարկային պայմանագիր և 10.08.04թ. փոփոխություն</t>
  </si>
  <si>
    <t>30.06.2011 30.12.2041</t>
  </si>
  <si>
    <t>«Հայջրմուղկոյուղի» ՓԲԸ</t>
  </si>
  <si>
    <t>Սևանա լճի բնապահպանական ծրագիր (I մասնաբաժին)</t>
  </si>
  <si>
    <t>ՎԶԵԲ</t>
  </si>
  <si>
    <t>10.07.08թ. Ենթավարկային պայմանագիր</t>
  </si>
  <si>
    <t>16.04.2012 16.04.2022</t>
  </si>
  <si>
    <t>Սևանա լճի բնապահպանական ծրագիր (II մասնաբաժին)</t>
  </si>
  <si>
    <t xml:space="preserve"> «Հայջրմուղկոյուղի» ՓԲԸ</t>
  </si>
  <si>
    <t>Համայնքային ջրամատակարարման ծրագիր</t>
  </si>
  <si>
    <t>ՎԶՄԲ</t>
  </si>
  <si>
    <t>ԱՄՆ դոլար</t>
  </si>
  <si>
    <t>01.08.2022 01.02.2037</t>
  </si>
  <si>
    <t>Համայնքային ջրամատակարարման և ջրահեռացման ծրագիր</t>
  </si>
  <si>
    <t>ԶՄԸ</t>
  </si>
  <si>
    <t>SDR</t>
  </si>
  <si>
    <t>0,75% և 0,5% պարտավճար</t>
  </si>
  <si>
    <t>01.08.2014 01.02.2044</t>
  </si>
  <si>
    <t>Ջրամատակարարման և ջրահեռացման սեկտորի ծրագիր</t>
  </si>
  <si>
    <t>ԱԶԲ</t>
  </si>
  <si>
    <t>01.02.2016    01.08.2039</t>
  </si>
  <si>
    <t>Համայնքային ջրամատակարարման և ջրահեռացման ծրագրի լրացուցիչ ֆինանսավորում</t>
  </si>
  <si>
    <t>01.02.2019 01.08.2028</t>
  </si>
  <si>
    <t>Ջրամատակարարման և ջրահեռացման սեկտորի ծրագիր (լրացուցիչ ֆինանսավորում)</t>
  </si>
  <si>
    <t>Հայաստանի փոքր համայնքների ջրային ծրագիր</t>
  </si>
  <si>
    <t>20.07.12թ. Ենթավարկային պայմանագիր</t>
  </si>
  <si>
    <t>16.10.2014 16.04.2026</t>
  </si>
  <si>
    <t>ԵՆԲ</t>
  </si>
  <si>
    <t>17.12.13թ. Ենթավարկային պայմանագիր</t>
  </si>
  <si>
    <t>16.04.2021 16.10.2038</t>
  </si>
  <si>
    <t>Հ/Հ</t>
  </si>
  <si>
    <t>Վարկառու</t>
  </si>
  <si>
    <t xml:space="preserve">Արտաքին պարտքի և ՀՀ պետական բյուջեի միջոցների հաշվին իրականացվող ծրագիր </t>
  </si>
  <si>
    <t>Վարկի աղբյուրը</t>
  </si>
  <si>
    <t>Արժույթը</t>
  </si>
  <si>
    <t>Վարկի գումարի չափը</t>
  </si>
  <si>
    <t>Ենթավարկային պայմանագրի կնքման ամսաթիվը և համարը</t>
  </si>
  <si>
    <t>Ենթավարկի մարման ժամկետը</t>
  </si>
  <si>
    <t>Ենթավարկի գումարը</t>
  </si>
  <si>
    <t>Ենթավարկի փաստացի  տրամադրված գումարը</t>
  </si>
  <si>
    <t>Ենթավարկի տոկոսադրույքը</t>
  </si>
  <si>
    <t>Մարված վարկի հիմնական գումար</t>
  </si>
  <si>
    <t>Մարված տոկոսագումար</t>
  </si>
  <si>
    <t>01.08.2020 01.02.2045</t>
  </si>
  <si>
    <t xml:space="preserve">Համայնքային ենթակառուցվածքների զարգացման II ծրագրի III փուլ </t>
  </si>
  <si>
    <t xml:space="preserve">Համայնքային ենթակառուցվածքների զարգացման II ծրագրի III փուլ - </t>
  </si>
  <si>
    <t>Համայնքային ենթակառուցվածքների զարգացման II ծրագրի III փուլ</t>
  </si>
  <si>
    <t>09.06.16թ. Ենթավարկային համաձայնագիր</t>
  </si>
  <si>
    <t>30.06.2019  30.12.2028</t>
  </si>
  <si>
    <t>«Շիրակի-ջրմուղկոյուղի» /Լոռու և Շիրակի մարզերի ջրամատակարարման և ջրահեռացման համակարգերի վերականգնում ծրագիր I փուլ/</t>
  </si>
  <si>
    <t xml:space="preserve">  «Լոռի-ջրմուղկոյուղի» ՓԲԸ /Լոռու և Շիրակի մարզերի ջրամատակարարման և ջրահեռացման համակարգերի վերականգնում ծրագիր II փուլ/</t>
  </si>
  <si>
    <t xml:space="preserve"> «Շիրակի-ջրմուղկոյուղի» /Լոռու և Շիրակի մարզերի ջրամատակարարման և ջրահեռացման համակարգերի վերականգնում ծրագիր II փուլ/</t>
  </si>
  <si>
    <t xml:space="preserve"> «Լոռի-ջրմուղկոյուղի» ՓԲԸ /Լոռու և Շիրակի մարզերի ջրամատակարարման և ջրահեռացման համակարգերի վերականգնում ծրագիր I փուլ/</t>
  </si>
  <si>
    <t>**)«Լոռի-ջրմուղկոյուղի» ՓԲԸ</t>
  </si>
  <si>
    <t>**) «Շիրակի-ջրմուղկոյուղի» ՓԲԸ</t>
  </si>
  <si>
    <t>**) «Հայջրմուղկոյուղի» ՓԲԸ</t>
  </si>
  <si>
    <t>**) «Նոր Ակունք» ՓԲԸ</t>
  </si>
  <si>
    <t>**) «Լոռի-ջրմուղկոյուղի» ՓԲԸ</t>
  </si>
  <si>
    <t>05.10.2004թ. Ենթավարկային համաձայնագիր</t>
  </si>
  <si>
    <t>10.06.2008թ.Ենթավարկային համաձայնագիր</t>
  </si>
  <si>
    <t>23.03.2009թ.Ենթավարկային համաձայնագիր</t>
  </si>
  <si>
    <t>07.09.2012թ.Ենթավարկային համաձայնագիր</t>
  </si>
  <si>
    <t>22.06.2012թ.Ենթավարկային համաձայնագիր</t>
  </si>
  <si>
    <t>Ընդամենը</t>
  </si>
  <si>
    <t>1.9% և 0.25% պարտավճար</t>
  </si>
  <si>
    <t>փոփոխական/1.7%, 2%</t>
  </si>
  <si>
    <t xml:space="preserve">1%  և սկսած 01.02.2016թ. 1,5%,սկսած 01.01.2017թ. 2.93%, </t>
  </si>
  <si>
    <t>1%  և սկսած 01.01.2017թ. 2,31%</t>
  </si>
  <si>
    <t>փոփոխական/0.796%, 01/08/17  0.758%</t>
  </si>
  <si>
    <t>փոփոխական/3.039%, 2.025%, 1.579%</t>
  </si>
  <si>
    <t>փոփոխական/0.796% /0.758</t>
  </si>
  <si>
    <t>Ենթավարկերի գծով պարտավորությունների հաշվարկը կատարված է 01.08.17թ. դրությամբ, իսկ  տարադրամի փոխարժեքների համար հիմք են ընդունվել 2017թ. Պետական բյուջեով սահմանված փոխարժեքները՝01.11.2016թ.դրությամբ (1ԱՄՆ դոլար=475.36ՀՀ դրամ, 1Եվրո=522.66ՀՀ դրամ, 1ՀՓԻ=653.07ՀՀդրամ):</t>
  </si>
  <si>
    <t xml:space="preserve">Միջազգային ֆինանսական կազմակերպությունների կողմից ջրային ոլորտի կազմակերպություններին տրամադրված վարկերի մասին առ 01.08.2017թ. </t>
  </si>
  <si>
    <t xml:space="preserve">Վարկի հիմնական գումարի մնացորդ </t>
  </si>
  <si>
    <t xml:space="preserve">Հաշվարկված տոկոսագումար </t>
  </si>
  <si>
    <t>Վարկի հիմնական գումարի մնացորդ, ՀՀ դրամ</t>
  </si>
  <si>
    <t>Հաշվարկված տոկոսագումար ՀՀ դրամով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</si>
</sst>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.000%"/>
    <numFmt numFmtId="166" formatCode="_(* #,##0_);_(* \(#,##0\);_(* &quot;-&quot;??_);_(@_)"/>
    <numFmt numFmtId="167" formatCode="_(* #,##0.0_);_(* \(#,##0.0\);_(* &quot;-&quot;??_);_(@_)"/>
    <numFmt numFmtId="168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0"/>
      <name val="Arial"/>
      <family val="2"/>
    </font>
    <font>
      <b/>
      <sz val="9"/>
      <name val="GHEA Grapalat"/>
      <family val="3"/>
    </font>
    <font>
      <sz val="9"/>
      <name val="GHEA Grapalat"/>
      <family val="3"/>
    </font>
    <font>
      <sz val="9"/>
      <color rgb="FFFF0000"/>
      <name val="GHEA Grapalat"/>
      <family val="3"/>
    </font>
    <font>
      <sz val="9"/>
      <color theme="1"/>
      <name val="GHEA Grapalat"/>
      <family val="3"/>
    </font>
    <font>
      <sz val="14"/>
      <color theme="1"/>
      <name val="GHEA Grapalat"/>
      <family val="3"/>
    </font>
    <font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5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quotePrefix="1" applyNumberFormat="1" applyFont="1" applyFill="1" applyBorder="1" applyAlignment="1">
      <alignment horizontal="center" vertical="center" wrapText="1"/>
    </xf>
    <xf numFmtId="10" fontId="4" fillId="2" borderId="4" xfId="2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4" fontId="5" fillId="2" borderId="2" xfId="3" applyNumberFormat="1" applyFont="1" applyFill="1" applyBorder="1" applyAlignment="1">
      <alignment vertical="center"/>
    </xf>
    <xf numFmtId="9" fontId="5" fillId="2" borderId="2" xfId="3" applyNumberFormat="1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166" fontId="5" fillId="2" borderId="2" xfId="6" applyNumberFormat="1" applyFont="1" applyFill="1" applyBorder="1" applyAlignment="1">
      <alignment horizontal="center" vertical="center" wrapText="1"/>
    </xf>
    <xf numFmtId="165" fontId="5" fillId="2" borderId="2" xfId="3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10" fontId="5" fillId="2" borderId="2" xfId="3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66" fontId="5" fillId="2" borderId="2" xfId="5" applyNumberFormat="1" applyFont="1" applyFill="1" applyBorder="1" applyAlignment="1">
      <alignment horizontal="center" vertical="center" wrapText="1"/>
    </xf>
    <xf numFmtId="3" fontId="5" fillId="2" borderId="2" xfId="3" applyNumberFormat="1" applyFont="1" applyFill="1" applyBorder="1" applyAlignment="1">
      <alignment vertical="center"/>
    </xf>
    <xf numFmtId="166" fontId="5" fillId="2" borderId="2" xfId="7" applyNumberFormat="1" applyFont="1" applyFill="1" applyBorder="1" applyAlignment="1">
      <alignment horizontal="center" vertical="center" wrapText="1"/>
    </xf>
    <xf numFmtId="10" fontId="5" fillId="2" borderId="2" xfId="3" applyNumberFormat="1" applyFont="1" applyFill="1" applyBorder="1" applyAlignment="1">
      <alignment horizontal="center" vertical="center"/>
    </xf>
    <xf numFmtId="1" fontId="5" fillId="2" borderId="0" xfId="0" applyNumberFormat="1" applyFont="1" applyFill="1"/>
    <xf numFmtId="167" fontId="5" fillId="2" borderId="2" xfId="5" applyNumberFormat="1" applyFont="1" applyFill="1" applyBorder="1" applyAlignment="1">
      <alignment horizontal="center" vertical="center" wrapText="1"/>
    </xf>
    <xf numFmtId="166" fontId="2" fillId="3" borderId="2" xfId="8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vertical="center"/>
    </xf>
    <xf numFmtId="166" fontId="2" fillId="3" borderId="2" xfId="7" applyNumberFormat="1" applyFont="1" applyFill="1" applyBorder="1" applyAlignment="1">
      <alignment horizontal="center" vertical="center" wrapText="1"/>
    </xf>
    <xf numFmtId="166" fontId="2" fillId="3" borderId="2" xfId="5" applyNumberFormat="1" applyFont="1" applyFill="1" applyBorder="1" applyAlignment="1">
      <alignment horizontal="center" vertical="center" wrapText="1"/>
    </xf>
    <xf numFmtId="164" fontId="2" fillId="3" borderId="2" xfId="8" applyNumberFormat="1" applyFont="1" applyFill="1" applyBorder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8" fontId="5" fillId="2" borderId="2" xfId="3" applyNumberFormat="1" applyFont="1" applyFill="1" applyBorder="1" applyAlignment="1">
      <alignment horizontal="center" vertical="center" wrapText="1"/>
    </xf>
    <xf numFmtId="167" fontId="5" fillId="2" borderId="2" xfId="1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left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left" vertical="center" wrapText="1"/>
    </xf>
    <xf numFmtId="0" fontId="5" fillId="2" borderId="11" xfId="3" applyFont="1" applyFill="1" applyBorder="1" applyAlignment="1">
      <alignment horizontal="left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/>
    </xf>
    <xf numFmtId="166" fontId="5" fillId="2" borderId="11" xfId="5" applyNumberFormat="1" applyFont="1" applyFill="1" applyBorder="1" applyAlignment="1">
      <alignment horizontal="center" vertical="center" wrapText="1"/>
    </xf>
    <xf numFmtId="166" fontId="5" fillId="2" borderId="11" xfId="7" applyNumberFormat="1" applyFont="1" applyFill="1" applyBorder="1" applyAlignment="1">
      <alignment horizontal="center" vertical="center" wrapText="1"/>
    </xf>
    <xf numFmtId="166" fontId="2" fillId="3" borderId="11" xfId="8" applyNumberFormat="1" applyFont="1" applyFill="1" applyBorder="1" applyAlignment="1">
      <alignment horizontal="center" vertical="center" wrapText="1"/>
    </xf>
    <xf numFmtId="167" fontId="5" fillId="2" borderId="11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left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166" fontId="5" fillId="2" borderId="13" xfId="5" applyNumberFormat="1" applyFont="1" applyFill="1" applyBorder="1" applyAlignment="1">
      <alignment horizontal="center" vertical="center" wrapText="1"/>
    </xf>
    <xf numFmtId="166" fontId="5" fillId="2" borderId="13" xfId="7" applyNumberFormat="1" applyFont="1" applyFill="1" applyBorder="1" applyAlignment="1">
      <alignment horizontal="center" vertical="center" wrapText="1"/>
    </xf>
    <xf numFmtId="166" fontId="2" fillId="3" borderId="13" xfId="8" applyNumberFormat="1" applyFont="1" applyFill="1" applyBorder="1" applyAlignment="1">
      <alignment horizontal="center" vertical="center" wrapText="1"/>
    </xf>
    <xf numFmtId="0" fontId="5" fillId="2" borderId="13" xfId="0" applyFont="1" applyFill="1" applyBorder="1"/>
    <xf numFmtId="166" fontId="5" fillId="2" borderId="13" xfId="0" applyNumberFormat="1" applyFont="1" applyFill="1" applyBorder="1"/>
    <xf numFmtId="167" fontId="5" fillId="2" borderId="9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/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6" fontId="7" fillId="0" borderId="0" xfId="0" applyNumberFormat="1" applyFont="1"/>
  </cellXfs>
  <cellStyles count="9">
    <cellStyle name="Comma" xfId="1" builtinId="3"/>
    <cellStyle name="Comma 4" xfId="5"/>
    <cellStyle name="Comma 7" xfId="8"/>
    <cellStyle name="Normal" xfId="0" builtinId="0"/>
    <cellStyle name="Normal 14" xfId="3"/>
    <cellStyle name="Percent" xfId="2" builtinId="5"/>
    <cellStyle name="Обычный 2" xfId="4"/>
    <cellStyle name="Финансовый 2" xfId="6"/>
    <cellStyle name="Финансовый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view="pageBreakPreview" topLeftCell="B13" zoomScale="60" zoomScaleNormal="100" workbookViewId="0">
      <selection activeCell="L38" sqref="L38"/>
    </sheetView>
  </sheetViews>
  <sheetFormatPr defaultRowHeight="13.5"/>
  <cols>
    <col min="1" max="1" width="5.5703125" style="60" hidden="1" customWidth="1"/>
    <col min="2" max="2" width="2.85546875" style="60" customWidth="1"/>
    <col min="3" max="3" width="23.7109375" style="60" customWidth="1"/>
    <col min="4" max="4" width="36" style="60" customWidth="1"/>
    <col min="5" max="5" width="9.7109375" style="60" customWidth="1"/>
    <col min="6" max="6" width="9.140625" style="60" customWidth="1"/>
    <col min="7" max="7" width="12" style="60" customWidth="1"/>
    <col min="8" max="8" width="17.42578125" style="60" customWidth="1"/>
    <col min="9" max="9" width="12.140625" style="60" customWidth="1"/>
    <col min="10" max="10" width="8.85546875" style="60" customWidth="1"/>
    <col min="11" max="11" width="14" style="60" hidden="1" customWidth="1"/>
    <col min="12" max="12" width="13.42578125" style="60" bestFit="1" customWidth="1"/>
    <col min="13" max="13" width="13.140625" style="60" customWidth="1"/>
    <col min="14" max="14" width="14.42578125" style="60" customWidth="1"/>
    <col min="15" max="15" width="15.7109375" style="60" hidden="1" customWidth="1"/>
    <col min="16" max="16" width="16.140625" style="60" customWidth="1"/>
    <col min="17" max="17" width="14.28515625" style="60" customWidth="1"/>
    <col min="18" max="18" width="17.42578125" style="60" customWidth="1"/>
    <col min="19" max="19" width="15" style="60" customWidth="1"/>
    <col min="20" max="16384" width="9.140625" style="60"/>
  </cols>
  <sheetData>
    <row r="1" spans="1:19" ht="21" thickBot="1">
      <c r="C1" s="61" t="s">
        <v>85</v>
      </c>
      <c r="E1" s="61"/>
      <c r="F1" s="61"/>
      <c r="G1" s="61"/>
      <c r="H1" s="61"/>
      <c r="I1" s="61"/>
      <c r="J1" s="61"/>
      <c r="K1" s="61"/>
    </row>
    <row r="2" spans="1:19" ht="67.5" customHeight="1">
      <c r="A2" s="30" t="s">
        <v>43</v>
      </c>
      <c r="B2" s="1"/>
      <c r="C2" s="2" t="s">
        <v>44</v>
      </c>
      <c r="D2" s="2" t="s">
        <v>45</v>
      </c>
      <c r="E2" s="2" t="s">
        <v>46</v>
      </c>
      <c r="F2" s="2" t="s">
        <v>47</v>
      </c>
      <c r="G2" s="2" t="s">
        <v>48</v>
      </c>
      <c r="H2" s="3" t="s">
        <v>49</v>
      </c>
      <c r="I2" s="2" t="s">
        <v>50</v>
      </c>
      <c r="J2" s="2" t="s">
        <v>47</v>
      </c>
      <c r="K2" s="2" t="s">
        <v>51</v>
      </c>
      <c r="L2" s="2" t="s">
        <v>52</v>
      </c>
      <c r="M2" s="4" t="s">
        <v>53</v>
      </c>
      <c r="N2" s="2" t="s">
        <v>54</v>
      </c>
      <c r="O2" s="2" t="s">
        <v>55</v>
      </c>
      <c r="P2" s="2" t="s">
        <v>86</v>
      </c>
      <c r="Q2" s="2" t="s">
        <v>87</v>
      </c>
      <c r="R2" s="2" t="s">
        <v>88</v>
      </c>
      <c r="S2" s="5" t="s">
        <v>89</v>
      </c>
    </row>
    <row r="3" spans="1:19" s="17" customFormat="1" ht="51.75" customHeight="1">
      <c r="A3" s="31">
        <v>24</v>
      </c>
      <c r="B3" s="6">
        <v>1</v>
      </c>
      <c r="C3" s="7" t="s">
        <v>0</v>
      </c>
      <c r="D3" s="38" t="s">
        <v>65</v>
      </c>
      <c r="E3" s="8" t="s">
        <v>1</v>
      </c>
      <c r="F3" s="9" t="s">
        <v>2</v>
      </c>
      <c r="G3" s="10">
        <v>6836192.7599999998</v>
      </c>
      <c r="H3" s="11" t="s">
        <v>4</v>
      </c>
      <c r="I3" s="12" t="s">
        <v>5</v>
      </c>
      <c r="J3" s="8" t="s">
        <v>6</v>
      </c>
      <c r="K3" s="13">
        <v>3278716447.8820443</v>
      </c>
      <c r="L3" s="13">
        <v>3278716447.8820443</v>
      </c>
      <c r="M3" s="14" t="s">
        <v>3</v>
      </c>
      <c r="N3" s="15">
        <f>54645274.1+54645274.1+54645274.1+54645274.1</f>
        <v>218581096.40000001</v>
      </c>
      <c r="O3" s="15">
        <f>129099460.1+12090267+11879655</f>
        <v>153069382.09999999</v>
      </c>
      <c r="P3" s="15">
        <f t="shared" ref="P3:P20" si="0">L3-N3</f>
        <v>3060135351.4820442</v>
      </c>
      <c r="Q3" s="33">
        <v>13377846.364190901</v>
      </c>
      <c r="R3" s="15">
        <v>3060135351.4820442</v>
      </c>
      <c r="S3" s="59">
        <v>13377846.364190901</v>
      </c>
    </row>
    <row r="4" spans="1:19" s="17" customFormat="1" ht="51.75" customHeight="1">
      <c r="A4" s="31">
        <v>25</v>
      </c>
      <c r="B4" s="6">
        <v>2</v>
      </c>
      <c r="C4" s="7" t="s">
        <v>7</v>
      </c>
      <c r="D4" s="38" t="s">
        <v>62</v>
      </c>
      <c r="E4" s="8" t="s">
        <v>1</v>
      </c>
      <c r="F4" s="9" t="s">
        <v>2</v>
      </c>
      <c r="G4" s="10">
        <v>8700608.879999999</v>
      </c>
      <c r="H4" s="11" t="s">
        <v>4</v>
      </c>
      <c r="I4" s="12" t="s">
        <v>5</v>
      </c>
      <c r="J4" s="8" t="s">
        <v>6</v>
      </c>
      <c r="K4" s="13">
        <v>4123750639.5047164</v>
      </c>
      <c r="L4" s="13">
        <v>4123750639.5047164</v>
      </c>
      <c r="M4" s="14" t="s">
        <v>3</v>
      </c>
      <c r="N4" s="15">
        <f>68729177+68729177.3+68729178+68729178</f>
        <v>274916710.30000001</v>
      </c>
      <c r="O4" s="15">
        <f>155508169+15206330+14960051</f>
        <v>185674550</v>
      </c>
      <c r="P4" s="15">
        <f t="shared" si="0"/>
        <v>3848833929.2047162</v>
      </c>
      <c r="Q4" s="33">
        <v>16838648</v>
      </c>
      <c r="R4" s="15">
        <v>3848833929.2047162</v>
      </c>
      <c r="S4" s="59">
        <v>16838648</v>
      </c>
    </row>
    <row r="5" spans="1:19" s="17" customFormat="1" ht="51.75" customHeight="1">
      <c r="A5" s="31">
        <v>26</v>
      </c>
      <c r="B5" s="6">
        <v>3</v>
      </c>
      <c r="C5" s="7" t="s">
        <v>66</v>
      </c>
      <c r="D5" s="38" t="s">
        <v>63</v>
      </c>
      <c r="E5" s="8" t="s">
        <v>1</v>
      </c>
      <c r="F5" s="9" t="s">
        <v>2</v>
      </c>
      <c r="G5" s="18">
        <v>12600000</v>
      </c>
      <c r="H5" s="8" t="s">
        <v>9</v>
      </c>
      <c r="I5" s="8" t="s">
        <v>10</v>
      </c>
      <c r="J5" s="8" t="s">
        <v>2</v>
      </c>
      <c r="K5" s="18">
        <v>12600000</v>
      </c>
      <c r="L5" s="18">
        <f>11564605.43+297298.53+46895.95+114150.25+72387.22+96486.9</f>
        <v>12191824.279999999</v>
      </c>
      <c r="M5" s="18" t="s">
        <v>8</v>
      </c>
      <c r="N5" s="15">
        <f>630000+630000+630000+630000</f>
        <v>2520000</v>
      </c>
      <c r="O5" s="15"/>
      <c r="P5" s="33">
        <f t="shared" si="0"/>
        <v>9671824.2799999993</v>
      </c>
      <c r="Q5" s="33">
        <v>147284.6</v>
      </c>
      <c r="R5" s="15">
        <v>5055075678.1847992</v>
      </c>
      <c r="S5" s="59">
        <v>76979769.035999998</v>
      </c>
    </row>
    <row r="6" spans="1:19" s="17" customFormat="1" ht="57" customHeight="1">
      <c r="A6" s="31">
        <v>27</v>
      </c>
      <c r="B6" s="6">
        <v>4</v>
      </c>
      <c r="C6" s="7" t="s">
        <v>67</v>
      </c>
      <c r="D6" s="38" t="s">
        <v>64</v>
      </c>
      <c r="E6" s="8" t="s">
        <v>1</v>
      </c>
      <c r="F6" s="9" t="s">
        <v>2</v>
      </c>
      <c r="G6" s="18">
        <v>17400000</v>
      </c>
      <c r="H6" s="8" t="s">
        <v>9</v>
      </c>
      <c r="I6" s="8" t="s">
        <v>10</v>
      </c>
      <c r="J6" s="8" t="s">
        <v>2</v>
      </c>
      <c r="K6" s="18">
        <v>17400000</v>
      </c>
      <c r="L6" s="23">
        <f>13891380.06+281308.28+83864.48+656054.04+833483.04+87286.02+159612.8+258159.88+47657.81+185202.72+118880.7</f>
        <v>16602889.83</v>
      </c>
      <c r="M6" s="18" t="s">
        <v>8</v>
      </c>
      <c r="N6" s="15">
        <f>870000+870000+870000+870000</f>
        <v>3480000</v>
      </c>
      <c r="O6" s="15"/>
      <c r="P6" s="34">
        <f t="shared" si="0"/>
        <v>13122889.83</v>
      </c>
      <c r="Q6" s="33">
        <v>199960.1</v>
      </c>
      <c r="R6" s="15">
        <v>6858809598.5478001</v>
      </c>
      <c r="S6" s="59">
        <v>104511145.866</v>
      </c>
    </row>
    <row r="7" spans="1:19" s="17" customFormat="1" ht="61.5" customHeight="1">
      <c r="A7" s="31">
        <v>28</v>
      </c>
      <c r="B7" s="6">
        <v>5</v>
      </c>
      <c r="C7" s="7" t="s">
        <v>11</v>
      </c>
      <c r="D7" s="38" t="s">
        <v>12</v>
      </c>
      <c r="E7" s="8" t="s">
        <v>1</v>
      </c>
      <c r="F7" s="9" t="s">
        <v>2</v>
      </c>
      <c r="G7" s="18">
        <v>12782297.029999999</v>
      </c>
      <c r="H7" s="8" t="s">
        <v>13</v>
      </c>
      <c r="I7" s="8" t="s">
        <v>14</v>
      </c>
      <c r="J7" s="8" t="s">
        <v>6</v>
      </c>
      <c r="K7" s="18">
        <v>7232684940.8564339</v>
      </c>
      <c r="L7" s="18">
        <v>7232684940.8564339</v>
      </c>
      <c r="M7" s="14" t="s">
        <v>3</v>
      </c>
      <c r="N7" s="15">
        <f>1049905878+116656209+116656210+116656282</f>
        <v>1399874579</v>
      </c>
      <c r="O7" s="15"/>
      <c r="P7" s="35">
        <f t="shared" si="0"/>
        <v>5832810361.8564339</v>
      </c>
      <c r="Q7" s="33">
        <v>25518545.329999998</v>
      </c>
      <c r="R7" s="15">
        <v>5832810361.8564339</v>
      </c>
      <c r="S7" s="59">
        <v>25518545.329999998</v>
      </c>
    </row>
    <row r="8" spans="1:19" s="17" customFormat="1" ht="39.75" customHeight="1">
      <c r="A8" s="31"/>
      <c r="B8" s="6">
        <v>6</v>
      </c>
      <c r="C8" s="7" t="s">
        <v>70</v>
      </c>
      <c r="D8" s="38" t="s">
        <v>59</v>
      </c>
      <c r="E8" s="8" t="s">
        <v>1</v>
      </c>
      <c r="F8" s="9" t="s">
        <v>2</v>
      </c>
      <c r="G8" s="18">
        <v>4318919</v>
      </c>
      <c r="H8" s="8" t="s">
        <v>60</v>
      </c>
      <c r="I8" s="8" t="s">
        <v>61</v>
      </c>
      <c r="J8" s="9" t="s">
        <v>2</v>
      </c>
      <c r="K8" s="18">
        <v>4318919</v>
      </c>
      <c r="L8" s="18">
        <v>107241.60000000001</v>
      </c>
      <c r="M8" s="32" t="s">
        <v>77</v>
      </c>
      <c r="N8" s="15"/>
      <c r="O8" s="15"/>
      <c r="P8" s="35">
        <f t="shared" si="0"/>
        <v>107241.60000000001</v>
      </c>
      <c r="Q8" s="33">
        <v>7330.62</v>
      </c>
      <c r="R8" s="15">
        <v>56050894.656000003</v>
      </c>
      <c r="S8" s="59">
        <v>3831421.8491999996</v>
      </c>
    </row>
    <row r="9" spans="1:19" s="17" customFormat="1" ht="38.25" customHeight="1">
      <c r="A9" s="31"/>
      <c r="B9" s="6">
        <v>7</v>
      </c>
      <c r="C9" s="7" t="s">
        <v>67</v>
      </c>
      <c r="D9" s="38" t="s">
        <v>59</v>
      </c>
      <c r="E9" s="8" t="s">
        <v>1</v>
      </c>
      <c r="F9" s="9" t="s">
        <v>2</v>
      </c>
      <c r="G9" s="18">
        <v>11221622</v>
      </c>
      <c r="H9" s="8" t="s">
        <v>60</v>
      </c>
      <c r="I9" s="8" t="s">
        <v>61</v>
      </c>
      <c r="J9" s="9" t="s">
        <v>2</v>
      </c>
      <c r="K9" s="18">
        <v>11221622</v>
      </c>
      <c r="L9" s="18">
        <v>229866.3</v>
      </c>
      <c r="M9" s="32" t="s">
        <v>77</v>
      </c>
      <c r="N9" s="15"/>
      <c r="O9" s="15"/>
      <c r="P9" s="35">
        <f t="shared" si="0"/>
        <v>229866.3</v>
      </c>
      <c r="Q9" s="33">
        <v>18577.259999999998</v>
      </c>
      <c r="R9" s="15">
        <v>120141920.35799998</v>
      </c>
      <c r="S9" s="59">
        <v>9709590.7115999982</v>
      </c>
    </row>
    <row r="10" spans="1:19" s="17" customFormat="1" ht="39.75" customHeight="1">
      <c r="A10" s="31"/>
      <c r="B10" s="6">
        <v>8</v>
      </c>
      <c r="C10" s="7" t="s">
        <v>69</v>
      </c>
      <c r="D10" s="38" t="s">
        <v>58</v>
      </c>
      <c r="E10" s="8" t="s">
        <v>1</v>
      </c>
      <c r="F10" s="9" t="s">
        <v>2</v>
      </c>
      <c r="G10" s="18">
        <v>3648649</v>
      </c>
      <c r="H10" s="8" t="s">
        <v>60</v>
      </c>
      <c r="I10" s="8" t="s">
        <v>61</v>
      </c>
      <c r="J10" s="9" t="s">
        <v>2</v>
      </c>
      <c r="K10" s="18">
        <v>3648649</v>
      </c>
      <c r="L10" s="18">
        <v>104909.6</v>
      </c>
      <c r="M10" s="32" t="s">
        <v>77</v>
      </c>
      <c r="N10" s="15"/>
      <c r="O10" s="15"/>
      <c r="P10" s="35">
        <f t="shared" si="0"/>
        <v>104909.6</v>
      </c>
      <c r="Q10" s="33">
        <v>6330.7</v>
      </c>
      <c r="R10" s="15">
        <v>54832051.535999998</v>
      </c>
      <c r="S10" s="59">
        <v>3308803.6619999995</v>
      </c>
    </row>
    <row r="11" spans="1:19" s="17" customFormat="1" ht="39.75" customHeight="1">
      <c r="A11" s="31"/>
      <c r="B11" s="6">
        <v>9</v>
      </c>
      <c r="C11" s="7" t="s">
        <v>68</v>
      </c>
      <c r="D11" s="38" t="s">
        <v>57</v>
      </c>
      <c r="E11" s="8" t="s">
        <v>1</v>
      </c>
      <c r="F11" s="9" t="s">
        <v>2</v>
      </c>
      <c r="G11" s="18">
        <v>10810811</v>
      </c>
      <c r="H11" s="8" t="s">
        <v>60</v>
      </c>
      <c r="I11" s="8" t="s">
        <v>61</v>
      </c>
      <c r="J11" s="9" t="s">
        <v>2</v>
      </c>
      <c r="K11" s="18">
        <v>10810811</v>
      </c>
      <c r="L11" s="18">
        <v>200368.2</v>
      </c>
      <c r="M11" s="32" t="s">
        <v>77</v>
      </c>
      <c r="N11" s="15"/>
      <c r="O11" s="15"/>
      <c r="P11" s="35">
        <f t="shared" si="0"/>
        <v>200368.2</v>
      </c>
      <c r="Q11" s="33">
        <v>17694.310000000001</v>
      </c>
      <c r="R11" s="15">
        <v>104724443.412</v>
      </c>
      <c r="S11" s="59">
        <v>9248108.0646000002</v>
      </c>
    </row>
    <row r="12" spans="1:19" s="17" customFormat="1" ht="38.25" customHeight="1">
      <c r="A12" s="31">
        <v>29</v>
      </c>
      <c r="B12" s="6">
        <v>10</v>
      </c>
      <c r="C12" s="7" t="s">
        <v>15</v>
      </c>
      <c r="D12" s="38" t="s">
        <v>16</v>
      </c>
      <c r="E12" s="8" t="s">
        <v>17</v>
      </c>
      <c r="F12" s="9" t="s">
        <v>2</v>
      </c>
      <c r="G12" s="18">
        <v>5000000</v>
      </c>
      <c r="H12" s="8" t="s">
        <v>18</v>
      </c>
      <c r="I12" s="8" t="s">
        <v>19</v>
      </c>
      <c r="J12" s="8" t="s">
        <v>6</v>
      </c>
      <c r="K12" s="18">
        <v>2515453775.7399998</v>
      </c>
      <c r="L12" s="18">
        <v>2515453775.7399998</v>
      </c>
      <c r="M12" s="16">
        <v>5.7599999999999998E-2</v>
      </c>
      <c r="N12" s="24">
        <f>1071174095.9+120356640</f>
        <v>1191530735.9000001</v>
      </c>
      <c r="O12" s="15"/>
      <c r="P12" s="34">
        <f t="shared" si="0"/>
        <v>1323923039.8399997</v>
      </c>
      <c r="Q12" s="33">
        <v>44292298.700000003</v>
      </c>
      <c r="R12" s="15">
        <v>1323923039.8399997</v>
      </c>
      <c r="S12" s="59">
        <v>44292298.700000003</v>
      </c>
    </row>
    <row r="13" spans="1:19" s="17" customFormat="1" ht="38.25" customHeight="1">
      <c r="A13" s="31">
        <v>30</v>
      </c>
      <c r="B13" s="6">
        <v>11</v>
      </c>
      <c r="C13" s="7" t="s">
        <v>15</v>
      </c>
      <c r="D13" s="38" t="s">
        <v>20</v>
      </c>
      <c r="E13" s="8" t="s">
        <v>17</v>
      </c>
      <c r="F13" s="9" t="s">
        <v>2</v>
      </c>
      <c r="G13" s="18">
        <v>2000000</v>
      </c>
      <c r="H13" s="8" t="s">
        <v>18</v>
      </c>
      <c r="I13" s="8" t="s">
        <v>19</v>
      </c>
      <c r="J13" s="8" t="s">
        <v>6</v>
      </c>
      <c r="K13" s="18">
        <v>1039852318.9400001</v>
      </c>
      <c r="L13" s="18">
        <v>1039852318.9400001</v>
      </c>
      <c r="M13" s="8" t="s">
        <v>83</v>
      </c>
      <c r="N13" s="24">
        <f>421026216.1+51568839</f>
        <v>472595055.10000002</v>
      </c>
      <c r="O13" s="15"/>
      <c r="P13" s="24">
        <f t="shared" si="0"/>
        <v>567257263.84000003</v>
      </c>
      <c r="Q13" s="33">
        <v>2596178.9</v>
      </c>
      <c r="R13" s="15">
        <v>567257263.84000003</v>
      </c>
      <c r="S13" s="59">
        <v>2596178.9</v>
      </c>
    </row>
    <row r="14" spans="1:19" s="17" customFormat="1" ht="38.25" customHeight="1">
      <c r="A14" s="31">
        <v>31</v>
      </c>
      <c r="B14" s="6">
        <v>12</v>
      </c>
      <c r="C14" s="7" t="s">
        <v>21</v>
      </c>
      <c r="D14" s="38" t="s">
        <v>22</v>
      </c>
      <c r="E14" s="8" t="s">
        <v>23</v>
      </c>
      <c r="F14" s="8" t="s">
        <v>24</v>
      </c>
      <c r="G14" s="18">
        <v>15000000</v>
      </c>
      <c r="H14" s="8" t="s">
        <v>75</v>
      </c>
      <c r="I14" s="8" t="s">
        <v>25</v>
      </c>
      <c r="J14" s="8" t="s">
        <v>24</v>
      </c>
      <c r="K14" s="18">
        <v>15000000</v>
      </c>
      <c r="L14" s="18">
        <v>15000000</v>
      </c>
      <c r="M14" s="8" t="s">
        <v>78</v>
      </c>
      <c r="N14" s="15">
        <v>69581</v>
      </c>
      <c r="O14" s="15"/>
      <c r="P14" s="24">
        <f t="shared" si="0"/>
        <v>14930419</v>
      </c>
      <c r="Q14" s="33">
        <v>169634.1</v>
      </c>
      <c r="R14" s="39">
        <v>7097323975.8400002</v>
      </c>
      <c r="S14" s="59">
        <v>80637265.776000008</v>
      </c>
    </row>
    <row r="15" spans="1:19" s="17" customFormat="1" ht="39" customHeight="1">
      <c r="A15" s="31">
        <v>32</v>
      </c>
      <c r="B15" s="6">
        <v>13</v>
      </c>
      <c r="C15" s="7" t="s">
        <v>21</v>
      </c>
      <c r="D15" s="38" t="s">
        <v>26</v>
      </c>
      <c r="E15" s="8" t="s">
        <v>27</v>
      </c>
      <c r="F15" s="9" t="s">
        <v>28</v>
      </c>
      <c r="G15" s="18">
        <v>15400000</v>
      </c>
      <c r="H15" s="8" t="s">
        <v>71</v>
      </c>
      <c r="I15" s="8" t="s">
        <v>30</v>
      </c>
      <c r="J15" s="8" t="s">
        <v>24</v>
      </c>
      <c r="K15" s="19">
        <v>23466455.539999999</v>
      </c>
      <c r="L15" s="25">
        <v>23466455.539999999</v>
      </c>
      <c r="M15" s="13" t="s">
        <v>29</v>
      </c>
      <c r="N15" s="28">
        <f>1564430.36858043+391107.59</f>
        <v>1955537.9585804301</v>
      </c>
      <c r="O15" s="15"/>
      <c r="P15" s="24">
        <f t="shared" si="0"/>
        <v>21510917.581419569</v>
      </c>
      <c r="Q15" s="33">
        <v>93705</v>
      </c>
      <c r="R15" s="39">
        <v>10225429781.503607</v>
      </c>
      <c r="S15" s="59">
        <v>44543608.800000004</v>
      </c>
    </row>
    <row r="16" spans="1:19" s="17" customFormat="1" ht="39" customHeight="1">
      <c r="A16" s="31"/>
      <c r="B16" s="6">
        <v>14</v>
      </c>
      <c r="C16" s="7" t="s">
        <v>21</v>
      </c>
      <c r="D16" s="38" t="s">
        <v>34</v>
      </c>
      <c r="E16" s="8" t="s">
        <v>27</v>
      </c>
      <c r="F16" s="9" t="s">
        <v>28</v>
      </c>
      <c r="G16" s="18">
        <v>12800000</v>
      </c>
      <c r="H16" s="8" t="s">
        <v>73</v>
      </c>
      <c r="I16" s="8" t="s">
        <v>35</v>
      </c>
      <c r="J16" s="8" t="s">
        <v>24</v>
      </c>
      <c r="K16" s="20">
        <v>19871562.086483814</v>
      </c>
      <c r="L16" s="26">
        <v>19871562.086483814</v>
      </c>
      <c r="M16" s="21">
        <v>7.4999999999999997E-3</v>
      </c>
      <c r="N16" s="24"/>
      <c r="O16" s="15"/>
      <c r="P16" s="24">
        <f t="shared" si="0"/>
        <v>19871562.086483814</v>
      </c>
      <c r="Q16" s="33">
        <v>86563.8</v>
      </c>
      <c r="R16" s="39">
        <v>9446145753.4309464</v>
      </c>
      <c r="S16" s="59">
        <v>41148967.968000002</v>
      </c>
    </row>
    <row r="17" spans="1:19" s="17" customFormat="1" ht="52.5" customHeight="1">
      <c r="A17" s="31">
        <v>33</v>
      </c>
      <c r="B17" s="6">
        <v>15</v>
      </c>
      <c r="C17" s="7" t="s">
        <v>21</v>
      </c>
      <c r="D17" s="38" t="s">
        <v>31</v>
      </c>
      <c r="E17" s="8" t="s">
        <v>32</v>
      </c>
      <c r="F17" s="9" t="s">
        <v>28</v>
      </c>
      <c r="G17" s="18">
        <v>23498000</v>
      </c>
      <c r="H17" s="8" t="s">
        <v>72</v>
      </c>
      <c r="I17" s="8" t="s">
        <v>33</v>
      </c>
      <c r="J17" s="8" t="s">
        <v>24</v>
      </c>
      <c r="K17" s="19">
        <v>36315846.669999994</v>
      </c>
      <c r="L17" s="25">
        <f>36315846.67</f>
        <v>36315846.670000002</v>
      </c>
      <c r="M17" s="13" t="s">
        <v>79</v>
      </c>
      <c r="N17" s="24">
        <f>756580.138958333+756580</f>
        <v>1513160.1389583331</v>
      </c>
      <c r="O17" s="15"/>
      <c r="P17" s="24">
        <f t="shared" si="0"/>
        <v>34802686.531041667</v>
      </c>
      <c r="Q17" s="33">
        <v>592275</v>
      </c>
      <c r="R17" s="39">
        <v>16543805069.395967</v>
      </c>
      <c r="S17" s="59">
        <v>281543844</v>
      </c>
    </row>
    <row r="18" spans="1:19" s="17" customFormat="1" ht="47.25" customHeight="1">
      <c r="A18" s="31">
        <v>36</v>
      </c>
      <c r="B18" s="6">
        <v>16</v>
      </c>
      <c r="C18" s="7" t="s">
        <v>68</v>
      </c>
      <c r="D18" s="38" t="s">
        <v>36</v>
      </c>
      <c r="E18" s="8" t="s">
        <v>32</v>
      </c>
      <c r="F18" s="9" t="s">
        <v>28</v>
      </c>
      <c r="G18" s="18">
        <v>25886001</v>
      </c>
      <c r="H18" s="8" t="s">
        <v>74</v>
      </c>
      <c r="I18" s="8" t="s">
        <v>56</v>
      </c>
      <c r="J18" s="9" t="s">
        <v>28</v>
      </c>
      <c r="K18" s="18">
        <v>25886000</v>
      </c>
      <c r="L18" s="27">
        <f>25246915.71+123217.85+156859.15+109806.57+155780.85</f>
        <v>25792580.130000003</v>
      </c>
      <c r="M18" s="20" t="s">
        <v>80</v>
      </c>
      <c r="N18" s="24"/>
      <c r="O18" s="29"/>
      <c r="P18" s="28">
        <f t="shared" si="0"/>
        <v>25792580.130000003</v>
      </c>
      <c r="Q18" s="33">
        <v>244237.76</v>
      </c>
      <c r="R18" s="15">
        <v>16844360305.499104</v>
      </c>
      <c r="S18" s="59">
        <v>159504353.92320001</v>
      </c>
    </row>
    <row r="19" spans="1:19" s="17" customFormat="1" ht="51.75" customHeight="1">
      <c r="A19" s="31">
        <v>36</v>
      </c>
      <c r="B19" s="6">
        <v>17</v>
      </c>
      <c r="C19" s="7" t="s">
        <v>21</v>
      </c>
      <c r="D19" s="38" t="s">
        <v>37</v>
      </c>
      <c r="E19" s="8" t="s">
        <v>17</v>
      </c>
      <c r="F19" s="9" t="s">
        <v>2</v>
      </c>
      <c r="G19" s="18">
        <v>6500000</v>
      </c>
      <c r="H19" s="8" t="s">
        <v>38</v>
      </c>
      <c r="I19" s="8" t="s">
        <v>39</v>
      </c>
      <c r="J19" s="8" t="s">
        <v>2</v>
      </c>
      <c r="K19" s="20">
        <v>6500000</v>
      </c>
      <c r="L19" s="27">
        <v>6500000</v>
      </c>
      <c r="M19" s="8" t="s">
        <v>81</v>
      </c>
      <c r="N19" s="24">
        <f>812500+270833.33+270833.33</f>
        <v>1354166.6600000001</v>
      </c>
      <c r="O19" s="24"/>
      <c r="P19" s="24">
        <f t="shared" si="0"/>
        <v>5145833.34</v>
      </c>
      <c r="Q19" s="15">
        <v>23551</v>
      </c>
      <c r="R19" s="39">
        <v>2689521253.4843998</v>
      </c>
      <c r="S19" s="59">
        <v>12309165.66</v>
      </c>
    </row>
    <row r="20" spans="1:19" s="17" customFormat="1" ht="42" customHeight="1" thickBot="1">
      <c r="A20" s="37"/>
      <c r="B20" s="40">
        <v>18</v>
      </c>
      <c r="C20" s="41" t="s">
        <v>21</v>
      </c>
      <c r="D20" s="42" t="s">
        <v>37</v>
      </c>
      <c r="E20" s="43" t="s">
        <v>40</v>
      </c>
      <c r="F20" s="44" t="s">
        <v>2</v>
      </c>
      <c r="G20" s="45">
        <v>6500000</v>
      </c>
      <c r="H20" s="43" t="s">
        <v>41</v>
      </c>
      <c r="I20" s="43" t="s">
        <v>42</v>
      </c>
      <c r="J20" s="43" t="s">
        <v>2</v>
      </c>
      <c r="K20" s="46">
        <v>6500000</v>
      </c>
      <c r="L20" s="46">
        <v>6500000</v>
      </c>
      <c r="M20" s="8" t="s">
        <v>82</v>
      </c>
      <c r="N20" s="47"/>
      <c r="O20" s="47"/>
      <c r="P20" s="47">
        <f t="shared" si="0"/>
        <v>6500000</v>
      </c>
      <c r="Q20" s="48">
        <v>102210.5</v>
      </c>
      <c r="R20" s="49">
        <v>3397290000</v>
      </c>
      <c r="S20" s="59">
        <v>53421339.93</v>
      </c>
    </row>
    <row r="21" spans="1:19" s="17" customFormat="1" ht="22.5" customHeight="1" thickBot="1">
      <c r="A21" s="36"/>
      <c r="B21" s="50"/>
      <c r="C21" s="51" t="s">
        <v>76</v>
      </c>
      <c r="D21" s="52"/>
      <c r="E21" s="52"/>
      <c r="F21" s="53"/>
      <c r="G21" s="54"/>
      <c r="H21" s="52"/>
      <c r="I21" s="52"/>
      <c r="J21" s="52"/>
      <c r="K21" s="55"/>
      <c r="L21" s="55"/>
      <c r="M21" s="55"/>
      <c r="N21" s="56"/>
      <c r="O21" s="56"/>
      <c r="P21" s="56"/>
      <c r="Q21" s="57"/>
      <c r="R21" s="58">
        <f>SUM(R3:R20)</f>
        <v>93126470672.071823</v>
      </c>
      <c r="S21" s="58">
        <f>SUM(S3:S20)</f>
        <v>983320902.5407908</v>
      </c>
    </row>
    <row r="22" spans="1:19" ht="18" customHeight="1">
      <c r="C22" s="62" t="s">
        <v>84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19" ht="12" hidden="1" customHeight="1"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9"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4"/>
    </row>
    <row r="25" spans="1:19">
      <c r="C25" s="17"/>
      <c r="D25" s="22"/>
      <c r="E25" s="17"/>
    </row>
    <row r="26" spans="1:19">
      <c r="C26" s="17"/>
      <c r="D26" s="22"/>
      <c r="E26" s="17"/>
    </row>
    <row r="27" spans="1:19">
      <c r="C27" s="17"/>
      <c r="D27" s="22"/>
      <c r="E27" s="17"/>
    </row>
    <row r="28" spans="1:19">
      <c r="C28" s="17"/>
      <c r="D28" s="22"/>
      <c r="E28" s="17"/>
    </row>
  </sheetData>
  <mergeCells count="1">
    <mergeCell ref="C22:Q24"/>
  </mergeCells>
  <printOptions horizontalCentered="1"/>
  <pageMargins left="0.25" right="0.25" top="0.25" bottom="0.25" header="0.3" footer="0.3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01.08.2017</vt:lpstr>
      <vt:lpstr>'01.08.2017'!Print_Area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Narine Harutyunyan</dc:creator>
  <cp:lastModifiedBy>Admin</cp:lastModifiedBy>
  <cp:lastPrinted>2017-07-12T14:27:30Z</cp:lastPrinted>
  <dcterms:created xsi:type="dcterms:W3CDTF">2015-12-29T13:31:22Z</dcterms:created>
  <dcterms:modified xsi:type="dcterms:W3CDTF">2017-07-12T14:28:12Z</dcterms:modified>
</cp:coreProperties>
</file>