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885" windowWidth="14805" windowHeight="7230" tabRatio="942" firstSheet="6" activeTab="6"/>
  </bookViews>
  <sheets>
    <sheet name="Aragatsotn" sheetId="3" r:id="rId1"/>
    <sheet name="Aragac crag" sheetId="16" r:id="rId2"/>
    <sheet name="Ararat" sheetId="6" r:id="rId3"/>
    <sheet name="Ararat crag" sheetId="17" r:id="rId4"/>
    <sheet name="Armavir" sheetId="7" r:id="rId5"/>
    <sheet name="Armavir crag" sheetId="18" r:id="rId6"/>
    <sheet name="Gegharqunik" sheetId="8" r:id="rId7"/>
    <sheet name="Gexarq crag" sheetId="19" r:id="rId8"/>
    <sheet name="Lori" sheetId="9" r:id="rId9"/>
    <sheet name="Lori crag" sheetId="20" r:id="rId10"/>
    <sheet name="Kotayq" sheetId="10" r:id="rId11"/>
    <sheet name="Kotayq crag" sheetId="21" r:id="rId12"/>
    <sheet name="Shirak" sheetId="11" r:id="rId13"/>
    <sheet name="Shirak crag" sheetId="22" r:id="rId14"/>
    <sheet name="Syunik" sheetId="12" r:id="rId15"/>
    <sheet name="Syunik crag" sheetId="23" r:id="rId16"/>
    <sheet name="Vayoc Dzor" sheetId="13" r:id="rId17"/>
    <sheet name="Vayoc dzor crag" sheetId="24" r:id="rId18"/>
    <sheet name="Tavush" sheetId="14" r:id="rId19"/>
    <sheet name="ԸՆԴԱՄԵՆԸ" sheetId="26" r:id="rId20"/>
    <sheet name="Tavush crag" sheetId="25" r:id="rId21"/>
    <sheet name="Gnum" sheetId="15" r:id="rId22"/>
  </sheets>
  <definedNames>
    <definedName name="_xlnm._FilterDatabase" localSheetId="2" hidden="1">Ararat!$A$7:$E$78</definedName>
  </definedNames>
  <calcPr calcId="114210"/>
</workbook>
</file>

<file path=xl/calcChain.xml><?xml version="1.0" encoding="utf-8"?>
<calcChain xmlns="http://schemas.openxmlformats.org/spreadsheetml/2006/main">
  <c r="E38" i="15"/>
  <c r="E39"/>
  <c r="E40"/>
  <c r="E37"/>
  <c r="H61" i="22"/>
  <c r="I61"/>
  <c r="G61"/>
  <c r="D8" i="11"/>
  <c r="E8"/>
  <c r="C8"/>
  <c r="D56"/>
  <c r="E56"/>
  <c r="C56"/>
  <c r="H52" i="16"/>
  <c r="I52"/>
  <c r="G52"/>
  <c r="G122" i="18"/>
  <c r="H95"/>
  <c r="I95"/>
  <c r="G95"/>
  <c r="I83"/>
  <c r="G83"/>
  <c r="I70"/>
  <c r="G70"/>
  <c r="H58"/>
  <c r="I58"/>
  <c r="G58"/>
  <c r="I36"/>
  <c r="G36"/>
  <c r="I18"/>
  <c r="H18"/>
  <c r="G18"/>
  <c r="C9" i="7"/>
  <c r="H120" i="23"/>
  <c r="I120"/>
  <c r="G120"/>
  <c r="D6" i="12"/>
  <c r="E6"/>
  <c r="D31"/>
  <c r="E31"/>
  <c r="C31"/>
  <c r="H146" i="24"/>
  <c r="I146"/>
  <c r="G146"/>
  <c r="H53"/>
  <c r="I53"/>
  <c r="G53"/>
  <c r="H28"/>
  <c r="I28"/>
  <c r="G28"/>
  <c r="H14"/>
  <c r="I14"/>
  <c r="G14"/>
  <c r="H134" i="16"/>
  <c r="I134"/>
  <c r="C135"/>
  <c r="G134"/>
  <c r="H121"/>
  <c r="I121"/>
  <c r="G121"/>
  <c r="H107"/>
  <c r="I107"/>
  <c r="G107"/>
  <c r="H94"/>
  <c r="I94"/>
  <c r="G94"/>
  <c r="H79"/>
  <c r="I79"/>
  <c r="G79"/>
  <c r="H63"/>
  <c r="I63"/>
  <c r="G63"/>
  <c r="H35"/>
  <c r="I35"/>
  <c r="G35"/>
  <c r="H19"/>
  <c r="I19"/>
  <c r="G19"/>
  <c r="E8" i="3"/>
  <c r="C8"/>
  <c r="D46"/>
  <c r="E46"/>
  <c r="C46"/>
  <c r="D17"/>
  <c r="D16"/>
  <c r="D43"/>
  <c r="D29"/>
  <c r="D28"/>
  <c r="D27"/>
  <c r="D26"/>
  <c r="D25"/>
  <c r="D24"/>
  <c r="D23"/>
  <c r="D22"/>
  <c r="D21"/>
  <c r="D20"/>
  <c r="E18"/>
  <c r="C18"/>
  <c r="D15"/>
  <c r="D14"/>
  <c r="D13"/>
  <c r="D12"/>
  <c r="E10"/>
  <c r="C10"/>
  <c r="I13" i="25"/>
  <c r="H13"/>
  <c r="G13"/>
  <c r="I108"/>
  <c r="H108"/>
  <c r="G108"/>
  <c r="I95"/>
  <c r="H95"/>
  <c r="G95"/>
  <c r="D18" i="3"/>
  <c r="D8"/>
  <c r="D10"/>
  <c r="H82" i="25"/>
  <c r="I82"/>
  <c r="G82"/>
  <c r="H69"/>
  <c r="I69"/>
  <c r="G69"/>
  <c r="H45"/>
  <c r="I45"/>
  <c r="G45"/>
  <c r="H31"/>
  <c r="I31"/>
  <c r="G31"/>
  <c r="H175"/>
  <c r="I175"/>
  <c r="G175"/>
  <c r="C54" i="14"/>
  <c r="D54"/>
  <c r="E54"/>
  <c r="E49"/>
  <c r="D62"/>
  <c r="E62"/>
  <c r="C62"/>
  <c r="C16"/>
  <c r="C10"/>
  <c r="D8"/>
  <c r="E10"/>
  <c r="E16"/>
  <c r="H180" i="20"/>
  <c r="I180"/>
  <c r="G180"/>
  <c r="C10" i="9"/>
  <c r="C49" i="14"/>
  <c r="D13"/>
  <c r="H120" i="21"/>
  <c r="I120"/>
  <c r="G120"/>
  <c r="D19" i="10"/>
  <c r="D9"/>
  <c r="E19"/>
  <c r="E9"/>
  <c r="C19"/>
  <c r="C9"/>
  <c r="E8" i="14"/>
  <c r="C8"/>
  <c r="D52" i="8"/>
  <c r="D21" i="11"/>
  <c r="D49" i="14"/>
  <c r="D59" i="8"/>
  <c r="D57"/>
  <c r="D55"/>
  <c r="D54"/>
  <c r="D58"/>
  <c r="D21"/>
  <c r="E9" i="13"/>
  <c r="D28"/>
  <c r="E28"/>
  <c r="C28"/>
  <c r="E72" i="9"/>
  <c r="C72"/>
  <c r="D32" i="7"/>
  <c r="C9" i="13"/>
  <c r="H76" i="19"/>
  <c r="I76"/>
  <c r="G76"/>
  <c r="H162" i="25"/>
  <c r="I162"/>
  <c r="G162"/>
  <c r="I164" i="19"/>
  <c r="G164"/>
  <c r="C10" i="8"/>
  <c r="I18" i="19"/>
  <c r="G18"/>
  <c r="H149" i="25"/>
  <c r="I149"/>
  <c r="G149"/>
  <c r="I136"/>
  <c r="G136"/>
  <c r="H121"/>
  <c r="I121"/>
  <c r="G121"/>
  <c r="H134" i="24"/>
  <c r="I134"/>
  <c r="C135"/>
  <c r="G134"/>
  <c r="I107"/>
  <c r="G107"/>
  <c r="I92"/>
  <c r="G92"/>
  <c r="I79"/>
  <c r="G79"/>
  <c r="I66"/>
  <c r="G66"/>
  <c r="G28" i="23"/>
  <c r="H95"/>
  <c r="I95"/>
  <c r="C96"/>
  <c r="G95"/>
  <c r="I78"/>
  <c r="G78"/>
  <c r="I52"/>
  <c r="G52"/>
  <c r="I28"/>
  <c r="I16" i="22"/>
  <c r="G16"/>
  <c r="I17" i="21"/>
  <c r="G17"/>
  <c r="H137" i="22"/>
  <c r="I137"/>
  <c r="G137"/>
  <c r="I124"/>
  <c r="G124"/>
  <c r="H111"/>
  <c r="I111"/>
  <c r="G111"/>
  <c r="I97"/>
  <c r="G97"/>
  <c r="H75"/>
  <c r="I75"/>
  <c r="G75"/>
  <c r="I47"/>
  <c r="G47"/>
  <c r="H29"/>
  <c r="I29"/>
  <c r="G29"/>
  <c r="H108" i="21"/>
  <c r="I108"/>
  <c r="C109"/>
  <c r="G108"/>
  <c r="I80"/>
  <c r="I67"/>
  <c r="G67"/>
  <c r="H54"/>
  <c r="I54"/>
  <c r="G54"/>
  <c r="I37"/>
  <c r="G37"/>
  <c r="H167" i="20"/>
  <c r="I167"/>
  <c r="G167"/>
  <c r="H153"/>
  <c r="I153"/>
  <c r="G153"/>
  <c r="G142"/>
  <c r="I129"/>
  <c r="G129"/>
  <c r="I116"/>
  <c r="G116"/>
  <c r="I103"/>
  <c r="G103"/>
  <c r="H90"/>
  <c r="I90"/>
  <c r="G90"/>
  <c r="I70"/>
  <c r="G70"/>
  <c r="I57"/>
  <c r="G57"/>
  <c r="I44"/>
  <c r="G44"/>
  <c r="H29"/>
  <c r="I29"/>
  <c r="I17"/>
  <c r="G17"/>
  <c r="G29"/>
  <c r="I99" i="19"/>
  <c r="G99"/>
  <c r="I62"/>
  <c r="H44"/>
  <c r="I44"/>
  <c r="G44"/>
  <c r="G177"/>
  <c r="H177"/>
  <c r="I177"/>
  <c r="C178"/>
  <c r="I125"/>
  <c r="G125"/>
  <c r="I125" i="17"/>
  <c r="G125"/>
  <c r="I151" i="19"/>
  <c r="G151"/>
  <c r="H139"/>
  <c r="I139"/>
  <c r="G139"/>
  <c r="H112"/>
  <c r="I112"/>
  <c r="G112"/>
  <c r="I31"/>
  <c r="G31"/>
  <c r="I122" i="18"/>
  <c r="C123"/>
  <c r="H109"/>
  <c r="I109"/>
  <c r="C110"/>
  <c r="G109"/>
  <c r="I112" i="17"/>
  <c r="G112"/>
  <c r="I99"/>
  <c r="G99"/>
  <c r="H86"/>
  <c r="I86"/>
  <c r="G86"/>
  <c r="H64"/>
  <c r="I64"/>
  <c r="G64"/>
  <c r="I36"/>
  <c r="G18"/>
  <c r="H50"/>
  <c r="I50"/>
  <c r="G50"/>
  <c r="H18"/>
  <c r="I18"/>
  <c r="C36" i="16"/>
  <c r="C80"/>
  <c r="C71" i="6"/>
  <c r="C37"/>
  <c r="E37"/>
  <c r="E10"/>
  <c r="C42" i="8"/>
  <c r="C13" i="6"/>
  <c r="C10"/>
  <c r="G36" i="17"/>
  <c r="G62" i="19"/>
  <c r="C27" i="8"/>
  <c r="D20" i="11"/>
  <c r="C18" i="10"/>
  <c r="D29" i="8"/>
  <c r="D29" i="9"/>
  <c r="H70" i="20"/>
  <c r="D20" i="8"/>
  <c r="D21" i="9"/>
  <c r="D22"/>
  <c r="D23"/>
  <c r="D24"/>
  <c r="D22" i="8"/>
  <c r="D23"/>
  <c r="D25"/>
  <c r="G80" i="21"/>
  <c r="C11" i="10"/>
  <c r="D44" i="8"/>
  <c r="H18" i="19"/>
  <c r="D11" i="14"/>
  <c r="H107" i="24"/>
  <c r="D47" i="11"/>
  <c r="D46"/>
  <c r="D45"/>
  <c r="D43"/>
  <c r="D75" i="9"/>
  <c r="D72"/>
  <c r="D26"/>
  <c r="D25"/>
  <c r="D47"/>
  <c r="D41" i="14"/>
  <c r="D40"/>
  <c r="D20" i="13"/>
  <c r="H92" i="24"/>
  <c r="D27" i="12"/>
  <c r="D26"/>
  <c r="D25"/>
  <c r="D24"/>
  <c r="D23"/>
  <c r="D42" i="11"/>
  <c r="D38"/>
  <c r="D37"/>
  <c r="D33"/>
  <c r="D32"/>
  <c r="D39" i="10"/>
  <c r="D38"/>
  <c r="D37"/>
  <c r="D70" i="9"/>
  <c r="D69"/>
  <c r="D68"/>
  <c r="D67"/>
  <c r="D66"/>
  <c r="D65"/>
  <c r="D64"/>
  <c r="D63"/>
  <c r="D62"/>
  <c r="D61"/>
  <c r="D60"/>
  <c r="D59"/>
  <c r="D19"/>
  <c r="D17"/>
  <c r="D48" i="8"/>
  <c r="H31" i="19"/>
  <c r="D47" i="8"/>
  <c r="D46"/>
  <c r="D45"/>
  <c r="D43"/>
  <c r="D19"/>
  <c r="D51" i="7"/>
  <c r="H122" i="18"/>
  <c r="D52" i="6"/>
  <c r="D58"/>
  <c r="D59"/>
  <c r="D60"/>
  <c r="D43" i="14"/>
  <c r="D56"/>
  <c r="D12"/>
  <c r="D11" i="13"/>
  <c r="D9"/>
  <c r="D15" i="9"/>
  <c r="D14"/>
  <c r="D18" i="8"/>
  <c r="D17"/>
  <c r="D16"/>
  <c r="D15"/>
  <c r="D14"/>
  <c r="D17" i="7"/>
  <c r="D16"/>
  <c r="D22" i="6"/>
  <c r="D21"/>
  <c r="D20"/>
  <c r="D23" i="13"/>
  <c r="H79" i="24"/>
  <c r="D11" i="12"/>
  <c r="H78" i="23"/>
  <c r="D48" i="11"/>
  <c r="H97" i="22"/>
  <c r="D15" i="10"/>
  <c r="D14"/>
  <c r="D17"/>
  <c r="D16"/>
  <c r="D58" i="9"/>
  <c r="D57"/>
  <c r="D51" i="8"/>
  <c r="D50"/>
  <c r="D49"/>
  <c r="D26"/>
  <c r="H125" i="19"/>
  <c r="D24" i="8"/>
  <c r="D49" i="7"/>
  <c r="D20"/>
  <c r="D31" i="6"/>
  <c r="D30"/>
  <c r="D29"/>
  <c r="D19" i="14"/>
  <c r="D20"/>
  <c r="D21"/>
  <c r="D22"/>
  <c r="D23"/>
  <c r="D24"/>
  <c r="D25"/>
  <c r="D27"/>
  <c r="D28"/>
  <c r="D29"/>
  <c r="D30"/>
  <c r="D31"/>
  <c r="D32"/>
  <c r="D18"/>
  <c r="D14" i="13"/>
  <c r="D15" i="12"/>
  <c r="D18"/>
  <c r="D19"/>
  <c r="D23" i="11"/>
  <c r="D25"/>
  <c r="D26"/>
  <c r="D27"/>
  <c r="D13"/>
  <c r="D14"/>
  <c r="D12"/>
  <c r="D23" i="10"/>
  <c r="D24"/>
  <c r="D27"/>
  <c r="D29"/>
  <c r="D30"/>
  <c r="D32"/>
  <c r="D33"/>
  <c r="D34"/>
  <c r="D21"/>
  <c r="D33" i="9"/>
  <c r="D34"/>
  <c r="D35"/>
  <c r="D36"/>
  <c r="D37"/>
  <c r="D38"/>
  <c r="D32"/>
  <c r="D13"/>
  <c r="D12"/>
  <c r="D40" i="8"/>
  <c r="D42"/>
  <c r="D39"/>
  <c r="D12"/>
  <c r="D29" i="7"/>
  <c r="D30"/>
  <c r="D31"/>
  <c r="D33"/>
  <c r="D34"/>
  <c r="D35"/>
  <c r="D36"/>
  <c r="D14"/>
  <c r="D37"/>
  <c r="D38"/>
  <c r="D40"/>
  <c r="D42"/>
  <c r="D43"/>
  <c r="D28"/>
  <c r="D12"/>
  <c r="D13"/>
  <c r="D15"/>
  <c r="D40" i="6"/>
  <c r="D41"/>
  <c r="D42"/>
  <c r="D43"/>
  <c r="D44"/>
  <c r="D39"/>
  <c r="D13"/>
  <c r="H36" i="17"/>
  <c r="D14" i="6"/>
  <c r="D15"/>
  <c r="D16"/>
  <c r="D17"/>
  <c r="D18"/>
  <c r="E55" i="15"/>
  <c r="E51"/>
  <c r="E44"/>
  <c r="H149" i="22"/>
  <c r="I149"/>
  <c r="G149"/>
  <c r="E36" i="15"/>
  <c r="E32"/>
  <c r="E28"/>
  <c r="E24"/>
  <c r="E20"/>
  <c r="E19"/>
  <c r="E18"/>
  <c r="E14"/>
  <c r="H16" i="22"/>
  <c r="H83" i="18"/>
  <c r="H36"/>
  <c r="H70"/>
  <c r="H136" i="25"/>
  <c r="D10" i="14"/>
  <c r="D16"/>
  <c r="H66" i="24"/>
  <c r="H17" i="20"/>
  <c r="H37" i="21"/>
  <c r="H164" i="19"/>
  <c r="H99" i="17"/>
  <c r="H112"/>
  <c r="H125"/>
  <c r="H47" i="22"/>
  <c r="H124"/>
  <c r="H17" i="21"/>
  <c r="H67"/>
  <c r="H80"/>
  <c r="H99" i="19"/>
  <c r="H62"/>
  <c r="H52" i="23"/>
  <c r="H28"/>
  <c r="H44" i="20"/>
  <c r="H57"/>
  <c r="H129"/>
  <c r="H116"/>
  <c r="H103"/>
  <c r="H151" i="19"/>
  <c r="C10" i="11"/>
  <c r="C17"/>
  <c r="D12" i="13"/>
  <c r="E12"/>
  <c r="C12"/>
  <c r="D12" i="12"/>
  <c r="E12"/>
  <c r="C12"/>
  <c r="C8"/>
  <c r="D17" i="11"/>
  <c r="E17"/>
  <c r="D11" i="10"/>
  <c r="E11"/>
  <c r="E35" i="15"/>
  <c r="D30" i="9"/>
  <c r="D8"/>
  <c r="E30"/>
  <c r="D10"/>
  <c r="E10"/>
  <c r="E31" i="15"/>
  <c r="C30" i="9"/>
  <c r="C8"/>
  <c r="D27" i="8"/>
  <c r="E27"/>
  <c r="D10"/>
  <c r="E10"/>
  <c r="E27" i="15"/>
  <c r="D9" i="7"/>
  <c r="E9"/>
  <c r="E23" i="15"/>
  <c r="D37" i="6"/>
  <c r="E16" i="15"/>
  <c r="D10" i="6"/>
  <c r="E17" i="15"/>
  <c r="E50"/>
  <c r="D25" i="13"/>
  <c r="H120" i="24"/>
  <c r="E25" i="13"/>
  <c r="I120" i="24"/>
  <c r="C25" i="13"/>
  <c r="G120" i="24"/>
  <c r="D28" i="12"/>
  <c r="H15" i="23"/>
  <c r="E28" i="12"/>
  <c r="I15" i="23"/>
  <c r="C28" i="12"/>
  <c r="G15" i="23"/>
  <c r="D8" i="12"/>
  <c r="E8"/>
  <c r="E43" i="15"/>
  <c r="D34" i="12"/>
  <c r="H107" i="23"/>
  <c r="E34" i="12"/>
  <c r="I107" i="23"/>
  <c r="C34" i="12"/>
  <c r="G107" i="23"/>
  <c r="C6" i="12"/>
  <c r="E42" i="15"/>
  <c r="E41"/>
  <c r="E8" i="9"/>
  <c r="E53" i="15"/>
  <c r="E54"/>
  <c r="C7" i="13"/>
  <c r="E49" i="15"/>
  <c r="E48"/>
  <c r="E7" i="13"/>
  <c r="D7"/>
  <c r="E30" i="15"/>
  <c r="E26"/>
  <c r="E25"/>
  <c r="E8" i="8"/>
  <c r="E52" i="15"/>
  <c r="D10" i="11"/>
  <c r="E10"/>
  <c r="E34" i="15"/>
  <c r="E33"/>
  <c r="D41" i="10"/>
  <c r="H92" i="21"/>
  <c r="E41" i="10"/>
  <c r="I92" i="21"/>
  <c r="C41" i="10"/>
  <c r="G92" i="21"/>
  <c r="D26" i="7"/>
  <c r="E26"/>
  <c r="D52"/>
  <c r="E52"/>
  <c r="E22" i="15"/>
  <c r="E21"/>
  <c r="E7" i="7"/>
  <c r="E29" i="15"/>
  <c r="C8" i="8"/>
  <c r="D8"/>
  <c r="C52" i="7"/>
  <c r="C26"/>
  <c r="D71" i="6"/>
  <c r="E71"/>
  <c r="D75"/>
  <c r="E75"/>
  <c r="E15" i="15"/>
  <c r="C75" i="6"/>
  <c r="E8"/>
  <c r="D8"/>
  <c r="C7" i="7"/>
  <c r="C8" i="6"/>
  <c r="E10" i="26"/>
  <c r="G10"/>
  <c r="E11"/>
  <c r="E12"/>
  <c r="D7" i="7"/>
  <c r="F10" i="26"/>
  <c r="C122" i="25"/>
  <c r="C96"/>
  <c r="C83"/>
  <c r="C70"/>
  <c r="C109"/>
  <c r="C93" i="24"/>
  <c r="C80"/>
  <c r="C67"/>
  <c r="C54"/>
  <c r="C79" i="23"/>
  <c r="I65"/>
  <c r="H65"/>
  <c r="G65"/>
  <c r="F11" i="26"/>
  <c r="F12"/>
  <c r="C66" i="23"/>
  <c r="C53"/>
  <c r="C138" i="22"/>
  <c r="C112"/>
  <c r="C98"/>
  <c r="C125"/>
  <c r="G12" i="26"/>
  <c r="C81" i="21"/>
  <c r="C68"/>
  <c r="C55"/>
  <c r="C38"/>
  <c r="I142" i="20"/>
  <c r="H142"/>
  <c r="C130"/>
  <c r="C117"/>
  <c r="C104"/>
  <c r="C91"/>
  <c r="C165" i="19"/>
  <c r="C152"/>
  <c r="C140"/>
  <c r="C126"/>
  <c r="C113"/>
  <c r="C100"/>
  <c r="C84" i="18"/>
  <c r="C71"/>
  <c r="C59"/>
  <c r="C100" i="17"/>
  <c r="I138"/>
  <c r="C139"/>
  <c r="H138"/>
  <c r="G138"/>
  <c r="C126"/>
  <c r="C113"/>
  <c r="C87"/>
  <c r="C53" i="16"/>
  <c r="C143" i="20"/>
  <c r="C122" i="16"/>
  <c r="E13" i="15"/>
  <c r="E12"/>
  <c r="E11"/>
  <c r="E10"/>
</calcChain>
</file>

<file path=xl/sharedStrings.xml><?xml version="1.0" encoding="utf-8"?>
<sst xmlns="http://schemas.openxmlformats.org/spreadsheetml/2006/main" count="3246" uniqueCount="844">
  <si>
    <t>Փարաքար համայնքի կեղտաջրերի հեռացման կոլեկտորի և մաքրման կենսաբանական լճակի շինարարություն</t>
  </si>
  <si>
    <t>Մեծամոր համայնքի թիվ 10, 38 և միկրոշրջանի թիվ 1 շենքերի տանիքների վերանորոգում</t>
  </si>
  <si>
    <t>Փարաքար համայնքի Մեքենագործների 3, Վարդան Մամիկոնյան 1 և Վարդան Մամիկոնյան 6 շենքերի տանիքների վերանորոգում</t>
  </si>
  <si>
    <t>Վաղարշապատ համայնքի Ներսիսյան վարժարանի մասնակի վերանորոգում</t>
  </si>
  <si>
    <t>Վաղարշապատ համայնքի թիվ 1 հիմնական դպրոցի մասնակի վերանորոգում</t>
  </si>
  <si>
    <t>Բաղրամյան համայնքի /Էջմիանի տարածաշրջան/ միջնակարգ դպրոցի մասնակի վերանորոգում</t>
  </si>
  <si>
    <t>Նոր Արմավիր համայնքի միջնակարգ դպրոցի  մասնակի վերանորոգում</t>
  </si>
  <si>
    <t>Արաքս համայնքի (Արմավիրի տարածաշրջանի) միջնակարգ դպրոցի մասնակի վերանորոգում</t>
  </si>
  <si>
    <t>Տանձուտ համայնքի միջնակարգ դպրոցի մասնաի  վերանորոգում</t>
  </si>
  <si>
    <t>Տարոնիկ համայնքի միջնակարգ դպրոցի մասնակի վերանորոգում</t>
  </si>
  <si>
    <t>Գանձակ համայնքի թիվ 2 դպրոցի լոկալ ջեռուցման համակարգի կառուցում</t>
  </si>
  <si>
    <t>Գավառ համայնքի կենտրոնական հրապարակի վերանորոգում</t>
  </si>
  <si>
    <t>Կուրթանի ճանապարհների նորոգում և ասֆալտապատում</t>
  </si>
  <si>
    <t>Օձուն համայնքի ճանապարհների նորոգում ևասֆալտապատում</t>
  </si>
  <si>
    <t>Այլ կապիտալ դրամաշհնորհներ</t>
  </si>
  <si>
    <t>Կապիտալ սուբվենցիա համայնքներին</t>
  </si>
  <si>
    <t>Այլ կապիտալ դրամաշնորհներ</t>
  </si>
  <si>
    <t>Մեղրաշատ համայնքի դպրոցի գազաֆիկացում և  լոկալ ջեռուցման համակարգի կառուցում</t>
  </si>
  <si>
    <t>Ողջի համայնքի դպրոցի գազաֆիկացում և  լոկալ ջեռուցման համակարգի կառուցում</t>
  </si>
  <si>
    <t>Բենամին համայնքի դպրոցի կաթսայատան և լոկալ ջեռուցման համակարգի կառուցում</t>
  </si>
  <si>
    <t>Լանջիկ համայնքի մանկապարտեզի ջեռուցման համակարգի կառուցում</t>
  </si>
  <si>
    <t>Աջակցություն մասնակի հրետակոծված տների բնակիչներին</t>
  </si>
  <si>
    <t>Կապան համայնքի թիվ 6 դպրոցի վերանորոգում</t>
  </si>
  <si>
    <t>Գորիս համայնքի թիվ 2 դպրոցի սպորտ-դահլիճի տանիքի վերանորոգում</t>
  </si>
  <si>
    <t>Խնձորեսկ համայնքի դպրոցի մարզադահլիճի տանիքի վերանորոգում</t>
  </si>
  <si>
    <t>Կապան համայնքի արվեստի քոլեջի համերգային դահլիճի վերանորոգում</t>
  </si>
  <si>
    <t>Ծղուկ համանքի դպրոցի վերանորոգում</t>
  </si>
  <si>
    <t>Ագարակ համայնքի արվեստի դպրոցի վերանորոգում</t>
  </si>
  <si>
    <t>Ջերմուկ համայնքի Ձախափնյակի 27 ա և 27 բ շենքերի տանիքների վերանորոգում</t>
  </si>
  <si>
    <t>Դիլիջան համայնքի բազմաբնակարան շենքերի տանիքների վերանորոգում</t>
  </si>
  <si>
    <t>1,1</t>
  </si>
  <si>
    <t>1,2</t>
  </si>
  <si>
    <t>1,3</t>
  </si>
  <si>
    <t>2,1</t>
  </si>
  <si>
    <t>2,2</t>
  </si>
  <si>
    <t>2,3</t>
  </si>
  <si>
    <t>2,4</t>
  </si>
  <si>
    <t>2,5</t>
  </si>
  <si>
    <t>2,6</t>
  </si>
  <si>
    <t>2,7</t>
  </si>
  <si>
    <t>2,8</t>
  </si>
  <si>
    <t>2,9</t>
  </si>
  <si>
    <t>2,10</t>
  </si>
  <si>
    <t>2,11</t>
  </si>
  <si>
    <t>2,12</t>
  </si>
  <si>
    <t>2,13</t>
  </si>
  <si>
    <t>2,14</t>
  </si>
  <si>
    <t>2,15</t>
  </si>
  <si>
    <t>2,16</t>
  </si>
  <si>
    <t>2,17</t>
  </si>
  <si>
    <t>2,18</t>
  </si>
  <si>
    <t>2,19</t>
  </si>
  <si>
    <t>2,20</t>
  </si>
  <si>
    <t>2,21</t>
  </si>
  <si>
    <t>2,22</t>
  </si>
  <si>
    <t>2,23</t>
  </si>
  <si>
    <t>2,24</t>
  </si>
  <si>
    <t>2,25</t>
  </si>
  <si>
    <t>2,26</t>
  </si>
  <si>
    <t>2,27</t>
  </si>
  <si>
    <t>2,28</t>
  </si>
  <si>
    <t>2,29</t>
  </si>
  <si>
    <t>2,30</t>
  </si>
  <si>
    <t>2,31</t>
  </si>
  <si>
    <t>2,32</t>
  </si>
  <si>
    <t>2,33</t>
  </si>
  <si>
    <t>3,1</t>
  </si>
  <si>
    <t>4,1</t>
  </si>
  <si>
    <t>Ակունք համայնքի դպրոցի մասնակի վերանորոգում</t>
  </si>
  <si>
    <t>Կայք համայնքի դպրոցի մասնակի վերանորոգում և տարածքի  բարեկարգում</t>
  </si>
  <si>
    <t>Ափնա համայնքի դպրոցի մասնակի վերանորոգում</t>
  </si>
  <si>
    <t>Կաթնաղբյուր համայնքի դպրոցի մասնակի վերանորոգում</t>
  </si>
  <si>
    <t>Դաշտադեմ համայնքի դպրոցի մասնակի վերանորոգում</t>
  </si>
  <si>
    <t>Թլիք համայնքի դպրոցի մասնակի վերանորոգում</t>
  </si>
  <si>
    <t>Մուղնի համայնքի դպրոցի մասնակի վերանորոգում</t>
  </si>
  <si>
    <t>Բազմաղբյուր համայնքի մշակույթի տան մասնակի վերանորոգում</t>
  </si>
  <si>
    <t>Ոսկեհատ համայնքի մշակույթի տան մասնակի վերանորոգում</t>
  </si>
  <si>
    <t>Եղիպատրուշ համայնքի դպրոցի մասնակի վերանորոգում</t>
  </si>
  <si>
    <t>Հնաբերդ համայնքի մշակույթի տան շենքի ձեռքբերում</t>
  </si>
  <si>
    <t>1,4</t>
  </si>
  <si>
    <t>1,5</t>
  </si>
  <si>
    <t>1,6</t>
  </si>
  <si>
    <t>1,7</t>
  </si>
  <si>
    <t>1,8</t>
  </si>
  <si>
    <t>1,9</t>
  </si>
  <si>
    <t>1,10</t>
  </si>
  <si>
    <t>1,11</t>
  </si>
  <si>
    <t>1,12</t>
  </si>
  <si>
    <t>1,13</t>
  </si>
  <si>
    <t>1,14</t>
  </si>
  <si>
    <t>1,15</t>
  </si>
  <si>
    <t>1,16</t>
  </si>
  <si>
    <t>1,17</t>
  </si>
  <si>
    <t>1,18</t>
  </si>
  <si>
    <t>1,19</t>
  </si>
  <si>
    <t>1,20</t>
  </si>
  <si>
    <t>1,21</t>
  </si>
  <si>
    <t>1,22</t>
  </si>
  <si>
    <t>1,23</t>
  </si>
  <si>
    <t>1,24</t>
  </si>
  <si>
    <t>1,25</t>
  </si>
  <si>
    <t>2,34</t>
  </si>
  <si>
    <t>2,35</t>
  </si>
  <si>
    <t>2,36</t>
  </si>
  <si>
    <t>2,37</t>
  </si>
  <si>
    <t>2,38</t>
  </si>
  <si>
    <t>2,39</t>
  </si>
  <si>
    <t>2,40</t>
  </si>
  <si>
    <t>Բժշկական բազմաֆունկցիոնալ մահճակալ</t>
  </si>
  <si>
    <t>Դահլիճի նստարան</t>
  </si>
  <si>
    <t>Գավառ քաղաքի կենտրոնական հրապարակի վերակառուցում</t>
  </si>
  <si>
    <t>Համայնքի սոցիալական խնդիրների կարգավորման անհրաժեշտությունը</t>
  </si>
  <si>
    <t>շարժական և անշարժ գույքի ձեռքբերում</t>
  </si>
  <si>
    <t>Հիմնանորոգումն անհրաժեշտ է, որպեսզի դպրոցները կրթական ծառայությունները մատուցեն գործող չափորոշիչներին համապատասխան` անհրաժեշտ ծավալով և որակով</t>
  </si>
  <si>
    <t>Ը001   Տարածքային ծառայություններ. ՀՀ  Արագածոտնի մարզպետարան</t>
  </si>
  <si>
    <t>ՀՀ Արագծոտնի մարզի թվով 4 մշակութային օբյեկտ</t>
  </si>
  <si>
    <t>Ը001 Տարածքային ծառայություններ . ՀՀ  Արագածոտնի մարզպետարան</t>
  </si>
  <si>
    <t>Աջակցություն ՀՀ Արագածոտնի մարզի համայնքներին կրթական օբյեկտների շենքային պայմանների բարելավման համար</t>
  </si>
  <si>
    <t>Պետական անհատույց աջակցություն ՀՀ համայնքների ոռոգման ջրագծերի կառուցման և գազաֆիկացման աշխատանքների իրականացման համար</t>
  </si>
  <si>
    <t>Աջակցություն ՀՀ Արագածոտնի մարզի համայնքներին</t>
  </si>
  <si>
    <t>ՀՀ Արարատի մարզպետի ենթակայության թվով 14 հանրակրթական դպրոցներ</t>
  </si>
  <si>
    <t>ՀՀ Արարատի մարզի թվով 2 առողջապահական օբյեկտ</t>
  </si>
  <si>
    <t>ՀՀ Արմավիրի մարզպետի ենթակայության թվով 21 հանրակրթական դպրոցներ</t>
  </si>
  <si>
    <t>Աջակցություն ՀՀ Արմավիրի մարզի համայնքներին</t>
  </si>
  <si>
    <t>Պետական անհատույց աջակցություն ՀՀ համայնքների ոռոգման ջրագծերի կառուցման աշխատանքների իրականացման համար</t>
  </si>
  <si>
    <t>Ը001 Տարածքային ծառայություններ . ՀՀ Արմավիրի մարզպետարան</t>
  </si>
  <si>
    <t>ՀՀ Գեղարքունիքի մարզպետի ենթակայության թվով 5 հանրակրթական դպրոց</t>
  </si>
  <si>
    <t xml:space="preserve"> ՀՀ Գեղարքունիքի մարզի Սևան քաղաքի բնակելի շենքի վերակառուցում</t>
  </si>
  <si>
    <t>Ը001 Տարածքային ծառայություններ . ՀՀ Գեղարքունիքի մարզպետարան</t>
  </si>
  <si>
    <t xml:space="preserve"> Ը005   Մշակութային միջոցառումների իրականացում. ՀՀ Լոռու մարզպետարան</t>
  </si>
  <si>
    <t>Ը001 Տարածքային ծառայություններ. ՀՀ Լոռու մարզպետարան</t>
  </si>
  <si>
    <t>Ը001    Տարածքային ծառայություններ. ՀՀ Լոռու մարզպետարան</t>
  </si>
  <si>
    <t>ՀՀ Լոռու մարզի թվով 3 առողջապահական օբյեկտ</t>
  </si>
  <si>
    <t>Աջակցություն ՀՀ Լոռու մարզի համայնքներին</t>
  </si>
  <si>
    <t>ՀՀ Կոտայքի մարզպետի ենթակայության թվով 14 հանրակրթական դպրոցներ</t>
  </si>
  <si>
    <t xml:space="preserve">Պետական անհատույց աջակցություն՝ Չարենցավան համայնքի տեխնիկումի նախկին հանրակացարանի բնակիչների բնակարանային խնդիրների լուծման նպատակով </t>
  </si>
  <si>
    <t>1. Փոխհատուցում ստացող ընտանիքների քանակը</t>
  </si>
  <si>
    <t>Ը001 Տարածքային ծառայություններ . ՀՀ  Կոտաայքի մարզպետարան</t>
  </si>
  <si>
    <t>Ներուղեղային ուլտրաձայնային հետազոտման սարքվորում</t>
  </si>
  <si>
    <t>Տրետմիլ (սրտի ծանրաբեռնվածությունը գնահատող սարքավորում)</t>
  </si>
  <si>
    <t>Խոլտեր  (սրտի աշխատանքը գնահատող սարքավորում)</t>
  </si>
  <si>
    <t xml:space="preserve">Ներդրումներ՝ ՀՀ Շիրակի մարզի առողջապահական շենքերի կապիտալ վերանորոգման նպատակով </t>
  </si>
  <si>
    <t>Աջակցություն ՀՀ Շիրակի մարզի համայնքներին</t>
  </si>
  <si>
    <t>Պետական անհատույց աջակցություն՝  Մեղրաշեն համայնքի 3-րդ կարգի ջրանցքների կառուցման համաֆինանսավորման նպատակով</t>
  </si>
  <si>
    <t>ՀՀ Սյունիքի մարզի «Գորիսի բժշկական կենտրոն» ՓԲԸ</t>
  </si>
  <si>
    <t>ՀՀ Սյունիքի մարզպետի ենթակայության թվով 9 հանրակրթական դպրոց</t>
  </si>
  <si>
    <t>Ը001 Տարածքային ծառայություններ. ՀՀ Սյունիքի մարզպետարան</t>
  </si>
  <si>
    <t xml:space="preserve"> ՀՀ Սյունիքի  մարզի համայնքներում բազմաբնակարան բնակելի շենքերի տանիքների նորոգում և Խաչիկ համայնքում վթարային տների փոխհատուցման նպատակով  նոր բնակելի տների կառուցում </t>
  </si>
  <si>
    <t>Պետական անհատույց աջակցություն՝ Աջակցություն մասնակի հրետակոծված տների բնակիչներին</t>
  </si>
  <si>
    <t>Աջակցություն ՀՀ Սյունիքի մարզի բնակիչներին</t>
  </si>
  <si>
    <t>ՀՀ Վայոց ձորի մարզի թվով 2 մշակութային օբյեկտ</t>
  </si>
  <si>
    <t>Ակտիվի ընդհանուր արժեքը (հազ. դրամ)</t>
  </si>
  <si>
    <t>Աջակցություն ՀՀ Վայոց ձորի մարզի համայնքներին համայնքային կենտրոնների շենքային պայմանների բարելավման համար</t>
  </si>
  <si>
    <t>Աջակցություն ՀՀ Վայոց ձորի մարզի համայնքներին</t>
  </si>
  <si>
    <t>Պետական անհատույց աջակցություն՝ Խաչիկ համայնքում 3 վթարային անհատական տների դիմաց փոխհատուցման տրամադրում</t>
  </si>
  <si>
    <t xml:space="preserve"> ՀՀ Տավուշի  մարզի համայնքներում բազմաբնակարան բնակելի շենքերի տանիքների նորոգում </t>
  </si>
  <si>
    <t>Պետական անհատույց աջակցություն՝ ՀՀ համայնքների ոռոգման ջրագծերի կառուցման, գազաֆիկացման աշխատանքների իրականացման, Բերքաբեր համայնքի աշխատավարձի պարտքի մարման, ք. Իջևանի ԱԱՊԿ-ի վերանորոգման համաֆինանսավորման և սողանքային գոտում գտնվող Գոշ, Աչաջուր և Գետահովիտ համայնքների բնակարանատերերին աջակցության ցուցաբերում</t>
  </si>
  <si>
    <t>Ը001 Տարածքային ծառայություններ. ՀՀ Տավուշի մարզպետարան</t>
  </si>
  <si>
    <t xml:space="preserve">Աջակցություն ՀՀ   Տավուշի մարզի համայնքային կենտրոնների շենքային պայմանների բարելավման համար </t>
  </si>
  <si>
    <t xml:space="preserve"> Աջակցություն ՀՀ Տավուշի մարզի համայնքներին մարզական օբյեկտների շենքային պայմանների բարելավման համար</t>
  </si>
  <si>
    <t xml:space="preserve"> ՀՀ Տավուշի մարզի Այգեձոր համայնքի համար գյուղատնտեսական տեխնիկայի ձեռք բերում</t>
  </si>
  <si>
    <t>Աջակցություն ՀՀ Տավուշի մարզի համայնքներին կրթական օբյեկտների շենքային պայմանների բարելավման համար</t>
  </si>
  <si>
    <t>Մրգավետ  համայնքի մանկապարտեզի  վերանորոգում</t>
  </si>
  <si>
    <t>ՀՀ Արարատի մարզի թվով 4 մշակութային օբյեկտ</t>
  </si>
  <si>
    <t>Ճամբարակ համայնքի ճանապարհների նորոգում</t>
  </si>
  <si>
    <t>Գավառ համայնքի թատրոնի կառուցում</t>
  </si>
  <si>
    <t>4,2</t>
  </si>
  <si>
    <t>4,3</t>
  </si>
  <si>
    <t>4,4</t>
  </si>
  <si>
    <t>4,5</t>
  </si>
  <si>
    <t>5,1</t>
  </si>
  <si>
    <t>Մասիս համայնքի Նոր  թաղամասի N 33 շենքի տանիքի վերանորոգում</t>
  </si>
  <si>
    <t>Մասիս համայնքի Նոր  թաղամասի N 35 շենքի տանիքի վերանորոգում</t>
  </si>
  <si>
    <t>Ոսկետափ համայնքի  բազմաբնակարան շենքի տանիքի վերանորոգում</t>
  </si>
  <si>
    <t>8,78 կմ</t>
  </si>
  <si>
    <t xml:space="preserve"> Հիմնանորոգվող ավտոճանապարհների մակերեսը, հազ ք/մ,</t>
  </si>
  <si>
    <t xml:space="preserve"> </t>
  </si>
  <si>
    <t xml:space="preserve"> Ը005   Մշակութային միջոցառումների իրականացում. ՀՀ Վայոց ձորի  մարզպետարան</t>
  </si>
  <si>
    <t>Աձ01</t>
  </si>
  <si>
    <t xml:space="preserve"> ՀՀ Վայոց ձորի  մարզի համայնքներում բազմաբնակարան բնակելի շենքերի տանիքների նորոգում և Խաչիկ համայնքում վթարային տների փոխհատուցման նպատակով  նոր բնակելի տների կառուցում </t>
  </si>
  <si>
    <t>Ը001 Տարածքային ծառայություններ. ՀՀ Վայոց ձորի  մարզպետարան</t>
  </si>
  <si>
    <t>Ը001   Տարածքային ծառայություններ. ՀՀ Վայոց ձորի մարզպետարան</t>
  </si>
  <si>
    <t>Ը001 Տարածքային ծառայություններ . ՀՀ Վայոց ձորի մարզպետարան</t>
  </si>
  <si>
    <t>Ը001    Տարածքային ծառայություններ. ՀՀ Վայոց ձորի մարզպետարան</t>
  </si>
  <si>
    <t xml:space="preserve"> Ներդրումներ ՀՀ Վայոց ձորի մարզպետի կառավարման լիազորությունների տակ գտնվող հանրակրթական դպրոցների շենքերի կապիտալ վերանորոգման նպատակով</t>
  </si>
  <si>
    <t>ՀՀ Վայոց ձորի մարզպետի ենթակայության թվով 1 հանրակրթական դպրոցներ</t>
  </si>
  <si>
    <t xml:space="preserve"> Ը002 Հանրակրթական ծառայություններ . ՀՀ Վայոց ձորի մարզպետարան</t>
  </si>
  <si>
    <t xml:space="preserve">Ներդրումներ՝ ՀՀ Վայոց ձորի  մշակութային  շենքերի կապիտալ վերանորոգման նպատակով </t>
  </si>
  <si>
    <t>Սեմյոնովկայ համայնքի գազիֆիկացում</t>
  </si>
  <si>
    <t>Տորֆավան համայնքի գազիֆիկացում</t>
  </si>
  <si>
    <t>Արփի</t>
  </si>
  <si>
    <t>Փոռ</t>
  </si>
  <si>
    <t>Սալլի</t>
  </si>
  <si>
    <t>Ազատեկ</t>
  </si>
  <si>
    <t>Բարձրունի</t>
  </si>
  <si>
    <t>Վայք</t>
  </si>
  <si>
    <t>Աղնջաձոր</t>
  </si>
  <si>
    <t>Խաչիկ</t>
  </si>
  <si>
    <t>Զեդեա</t>
  </si>
  <si>
    <t>Նոր Ազնաբերդ</t>
  </si>
  <si>
    <t>Խնձորուտ</t>
  </si>
  <si>
    <t>Արտաբույնք</t>
  </si>
  <si>
    <t>Ընթացիկ սուբվենցիա համայնքներին</t>
  </si>
  <si>
    <t>3,2</t>
  </si>
  <si>
    <t>3,3</t>
  </si>
  <si>
    <t>Գոշ համայնքի սողանքային գոտում գտնվող 7 ընտանիքներին փոխհատուցման տրամադրում</t>
  </si>
  <si>
    <t>Աչաջուր համայնքի սողանքային գոտում գտնվող 1 ընտանիքներին փոխհատուցման տրամադրում</t>
  </si>
  <si>
    <t>Գետահովիտ համայնք ի սողանքային գոտում գտնվող 1 ընտանիքներին փոխհատուցման տրամադրում</t>
  </si>
  <si>
    <t>Արմավիր քաղաքի թիվ 8 hիմնական դպրոցի վերանորոգում</t>
  </si>
  <si>
    <t xml:space="preserve">Գյումրի համայնքի թիվ 4 դպրոցի սանհանգույցների վերանորոգում </t>
  </si>
  <si>
    <t xml:space="preserve">Գյումրի համայնքի թիվ 38 դպրոցի սանհանգույցների վերանորոգում </t>
  </si>
  <si>
    <t>ՀՀ Շիրակի մարզպետի ենթակայության թվով 13 հանրակրթական դպրոց</t>
  </si>
  <si>
    <t>Հրադան քաղաքի Վանատուր-Ծաղկաձոր ճանապարհի օղակաձև պուրակների բարեկարգում</t>
  </si>
  <si>
    <t>Աջակցություն ՀՀ Կոտայքի մարզի համայնքներին</t>
  </si>
  <si>
    <t xml:space="preserve">Ներդրումներ՝ ՀՀ Լոռու մարզի մշակութային  շենքերի կապիտալ վերանորոգման նպատակով </t>
  </si>
  <si>
    <t>ՀՀ Լոռու մարզի թվով 7 մշակութային օբյեկտ</t>
  </si>
  <si>
    <t>Չորաթան համայնքի ջրագծի կառուցում</t>
  </si>
  <si>
    <t xml:space="preserve">Շինարարության (հիմնանորոգման) համար անհրաժեշտ նախագծա-նախահաշվային փաստաթղթերի մշակման (լրամշակման) աշխատանքներ </t>
  </si>
  <si>
    <t xml:space="preserve">Նախագծային աշխատանքներ </t>
  </si>
  <si>
    <t xml:space="preserve">Չարենցավան համայնքի 4-րդ աստիճանի վթարային տեխնիկումի նախկին հանրակացարանի բնակիչների բնակարանային խնդիրների լուծման նպատակով պետական աջակցության տրամադրում </t>
  </si>
  <si>
    <t>4,6</t>
  </si>
  <si>
    <t>«Համայնքների գյուղատնտեսական ռեսուրսների կառավարման և մրցունակության» ծրագրի իրականացման համայնքի համաֆինանսավորման  նպատակով  Լորուտ համայնքին աջակցության ցուցաբերում</t>
  </si>
  <si>
    <t xml:space="preserve">«Համայնքների գյուղատնտեսական ռեսուրսների կառավարման և մրցունակության» ծրագրի իրականացման համայնքի համաֆինանսավորման  նպատակով Աթան համայնքին աջակցության ցուցաբերում </t>
  </si>
  <si>
    <t xml:space="preserve">«Համայնքների գյուղատնտեսական ռեսուրսների կառավարման և մրցունակության» ծրագրի իրականացման համայնքի համաֆինանսավորման  նպատակով Դսեղ համայնքին աջակցության ցուցաբերում </t>
  </si>
  <si>
    <t xml:space="preserve">«Համայնքների գյուղատնտեսական ռեսուրսների կառավարման և մրցունակության» ծրագրի իրականացման համայնքի համաֆինանսավորման  նպատակով Մարց համայնքին աջակցության ցուցաբերում </t>
  </si>
  <si>
    <t>Շահումյան համայնքում մշակույթի տան շենքի ձեռք բերման նպատակով համայնքին աջակցության ցուցաբերում</t>
  </si>
  <si>
    <t>Ախթալաի համայնքային կենտրոնի շենքի կառուցում նպատակով համայնքին աջակցության ցուցաբերում</t>
  </si>
  <si>
    <t xml:space="preserve">«Համայնքների գյուղատնտեսական ռեսուրսների կառավարման և մրցունակության» ծրագրի իրականացման նպատակով համայնքներին սուբսիդավորում Քարինջ համայնքին աջակցության ցուցաբերում </t>
  </si>
  <si>
    <t xml:space="preserve">«Համայնքների գյուղատնտեսական ռեսուրսների կառավարման և մրցունակության» ծրագրի իրականացման նպատակով համայնքներին սուբսիդավորում Դեբետ համայնքին աջակցության ցուցաբերում </t>
  </si>
  <si>
    <t xml:space="preserve">«Համայնքների գյուղատնտեսական ռեսուրսների կառավարման և մրցունակության» ծրագրի իրականացման համայնքի համաֆինանսավորման  նպատակով Շամուտ համայնքին աջակցության ցուցաբերում </t>
  </si>
  <si>
    <t xml:space="preserve">«Համայնքների գյուղատնտեսական ռեսուրսների կառավարման և մրցունակության» ծրագրի իրականացման համայնքի համաֆինանսավորման  նպատակով Ահնիձոր համայնքին աջակցության ցուցաբերում </t>
  </si>
  <si>
    <t>Բերքաբերի համայնքի աշխատակազմում նախորդ տարիներին ձևավորված աշխատավարձի և սոցիալական վճարների գծով պարտքերի մարման նպատակով համայնքին աջակցության ցուցաբերում</t>
  </si>
  <si>
    <t>Սևքար համայնքի ՕԿՋ-ի վերանորոգման նպատակով համայնքին աջակցության ցուցաբերում</t>
  </si>
  <si>
    <t xml:space="preserve">«Գյուղական տարածքների տնտեսական զարգացման ծրագրերի իրականացման գրասենյակ» ՊՀ-ի կողմից Հովք համայնքի գազաֆիկացման աշխատանքների իրականացման համայնքի համաֆինանսավորման  նպատակով  համայնքին աջակցության ցուցաբերում </t>
  </si>
  <si>
    <t xml:space="preserve">«Գյուղական տարածքների տնտեսական զարգացման ծրագրերի իրականացման գրասենյակ» ՊՀ-ի կողմից Բարեկամավան համայնքի գազաֆիկացման աշխատանքների իրականացման համայնքի համաֆինանսավորման  նպատակով  համայնքին աջակցության ցուցաբերում </t>
  </si>
  <si>
    <t>Այգեձոր համայնքի համար գյուղատնտեսական տեխնիկայի ձեռք բերման նպատակով համայնքին աջակցության ցուցաբերում</t>
  </si>
  <si>
    <t xml:space="preserve">«Հազարամյակի մարտահրավեր հիմնադրամ- Հայաստան» ՊՈԱԿ-ի կողմից Կողբ համայնքի 3-րդ կարգի ոռոգման ջրանցքի վերանորոգման համայնքի համաֆինանսավորման  նպատակով  համայնքին աջակցության ցուցաբերում </t>
  </si>
  <si>
    <t xml:space="preserve">Հայաստանի սոցիալական ներդրումներ հիմնադրամի կողմից Իջևան համայնքի ԱԱՊԿ-ի վերանորոգման  համայնքի համաֆինանսավորման  նպատակով  համայնքին աջակցության ցուցաբերում </t>
  </si>
  <si>
    <t>ՀՀ Տավուշի  մարզի թվով 3 մշակութային օբյեկտ</t>
  </si>
  <si>
    <t>Մասիս համայնքի  N33, N38, N9 շենքերին մոտեցող  ճանապարհի վերանորոգում</t>
  </si>
  <si>
    <t>Ծաղկահովիտ համայնքի  hարավ-արևմտյան թաղամասի  գազատարի կառուցում</t>
  </si>
  <si>
    <t>Աշտարակ համայնքի Պռոշյան փ. թիվ 26 շենքի տանիքի վերանորոգում</t>
  </si>
  <si>
    <t>Արտենի համայնքի Սայաթ-Նովա փ. թիվ 21 շենքի, Բաղրամյան փ. թիվ 8,12,16 շենքերի և Իսահակյան փ. թիվ 3,8,9 շենքերի տանիքների վերանորոգում</t>
  </si>
  <si>
    <t>Գետափ համայնքի պոմպակայանի վերանորոգում</t>
  </si>
  <si>
    <t xml:space="preserve">«Գյուղական տարածքների տնտեսական զարգացման ծրագրերի իրականացման գրասենյակ» ՊՀ-ի կողմից Քուչակ համայնքի գազաֆիկացման աշխատանքների իրականացման համայնքի համաֆինանսավորման  նպատակով  համայնքին աջակցության ցուցաբերում </t>
  </si>
  <si>
    <t xml:space="preserve">«Գյուղական տարածքների տնտեսական զարգացման ծրագրերի իրականացման գրասենյակ» ՊՀ-ի կողմից Հարթավան համայնքի գազաֆիկացման աշխատանքների իրականացման համայնքի համաֆինանսավորման  նպատակով  համայնքին աջակցության ցուցաբերում </t>
  </si>
  <si>
    <t xml:space="preserve">«Գյուղական տարածքների տնտեսական զարգացման ծրագրերի իրականացման գրասենյակ» ՊՀ-ի կողմից Վարդենուտ համայնքի գազաֆիկացման աշխատանքների իրականացման համայնքի համաֆինանսավորման  նպատակով  համայնքին աջակցության ցուցաբերում </t>
  </si>
  <si>
    <t xml:space="preserve">«Գյուղական տարածքների տնտեսական զարգացման ծրագրերի իրականացման գրասենյակ» ՊՀ-ի կողմից Ափնա համայնքի գազաֆիկացման աշխատանքների իրականացման համայնքի համաֆինանսավորման  նպատակով  համայնքին աջակցության ցուցաբերում </t>
  </si>
  <si>
    <t xml:space="preserve">«Գյուղական տարածքների տնտեսական զարգացման ծրագրերի իրականացման գրասենյակ» ՊՀ-ի կողմից Ծաղկաշեն համայնքի գազաֆիկացման աշխատանքների իրականացման համայնքի համաֆինանսավորման  նպատակով  համայնքին աջակցության ցուցաբերում </t>
  </si>
  <si>
    <t xml:space="preserve">«Գյուղական տարածքների տնտեսական զարգացման ծրագրերի իրականացման գրասենյակ» ՊՀ-ի կողմից Արագած համայնքի գազաֆիկացման աշխատանքների իրականացման համայնքի համաֆինանսավորման  նպատակով  համայնքին աջակցության ցուցաբերում </t>
  </si>
  <si>
    <t xml:space="preserve">«Գյուղական տարածքների տնտեսական զարգացման ծրագրերի իրականացման գրասենյակ» ՊՀ-ի կողմից Արայի համայնքի գազաֆիկացման աշխատանքների իրականացման համայնքի համաֆինանսավորման  նպատակով  համայնքին աջակցության ցուցաբերում </t>
  </si>
  <si>
    <t>Ցամաքասար համայնքում ՕԿՋ-ի կառուցում</t>
  </si>
  <si>
    <t>ՀՀ Արագծոտնի մարզպետի ենթակայության թվով 12 հանրակրթական դպրոցներ</t>
  </si>
  <si>
    <t>Պետական անհատույց աջակցություն ՀՀ համայնքներում բնակիչների կողմից իրականացված աշխատանքների դիմաց</t>
  </si>
  <si>
    <t>Այլ նպաստներ բյուջեից</t>
  </si>
  <si>
    <t>Ծղուկ համայնքում 2009-2010թթ. բրյուցելոզով հիվանդ անասունների հարկադիր սպանդի դիմաց աջակցության տրամադրում</t>
  </si>
  <si>
    <t>Աջակցություն ՀՀ Սյունիքի մարզի համայնքներին</t>
  </si>
  <si>
    <t xml:space="preserve">«Հազարամյակի մարտահրավեր հիմնադրամ- Հայաստան» ՊՈԱԿ-ի կողմից Հովտամեջ համայնքի 3-րդ կարգի ոռոգման ջրանցքի վերանորոգման համայնքի համաֆինանսավորման  նպատակով  համայնքին աջակցության ցուցաբերում </t>
  </si>
  <si>
    <t xml:space="preserve">«Հազարամյակի մարտահրավեր հիմնադրամ- Հայաստան» ՊՈԱԿ-ի կողմից Դալարիկ  համայնքի 3-րդ կարգի ոռոգման ջրանցքի վերանորոգման համայնքի համաֆինանսավորման  նպատակով  համայնքին աջակցության ցուցաբերում </t>
  </si>
  <si>
    <t xml:space="preserve">«Հազարամյակի մարտահրավեր հիմնադրամ- Հայաստան» ՊՈԱԿ-ի կողմից Ֆերիկ համայնքի 3-րդ կարգի ոռոգման ջրանցքի վերանորոգման համայնքի համաֆինանսավորման  նպատակով  համայնքին աջակցության ցուցաբերում </t>
  </si>
  <si>
    <t xml:space="preserve">«Հազարամյակի մարտահրավեր հիմնադրամ- Հայաստան» ՊՈԱԿ-ի կողմից Ափնագյուղ համայնքի 3-րդ կարգի ոռոգման ջրանցքի վերանորոգման համայնքի համաֆինանսավորման  նպատակով  համայնքին աջակցության ցուցաբերում </t>
  </si>
  <si>
    <t>Ը001    Տարածքային ծառայություններ. ՀՀ  Արմավիրի մարզպետարան</t>
  </si>
  <si>
    <t xml:space="preserve">Նոր Կեսարիա համայնքի միջնակարգ դպրոցի կաթսայատան և լոկալ ջեռուցման համակարգի կառուցում </t>
  </si>
  <si>
    <t>Վաղարշապատ համայնքի թիվ 10 մանկապարտեզի լոկալ ջեռուցման համակարգի կառուցում</t>
  </si>
  <si>
    <t>Վաղարշապատ համայնքի թիվ 13 մանկապարտեզի լոկալ ջեռուցման համակարգի կառուցում</t>
  </si>
  <si>
    <t>Վաղարշապատ համայնքի թիվ 14 մանկապարտեզի լոկալ ջեռուցման համակարգի կառուցում</t>
  </si>
  <si>
    <t>Վաղարշապատ համայնքի թիվ 16 մանկապարտեզի լոկալ ջեռուցման համակարգի կառուցում</t>
  </si>
  <si>
    <t xml:space="preserve">Հուշակերտ համայնքի միջնակարգ դպրոցի կաթսայատան և լոկալ ջեռուցման համակարգի կառուցում </t>
  </si>
  <si>
    <t>Վաղարշապատ համայնքի Մաշտոցի 63 , Սպանդարյան 28Ա, Օրջոնիկիձե 23, Չարենցի 3, Վազգեն Ա 4 և Վազգեն Ա 6 հասցեներում գտնվող թվով 6 բազմաբնակարան շենքերի տանիքների վերանորոգում</t>
  </si>
  <si>
    <t>Վաղարշապատ համայնքի թիվ 8 հիմնական դպրոցի մարզադահլիճի վերանորոգում</t>
  </si>
  <si>
    <t>Վարդանաշեն համայնքի միջնակարգ դպրոցի մասնակի վերանորոգում</t>
  </si>
  <si>
    <t>Հայթաղ համայնքի միջնակարգ դպրոցի մասնակի վերանորոգում</t>
  </si>
  <si>
    <t>Ջրառատ համայնքի միջնակարգ դպրոցի մասնակի վերանորոգում</t>
  </si>
  <si>
    <t>Լուկաշին համայնքի միջնակարգ դպրոցի մասնակի վերանորոգում</t>
  </si>
  <si>
    <t>Հ-284 &lt;&lt;Մ-3 Ջրառատ-Գայ -Ակնաշեն&gt;&gt;   ճանապարհի &lt;&lt;Գայ -Ակնաշեն&gt;&gt; հատվածի վերանորոգում</t>
  </si>
  <si>
    <r>
      <t>Հայթաղ</t>
    </r>
    <r>
      <rPr>
        <b/>
        <sz val="12"/>
        <rFont val="GHEA Mariam"/>
        <family val="3"/>
      </rPr>
      <t xml:space="preserve"> </t>
    </r>
    <r>
      <rPr>
        <sz val="12"/>
        <rFont val="GHEA Mariam"/>
        <family val="3"/>
      </rPr>
      <t>համայնքի խմելու ջրի ներտնտեսային ցանցի վերանորոգում</t>
    </r>
  </si>
  <si>
    <t>Պետական անհատույց աջակցություն Ծղուկ համայնքում 2009-2010թթ. բրյուցելոզով հիվանդ անասունների հարկադիր սպանդի դիմաց</t>
  </si>
  <si>
    <t>1. նպաստներ ստացող ընտանիքների  քանակը</t>
  </si>
  <si>
    <t>Ձիթյանքով համայնքի մշակույթի տան համար գույքի ձեռք բերում</t>
  </si>
  <si>
    <t>ՀՀ Շիրակի մարզի թվով 4 մշակութային օբյեկտ</t>
  </si>
  <si>
    <t xml:space="preserve">«Հազարամյակի մարտահրավեր հիմնադրամ- Հայաստան» ՊՈԱԿ-ի կողմից Մեղրաշեն համայնքի 3-րդ կարգի ոռոգման ջրանցքի վերանորոգման համայնքի համաֆինանսավորման  նպատակով  համայնքին աջակցության ցուցաբերում </t>
  </si>
  <si>
    <t>ԸՆԴԱՄԵՆԸ</t>
  </si>
  <si>
    <t>Հ/Հ</t>
  </si>
  <si>
    <t>-ի  N       -Ն որոշման</t>
  </si>
  <si>
    <t>ՀՀ կառավարության 2012 թվականի</t>
  </si>
  <si>
    <t xml:space="preserve">ՀՀ կառավարության 2012 թվականի
-ի  N       -Ն որոշման 
</t>
  </si>
  <si>
    <t>հազար դրամներով</t>
  </si>
  <si>
    <t>Բյուջետային ծախսերի տնտեսագիտական դասակարգման հոդվածների և աշխատանքների անվանումները</t>
  </si>
  <si>
    <t>Տարի</t>
  </si>
  <si>
    <t xml:space="preserve"> այդ թվում՝ </t>
  </si>
  <si>
    <t>որից`</t>
  </si>
  <si>
    <t xml:space="preserve"> Հավելված N 2</t>
  </si>
  <si>
    <t>Շենքերի և շինությունների կապիտալ վերանորոգում</t>
  </si>
  <si>
    <t>Շենքերի և շինությունների շինարարություն</t>
  </si>
  <si>
    <t>3</t>
  </si>
  <si>
    <t>Նախագծահետազոտական ծախսեր</t>
  </si>
  <si>
    <t xml:space="preserve"> Հավելված N 1</t>
  </si>
  <si>
    <t>ՀԱՅԱՍՏԱՆԻ ՀԱՆՐԱՊԵՏՈՒԹՅԱՆ ԱՐԱԳԱԾՈՏՆԻ ՄԱՐԶՊԵՏԱՐԱՆԻՆ ՀԱՏԿԱՑՎԱԾ ԳՈՒՄԱՐՆԵՐԻ ԲԱՇԽՈՒՄԸ</t>
  </si>
  <si>
    <t>Առաջին կիսամյակ</t>
  </si>
  <si>
    <t>Ինն ամիս</t>
  </si>
  <si>
    <t>ՀԱՅԱՍՏԱՆԻ ՀԱՆՐԱՊԵՏՈՒԹՅԱՆ ԱՐԱՐԱՏԻ ՄԱՐԶՊԵՏԱՐԱՆԻՆ ՀԱՏԿԱՑՎԱԾ ԳՈՒՄԱՐՆԵՐԻ ԲԱՇԽՈՒՄԸ</t>
  </si>
  <si>
    <t xml:space="preserve"> Հավելված N 3</t>
  </si>
  <si>
    <t>ՀԱՅԱՍՏԱՆԻ ՀԱՆՐԱՊԵՏՈՒԹՅԱՆ ԱՐՄԱՎԻՐԻ ՄԱՐԶՊԵՏԱՐԱՆԻՆ ՀԱՏԿԱՑՎԱԾ ԳՈՒՄԱՐՆԵՐԻ ԲԱՇԽՈՒՄԸ</t>
  </si>
  <si>
    <t>ՀԱՅԱՍՏԱՆԻ ՀԱՆՐԱՊԵՏՈՒԹՅԱՆ ԳԵՂԱՐՔՈՒՆԻՔԻ ՄԱՐԶՊԵՏԱՐԱՆԻՆ ՀԱՏԿԱՑՎԱԾ ԳՈՒՄԱՐՆԵՐԻ ԲԱՇԽՈՒՄԸ</t>
  </si>
  <si>
    <t xml:space="preserve"> Հավելված N 4</t>
  </si>
  <si>
    <t>ՀԱՅԱՍՏԱՆԻ ՀԱՆՐԱՊԵՏՈՒԹՅԱՆ ԼՈՌՈՒ ՄԱՐԶՊԵՏԱՐԱՆԻՆ ՀԱՏԿԱՑՎԱԾ ԳՈՒՄԱՐՆԵՐԻ ԲԱՇԽՈՒՄԸ</t>
  </si>
  <si>
    <t xml:space="preserve"> Հավելված N 5</t>
  </si>
  <si>
    <t>ՀԱՅԱՍՏԱՆԻ ՀԱՆՐԱՊԵՏՈՒԹՅԱՆ ԿՈՏԱՅՔԻ ՄԱՐԶՊԵՏԱՐԱՆԻՆ ՀԱՏԿԱՑՎԱԾ ԳՈՒՄԱՐՆԵՐԻ ԲԱՇԽՈՒՄԸ</t>
  </si>
  <si>
    <t xml:space="preserve"> Հավելված N 6</t>
  </si>
  <si>
    <t>ՀԱՅԱՍՏԱՆԻ ՀԱՆՐԱՊԵՏՈՒԹՅԱՆ ՇԻՐԱԿԻ ՄԱՐԶՊԵՏԱՐԱՆԻՆ ՀԱՏԿԱՑՎԱԾ ԳՈՒՄԱՐՆԵՐԻ ԲԱՇԽՈՒՄԸ</t>
  </si>
  <si>
    <t xml:space="preserve"> Հավելված N 7</t>
  </si>
  <si>
    <t xml:space="preserve"> Հավելված N 8</t>
  </si>
  <si>
    <t>ՀԱՅԱՍՏԱՆԻ ՀԱՆՐԱՊԵՏՈՒԹՅԱՆ ՍՅՈՒՆԻՔԻ ՄԱՐԶՊԵՏԱՐԱՆԻՆ ՀԱՏԿԱՑՎԱԾ ԳՈՒՄԱՐՆԵՐԻ ԲԱՇԽՈՒՄԸ</t>
  </si>
  <si>
    <t>ՀԱՅԱՍՏԱՆԻ ՀԱՆՐԱՊԵՏՈՒԹՅԱՆ ՎԱՅՈՑ ՁՈՐԻ ՄԱՐԶՊԵՏԱՐԱՆԻՆ ՀԱՏԿԱՑՎԱԾ ԳՈՒՄԱՐՆԵՐԻ ԲԱՇԽՈՒՄԸ</t>
  </si>
  <si>
    <t xml:space="preserve"> Հավելված N 9</t>
  </si>
  <si>
    <t>ՀԱՅԱՍՏԱՆԻ ՀԱՆՐԱՊԵՏՈՒԹՅԱՆ ՏԱՎՈՒՇԻ ՄԱՐԶՊԵՏԱՐԱՆԻՆ ՀԱՏԿԱՑՎԱԾ ԳՈՒՄԱՐՆԵՐԻ ԲԱՇԽՈՒՄԸ</t>
  </si>
  <si>
    <t xml:space="preserve"> Հավելված N 10</t>
  </si>
  <si>
    <t>Վարչական սարքավորումներ</t>
  </si>
  <si>
    <t>Հավելված  N 12</t>
  </si>
  <si>
    <t>ՀԱՅԱՍՏԱՆԻ ՀԱՆՐԱՊԵՏՈՒԹՅԱՆ ԿԱՌԱՎԱՐՈՒԹՅԱՆ 2011 ԹՎԱԿԱՆԻ ԴԵԿՏԵՄԲԵՐԻ 22-Ի N 1919-Ն ՈՐՈՇՄԱՆ N 12 ՀԱՎԵԼՎԱԾՈՒՄ ԿԱՏԱՐՎՈՂ ԼՐԱՑՈՒՄՆԵՐԸ</t>
  </si>
  <si>
    <t>Անվանումը</t>
  </si>
  <si>
    <t>Գնման ձևը</t>
  </si>
  <si>
    <t>Չափի միավորը</t>
  </si>
  <si>
    <t>Ցուցանիշների փոփոխությունը (ավելացումները նշված են դրական նշանով)</t>
  </si>
  <si>
    <t>քանակը</t>
  </si>
  <si>
    <t>գումարը (հազ. դրամ)</t>
  </si>
  <si>
    <t>Բաժին N 11, Խումբ 01, Դաս 01  ՀՀ կառավարության պահուստային ֆոնդ</t>
  </si>
  <si>
    <t>ՀՀ Արարատի մարզպետարան</t>
  </si>
  <si>
    <t>Բնակելի և ոչ բնակելի շենքերի, տարածքների հիմնական նորոգում</t>
  </si>
  <si>
    <t>ԲԸԱՀ</t>
  </si>
  <si>
    <t>դրամ</t>
  </si>
  <si>
    <t>ՀՀ Արմավիրի մարզպետարան</t>
  </si>
  <si>
    <t>ՀՀ Գեղարքունիքի մարզպետարան</t>
  </si>
  <si>
    <t>Բնակելի, հասարակական և արտադրական շենքերի և տարածքների շինարարություն</t>
  </si>
  <si>
    <t>ՀՀ Լոռու մարզպետարան</t>
  </si>
  <si>
    <t>ՀՀ Կոտայքի մարզպետարան</t>
  </si>
  <si>
    <t>ՀՀ Շիրակի մարզպետարան</t>
  </si>
  <si>
    <t>ՀՀ Սյունիքի մարզպետարան</t>
  </si>
  <si>
    <t>Բնակելի, հասարակական և արտադրական շենքերի, տարածքների նախագծում, նախագծերի փորձաքննություն</t>
  </si>
  <si>
    <t>ՀՀ Վայոց Ձորի մարզպետարան</t>
  </si>
  <si>
    <t>ՀՀ Տավուշի մարզպետարան</t>
  </si>
  <si>
    <t>ՀՀ Արագածոտնի մարզպետարան</t>
  </si>
  <si>
    <t>Հավելված N 11</t>
  </si>
  <si>
    <t>Աղյուսակ N 1</t>
  </si>
  <si>
    <t>ՀԱՅԱՍՏԱՆԻ ՀԱՆՐԱՊԵՏՈՒԹՅԱՆ ԿԱՌԱՎԱՐՈՒԹՅԱՆ 2011 ԹՎԱԿԱՆԻ ԴԵԿՏԵՄԲԵՐԻ 22-Ի N 1919-Ն ՈՐՈՇՄԱՆ N 11 ՀԱՎԵԼՎԱԾԻ N 11.49  ԱՂՅՈՒՍԱԿՈՒՄ  ԿԱՏԱՐՎՈՂ ԼՐԱՑՈՒՄՆԵՐԸ</t>
  </si>
  <si>
    <t>ՄԱՍ Գ: Նախարարի պատասխանատվության ներքո իրականացվող քաղաքականության միջոցառումների և ֆինանսական կառավարման արդյունքների ցուցանիշները</t>
  </si>
  <si>
    <t>1.4. Ներդրումներ լիազոր կառավարման ներքո գտնվող պետական կազմակերպություններում</t>
  </si>
  <si>
    <t>Չափորոշիչներ</t>
  </si>
  <si>
    <t xml:space="preserve">Ոչ ֆինանսական ցուցանիշներ </t>
  </si>
  <si>
    <t xml:space="preserve">Ֆինանսական ցուցանիշներ </t>
  </si>
  <si>
    <t>Ծրագրային դասիչը</t>
  </si>
  <si>
    <t xml:space="preserve">Կրթական օբյեկտների հիմնանորոգում </t>
  </si>
  <si>
    <t>Ս001</t>
  </si>
  <si>
    <t>ԵԿ02</t>
  </si>
  <si>
    <t>Նկարագրություն՝</t>
  </si>
  <si>
    <t>Ծախսերը (հազար դրամ)</t>
  </si>
  <si>
    <t>X</t>
  </si>
  <si>
    <t>Կազմակերպությունը, որտեղ կատարվում է ներդրումը`</t>
  </si>
  <si>
    <t>Ներդրման հիմնավորումը, մասնավորապես, ազդեցությունը կարողությունների վրա`</t>
  </si>
  <si>
    <t xml:space="preserve">Քանակական, որակական, ժամկետայնության  և այլ չափորոշիչների փոփոխության վրա </t>
  </si>
  <si>
    <t>Հիմնանորոգումն անհրաժեշտ է, որպեսզի դրանք ապահովեն ծառայությունների մատուցումը գործող չափորոշիչներին համապատասխան անհրաժեշտ ծավալով և որակով</t>
  </si>
  <si>
    <t>Ծախսային արդյունավետության բարելավման վրա</t>
  </si>
  <si>
    <t xml:space="preserve">Ծրագիրը (ծրագրերը), որի (որոնց) շրջանակներում իրականացվում է քաղաքականության միջոցառումը </t>
  </si>
  <si>
    <t>Վերջնական արդյունքի նկարագրությունը</t>
  </si>
  <si>
    <t>Ներդրումներ մշակութային օբյեկտներում</t>
  </si>
  <si>
    <t>Ս002</t>
  </si>
  <si>
    <t>ԵԿ01</t>
  </si>
  <si>
    <t>Ներդրումներն անհրաժեշտ է, որպեսզի դրանք ապահովեն ծառայությունների մատուցումը գործող չափորոշիչներին համապատասխան անհրաժեշտ ծավալով և որակով</t>
  </si>
  <si>
    <t>1.6. Հանրության կողմից օգտագործվող ոչ ֆինանսական ակտիվներ</t>
  </si>
  <si>
    <t>1.6.1. Հանրության կողմից օգտագործվող ոչ ֆինանսական ակտիվներ</t>
  </si>
  <si>
    <t xml:space="preserve">Բնակարանային ֆոնդ </t>
  </si>
  <si>
    <t>Նկարագրությունը</t>
  </si>
  <si>
    <t>Կ001</t>
  </si>
  <si>
    <t>ԱՁ01</t>
  </si>
  <si>
    <t>Քանակական</t>
  </si>
  <si>
    <t>1. Հիմնանորոգվող բազմաբնակարան բնակելի շենքերի քանակը, միավոր</t>
  </si>
  <si>
    <t>2. Հիմնանորոգվող տանիքների մակերեսը, քառ. մ</t>
  </si>
  <si>
    <t>Որակական</t>
  </si>
  <si>
    <t>Տվյալ տարվա ՀՀ պետական բյուջեից ակտիվի ձեռքբերման, կառուցման կամ հիմնանորոգման վրա կատարվող ծախսերը (հազ. դրամ)</t>
  </si>
  <si>
    <t>Ակտիվի ընդհանուր արժեքը  (հազ. դրամ)</t>
  </si>
  <si>
    <t>Տվյալ բյուջետային տարվան նախորդող բյուջետային տարիների ընթացքում ակտիվի վրա կատարված ծախսերը (հազ. դրամ)</t>
  </si>
  <si>
    <t>Բնակչության կենսական պայմանների բարելավում</t>
  </si>
  <si>
    <t>Կրթական օբյեկտների հիմնանորոգված շենքեր և մասնաշենքեր</t>
  </si>
  <si>
    <t>Մշակութային օբյեկտների հիմնանորոգված շենքեր և մասնաշենքեր</t>
  </si>
  <si>
    <t xml:space="preserve"> Նախագծային աշխատանքներ </t>
  </si>
  <si>
    <t>Կ004</t>
  </si>
  <si>
    <t xml:space="preserve"> Շինարարության (հիմնանորոգման) համար անհրաժեշտ նախագծա-նախահաշվային փաստաթղթերի մշակման (լրամշակման) աշխատանքներ </t>
  </si>
  <si>
    <t>Նախագծա-նախահաշվային փատաթղթերի քանակը, հատ</t>
  </si>
  <si>
    <t>Համապատասխանություն ՀՀ քաղաքաշինական նորմատիվա-տեխնիկական փաստաթղթերին, տոկոս</t>
  </si>
  <si>
    <t>Տվյալ տարվա պետական բյուջեից ակտիվի ձեռք բերման, կառուցման կամ հիմնանորոգման վրա կատարվող ծախսերը (հազար դրամ)</t>
  </si>
  <si>
    <t>Ակտիվի ընդհանուր արժեքը  (հազար դրամ)</t>
  </si>
  <si>
    <t>Տվյալ բյուջետային տարվան նախորդող բյուջետային տարիների ընթացքում ակտիվի վրա կատարված ծախսերը (հազար դրամ)</t>
  </si>
  <si>
    <t>1.2. Տրանսֆերտներ</t>
  </si>
  <si>
    <t>Ը008</t>
  </si>
  <si>
    <t>ԾՏ01</t>
  </si>
  <si>
    <t>Պետական անհատույց աջակցություն ՀՀ համայնքների նախադպրոցական շենքերի հիմնանորոգման համար</t>
  </si>
  <si>
    <t>Շահառուների քանակը</t>
  </si>
  <si>
    <t>1. Տրանսֆերտ ստացող ՏԻՄ-երի քանակը</t>
  </si>
  <si>
    <t>Գումարը (հազար դրամ)</t>
  </si>
  <si>
    <t>Տրանսֆերտի վճարման հաճախականությունը</t>
  </si>
  <si>
    <t>Շահառուների ընտրության չափանիշները</t>
  </si>
  <si>
    <t>Նախադպրոցական հաստատությունների հիմնանորոգման անհրաժեշտությունը</t>
  </si>
  <si>
    <t>Աջակցություն համայնքային, միջհամայնքային, ոչ կառավարական, մասնավոր և այլ կազմակերպություններին ու անհատներին</t>
  </si>
  <si>
    <t>Ծրագիրը կնպաստի ՀՀ համայնքային, միջհամայնքային, ոչ կառավարական, մասնավոր և այլ կազմակերպություններին` կանոնադրական նպատակների իրականացման միջոցով ՀՀ քաղաքացիների հանրային և անձնական կարիքների, իսկ անհատներին` անձնական կարիքների ապահովմանը</t>
  </si>
  <si>
    <t>Ս003</t>
  </si>
  <si>
    <t>Ծախսերը (հազ. դրամ)</t>
  </si>
  <si>
    <t>Հիմնանորոգումն անհրաժեշտ է, որպեսզի դրանք ապահովեն ծառայությունների մատուցումը՝ գործող չափորոշիչներին համապատասխան անհրաժեշտ ծավալով և որակով։</t>
  </si>
  <si>
    <t>Առողջապահական օբյեկտների հիմնանորոգված շենքեր և մասնաշենքեր</t>
  </si>
  <si>
    <t>Կ003</t>
  </si>
  <si>
    <t>Կ002</t>
  </si>
  <si>
    <t xml:space="preserve">Առողջապահական օբյեկտների հիմնանորոգում </t>
  </si>
  <si>
    <t xml:space="preserve">Ներդրումներ՝ ՀՀ Արարատի մարզի առողջապահական  շենքերի կապիտալ վերանորոգման նպատակով </t>
  </si>
  <si>
    <r>
      <t> </t>
    </r>
    <r>
      <rPr>
        <b/>
        <sz val="11"/>
        <color indexed="8"/>
        <rFont val="GHEA Mariam"/>
        <family val="3"/>
      </rPr>
      <t>1.6. Հանրության կողմից օգտագործվող ոչ ֆինանսական ակտիվներ</t>
    </r>
  </si>
  <si>
    <r>
      <t> </t>
    </r>
    <r>
      <rPr>
        <b/>
        <sz val="11"/>
        <color indexed="8"/>
        <rFont val="GHEA Mariam"/>
        <family val="3"/>
      </rPr>
      <t>1.6.1. Հանրության կողմից օգտագործվող ոչ ֆինանսական ակտիվներ</t>
    </r>
  </si>
  <si>
    <t>ոչ ֆինանսական ցուցանիշներ</t>
  </si>
  <si>
    <t>ֆինանսական ցուցանիշներ</t>
  </si>
  <si>
    <t>Տեղական նշանակության ճանապարհների և կամուրջների հիմնանորոգում</t>
  </si>
  <si>
    <t xml:space="preserve">Ավտոճանապարհների քայքայված ծածկի նորոգում, մաշված ծածկի փոխարինում </t>
  </si>
  <si>
    <t xml:space="preserve"> Հիմնանորոգվող ավտոճանապարհների երկարությունը, կմ </t>
  </si>
  <si>
    <t>Գազատարների կառուցում</t>
  </si>
  <si>
    <t>Գազատարի երկարությունը, կմ</t>
  </si>
  <si>
    <t xml:space="preserve"> Ջրամատակարաման օբյեկտներ </t>
  </si>
  <si>
    <t>Ջրամատակարարման օբյեկտների կառուցում / ջրագծերի անցկացում, խորքային հորանծքների կառուցում/</t>
  </si>
  <si>
    <t xml:space="preserve"> Կառուցվող օբյեկտների քանակը, միավոր</t>
  </si>
  <si>
    <t>Ը001 Տարածքային ծառայություններ . ՀՀ  Արմավիրի մարզպետարան</t>
  </si>
  <si>
    <t>Աջակցություն ՀՀ Արարատի մարզի համայնքներին կրթական օբյեկտների շենքային պայմանների բարելավման համար</t>
  </si>
  <si>
    <t xml:space="preserve"> Ներդրումներ ՀՀ Արարատի մարզպետի կառավարման լիազորությունների տակ գտնվող հանրակրթական դպրոցների շենքերի կապիտալ վերանորոգման նպատակով</t>
  </si>
  <si>
    <t xml:space="preserve"> Ը002 Հանրակրթական ծառայություններ . ՀՀ Արարատի մարզպետարան</t>
  </si>
  <si>
    <t xml:space="preserve"> Ը005   Մշակութային միջոցառումների իրականացում. ՀՀ Արարատի մարզպետարան</t>
  </si>
  <si>
    <t xml:space="preserve"> ՀՀ Արարատի մարզի համայնքներում բազմաբնակարան բնակելի շենքերի տանիքների նորոգում </t>
  </si>
  <si>
    <t>Ը001 Տարածքային ծառայություններ. ՀՀ  Արարատի մարզպետարան</t>
  </si>
  <si>
    <t>Ը001    Տարածքային ծառայություններ. ՀՀ  Արարատի մարզպետարան</t>
  </si>
  <si>
    <t>Ը001   Տարածքային ծառայություններ. ՀՀ  Արարատի մարզպետարան</t>
  </si>
  <si>
    <t>Ը001 Տարածքային ծառայություններ . ՀՀ  Արարատի մարզպետարան</t>
  </si>
  <si>
    <t>Կ005</t>
  </si>
  <si>
    <t>Ը001 Տարածքային ծառայություններ . ՀՀ Արարատի մարզպետարան</t>
  </si>
  <si>
    <t>ՀԱՅԱՍՏԱՆԻ ՀԱՆՐԱՊԵՏՈՒԹՅԱՆ ԿԱՌԱՎԱՐՈՒԹՅԱՆ 2011 ԹՎԱԿԱՆԻ ԴԵԿՏԵՄԲԵՐԻ 22-Ի N 1919-Ն ՈՐՈՇՄԱՆ N 11 ՀԱՎԵԼՎԱԾԻ N 11.50  ԱՂՅՈՒՍԱԿՈՒՄ  ԿԱՏԱՐՎՈՂ ԼՐԱՑՈՒՄՆԵՐԸ</t>
  </si>
  <si>
    <t>Աղյուսակ N 2</t>
  </si>
  <si>
    <t>Աղյուսակ N 3</t>
  </si>
  <si>
    <t xml:space="preserve">ՀԱՅԱՍՏԱՆԻ ՀԱՆՐԱՊԵՏՈՒԹՅԱՆ ԿԱՌԱՎԱՐՈՒԹՅԱՆ 2011 ԹՎԱԿԱՆԻ ԴԵԿՏԵՄԲԵՐԻ 22-Ի N 1919-Ն ՈՐՈՇՄԱՆ N 11 ՀԱՎԵԼՎԱԾԻ N 11.51  ԱՂՅՈՒՍԱԿՈՒՄ  ԿԱՏԱՐՎՈՂ ԼՐԱՑՈՒՄՆԵՐԸ </t>
  </si>
  <si>
    <t>Աջակցություն ՀՀ Արմավիրի մարզի համայնքներին կրթական օբյեկտների շենքային պայմանների բարելավման համար</t>
  </si>
  <si>
    <t xml:space="preserve"> Ներդրումներ ՀՀ Արմավիրի մարզպետի կառավարման լիազորությունների տակ գտնվող հանրակրթական դպրոցների շենքերի կապիտալ վերանորոգման նպատակով</t>
  </si>
  <si>
    <t xml:space="preserve"> Ը002 Հանրակրթական ծառայություններ . ՀՀ Արմավիրի մարզպետարան</t>
  </si>
  <si>
    <t>Ը001 Տարածքային ծառայություններ. ՀՀ  Արմավիրի մարզպետարան</t>
  </si>
  <si>
    <t>Ը001   Տարածքային ծառայություններ. ՀՀ  Արմավիրի մարզպետարան</t>
  </si>
  <si>
    <t>Աղյուսակ N 4</t>
  </si>
  <si>
    <t xml:space="preserve">ՀԱՅԱՍՏԱՆԻ ՀԱՆՐԱՊԵՏՈՒԹՅԱՆ ԿԱՌԱՎԱՐՈՒԹՅԱՆ 2011 ԹՎԱԿԱՆԻ ԴԵԿՏԵՄԲԵՐԻ 22-Ի N 1919-Ն ՈՐՈՇՄԱՆ N 11 ՀԱՎԵԼՎԱԾԻ N 11.52  ԱՂՅՈՒՍԱԿՈՒՄ  ԿԱՏԱՐՎՈՂ ԼՐԱՑՈՒՄՆԵՐԸ </t>
  </si>
  <si>
    <t xml:space="preserve">Աջակցություն ՀՀ Գեղարքունիքի մարզի համայնքային կենտրոնների շենքային պայմանների բարելավման համար </t>
  </si>
  <si>
    <t>Պետական անհատույց աջակցություն՝ համայնքային կենտրոնների  շենքային պայմանների բարելավման համար</t>
  </si>
  <si>
    <t>Համայնքային կենտրոնների  հիմնանորոգման և կառուցման անհրաժեշտությունը</t>
  </si>
  <si>
    <t>Ը009</t>
  </si>
  <si>
    <t>1. Տրանսֆերտ ստացող ընտանիքներերի քանակը</t>
  </si>
  <si>
    <t xml:space="preserve"> Ներդրումներ ՀՀ Գեղարքունիքի մարզպետի կառավարման լիազորությունների տակ գտնվող հանրակրթական դպրոցների շենքերի կապիտալ վերանորոգման նպատակով </t>
  </si>
  <si>
    <t xml:space="preserve"> Ը002 Հանրակրթական ծառայություններ . ՀՀ Գեղարքունիքի մարզպետարան</t>
  </si>
  <si>
    <t xml:space="preserve">Ներդրումներ՝ ՀՀ Գեղարքունիքի մարզի մշակութային  շենքերի կապիտալ վերանորոգման նպատակով </t>
  </si>
  <si>
    <t xml:space="preserve"> Ը005   Մշակութային միջոցառումների իրականացում. ՀՀ Գեղարքունիքի մարզպետարան</t>
  </si>
  <si>
    <t>Ը001 Տարածքային ծառայություններ . ՀՀ  Գեղարքունիքի մարզպետարան</t>
  </si>
  <si>
    <t xml:space="preserve"> Համայնքների բարեկարգում</t>
  </si>
  <si>
    <t>Բարեկարգված համայնքներ</t>
  </si>
  <si>
    <t>ՀՀ Գեղարքունիքի մարզի թվով 8 մշակութային օբյեկտ</t>
  </si>
  <si>
    <t>Ը010</t>
  </si>
  <si>
    <t>Աջակցություն ՀՀ Գեղարքունիքի մարզի համայնքներին կրթական օբյեկտների շենքային պայմանների բարելավման համար</t>
  </si>
  <si>
    <t xml:space="preserve"> Գետի հունի մաքրում և ափերի ամրացում</t>
  </si>
  <si>
    <t xml:space="preserve">Մարտունու գետի ափերի ամրացում Գեղհովիտ գյուղի տարածքում և Վարդենիկի գետի ափերի ամրացում </t>
  </si>
  <si>
    <t>Ոռոգման համակարգեր</t>
  </si>
  <si>
    <t>Հայրավանք համայնքի ոռոգման համակարգի կառուցում</t>
  </si>
  <si>
    <t>Ը001 Տարածքային ծառայություններ. ՀՀ  Գեղարքունիքի մարզպետարան</t>
  </si>
  <si>
    <t>Ը001   Տարածքային ծառայություններ. ՀՀ  Գեղարքունիքի մարզպետարան</t>
  </si>
  <si>
    <t>Ը001    Տարածքային ծառայություններ. ՀՀ  Գեղարքունիքի մարզպետարան</t>
  </si>
  <si>
    <t>Կ006</t>
  </si>
  <si>
    <t>Աղյուսակ N 5</t>
  </si>
  <si>
    <t xml:space="preserve">ՀԱՅԱՍՏԱՆԻ ՀԱՆՐԱՊԵՏՈՒԹՅԱՆ ԿԱՌԱՎԱՐՈՒԹՅԱՆ 2011 ԹՎԱԿԱՆԻ ԴԵԿՏԵՄԲԵՐԻ 22-Ի N 1919-Ն ՈՐՈՇՄԱՆ N 11 ՀԱՎԵԼՎԱԾԻ N 11.53  ԱՂՅՈՒՍԱԿՈՒՄ  ԿԱՏԱՐՎՈՂ ԼՐԱՑՈՒՄՆԵՐԸ  </t>
  </si>
  <si>
    <t>Վարչական օբյեկտների հիմնանորոգման և կառուցման  անհրաժեշտությունը</t>
  </si>
  <si>
    <t xml:space="preserve"> ՀՀ Լոռու մարզի համայնքներում բազմաբնակարան բնակելի շենքերի տանիքների նորոգում </t>
  </si>
  <si>
    <t>Ը001   Տարածքային ծառայություններ. ՀՀ  Լոռու մարզպետարան</t>
  </si>
  <si>
    <t>Ը011</t>
  </si>
  <si>
    <t xml:space="preserve">Աջակցություն ՀՀ   Լոռու մարզի համայնքային կենտրոնների շենքային պայմանների բարելավման համար </t>
  </si>
  <si>
    <t>Աջակցություն ՀՀ Լոռու մարզի համայնքներին կրթական օբյեկտների շենքային պայմանների բարելավման համար</t>
  </si>
  <si>
    <t xml:space="preserve"> ՀՀ Արմավիրի մարզի համայնքներում բազմաբնակարան բնակելի շենքերի տանիքների նորոգում </t>
  </si>
  <si>
    <t>Ը001 Տարածքային ծառայություններ. ՀՀ  Արագածոտնի  մարզպետարան</t>
  </si>
  <si>
    <t xml:space="preserve"> ՀՀ Արագածոտնի մարզի համայնքներում բազմաբնակարան բնակելի շենքերի տանիքների նորոգում </t>
  </si>
  <si>
    <t xml:space="preserve"> Ը005   Մշակութային միջոցառումների իրականացում. ՀՀ Արագածոտնի մարզպետարան</t>
  </si>
  <si>
    <t xml:space="preserve">Ներդրումներ՝ ՀՀ Արագածոտնի մարզի մշակութային  շենքերի կապիտալ վերանորոգման նպատակով </t>
  </si>
  <si>
    <t xml:space="preserve"> Ը002 Հանրակրթական ծառայություններ . ՀՀ Արագածոտնի մարզպետարան</t>
  </si>
  <si>
    <t xml:space="preserve"> Ներդրումներ ՀՀ Արագածոտնի մարզպետի կառավարման լիազորությունների տակ գտնվող հանրակրթական դպրոցների շենքերի կապիտալ վերանորոգման նպատակով</t>
  </si>
  <si>
    <t>Ը001 Տարածքային ծառայություններ . ՀՀ Արագածոտնի մարզպետարան</t>
  </si>
  <si>
    <t xml:space="preserve">Ներդրումներ՝ ՀՀ Արարատի մարզի մշակութային  շենքերի կապիտալ վերանորոգման նպատակով </t>
  </si>
  <si>
    <t xml:space="preserve">Ներդրումներ՝ ՀՀ Լոռու մարզի առողջապահական  շենքերի կապիտալ վերանորոգման նպատակով </t>
  </si>
  <si>
    <t xml:space="preserve"> ՀՀ  Լոռու մարզի համայնքների բարեկարգում</t>
  </si>
  <si>
    <t>Բարեկարգված համայնքների անհրաժեշտությունը</t>
  </si>
  <si>
    <t xml:space="preserve"> Աջակցություն ՀՀ Լոռու մարզի համայնքներին մարզական օբյեկտների շենքային պայմանների բարելավման համար</t>
  </si>
  <si>
    <t>Պետական անհատույց աջակցություն ՀՀ համայնքների մարզական օբյեկտների հիմնանորոգման համար</t>
  </si>
  <si>
    <t>Մարզական օբյեկտների հիմնանորոգման անհրաժեշտությունը</t>
  </si>
  <si>
    <t>Համայնքներում բակերի բարեկարգում և փողոցների լուսավորության համակարգի կառուցում</t>
  </si>
  <si>
    <t>Բարեկարգ համայնքների անհրաժեշտությունը</t>
  </si>
  <si>
    <t>Ը001 Տարածքային ծառայություններ . ՀՀ  Լոռու մարզպետարան</t>
  </si>
  <si>
    <t>Ը012</t>
  </si>
  <si>
    <t>Աղյուսակ N 6</t>
  </si>
  <si>
    <t xml:space="preserve">ՀԱՅԱՍՏԱՆԻ ՀԱՆՐԱՊԵՏՈՒԹՅԱՆ ԿԱՌԱՎԱՐՈՒԹՅԱՆ 2011 ԹՎԱԿԱՆԻ ԴԵԿՏԵՄԲԵՐԻ 22-Ի N 1919-Ն ՈՐՈՇՄԱՆ N 11 ՀԱՎԵԼՎԱԾԻ N 11.54  ԱՂՅՈՒՍԱԿՈՒՄ  ԿԱՏԱՐՎՈՂ ԼՐԱՑՈՒՄՆԵՐԸ  </t>
  </si>
  <si>
    <r>
      <t>1.6. Հանրության կողմից օգտագործվող ոչ ֆինանսական ակտիվներ</t>
    </r>
    <r>
      <rPr>
        <sz val="11"/>
        <color indexed="8"/>
        <rFont val="GHEA Mariam"/>
        <family val="3"/>
      </rPr>
      <t> </t>
    </r>
  </si>
  <si>
    <t>Ը001 Տարածքային ծառայություններ. ՀՀ  Կոտայքի մարզպետարան</t>
  </si>
  <si>
    <t xml:space="preserve"> Ը002 Հանրակրթական ծառայություններ . ՀՀ  Կոտայքի մարզպետարան</t>
  </si>
  <si>
    <t xml:space="preserve"> Ներդրումներ ՀՀ  Կոտայքի մարզպետի կառավարման լիազորությունների տակ գտնվող հանրակրթական դպրոցների շենքերի կապիտալ վերանորոգման նպատակով</t>
  </si>
  <si>
    <t>Ոռոգման համակարգերի հիմնանորոգում</t>
  </si>
  <si>
    <t xml:space="preserve"> ՀՀ Կոտայքի մարզի համայնքներում բազմաբնակարան բնակելի շենքերի տանիքների նորոգում </t>
  </si>
  <si>
    <t>Ը001 Տարածքային ծառայություններ . ՀՀ  Կոտայքի մարզպետարան</t>
  </si>
  <si>
    <t>Ը001 Տարածքային ծառայություններ . ՀՀ Կոտայքի մարզպետարան</t>
  </si>
  <si>
    <t>Աղյուսակ N 7</t>
  </si>
  <si>
    <t xml:space="preserve">ՀԱՅԱՍՏԱՆԻ ՀԱՆՐԱՊԵՏՈՒԹՅԱՆ ԿԱՌԱՎԱՐՈՒԹՅԱՆ 2011 ԹՎԱԿԱՆԻ ԴԵԿՏԵՄԲԵՐԻ 22-Ի N 1919-Ն ՈՐՈՇՄԱՆ N 11 ՀԱՎԵԼՎԱԾԻ N 11.55  ԱՂՅՈՒՍԱԿՈՒՄ  ԿԱՏԱՐՎՈՂ ԼՐԱՑՈՒՄՆԵՐԸ </t>
  </si>
  <si>
    <t xml:space="preserve">Աջակցություն ՀՀ Շիրակի մարզի համայնքային կենտրոնների շենքային պայմանների բարելավման համար </t>
  </si>
  <si>
    <t>Աջակցություն ՀՀ  մարզի համայնքներին կրթական օբյեկտների շենքային պայմանների բարելավման համար</t>
  </si>
  <si>
    <t xml:space="preserve"> Ներդրումներ ՀՀ Շիրակի մարզպետի կառավարման լիազորությունների տակ գտնվող հանրակրթական դպրոցների շենքերի կապիտալ վերանորոգման նպատակով </t>
  </si>
  <si>
    <t xml:space="preserve"> Ը002 Հանրակրթական ծառայություններ . ՀՀ Շիրակի մարզպետարան</t>
  </si>
  <si>
    <t xml:space="preserve">Ներդրումներ՝ ՀՀ Շիրակի մարզի մշակութային  շենքերի կապիտալ վերանորոգման նպատակով </t>
  </si>
  <si>
    <t xml:space="preserve"> Ը005   Մշակութային միջոցառումների իրականացում. ՀՀ Շիրակի մարզպետարան</t>
  </si>
  <si>
    <t>Ը001    Տարածքային ծառայություններ. ՀՀ  Շիրակի մարզպետարան</t>
  </si>
  <si>
    <t>Ը001 Տարածքային ծառայություններ . ՀՀ Շիրակի մարզպետարան</t>
  </si>
  <si>
    <t>Ը001 Տարածքային ծառայություններ. ՀՀ  Շիրակի մարզպետարան</t>
  </si>
  <si>
    <t xml:space="preserve"> ՀՀ Շիրակի մարզի համայնքներում բազմաբնակարան բնակելի շենքերի տանիքների նորոգում </t>
  </si>
  <si>
    <t>Աղյուսակ N 8</t>
  </si>
  <si>
    <t xml:space="preserve">ՀԱՅԱՍՏԱՆԻ ՀԱՆՐԱՊԵՏՈՒԹՅԱՆ ԿԱՌԱՎԱՐՈՒԹՅԱՆ 2011 ԹՎԱԿԱՆԻ ԴԵԿՏԵՄԲԵՐԻ 22-Ի N 1919-Ն ՈՐՈՇՄԱՆ N 11 ՀԱՎԵԼՎԱԾԻ N 11.56  ԱՂՅՈՒՍԱԿՈՒՄ  ԿԱՏԱՐՎՈՂ ԼՐԱՑՈՒՄՆԵՐԸ </t>
  </si>
  <si>
    <t xml:space="preserve">  Համայնքի սոցիալական խնդիրների կարգավորման անհրաժեշտությունը</t>
  </si>
  <si>
    <t xml:space="preserve">Ներդրումներ առողջապահական օբյեկտներում </t>
  </si>
  <si>
    <t xml:space="preserve">Ներդրումներ առողջապահական օբյեկտներում  </t>
  </si>
  <si>
    <t>Տեղական նշանակության ճանապարհների և կամուրջների հիմանորոգում</t>
  </si>
  <si>
    <t xml:space="preserve"> Ավտոճանապարհների քայքայված ծածկի նորոգում, մաշված ծածքի փոխարինում </t>
  </si>
  <si>
    <t xml:space="preserve"> Հիմնանորոգվող ավտոճանապարհների երկարությունը կմ </t>
  </si>
  <si>
    <t>Ը001 Տարածքային ծառայություններ . ՀՀ  Սյունիքի մարզպետարան</t>
  </si>
  <si>
    <t>Ը001 Տարածքային ծառայություններ . ՀՀ Սյունիքի մարզպետարան</t>
  </si>
  <si>
    <t>ՀՀ Շիրակի մարզի թվով 2 առողջապահական օբյեկտներ</t>
  </si>
  <si>
    <t xml:space="preserve"> Ներդրումներ ՀՀ Սյունիքի մարզպետի կառավարման լիազորությունների տակ գտնվող հանրակրթական դպրոցների շենքերի կապիտալ վերանորոգման նպատակով </t>
  </si>
  <si>
    <t xml:space="preserve"> Ը002 Հանրակրթական ծառայություններ . ՀՀ Սյունիքի մարզպետարան</t>
  </si>
  <si>
    <t>Աղյուսակ N 9</t>
  </si>
  <si>
    <t xml:space="preserve">ՀԱՅԱՍՏԱՆԻ ՀԱՆՐԱՊԵՏՈՒԹՅԱՆ ԿԱՌԱՎԱՐՈՒԹՅԱՆ 2011 ԹՎԱԿԱՆԻ ԴԵԿՏԵՄԲԵՐԻ 22-Ի N 1919-Ն ՈՐՈՇՄԱՆ N 11 ՀԱՎԵԼՎԱԾԻ N 11.57  ԱՂՅՈՒՍԱԿՈՒՄ  ԿԱՏԱՐՎՈՂ ԼՐԱՑՈՒՄՆԵՐԸ </t>
  </si>
  <si>
    <t>Աղյուսակ N 10</t>
  </si>
  <si>
    <t xml:space="preserve">ՀԱՅԱՍՏԱՆԻ ՀԱՆՐԱՊԵՏՈՒԹՅԱՆ ԿԱՌԱՎԱՐՈՒԹՅԱՆ 2011 ԹՎԱԿԱՆԻ ԴԵԿՏԵՄԲԵՐԻ 22-Ի N 1919-Ն ՈՐՈՇՄԱՆ N 11 ՀԱՎԵԼՎԱԾԻ N 11.58 ԱՂՅՈՒՍԱԿՈՒՄ ԿԱՏԱՐՎՈՂ ԼՐԱՑՈՒՄՆԵՐԸ </t>
  </si>
  <si>
    <t xml:space="preserve"> Ներդրումներ ՀՀ Տավուշի մարզպետի կառավարման լիազորությունների տակ գտնվող կրթական օբյեկտների շենքերի կապիտալ վերանորոգման նպատակով </t>
  </si>
  <si>
    <t xml:space="preserve"> Ը002 Հանրակրթական ծառայություններ . ՀՀ Տավուշի մարզպետարան</t>
  </si>
  <si>
    <t>Կրթական օբյելտների հիմնանորոգված շենքեր և մասնաշենքեր</t>
  </si>
  <si>
    <t xml:space="preserve">Պետական անհատույց աջակցություն ՀՀ համայնքների համայնքային կենտրոնների  շենքային պայմանների բարելավման և Արճիսի հանդիսությունների սրահի վերանորոգման համար  </t>
  </si>
  <si>
    <t>Աջակցություն ՀՀ Տավուշի մարզի համայնքներին</t>
  </si>
  <si>
    <t>ՀՀ Տավուշի մարզպետի ենթակայության թվով 16 կրթական օբյեկտ</t>
  </si>
  <si>
    <t xml:space="preserve">Ներդրումներ՝ ՀՀ Տավուշի  մշակութային  շենքերի կապիտալ վերանորոգման նպատակով </t>
  </si>
  <si>
    <t xml:space="preserve"> Ը005   Մշակութային միջոցառումների իրականացում. ՀՀ Տավուշի   մարզպետարան</t>
  </si>
  <si>
    <t>Ը001   Տարածքային ծառայություններ. ՀՀ Տավուշի մարզպետարան</t>
  </si>
  <si>
    <t>Ը001 Տարածքային ծառայություններ . ՀՀ  Տավուշի  մարզպետարան</t>
  </si>
  <si>
    <t>Ը001    Տարածքային ծառայություններ. ՀՀ  Տավուշի  մարզպետարան</t>
  </si>
  <si>
    <t>Ը001 Տարածքային ծառայություններ . ՀՀ Տավուշի  մարզպետարան</t>
  </si>
  <si>
    <t xml:space="preserve">Սիփանի դպրոցի վերանորոգում </t>
  </si>
  <si>
    <t>Շենքերի և շինությունների կապիտալ վերավերանորոգում</t>
  </si>
  <si>
    <t>Հոռոմ համայնքի դպրոցի վերանորոգում</t>
  </si>
  <si>
    <t>Գորհայք համայնքի դպրոցի վերանորոգում</t>
  </si>
  <si>
    <t>Բռնակոթ համայնքի դպրոցի վերանորոգում</t>
  </si>
  <si>
    <t>Այլ կապիտալ դրամաշհնորներ</t>
  </si>
  <si>
    <t>Վարդաբլուր համայնքի դպրոցի կոյուղու հորի, արտաքին էլեկտրամատակարարման գծի և սպորտհրապարակի կառուցում</t>
  </si>
  <si>
    <t>Օհանավան համայնքի դպրոցի վերանորոգում</t>
  </si>
  <si>
    <t>Օշական համայնքի հիմնական դպրոցի կոյուղու հորի և սպորտ հրապարակի կառուցում</t>
  </si>
  <si>
    <t>Արագածավան համայնքի մանկապարտեզի վերանորոգում</t>
  </si>
  <si>
    <t>Ավշեն համայնքի ակումբի վերանորոգում</t>
  </si>
  <si>
    <t>Նոր Եդեսիա համայնքի հարսարակական նշանակության շենքի համար կահույքի ձեռքբերում</t>
  </si>
  <si>
    <t>Աշտարակ համայնքի Բագավան թաղ. թիվ 18  շենքի տանիքի վերանորոգում</t>
  </si>
  <si>
    <t>Ծաղկահովիտ համայնքի թիվ 9 շենքի տանիքի վերանորոգում</t>
  </si>
  <si>
    <t>Ապարան համայնքի Բաղրամյան  փ. թիվ 6 շենքի տանիքի վերանորոգում</t>
  </si>
  <si>
    <t>Ապարան համայնքի Բաղրամյան  փ. թիվ 12 շենքի տանիքի վերանորոգում</t>
  </si>
  <si>
    <t>Ապարան համայնքի Բաղրամյան  փ. թիվ 25 շենքի տանիքի վերանորոգում</t>
  </si>
  <si>
    <t>Թալին համայնքի Տերյան  փ. թիվ 26 շենքի տանիքի վերանորոգում</t>
  </si>
  <si>
    <t>Թալին համայնքի Շահումյան  փ. թիվ 9 շենքի տանիքի վերանորոգում</t>
  </si>
  <si>
    <t>Թալին համայնքի Թումանյան  փ. թիվ 15 շենքի տանիքի վերանորոգում</t>
  </si>
  <si>
    <t>Լուսագյուղ համայնքի բնակելի թաղամասի գազաֆիկացում</t>
  </si>
  <si>
    <t>Անտառուտ համայնքի բնակելի թաղամասի գազաֆիկացում</t>
  </si>
  <si>
    <t>Երնջատափ համայնքի բանավանի կոյուղագծի և կոյուղու հորի վերանորոգում</t>
  </si>
  <si>
    <t>Գետափնյա համայնքի գազաֆիկացում</t>
  </si>
  <si>
    <t xml:space="preserve">Արևաբույր համայնքի խմելու ջրագծի կառուցում </t>
  </si>
  <si>
    <t>Նոր Խարբերդ համայնքի ճանապարհների վերանորոգում</t>
  </si>
  <si>
    <t>Լանջազատ  համայնքի  ճանապարհների  վերանորոգում</t>
  </si>
  <si>
    <t>Արարատ  գյուղի  գազաֆիկացում</t>
  </si>
  <si>
    <t>Դաշտավան  համայնքի  գազաֆիկացում</t>
  </si>
  <si>
    <t>Գեղանիստ  համայնքի  գազաֆիկացում</t>
  </si>
  <si>
    <t>Մասիս  համայնքի գազաֆիկացում</t>
  </si>
  <si>
    <t>Մրգանուշ  համայնքի  խմելու  ջրագծի   կառուցում</t>
  </si>
  <si>
    <t>Արտաշատ  համայնքի  կոյուղու  կառուցում</t>
  </si>
  <si>
    <t xml:space="preserve">Հովտաշատ համայնքի դպրոցի ջեռուցման համակարգի կառուցում </t>
  </si>
  <si>
    <t>Արարատ  համայնքի մշակույթի տան վերանորոգում</t>
  </si>
  <si>
    <t>Զորակ  համայնքի խորքային  հորի  հորատում</t>
  </si>
  <si>
    <t>Այնթապ  համայնքի  մանկապարտեզի  կառուցում</t>
  </si>
  <si>
    <t xml:space="preserve">Ավշար համայնքի մանկապարտեզի  վերանորոգում </t>
  </si>
  <si>
    <t xml:space="preserve">Նիզամի  համայնքի  մանկապարտեզի վերանորոգում </t>
  </si>
  <si>
    <t xml:space="preserve">Խաչփար   համայնքի ամբուլատորիայի  վերանորոգում </t>
  </si>
  <si>
    <t>Արարատ համայնքի Վ. Սարգսյանի  անվան տուն-թանգարանի ջեռուցման համակարգի կառուցում</t>
  </si>
  <si>
    <t>Ոսկետափ  համայնքի ամբուլատորիայի  ջեռուցման համակարգի կառուցում</t>
  </si>
  <si>
    <t>Այգավան համայնքի ամբուլատորիայի ջեռուցման համակարգի կառուցում</t>
  </si>
  <si>
    <t>Բուրաստան  համայնքի  մշակույթի  տան  տանիքի  վերանորոգում</t>
  </si>
  <si>
    <t>Ջրահովիտ համայնքի գազաֆիկացում</t>
  </si>
  <si>
    <t>Արևշատ համայնքի դպրոցի վերանորոգում</t>
  </si>
  <si>
    <t>Արալեզ համայնքի գազաֆիկացում</t>
  </si>
  <si>
    <t xml:space="preserve">Նորաշեն  համայնքի դպրոցի վերանորոգում </t>
  </si>
  <si>
    <t xml:space="preserve">Մրգավան  համայնքի  դպրոցի ջեռուցման համակարգի և գազատարի կառուցում </t>
  </si>
  <si>
    <t xml:space="preserve">Արևշատ համայնքի մանկապարտեզի  ջեռուցման համակարգի և գազատարի կառուցում </t>
  </si>
  <si>
    <t xml:space="preserve">Դվին համայնքի դպրոցի ջեռուցման համակարգի և գազատարի կառուցում </t>
  </si>
  <si>
    <t xml:space="preserve">Նարեկ համայնքի մանկապարտեզի  վերանորոգում </t>
  </si>
  <si>
    <t>Դեղձուտ համայնքի դպրոցի  վերանորոգում</t>
  </si>
  <si>
    <t xml:space="preserve">Բյուրավան համայնքի մանկապարտեզի  վերանորոգում </t>
  </si>
  <si>
    <t xml:space="preserve">Քաղցրաշեն համայնքի դպրոցի  ջեռուցման համակարգի և գազատարի կառուցում </t>
  </si>
  <si>
    <t xml:space="preserve">Արտաշատ համայնքի N 2 մանկապարտեզի վերանորոգում </t>
  </si>
  <si>
    <t>Այնթապ համայնքի N 2 դպրոցի  ջեռուցման համակարգի և գազատարի կառուցում</t>
  </si>
  <si>
    <t xml:space="preserve">Այնթապ համայնքի N 1 դպրոցի  վերանորոգում </t>
  </si>
  <si>
    <t>Վեդի համայնքի N3 դպրոցի գազատարի կառուցում</t>
  </si>
  <si>
    <t xml:space="preserve">Վեդի համայնքի գեղարվեստի  դպրոցի  ջեռուցման համակարգի և գազատարի կառուցում </t>
  </si>
  <si>
    <t xml:space="preserve">Արտաշատ համայնքի արտադպրոցական աշխատանքերի կենտրոնի վերանորոգում </t>
  </si>
  <si>
    <t>Մասիս համայնքի N 2 դպրոցի տանիքի վերանորոգում</t>
  </si>
  <si>
    <t>Մասիս համայնքի N1 դպրոցի համար գույքի ձեռքբերում</t>
  </si>
  <si>
    <t>«Մասիսի բժշկական կենտրոն» ՓԲԸ-ի համար գույքի  ձեռքբերում</t>
  </si>
  <si>
    <t>Սիսավան  համայնքի  գազաֆիկացում</t>
  </si>
  <si>
    <t xml:space="preserve">Նորաբաց համայնքի ճանապարհների ասֆալտապատում </t>
  </si>
  <si>
    <t xml:space="preserve">Վեդ համայնքի ճանապարհների ասֆալտապատում </t>
  </si>
  <si>
    <t>Մասիս համայնքի բազմաբնակարան շենքերի բակերի  ասֆալտապատում</t>
  </si>
  <si>
    <t>Մասիս համայնքի ճանապարհների ասֆալտապատում</t>
  </si>
  <si>
    <t xml:space="preserve">Արարատ քաղաքի ճանապարհների ասֆալտապատում </t>
  </si>
  <si>
    <t xml:space="preserve">Արարատ գյուղի ճանապարհների ասֆալտապատում </t>
  </si>
  <si>
    <t xml:space="preserve">Արբաթ  համայնքի ճանապարհների  ասֆալտապատում </t>
  </si>
  <si>
    <t xml:space="preserve">Դալար համայնքի  ճանապարհների  ասֆալտապատում </t>
  </si>
  <si>
    <t xml:space="preserve">Տափերական  համայնքի ճանապարհների  ասֆալտապատում </t>
  </si>
  <si>
    <t xml:space="preserve">Գոռավան համայնքի  ճանապարհների  ասֆալտապատում </t>
  </si>
  <si>
    <t xml:space="preserve">Արտաշատ համայնքի ճանապարհների  ասֆալտապատում </t>
  </si>
  <si>
    <t>Ջաղացաձոր համայնքի խմելու ջրագծի վերանորոգում</t>
  </si>
  <si>
    <t>Մաքենիս համայնքի խմելու ջրագծի վերանորոգում</t>
  </si>
  <si>
    <t>Սևան  համայնքի Գագարինավան թաղամասի գազիֆիկացում</t>
  </si>
  <si>
    <t xml:space="preserve">Գեղհովիտ համայնքի տարածքում Մարտունի գետի ափերի ամրացում </t>
  </si>
  <si>
    <t xml:space="preserve">Վարդենիկ գետի ափերի ամրացում </t>
  </si>
  <si>
    <t>Ձորավանք-Անտառամեջ ճանապարհի վերանորոգում</t>
  </si>
  <si>
    <t>Վարսեր համայնքի մշակույթի տան վերանորոգում</t>
  </si>
  <si>
    <t>Ծաղկունք համայնքի խմելու ջրագծի կառուցում</t>
  </si>
  <si>
    <t>Ակունք համայնքի մշակույթի տան վերանորոգում</t>
  </si>
  <si>
    <t>Կարմիրգյուղ համայնքի մշակույթի տան վերանորոգում</t>
  </si>
  <si>
    <t>Ծակքար համայնքի մշակույթի տան վերանորոգում</t>
  </si>
  <si>
    <t>Խաչաղբյուր համայնքի համայնքային կենտրոնի վերանորոգում</t>
  </si>
  <si>
    <t>Շատջրեք համայնքի  համայնքային կենտրոնի կառուցում</t>
  </si>
  <si>
    <t>Լճափ համայնքի մշակույթի տան վերանորոգում</t>
  </si>
  <si>
    <t>Արծվանիստ համայնքի խմելու ջրագծի կառուցում</t>
  </si>
  <si>
    <t>Կարճաղբյուր համայնքի փողոցային լուսավորության անցկացում</t>
  </si>
  <si>
    <t>Վ.Գետաշեն համայնքի մանկապարտեզի վերանորոգում</t>
  </si>
  <si>
    <t>Ձորագյուղ համայնքի մանկապարտեզի վերանորոգում</t>
  </si>
  <si>
    <t>Դդմաշեն համայնքի մանկապարտեզի վերանորոգում</t>
  </si>
  <si>
    <t>Գավառ համայնքի թիվ 8 միջնակարգ դպրոցի վերանորոգում</t>
  </si>
  <si>
    <t>Սևան համայնքի թիվ 2 հիմնական դպրոցի վերանորոգում</t>
  </si>
  <si>
    <t>Գեղամաբակ համայնքի խմելու ջրագծի կառուցում</t>
  </si>
  <si>
    <t>Փոքր Մասրիկ համայնքի խմելու ջրագծի վերանորոգում</t>
  </si>
  <si>
    <t>Աղբերք համայնքի գազիֆիկացում</t>
  </si>
  <si>
    <t>Երանոս համայնքի թիվ 2 միջնակարգ դպրոցի վերանորոգում</t>
  </si>
  <si>
    <t>Վաղաշեն համայնքի մշակույթի տան վերանորոգում</t>
  </si>
  <si>
    <t>Սևան համայնքի ճանապարհների ասֆալտապատում</t>
  </si>
  <si>
    <t>Ծովագյուղ համայնքի գազիֆիկացում</t>
  </si>
  <si>
    <t>Վարդենիս համայնքի մշակույթի տան վերանորոգում</t>
  </si>
  <si>
    <t>Զովաբեր համայնքի դպրոցի վերանորոգում</t>
  </si>
  <si>
    <t>Մ-11 Վաղաշեն ճանապարհի ասֆալտապատում</t>
  </si>
  <si>
    <t>Սևան համայնքի Նալբանդյան 36 բնակելի շենքի մուտքի կառուցում</t>
  </si>
  <si>
    <t>Մ-10 Ծովազարդ ճանապարհի ասֆալտապատում</t>
  </si>
  <si>
    <t>Ն.Գետաշեն համայնքում ոռոգման ջրագծի կառուցում</t>
  </si>
  <si>
    <t xml:space="preserve">Գյումրի համայնքի բազմաբնակարան բնակելի շենքերի տանիքների վերանորոգում </t>
  </si>
  <si>
    <t xml:space="preserve">Գյումրի համայնքի Իսահակյան ճանապարհի վերանորոգում /Մհեր Մկրտչյան ճանապարհից մինչև Շչեդրին փողոց/   </t>
  </si>
  <si>
    <t xml:space="preserve">Գյումրի համայնքի Շիրակացի ճանապարհի վերանորոգում </t>
  </si>
  <si>
    <t xml:space="preserve">Գյումրի համայնքի Վ. Սարգսյան ճանապարհի վերանորոգում  </t>
  </si>
  <si>
    <t>Գյումրի համայնքի թիվ 32 դպրոց տանող ճանապարհի վերանորոգում</t>
  </si>
  <si>
    <t>Գյումրի համայնքի Մազմանյան ճանապարհի վերանորոգում /Խր. Հայրիկ փող. մինչև Տիգրան Մեծի փող./</t>
  </si>
  <si>
    <t xml:space="preserve">Գյումրի համայնքի Խրիմյան Հայրիկ ճանապարհի վերանորոգում </t>
  </si>
  <si>
    <t>Գյումրի համայնքի  Նժդեհ ճանապարհի վերանորոգում</t>
  </si>
  <si>
    <t>Գյումրի համայնքի թիվ 32 դպրոցի տանիքի վերանորոգում</t>
  </si>
  <si>
    <t>Գյումրի համայնքի թիվ 15 դպրոցի ճաշարանային մասնաշենքի տանիքի վերանորոգում</t>
  </si>
  <si>
    <t>Գյումրու հոգեկան առողջության կենտրոնի տարածքի պարսպապատում և բարեկարգում</t>
  </si>
  <si>
    <t>Պեմզաշեն համայնքի բազմաբնակարան բնակելի շենքերի տանիքների վերանորոգում</t>
  </si>
  <si>
    <t>Արթիկ համայնքի Անկախության և Երկաթուղային ճանապարհների վերանորոգում</t>
  </si>
  <si>
    <t>«Հ 21 – Վարդաքար» ճանապարհի վերանորոգում</t>
  </si>
  <si>
    <t>Արթիկ համայնքի երաժշտական դպրոցի վերանորոգում</t>
  </si>
  <si>
    <t>Հայրենյաց համայնքի դպրոցի վերանորոգում</t>
  </si>
  <si>
    <t xml:space="preserve">Մեղրաշեն համայնքի համայնքային կենտրոնի նիստերի դահլիճի վերանորոգում </t>
  </si>
  <si>
    <t>Անուշավան համայնքի մշակույթի տան տանիքի վերանորոգում</t>
  </si>
  <si>
    <t>Տուֆաշեն համայնքի համայնքային կենտրոնի վերանորոգորմ</t>
  </si>
  <si>
    <t>Նահապետավան համայնքի համայնքային կենտրոնի վերանորոգորմ</t>
  </si>
  <si>
    <t xml:space="preserve">Մարալիկ համայնքի հիվանդանոցի վերանորոգում </t>
  </si>
  <si>
    <t xml:space="preserve">Մարալիկ համայնքի Գագարին, Հր. Շահինյան, Հաղթանակի և Մադաթյան ճանապարհների վերանորոգում </t>
  </si>
  <si>
    <r>
      <t xml:space="preserve">Սառնաղբյուր համայնքի գյուղամիջյան ճանապարհի </t>
    </r>
    <r>
      <rPr>
        <sz val="12"/>
        <color indexed="8"/>
        <rFont val="GHEA Mariam"/>
        <family val="3"/>
      </rPr>
      <t>վերանորոգում</t>
    </r>
  </si>
  <si>
    <t>Ջրափի համայնքի խմելու ջրագծի ներքին ցանցի վերանորոգում</t>
  </si>
  <si>
    <t xml:space="preserve">Ախուրյանի բազմաբնակարան բնակելի շենքերի տանիքների վերանորոգում </t>
  </si>
  <si>
    <t>Մեծ Մանթաշ համայնքի համայնքային կենտրոնի վերանորոգորմ</t>
  </si>
  <si>
    <t>Փոքր Մանթաշ համայնքի մանկապարտեզի մասնակի վերանորոգում</t>
  </si>
  <si>
    <t>Հովիտ համայնքի դպրոցի վերանորոգում</t>
  </si>
  <si>
    <t>Կապսի մշակույթի տան վերանորոգում</t>
  </si>
  <si>
    <t>Ղարիբջանյան համայնքի դպրոցի դահլիճի վերանորոգորմ</t>
  </si>
  <si>
    <t>Ազատան համայնքում մանկապարտեզի կառուցում</t>
  </si>
  <si>
    <t>Ամասիա համայնքի արվեստի կենտրոնի վերանորագում</t>
  </si>
  <si>
    <t>Աշոցք համայնքի համայնքային կենտրոնի մասնակի վերանորոգորմ</t>
  </si>
  <si>
    <t>Հարթաշեն համայնքի դպրոցի հատակների վերանորոգում</t>
  </si>
  <si>
    <t>Ղազանչիի մշակույթի տան վերանորոգում</t>
  </si>
  <si>
    <t>Կապան համայնքի Մ. Պապյան ճանապարհի ասֆալտապատում</t>
  </si>
  <si>
    <t>Գորիս համայնքի Ա. Սաթյան ճանապարհի ասֆալտապատում</t>
  </si>
  <si>
    <t>Սիսիան համայնքի Գայի և Թումանյան ճանապարհների ասֆալտապատում</t>
  </si>
  <si>
    <t>Մեղրի համայնքի կառուցողների ճանապարհի ասֆալտապատում</t>
  </si>
  <si>
    <t>Ագարակ համայնքի ներհամայնքային ճանապարհների ասֆալտապատում</t>
  </si>
  <si>
    <t>Կապան համայնքի բազմաբնակարան շենքերի տանիքիների վերանորոգում</t>
  </si>
  <si>
    <t>Գորիս համայնքի թիվ 5 դպրոցի ջեռուցման համակարգի կառուցում</t>
  </si>
  <si>
    <t>«Գորիսի բժշկական կենտրոն» ՓԲԸ-ի համար բժշկական սարքավորումների ձեռքբերում</t>
  </si>
  <si>
    <t>Վերիշեն համայնքի խմելու ջրամատակարարման բարելավում</t>
  </si>
  <si>
    <t xml:space="preserve">Բազում համայնքում համայնքային կենտրոնի կառուցում </t>
  </si>
  <si>
    <t xml:space="preserve">Սարամեջ համայնքում համայնքային կենտրոնի կառուցում </t>
  </si>
  <si>
    <t xml:space="preserve">Ջրաշեն համայնքում համայնքային կենտրոնի կառուցում </t>
  </si>
  <si>
    <t>Մեծ Պարնի  համայնքում համայնքային կենտրոնի կառուցում</t>
  </si>
  <si>
    <t>Սարահարթ համայնքում համայնքային կենտրոնի կառուցում</t>
  </si>
  <si>
    <t>Լեռնահովիտ համայնքում համայնքային կենտրոնի կառուցում</t>
  </si>
  <si>
    <t>Ալավերդի համայնքի ճանապարհների լուսավորության համակարգի կառուցում</t>
  </si>
  <si>
    <t>Թումանյանի  ճանապարհների լուսավորության համակարգի կառուցում</t>
  </si>
  <si>
    <t>Ստեփանավան համայնքի ճանապարհների լուսավորության համակարգի կառուցում</t>
  </si>
  <si>
    <t>Սպիտակ համայնքի ճանապարհների լուսավորության համակարգի կառուցում</t>
  </si>
  <si>
    <t>Շնողի  համայնքի մանկապարտեզի ջեռուցման համակարգի կառուցում</t>
  </si>
  <si>
    <t>Սարչապետ  համայնքի դպրոցի ջեռուցման համակարգի կառուցում</t>
  </si>
  <si>
    <t>Վանաձոր համայնքի թիվ 12 դպրոցի ջեռուցման համակարգի կառուցում</t>
  </si>
  <si>
    <t>Արեւաշող համայնքի սպորտ հրապարակի և ֆուտբոլի դաշտի կառուցում</t>
  </si>
  <si>
    <t>Մարց համայնքի գազաֆիկացման ներքին ցանցի կառուցում</t>
  </si>
  <si>
    <t>Մղարթ համայնքի գազաֆիկացման ներքին ցանցի կառուցում</t>
  </si>
  <si>
    <t>Կողես համայնքի գազաֆիկացման ներքին ցանցի կառուցում</t>
  </si>
  <si>
    <t>Ախթալա համայնք թիվ 2 դպրոցի տանիքի վերանորոգում</t>
  </si>
  <si>
    <t>Կաթնաղբյուր համայնքի դպրոցի մարզադահլիճի վերանորոգում</t>
  </si>
  <si>
    <t>Ագարակ համայնքի մանկապարտեզի կառուցում</t>
  </si>
  <si>
    <t>Վանաձոր համայնքի  բազմաբնակարան շենքերի տանիքների վերանորոգում</t>
  </si>
  <si>
    <t>Ալավերդու  բազմաբնակարան շենքերի տանիքների վերանորոգում</t>
  </si>
  <si>
    <t>Ստեփանավան համայնքի  բազմաբնակարան շենքերի տանիքների վերանորոգում</t>
  </si>
  <si>
    <t>Տաշիր համայնքի բազմաբնակարան շենքերի տանիքների վերանորոգում</t>
  </si>
  <si>
    <t>Ախթալա համայնքի բազմաբնակարան շենքերի տանիքների վերանորոգում</t>
  </si>
  <si>
    <t>Շամլուղ համայնքի բազմաբնակարան շենքերի տանիքների վերանորոգում</t>
  </si>
  <si>
    <t>Ձորագետ համայնքի բազմաբնակարան շենքերի տանիքների վերանորոգում</t>
  </si>
  <si>
    <t>Քարկոփ համայնքի բազմաբնակարան շենքերի տանիքների վերանորոգում</t>
  </si>
  <si>
    <t>Վանաձոր համայնքի մաթեմատիկայի և բնագիտական առարկաների դպրոցի վերանորոգում</t>
  </si>
  <si>
    <t>Վանաձոր համայնքի «Գագիկ Ղազարյան» անվան մարզադպրոցի տանիքի վերանորոգում</t>
  </si>
  <si>
    <t>Օձուն համայնքի թիվ 1 դպրոցի մարզադահլիճի վերանորոգում</t>
  </si>
  <si>
    <t>Թեղուտ համայնքի դպրոցի մարզադահլիճի և հանդիսությունների դահլիճի վերանորոգում</t>
  </si>
  <si>
    <t>Սարատովկա համայնքի դպրոցի վերանորոգում</t>
  </si>
  <si>
    <t>Վանաձոր համայնքի թիվ 1 ամբուլատորիայի տանիքի վերանորոգում</t>
  </si>
  <si>
    <t>«Մեծավանի առողջության կենտրոն» ՊՓԲԸ-ի տանիքի վերանորոգում</t>
  </si>
  <si>
    <t>«Հոգենյարդաբանական դիսպանսեր» ՊՓԲԸ-ի  հենապատի վերանորոգում</t>
  </si>
  <si>
    <t>Կաճաճկուտ համայնքի ակումբի վերանորոգում</t>
  </si>
  <si>
    <t>Նորաշեն համայնքի մշակույթի տան  տանիքի վերանորոգում</t>
  </si>
  <si>
    <t xml:space="preserve">Ճոճկան համայնքի մշակույթի տան տանիքի վերանորոգում </t>
  </si>
  <si>
    <t>Մարգահովիտ համայնքի մշակույթի տան տանիքի  վերանորոգում</t>
  </si>
  <si>
    <t>Լերմոնտովո համայնքի համայնքային կենտրոնի  վերանորոգում</t>
  </si>
  <si>
    <t xml:space="preserve">Կաթնառատ համայնքի մշակույթի տան վերանորոգում </t>
  </si>
  <si>
    <t>Արդվու համայնքի մշակույթի տան վերանորոգում</t>
  </si>
  <si>
    <t>Շամլուղ համայնքի խմելու ջրագծի վերանորոգում</t>
  </si>
  <si>
    <t>Արծնի համայնքի խմելու ջրագծի վերանորոգում</t>
  </si>
  <si>
    <t>Վանաձոր համայնքի բազմաբնակարան շենքերի բակերի բարեկարգում</t>
  </si>
  <si>
    <t>Վանաձոր համայնքի  ճանապարհների վերանորոգում</t>
  </si>
  <si>
    <t>Ալավերդի համայնքի ճանապարհների վերանորոգում</t>
  </si>
  <si>
    <t>Ախթալա համայնքի ճանապարհների վերանորոգում</t>
  </si>
  <si>
    <t>Հաղպատ համայնքի ճանապարհների վերանորոգում</t>
  </si>
  <si>
    <t>Սպիտակ համայնքի ճանապարհների վերանորոգում</t>
  </si>
  <si>
    <t>Տաշիր համայնքի ճանապարհների նորոգում և ասֆալտապատում</t>
  </si>
  <si>
    <t>Ստեփանավան համայնքի ճանապարհների նորոգում և ասֆալտապատում</t>
  </si>
  <si>
    <t>Եղեգնուտ համայնքի ճանապարհի վերանորոգում</t>
  </si>
  <si>
    <t xml:space="preserve">Շամլուղ-Բենդիկ ճանապարահատվածի վերանորոգում </t>
  </si>
  <si>
    <t>Գեղասար համայնքի ամբուլատորիայի վերանորոգում</t>
  </si>
  <si>
    <t>Դեղձավանի համայնքային կենտրոնի կառուցում</t>
  </si>
  <si>
    <t>2</t>
  </si>
  <si>
    <t>Նոյեմբերյանի Դպրոցականների փողոցի վերանորոգում</t>
  </si>
  <si>
    <t>Բերդավանի դպրոցի վերանորոգում</t>
  </si>
  <si>
    <t>Արճիս համայնքի հանդիսությունների սրահի վերանորոգում</t>
  </si>
  <si>
    <t>Նոյեմբերյան համայնքի բազմաբնակարան շենքերի տանիքների վերանորոգում</t>
  </si>
  <si>
    <t>Կողբ համայնքի ՕԿՋ-ի վերանորոգում</t>
  </si>
  <si>
    <t>Այրում համայնքի մարզադահլիճի վերանորոգում</t>
  </si>
  <si>
    <t>Նոյեմբերյան համայնքի երաժշտական դպրոցի տանիքի վերանորոգում</t>
  </si>
  <si>
    <t>Նոյեմբերյան համայնքի թիվ 2 դպրոցի տարածքի ասֆալտապատում</t>
  </si>
  <si>
    <t>Բերդ համայնքի վարժարանի վերանորոգում</t>
  </si>
  <si>
    <t>Այգեձոր համայնքի գազաֆիկացմանի ներքին ցանցի կառուցում</t>
  </si>
  <si>
    <t>Մովսես  համայնքի դպրոցի ջեռուցման համակարգի վերանորոգում</t>
  </si>
  <si>
    <t>Նորաշեն համայնքի դպրոցի վերանորոգում</t>
  </si>
  <si>
    <t>Արծվաբերդ համայնքի մշակույթի տան վերանորոգում</t>
  </si>
  <si>
    <t>Այգեպար համայնքի բազմաբնակարան շենքերի տանիքների վերանորոգում</t>
  </si>
  <si>
    <t>Բերդ համայնքի  թիվ 4 դպրոցի վերանորոգում</t>
  </si>
  <si>
    <t>Բերդ համայնքի թիվ 2 մանկապարտեզի վերանորոգում</t>
  </si>
  <si>
    <t xml:space="preserve"> Իջևան համայնքի Ազատամարտիկների հրապարակի վերանորոգում </t>
  </si>
  <si>
    <t>Այգեհովիտ համայնքի ճանապարհի վերանորոգում</t>
  </si>
  <si>
    <t>Գանձաքար համայնքի ճանապարհի վերանորոգում</t>
  </si>
  <si>
    <t>Գետահովիտ համայնքի դպրոցի վերանորոգում</t>
  </si>
  <si>
    <t>Սևքար համայնքի դպրոցի վերանորոգում</t>
  </si>
  <si>
    <t>Իջևան համայնքի բազմաբնակարան շենքերի տանիքների վերանորոգում</t>
  </si>
  <si>
    <t>Ազատամուտ համայնքի բազմաբնակարան շենքերի տանիքների վերանորոգում</t>
  </si>
  <si>
    <t>Իջևան համայնքի վարժարանի վերանորոգում</t>
  </si>
  <si>
    <t>Բերքաբեր համայնքի թանգարանի վերանորոգում</t>
  </si>
  <si>
    <t>Իջևան համայնքի արվեստի դպրոցի վերանորոգում</t>
  </si>
  <si>
    <t>Այգեհովիտ համայնքի տարրական դպրոցի վերանորոգում</t>
  </si>
  <si>
    <t>Ենոքավան համայնքի դպրոցի վերանորոգում</t>
  </si>
  <si>
    <t>Գոշ համայնքի ջրագծի վերանորոգում</t>
  </si>
  <si>
    <t>Թեղուտ համայնքի ջրագծի ներքին ցանցի վերակառուցում</t>
  </si>
  <si>
    <t>Դիլիջան համայնքի քոլեջի տանիքի վերանորոգում</t>
  </si>
  <si>
    <t>Այրումի դպրոցի վերանորոգում</t>
  </si>
  <si>
    <t xml:space="preserve">Եղեգնաձոր  համայնքի Սպանդարյան փողոցի բարեկարգում </t>
  </si>
  <si>
    <t>Արտաբույնքի  համայնքի մշակույթի տան տանիքի վերանորոգում</t>
  </si>
  <si>
    <t>Բարձրունի  համայնք դպրոցի շենքի ուժեղացում</t>
  </si>
  <si>
    <t xml:space="preserve">Եղեգնաձորի համայնք Մոմիկի 8 բնակելի շենքի տանիքի վերանորոգում </t>
  </si>
  <si>
    <t xml:space="preserve">Վայք  համայնքի Ջերմուկի խճուղի 15 բնակելի շենքի տանիքի վերանորոգում </t>
  </si>
  <si>
    <t xml:space="preserve">Եղեգնաձոր  համայնքի Մոմիկի 4 բնակելի շենքի տանիքի վերանորոգում </t>
  </si>
  <si>
    <t xml:space="preserve">Եղեգնաձոր  համայնքի Սևակի 2 բնակելի շենքի տանիքի վերանորոգում </t>
  </si>
  <si>
    <t>Խաչիկ համայնքում 3 վթարային անհատական տների դիմաց փոխհատուցման տրամադրում</t>
  </si>
  <si>
    <t>Հորբատեղ  համայնքի մշակույթի տան վերանորոգում</t>
  </si>
  <si>
    <t>Սալլի  համայնքի խմելու ջրագծի վերանորոգում</t>
  </si>
  <si>
    <t xml:space="preserve">Վերնաշեն  համայնքի գազիֆիկացում </t>
  </si>
  <si>
    <t>Բարձրունու համյնքային կենտրոնի վերանորոգում</t>
  </si>
  <si>
    <t xml:space="preserve">Մեծամոր համայնքի թվով 13 բազմաբնակարան շենքերի վերելակների վերանորոգում </t>
  </si>
  <si>
    <t xml:space="preserve">Մյասնիկյան համայնքի մանկապարտեզի շենքի վերանորոգում </t>
  </si>
  <si>
    <t>Մյասնիկյան համայնքի բազմաբնակարան 3 շենքերի տանիքների վերանորոգում</t>
  </si>
  <si>
    <t>Արմավիր  արվեստի պետական քոլեջի լոկալ ջեռուցման համակարգի կառուցում</t>
  </si>
  <si>
    <t>Արմավիր համայնքի 107 թաղամասի գազաֆիկացում</t>
  </si>
  <si>
    <t>Արևիկ համայնքի գազաֆիկացում</t>
  </si>
  <si>
    <t>Ֆերիկ համայնքի գազաֆիկացում</t>
  </si>
  <si>
    <t>Երասխահուն համայնքի ներքին ջրամատակարարման ցանցի կառուցում</t>
  </si>
  <si>
    <t>Մրգաստան համայնքի միջնակարգ դպրոցի վերանորոգում</t>
  </si>
  <si>
    <t>Դաշտ համայնքի միջնակարգ դպրոցի վերանորոգում</t>
  </si>
  <si>
    <t>Առատաշեն համայնքի միջնակարգ դպրոցի  վերանորոգում</t>
  </si>
  <si>
    <t>Պռոշյան համայնքի նոր թաղամասի խմելու ջրագծի կառուցում</t>
  </si>
  <si>
    <t>Հրազդան համայնքի թիվ 8 դպրոցի շենքի  վերանորոգում</t>
  </si>
  <si>
    <t>Հրազդան համայնքի թիվ 9 դպրոցի  շենքի վերանորոգում</t>
  </si>
  <si>
    <t>Մարմարիկ համայնքի դպրոցի շենքի վերանորոգում</t>
  </si>
  <si>
    <t>Հրազդան համայնքի թիվ 11 դպրոցի շենքի տանիքի վերանորոգում</t>
  </si>
  <si>
    <t>Բջնի համայնքի դպրոցի շենքի վերանորոգում</t>
  </si>
  <si>
    <t>Զովունի համայնքի դպրոցի շենքի վերանորոգում</t>
  </si>
  <si>
    <t>Բուժական համայնքի դպրոցի շենքի  վերանորոգում</t>
  </si>
  <si>
    <t>Նոր Գեղի համայնքի դպրոցի շենքի  վերանորոգում</t>
  </si>
  <si>
    <t>Արգել համայնքի դպրոցի շենքի վերանորոգում</t>
  </si>
  <si>
    <t>Զորավան համայնքի  դպրոցի շենքի վերանորոգում</t>
  </si>
  <si>
    <t>Արագյուղ համայնքի դպրոցի շենքի վերանորոգում</t>
  </si>
  <si>
    <t>Կամարիս համայնքի դպրոցի շենքի վերանորոգում</t>
  </si>
  <si>
    <t>Քարաշամբ համայնքի դպրոցի շենքի վերանորոգում</t>
  </si>
  <si>
    <t>Ակունք համայնքի  դպրոցի շենքի վերանորոգում</t>
  </si>
  <si>
    <t>Ալափարս համայնքի ոռոգման ջրագծի կառուցում</t>
  </si>
  <si>
    <t>Պռոշյան համայնքի ոռոգման ջրագծի կառուցում</t>
  </si>
  <si>
    <t xml:space="preserve">Աբովյան համայնքի ոռոգման ջրագծի կառուցում </t>
  </si>
  <si>
    <t>Սարալանջ և Արագյուղ համայնքները սնող ջրատարի վերակառուցում</t>
  </si>
  <si>
    <t>Գառնի համայնքի խմելու ջրագծի կառուցում</t>
  </si>
  <si>
    <t>Հրազդան համայնքի ներհամայնքային փողոցների ասֆալտապատում</t>
  </si>
  <si>
    <t>Նոր Գեղի-Քարաշամբ ճանապարհի վերանորոգում</t>
  </si>
  <si>
    <t>Արագյուղ-Քարաշամբ ճանապարհի վերանորոգում</t>
  </si>
  <si>
    <t xml:space="preserve">Չարենցավան համայնքի բազմաբնակարան բնակելի  շենքերի տանիքների վերանորոգում </t>
  </si>
  <si>
    <t xml:space="preserve">Եղվարդ համայնքի բազմաբնակարան բնակելի  շենքերի տանիքների վերանորոգում </t>
  </si>
  <si>
    <t>Շաղափ համայնքի  խմելու  ջրագծի  կառուցում</t>
  </si>
  <si>
    <t xml:space="preserve">Ալաշկերտ համայնքի միջնակարգ դպրոցի լոկալ ջեռուցման համակարգի կառուցում </t>
  </si>
  <si>
    <t xml:space="preserve">Վաղարշապատ համայնքի թիվ 7 հիմնական դպրոցի կաթսայատան և լոկալ ջեռուցման համակարգի կառուցում </t>
  </si>
  <si>
    <t>Արմավիր  108 թաղամասի գազաֆիկացում</t>
  </si>
</sst>
</file>

<file path=xl/styles.xml><?xml version="1.0" encoding="utf-8"?>
<styleSheet xmlns="http://schemas.openxmlformats.org/spreadsheetml/2006/main">
  <numFmts count="7">
    <numFmt numFmtId="43" formatCode="_(* #,##0.00_);_(* \(#,##0.00\);_(* &quot;-&quot;??_);_(@_)"/>
    <numFmt numFmtId="164" formatCode="_-* #,##0.00_р_._-;\-* #,##0.00_р_._-;_-* &quot;-&quot;??_р_._-;_-@_-"/>
    <numFmt numFmtId="165" formatCode="#,##0.0_);\(#,##0.0\)"/>
    <numFmt numFmtId="166" formatCode="0.0"/>
    <numFmt numFmtId="167" formatCode="#,##0.0"/>
    <numFmt numFmtId="168" formatCode="0_);\(0\)"/>
    <numFmt numFmtId="169" formatCode="0.0_);\(0.0\)"/>
  </numFmts>
  <fonts count="48">
    <font>
      <sz val="11"/>
      <color indexed="8"/>
      <name val="Calibri"/>
      <family val="2"/>
    </font>
    <font>
      <sz val="11"/>
      <color indexed="8"/>
      <name val="Calibri"/>
      <family val="2"/>
    </font>
    <font>
      <sz val="12"/>
      <name val="GHEA Grapalat"/>
      <family val="3"/>
    </font>
    <font>
      <b/>
      <sz val="12"/>
      <name val="GHEA Mariam"/>
      <family val="3"/>
    </font>
    <font>
      <b/>
      <sz val="12"/>
      <color indexed="8"/>
      <name val="GHEA Mariam"/>
      <family val="3"/>
    </font>
    <font>
      <sz val="12"/>
      <name val="GHEA Mariam"/>
      <family val="3"/>
    </font>
    <font>
      <b/>
      <sz val="12"/>
      <name val="GHEA Grapalat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2"/>
      <color indexed="8"/>
      <name val="GHEA Mariam"/>
      <family val="3"/>
    </font>
    <font>
      <b/>
      <sz val="12"/>
      <name val="GHEA Mariam"/>
      <family val="3"/>
    </font>
    <font>
      <sz val="11"/>
      <name val="Calibri"/>
      <family val="2"/>
    </font>
    <font>
      <sz val="10"/>
      <name val="Arial"/>
    </font>
    <font>
      <sz val="11"/>
      <name val="GHEA Mariam"/>
      <family val="3"/>
    </font>
    <font>
      <b/>
      <sz val="11"/>
      <name val="GHEA Mariam"/>
      <family val="3"/>
    </font>
    <font>
      <sz val="11"/>
      <color indexed="8"/>
      <name val="GHEA Mariam"/>
      <family val="3"/>
    </font>
    <font>
      <b/>
      <sz val="11"/>
      <color indexed="8"/>
      <name val="GHEA Mariam"/>
      <family val="3"/>
    </font>
    <font>
      <sz val="11"/>
      <color indexed="8"/>
      <name val="GHEA Mariam"/>
      <family val="3"/>
    </font>
    <font>
      <b/>
      <sz val="11"/>
      <color indexed="8"/>
      <name val="GHEA Mariam"/>
      <family val="3"/>
    </font>
    <font>
      <sz val="11"/>
      <color indexed="8"/>
      <name val="GHEA Mariam"/>
      <family val="3"/>
    </font>
    <font>
      <b/>
      <i/>
      <sz val="11"/>
      <color indexed="8"/>
      <name val="GHEA Mariam"/>
      <family val="3"/>
    </font>
    <font>
      <i/>
      <u/>
      <sz val="11"/>
      <color indexed="8"/>
      <name val="GHEA Mariam"/>
      <family val="3"/>
    </font>
    <font>
      <i/>
      <sz val="11"/>
      <color indexed="8"/>
      <name val="GHEA Mariam"/>
      <family val="3"/>
    </font>
    <font>
      <u/>
      <sz val="11"/>
      <color indexed="8"/>
      <name val="GHEA Mariam"/>
      <family val="3"/>
    </font>
    <font>
      <b/>
      <i/>
      <sz val="11"/>
      <color indexed="8"/>
      <name val="GHEA Mariam"/>
      <family val="3"/>
    </font>
    <font>
      <i/>
      <u/>
      <sz val="11"/>
      <color indexed="8"/>
      <name val="GHEA Mariam"/>
      <family val="3"/>
    </font>
    <font>
      <sz val="11"/>
      <color indexed="8"/>
      <name val="Times Armenian"/>
      <family val="2"/>
    </font>
    <font>
      <i/>
      <sz val="11"/>
      <color indexed="8"/>
      <name val="GHEA Mariam"/>
      <family val="3"/>
    </font>
    <font>
      <u/>
      <sz val="11"/>
      <color indexed="8"/>
      <name val="GHEA Mariam"/>
      <family val="3"/>
    </font>
    <font>
      <b/>
      <i/>
      <sz val="11"/>
      <color indexed="8"/>
      <name val="GHEA Mariam"/>
      <family val="3"/>
    </font>
    <font>
      <i/>
      <u/>
      <sz val="11"/>
      <color indexed="8"/>
      <name val="GHEA Mariam"/>
      <family val="3"/>
    </font>
    <font>
      <i/>
      <sz val="11"/>
      <color indexed="8"/>
      <name val="GHEA Mariam"/>
      <family val="3"/>
    </font>
    <font>
      <b/>
      <sz val="12"/>
      <name val="GHEA Mariam"/>
    </font>
    <font>
      <u/>
      <sz val="11"/>
      <color indexed="8"/>
      <name val="GHEA Mariam"/>
      <family val="3"/>
    </font>
    <font>
      <u/>
      <sz val="11"/>
      <color indexed="8"/>
      <name val="Courier New"/>
      <family val="3"/>
    </font>
    <font>
      <b/>
      <sz val="11"/>
      <color indexed="8"/>
      <name val="GHEA Mariam"/>
      <family val="3"/>
    </font>
    <font>
      <sz val="11"/>
      <color indexed="8"/>
      <name val="Courier New"/>
      <family val="3"/>
    </font>
    <font>
      <sz val="11"/>
      <name val="Arial"/>
      <family val="2"/>
      <charset val="204"/>
    </font>
    <font>
      <sz val="12"/>
      <color indexed="8"/>
      <name val="GHEA Mariam"/>
      <family val="3"/>
    </font>
    <font>
      <sz val="12"/>
      <color indexed="8"/>
      <name val="GHEA Mariam"/>
      <family val="3"/>
    </font>
    <font>
      <b/>
      <sz val="12"/>
      <color indexed="8"/>
      <name val="GHEA Mariam"/>
      <family val="3"/>
    </font>
    <font>
      <b/>
      <sz val="11"/>
      <color indexed="8"/>
      <name val="Arial Unicode"/>
      <family val="2"/>
      <charset val="204"/>
    </font>
    <font>
      <b/>
      <sz val="11"/>
      <color indexed="8"/>
      <name val="Calibri"/>
      <family val="2"/>
    </font>
    <font>
      <sz val="11"/>
      <color indexed="8"/>
      <name val="Arial Unicode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Times Armenian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46" fillId="0" borderId="0"/>
    <xf numFmtId="0" fontId="7" fillId="0" borderId="0"/>
    <xf numFmtId="0" fontId="1" fillId="0" borderId="0"/>
    <xf numFmtId="0" fontId="47" fillId="0" borderId="0"/>
    <xf numFmtId="0" fontId="13" fillId="0" borderId="0"/>
    <xf numFmtId="0" fontId="1" fillId="0" borderId="0"/>
    <xf numFmtId="0" fontId="46" fillId="0" borderId="0"/>
    <xf numFmtId="0" fontId="7" fillId="0" borderId="0"/>
  </cellStyleXfs>
  <cellXfs count="659">
    <xf numFmtId="0" fontId="0" fillId="0" borderId="0" xfId="0"/>
    <xf numFmtId="165" fontId="5" fillId="0" borderId="1" xfId="0" applyNumberFormat="1" applyFont="1" applyFill="1" applyBorder="1" applyAlignment="1">
      <alignment horizontal="center" vertical="center" wrapText="1"/>
    </xf>
    <xf numFmtId="165" fontId="3" fillId="2" borderId="1" xfId="5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1" fillId="2" borderId="0" xfId="6" applyFill="1"/>
    <xf numFmtId="0" fontId="12" fillId="2" borderId="0" xfId="0" applyFont="1" applyFill="1" applyAlignment="1">
      <alignment vertical="center"/>
    </xf>
    <xf numFmtId="167" fontId="3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0" fontId="5" fillId="0" borderId="1" xfId="8" applyFont="1" applyBorder="1" applyAlignment="1">
      <alignment horizontal="center" vertical="center" wrapText="1"/>
    </xf>
    <xf numFmtId="167" fontId="3" fillId="2" borderId="1" xfId="9" applyNumberFormat="1" applyFont="1" applyFill="1" applyBorder="1" applyAlignment="1">
      <alignment horizontal="center" vertical="center" wrapText="1"/>
    </xf>
    <xf numFmtId="167" fontId="5" fillId="2" borderId="1" xfId="9" applyNumberFormat="1" applyFont="1" applyFill="1" applyBorder="1" applyAlignment="1">
      <alignment horizontal="center" vertical="center" wrapText="1"/>
    </xf>
    <xf numFmtId="165" fontId="3" fillId="0" borderId="1" xfId="8" applyNumberFormat="1" applyFont="1" applyBorder="1" applyAlignment="1">
      <alignment horizontal="center" vertical="center"/>
    </xf>
    <xf numFmtId="165" fontId="5" fillId="2" borderId="1" xfId="9" applyNumberFormat="1" applyFont="1" applyFill="1" applyBorder="1" applyAlignment="1">
      <alignment horizontal="center" vertical="center" wrapText="1"/>
    </xf>
    <xf numFmtId="0" fontId="14" fillId="2" borderId="1" xfId="8" applyFont="1" applyFill="1" applyBorder="1" applyAlignment="1">
      <alignment horizontal="center" vertical="center"/>
    </xf>
    <xf numFmtId="165" fontId="5" fillId="2" borderId="1" xfId="5" applyNumberFormat="1" applyFont="1" applyFill="1" applyBorder="1" applyAlignment="1">
      <alignment horizontal="center" vertical="center" wrapText="1"/>
    </xf>
    <xf numFmtId="165" fontId="5" fillId="2" borderId="1" xfId="8" applyNumberFormat="1" applyFont="1" applyFill="1" applyBorder="1" applyAlignment="1">
      <alignment horizontal="center" vertical="center" wrapText="1"/>
    </xf>
    <xf numFmtId="166" fontId="16" fillId="2" borderId="0" xfId="7" applyNumberFormat="1" applyFont="1" applyFill="1" applyAlignment="1">
      <alignment horizontal="right" vertical="center" wrapText="1"/>
    </xf>
    <xf numFmtId="166" fontId="17" fillId="2" borderId="0" xfId="7" applyNumberFormat="1" applyFont="1" applyFill="1" applyAlignment="1">
      <alignment vertical="center" wrapText="1"/>
    </xf>
    <xf numFmtId="166" fontId="19" fillId="2" borderId="0" xfId="7" applyNumberFormat="1" applyFont="1" applyFill="1" applyAlignment="1">
      <alignment vertical="center" wrapText="1"/>
    </xf>
    <xf numFmtId="166" fontId="16" fillId="0" borderId="2" xfId="0" applyNumberFormat="1" applyFont="1" applyFill="1" applyBorder="1" applyAlignment="1">
      <alignment horizontal="center" vertical="center" wrapText="1"/>
    </xf>
    <xf numFmtId="166" fontId="20" fillId="2" borderId="3" xfId="7" applyNumberFormat="1" applyFont="1" applyFill="1" applyBorder="1" applyAlignment="1">
      <alignment horizontal="center" vertical="center" wrapText="1"/>
    </xf>
    <xf numFmtId="166" fontId="20" fillId="2" borderId="4" xfId="7" applyNumberFormat="1" applyFont="1" applyFill="1" applyBorder="1" applyAlignment="1">
      <alignment horizontal="center" vertical="center" wrapText="1"/>
    </xf>
    <xf numFmtId="166" fontId="22" fillId="2" borderId="5" xfId="7" applyNumberFormat="1" applyFont="1" applyFill="1" applyBorder="1" applyAlignment="1">
      <alignment vertical="center" wrapText="1"/>
    </xf>
    <xf numFmtId="166" fontId="22" fillId="2" borderId="0" xfId="7" applyNumberFormat="1" applyFont="1" applyFill="1" applyBorder="1" applyAlignment="1">
      <alignment vertical="center" wrapText="1"/>
    </xf>
    <xf numFmtId="166" fontId="20" fillId="2" borderId="0" xfId="7" applyNumberFormat="1" applyFont="1" applyFill="1" applyBorder="1" applyAlignment="1">
      <alignment vertical="center" wrapText="1"/>
    </xf>
    <xf numFmtId="166" fontId="20" fillId="2" borderId="6" xfId="7" applyNumberFormat="1" applyFont="1" applyFill="1" applyBorder="1" applyAlignment="1">
      <alignment vertical="center" wrapText="1"/>
    </xf>
    <xf numFmtId="166" fontId="20" fillId="2" borderId="5" xfId="7" applyNumberFormat="1" applyFont="1" applyFill="1" applyBorder="1" applyAlignment="1">
      <alignment vertical="center" wrapText="1"/>
    </xf>
    <xf numFmtId="166" fontId="20" fillId="2" borderId="7" xfId="7" applyNumberFormat="1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166" fontId="24" fillId="2" borderId="8" xfId="7" applyNumberFormat="1" applyFont="1" applyFill="1" applyBorder="1" applyAlignment="1">
      <alignment horizontal="center" vertical="center" wrapText="1"/>
    </xf>
    <xf numFmtId="166" fontId="24" fillId="2" borderId="9" xfId="7" applyNumberFormat="1" applyFont="1" applyFill="1" applyBorder="1" applyAlignment="1">
      <alignment horizontal="center" vertical="center" wrapText="1"/>
    </xf>
    <xf numFmtId="166" fontId="16" fillId="0" borderId="5" xfId="7" applyNumberFormat="1" applyFont="1" applyFill="1" applyBorder="1" applyAlignment="1">
      <alignment vertical="center" wrapText="1"/>
    </xf>
    <xf numFmtId="166" fontId="16" fillId="0" borderId="7" xfId="7" applyNumberFormat="1" applyFont="1" applyFill="1" applyBorder="1" applyAlignment="1">
      <alignment horizontal="center" vertical="center" wrapText="1"/>
    </xf>
    <xf numFmtId="165" fontId="16" fillId="0" borderId="10" xfId="2" applyNumberFormat="1" applyFont="1" applyFill="1" applyBorder="1" applyAlignment="1">
      <alignment horizontal="center" vertical="center" wrapText="1"/>
    </xf>
    <xf numFmtId="166" fontId="29" fillId="0" borderId="8" xfId="7" applyNumberFormat="1" applyFont="1" applyFill="1" applyBorder="1" applyAlignment="1">
      <alignment horizontal="center" vertical="center" wrapText="1"/>
    </xf>
    <xf numFmtId="166" fontId="29" fillId="0" borderId="9" xfId="7" applyNumberFormat="1" applyFont="1" applyFill="1" applyBorder="1" applyAlignment="1">
      <alignment horizontal="center" vertical="center" wrapText="1"/>
    </xf>
    <xf numFmtId="166" fontId="16" fillId="2" borderId="0" xfId="7" applyNumberFormat="1" applyFont="1" applyFill="1" applyAlignment="1">
      <alignment vertical="center" wrapText="1"/>
    </xf>
    <xf numFmtId="166" fontId="16" fillId="2" borderId="2" xfId="7" applyNumberFormat="1" applyFont="1" applyFill="1" applyBorder="1" applyAlignment="1">
      <alignment horizontal="center" vertical="center" wrapText="1"/>
    </xf>
    <xf numFmtId="166" fontId="16" fillId="2" borderId="10" xfId="7" applyNumberFormat="1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wrapText="1"/>
    </xf>
    <xf numFmtId="0" fontId="18" fillId="2" borderId="12" xfId="0" applyFont="1" applyFill="1" applyBorder="1" applyAlignment="1">
      <alignment horizontal="center" wrapText="1"/>
    </xf>
    <xf numFmtId="0" fontId="18" fillId="2" borderId="12" xfId="0" applyFont="1" applyFill="1" applyBorder="1" applyAlignment="1">
      <alignment wrapText="1"/>
    </xf>
    <xf numFmtId="0" fontId="18" fillId="2" borderId="9" xfId="0" applyFont="1" applyFill="1" applyBorder="1" applyAlignment="1">
      <alignment wrapText="1"/>
    </xf>
    <xf numFmtId="167" fontId="18" fillId="0" borderId="12" xfId="0" applyNumberFormat="1" applyFont="1" applyFill="1" applyBorder="1" applyAlignment="1">
      <alignment horizontal="center" wrapText="1"/>
    </xf>
    <xf numFmtId="167" fontId="18" fillId="2" borderId="12" xfId="0" applyNumberFormat="1" applyFont="1" applyFill="1" applyBorder="1" applyAlignment="1">
      <alignment horizontal="center" wrapText="1"/>
    </xf>
    <xf numFmtId="4" fontId="18" fillId="2" borderId="12" xfId="0" applyNumberFormat="1" applyFont="1" applyFill="1" applyBorder="1" applyAlignment="1">
      <alignment horizontal="center" wrapText="1"/>
    </xf>
    <xf numFmtId="0" fontId="18" fillId="2" borderId="12" xfId="0" applyFont="1" applyFill="1" applyBorder="1" applyAlignment="1">
      <alignment horizontal="center" vertical="center" wrapText="1"/>
    </xf>
    <xf numFmtId="166" fontId="20" fillId="2" borderId="13" xfId="7" applyNumberFormat="1" applyFont="1" applyFill="1" applyBorder="1" applyAlignment="1">
      <alignment vertical="center" wrapText="1"/>
    </xf>
    <xf numFmtId="166" fontId="20" fillId="2" borderId="13" xfId="7" applyNumberFormat="1" applyFont="1" applyFill="1" applyBorder="1" applyAlignment="1">
      <alignment horizontal="center" vertical="center" wrapText="1"/>
    </xf>
    <xf numFmtId="166" fontId="20" fillId="2" borderId="14" xfId="7" applyNumberFormat="1" applyFont="1" applyFill="1" applyBorder="1" applyAlignment="1">
      <alignment horizontal="center" vertical="center" wrapText="1"/>
    </xf>
    <xf numFmtId="166" fontId="20" fillId="2" borderId="15" xfId="7" applyNumberFormat="1" applyFont="1" applyFill="1" applyBorder="1" applyAlignment="1">
      <alignment horizontal="center" vertical="center" wrapText="1"/>
    </xf>
    <xf numFmtId="166" fontId="20" fillId="2" borderId="2" xfId="7" applyNumberFormat="1" applyFont="1" applyFill="1" applyBorder="1" applyAlignment="1">
      <alignment vertical="center" wrapText="1"/>
    </xf>
    <xf numFmtId="166" fontId="20" fillId="2" borderId="2" xfId="7" applyNumberFormat="1" applyFont="1" applyFill="1" applyBorder="1" applyAlignment="1">
      <alignment horizontal="center" vertical="center" wrapText="1"/>
    </xf>
    <xf numFmtId="166" fontId="20" fillId="2" borderId="16" xfId="7" applyNumberFormat="1" applyFont="1" applyFill="1" applyBorder="1" applyAlignment="1">
      <alignment horizontal="center" vertical="center" wrapText="1"/>
    </xf>
    <xf numFmtId="166" fontId="20" fillId="2" borderId="10" xfId="7" applyNumberFormat="1" applyFont="1" applyFill="1" applyBorder="1" applyAlignment="1">
      <alignment horizontal="center" vertical="center" wrapText="1"/>
    </xf>
    <xf numFmtId="166" fontId="20" fillId="2" borderId="17" xfId="7" applyNumberFormat="1" applyFont="1" applyFill="1" applyBorder="1" applyAlignment="1">
      <alignment vertical="center" wrapText="1"/>
    </xf>
    <xf numFmtId="166" fontId="20" fillId="2" borderId="17" xfId="7" applyNumberFormat="1" applyFont="1" applyFill="1" applyBorder="1" applyAlignment="1">
      <alignment horizontal="center" vertical="center" wrapText="1"/>
    </xf>
    <xf numFmtId="165" fontId="14" fillId="2" borderId="1" xfId="0" applyNumberFormat="1" applyFont="1" applyFill="1" applyBorder="1" applyAlignment="1">
      <alignment horizontal="center" vertical="center" wrapText="1"/>
    </xf>
    <xf numFmtId="165" fontId="14" fillId="2" borderId="18" xfId="0" applyNumberFormat="1" applyFont="1" applyFill="1" applyBorder="1" applyAlignment="1">
      <alignment horizontal="center" vertical="center" wrapText="1"/>
    </xf>
    <xf numFmtId="166" fontId="20" fillId="2" borderId="19" xfId="7" applyNumberFormat="1" applyFont="1" applyFill="1" applyBorder="1" applyAlignment="1">
      <alignment horizontal="center" vertical="center" wrapText="1"/>
    </xf>
    <xf numFmtId="166" fontId="20" fillId="2" borderId="20" xfId="7" applyNumberFormat="1" applyFont="1" applyFill="1" applyBorder="1" applyAlignment="1">
      <alignment horizontal="center" vertical="center" wrapText="1"/>
    </xf>
    <xf numFmtId="166" fontId="20" fillId="2" borderId="8" xfId="7" applyNumberFormat="1" applyFont="1" applyFill="1" applyBorder="1" applyAlignment="1">
      <alignment vertical="center" wrapText="1"/>
    </xf>
    <xf numFmtId="166" fontId="16" fillId="2" borderId="19" xfId="7" applyNumberFormat="1" applyFont="1" applyFill="1" applyBorder="1" applyAlignment="1">
      <alignment vertical="center" wrapText="1"/>
    </xf>
    <xf numFmtId="1" fontId="16" fillId="2" borderId="17" xfId="7" applyNumberFormat="1" applyFont="1" applyFill="1" applyBorder="1" applyAlignment="1">
      <alignment horizontal="center" vertical="center" wrapText="1"/>
    </xf>
    <xf numFmtId="1" fontId="16" fillId="2" borderId="19" xfId="7" applyNumberFormat="1" applyFont="1" applyFill="1" applyBorder="1" applyAlignment="1">
      <alignment horizontal="center" vertical="center" wrapText="1"/>
    </xf>
    <xf numFmtId="166" fontId="16" fillId="2" borderId="20" xfId="7" applyNumberFormat="1" applyFont="1" applyFill="1" applyBorder="1" applyAlignment="1">
      <alignment horizontal="center" vertical="center" wrapText="1"/>
    </xf>
    <xf numFmtId="166" fontId="16" fillId="2" borderId="17" xfId="7" applyNumberFormat="1" applyFont="1" applyFill="1" applyBorder="1" applyAlignment="1">
      <alignment horizontal="center" vertical="center" wrapText="1"/>
    </xf>
    <xf numFmtId="166" fontId="16" fillId="0" borderId="20" xfId="2" applyNumberFormat="1" applyFont="1" applyFill="1" applyBorder="1" applyAlignment="1">
      <alignment horizontal="center" vertical="center" wrapText="1"/>
    </xf>
    <xf numFmtId="166" fontId="16" fillId="2" borderId="8" xfId="7" applyNumberFormat="1" applyFont="1" applyFill="1" applyBorder="1" applyAlignment="1">
      <alignment vertical="center" wrapText="1"/>
    </xf>
    <xf numFmtId="166" fontId="16" fillId="2" borderId="21" xfId="7" applyNumberFormat="1" applyFont="1" applyFill="1" applyBorder="1" applyAlignment="1">
      <alignment vertical="center" wrapText="1"/>
    </xf>
    <xf numFmtId="166" fontId="16" fillId="2" borderId="19" xfId="7" applyNumberFormat="1" applyFont="1" applyFill="1" applyBorder="1" applyAlignment="1">
      <alignment horizontal="center" vertical="center" wrapText="1"/>
    </xf>
    <xf numFmtId="0" fontId="35" fillId="2" borderId="12" xfId="0" applyFont="1" applyFill="1" applyBorder="1" applyAlignment="1">
      <alignment horizontal="center" wrapText="1"/>
    </xf>
    <xf numFmtId="0" fontId="18" fillId="2" borderId="22" xfId="0" applyFont="1" applyFill="1" applyBorder="1" applyAlignment="1">
      <alignment horizontal="center" wrapText="1"/>
    </xf>
    <xf numFmtId="0" fontId="18" fillId="2" borderId="6" xfId="0" applyFont="1" applyFill="1" applyBorder="1" applyAlignment="1">
      <alignment horizontal="center" wrapText="1"/>
    </xf>
    <xf numFmtId="165" fontId="18" fillId="0" borderId="12" xfId="0" applyNumberFormat="1" applyFont="1" applyFill="1" applyBorder="1" applyAlignment="1">
      <alignment horizontal="center" wrapText="1"/>
    </xf>
    <xf numFmtId="165" fontId="18" fillId="2" borderId="12" xfId="0" applyNumberFormat="1" applyFont="1" applyFill="1" applyBorder="1" applyAlignment="1">
      <alignment horizontal="center" wrapText="1"/>
    </xf>
    <xf numFmtId="1" fontId="20" fillId="2" borderId="13" xfId="7" applyNumberFormat="1" applyFont="1" applyFill="1" applyBorder="1" applyAlignment="1">
      <alignment horizontal="center" vertical="center" wrapText="1"/>
    </xf>
    <xf numFmtId="1" fontId="20" fillId="2" borderId="14" xfId="7" applyNumberFormat="1" applyFont="1" applyFill="1" applyBorder="1" applyAlignment="1">
      <alignment horizontal="center" vertical="center" wrapText="1"/>
    </xf>
    <xf numFmtId="167" fontId="20" fillId="2" borderId="20" xfId="2" applyNumberFormat="1" applyFont="1" applyFill="1" applyBorder="1" applyAlignment="1">
      <alignment horizontal="center" vertical="center" wrapText="1"/>
    </xf>
    <xf numFmtId="167" fontId="20" fillId="2" borderId="8" xfId="2" applyNumberFormat="1" applyFont="1" applyFill="1" applyBorder="1" applyAlignment="1">
      <alignment horizontal="center" vertical="center" wrapText="1"/>
    </xf>
    <xf numFmtId="166" fontId="20" fillId="2" borderId="0" xfId="7" applyNumberFormat="1" applyFont="1" applyFill="1" applyAlignment="1">
      <alignment horizontal="right" vertical="center" wrapText="1"/>
    </xf>
    <xf numFmtId="168" fontId="16" fillId="2" borderId="17" xfId="7" applyNumberFormat="1" applyFont="1" applyFill="1" applyBorder="1" applyAlignment="1">
      <alignment horizontal="center" vertical="center" wrapText="1"/>
    </xf>
    <xf numFmtId="168" fontId="16" fillId="2" borderId="19" xfId="7" applyNumberFormat="1" applyFont="1" applyFill="1" applyBorder="1" applyAlignment="1">
      <alignment horizontal="center" vertical="center" wrapText="1"/>
    </xf>
    <xf numFmtId="165" fontId="16" fillId="0" borderId="20" xfId="2" applyNumberFormat="1" applyFont="1" applyFill="1" applyBorder="1" applyAlignment="1">
      <alignment horizontal="center" vertical="center" wrapText="1"/>
    </xf>
    <xf numFmtId="166" fontId="20" fillId="2" borderId="19" xfId="0" applyNumberFormat="1" applyFont="1" applyFill="1" applyBorder="1" applyAlignment="1">
      <alignment vertical="center" wrapText="1"/>
    </xf>
    <xf numFmtId="166" fontId="20" fillId="2" borderId="17" xfId="0" applyNumberFormat="1" applyFont="1" applyFill="1" applyBorder="1" applyAlignment="1">
      <alignment horizontal="center" vertical="center" wrapText="1"/>
    </xf>
    <xf numFmtId="166" fontId="20" fillId="2" borderId="19" xfId="0" applyNumberFormat="1" applyFont="1" applyFill="1" applyBorder="1" applyAlignment="1">
      <alignment horizontal="center" vertical="center" wrapText="1"/>
    </xf>
    <xf numFmtId="166" fontId="20" fillId="2" borderId="20" xfId="0" applyNumberFormat="1" applyFont="1" applyFill="1" applyBorder="1" applyAlignment="1">
      <alignment horizontal="center" vertical="center" wrapText="1"/>
    </xf>
    <xf numFmtId="165" fontId="5" fillId="2" borderId="1" xfId="4" applyNumberFormat="1" applyFont="1" applyFill="1" applyBorder="1" applyAlignment="1">
      <alignment horizontal="center" vertical="center" wrapText="1"/>
    </xf>
    <xf numFmtId="166" fontId="20" fillId="2" borderId="21" xfId="0" applyNumberFormat="1" applyFont="1" applyFill="1" applyBorder="1" applyAlignment="1">
      <alignment vertical="center" wrapText="1"/>
    </xf>
    <xf numFmtId="166" fontId="16" fillId="2" borderId="5" xfId="7" applyNumberFormat="1" applyFont="1" applyFill="1" applyBorder="1" applyAlignment="1">
      <alignment vertical="center" wrapText="1"/>
    </xf>
    <xf numFmtId="166" fontId="16" fillId="2" borderId="7" xfId="7" applyNumberFormat="1" applyFont="1" applyFill="1" applyBorder="1" applyAlignment="1">
      <alignment horizontal="center" vertical="center" wrapText="1"/>
    </xf>
    <xf numFmtId="166" fontId="29" fillId="2" borderId="8" xfId="7" applyNumberFormat="1" applyFont="1" applyFill="1" applyBorder="1" applyAlignment="1">
      <alignment horizontal="center" vertical="center" wrapText="1"/>
    </xf>
    <xf numFmtId="166" fontId="29" fillId="2" borderId="9" xfId="7" applyNumberFormat="1" applyFont="1" applyFill="1" applyBorder="1" applyAlignment="1">
      <alignment horizontal="center" vertical="center" wrapText="1"/>
    </xf>
    <xf numFmtId="166" fontId="16" fillId="2" borderId="13" xfId="7" applyNumberFormat="1" applyFont="1" applyFill="1" applyBorder="1" applyAlignment="1">
      <alignment vertical="center" wrapText="1"/>
    </xf>
    <xf numFmtId="1" fontId="16" fillId="2" borderId="13" xfId="7" applyNumberFormat="1" applyFont="1" applyFill="1" applyBorder="1" applyAlignment="1">
      <alignment horizontal="center" vertical="center" wrapText="1"/>
    </xf>
    <xf numFmtId="1" fontId="16" fillId="2" borderId="14" xfId="7" applyNumberFormat="1" applyFont="1" applyFill="1" applyBorder="1" applyAlignment="1">
      <alignment horizontal="center" vertical="center" wrapText="1"/>
    </xf>
    <xf numFmtId="166" fontId="16" fillId="2" borderId="15" xfId="7" applyNumberFormat="1" applyFont="1" applyFill="1" applyBorder="1" applyAlignment="1">
      <alignment horizontal="center" vertical="center" wrapText="1"/>
    </xf>
    <xf numFmtId="166" fontId="16" fillId="2" borderId="2" xfId="7" applyNumberFormat="1" applyFont="1" applyFill="1" applyBorder="1" applyAlignment="1">
      <alignment vertical="center" wrapText="1"/>
    </xf>
    <xf numFmtId="166" fontId="16" fillId="2" borderId="16" xfId="7" applyNumberFormat="1" applyFont="1" applyFill="1" applyBorder="1" applyAlignment="1">
      <alignment horizontal="center" vertical="center" wrapText="1"/>
    </xf>
    <xf numFmtId="166" fontId="16" fillId="2" borderId="17" xfId="7" applyNumberFormat="1" applyFont="1" applyFill="1" applyBorder="1" applyAlignment="1">
      <alignment vertical="center" wrapText="1"/>
    </xf>
    <xf numFmtId="167" fontId="16" fillId="0" borderId="20" xfId="2" applyNumberFormat="1" applyFont="1" applyFill="1" applyBorder="1" applyAlignment="1">
      <alignment horizontal="center" vertical="center" wrapText="1"/>
    </xf>
    <xf numFmtId="167" fontId="16" fillId="2" borderId="8" xfId="2" applyNumberFormat="1" applyFont="1" applyFill="1" applyBorder="1" applyAlignment="1">
      <alignment horizontal="center" vertical="center" wrapText="1"/>
    </xf>
    <xf numFmtId="1" fontId="20" fillId="2" borderId="17" xfId="0" applyNumberFormat="1" applyFont="1" applyFill="1" applyBorder="1" applyAlignment="1">
      <alignment horizontal="center" vertical="center" wrapText="1"/>
    </xf>
    <xf numFmtId="1" fontId="20" fillId="2" borderId="19" xfId="0" applyNumberFormat="1" applyFont="1" applyFill="1" applyBorder="1" applyAlignment="1">
      <alignment horizontal="center" vertical="center" wrapText="1"/>
    </xf>
    <xf numFmtId="166" fontId="20" fillId="2" borderId="0" xfId="0" applyNumberFormat="1" applyFont="1" applyFill="1" applyBorder="1" applyAlignment="1">
      <alignment vertical="center" wrapText="1"/>
    </xf>
    <xf numFmtId="169" fontId="16" fillId="0" borderId="20" xfId="2" applyNumberFormat="1" applyFont="1" applyFill="1" applyBorder="1" applyAlignment="1">
      <alignment horizontal="center" vertical="center" wrapText="1"/>
    </xf>
    <xf numFmtId="166" fontId="16" fillId="2" borderId="0" xfId="7" applyNumberFormat="1" applyFont="1" applyFill="1" applyBorder="1" applyAlignment="1">
      <alignment vertical="center" wrapText="1"/>
    </xf>
    <xf numFmtId="0" fontId="18" fillId="2" borderId="11" xfId="0" applyFont="1" applyFill="1" applyBorder="1" applyAlignment="1">
      <alignment horizontal="center" vertical="center" wrapText="1"/>
    </xf>
    <xf numFmtId="165" fontId="18" fillId="0" borderId="12" xfId="0" applyNumberFormat="1" applyFont="1" applyFill="1" applyBorder="1" applyAlignment="1">
      <alignment horizontal="center" vertical="center" wrapText="1"/>
    </xf>
    <xf numFmtId="167" fontId="18" fillId="2" borderId="12" xfId="0" applyNumberFormat="1" applyFont="1" applyFill="1" applyBorder="1" applyAlignment="1">
      <alignment horizontal="center" vertical="center" wrapText="1"/>
    </xf>
    <xf numFmtId="166" fontId="16" fillId="0" borderId="0" xfId="7" applyNumberFormat="1" applyFont="1" applyFill="1" applyBorder="1" applyAlignment="1">
      <alignment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166" fontId="16" fillId="2" borderId="13" xfId="7" applyNumberFormat="1" applyFont="1" applyFill="1" applyBorder="1" applyAlignment="1">
      <alignment horizontal="left" vertical="center" wrapText="1"/>
    </xf>
    <xf numFmtId="166" fontId="16" fillId="2" borderId="14" xfId="7" applyNumberFormat="1" applyFont="1" applyFill="1" applyBorder="1" applyAlignment="1">
      <alignment horizontal="center" vertical="center" wrapText="1"/>
    </xf>
    <xf numFmtId="165" fontId="16" fillId="2" borderId="8" xfId="2" applyNumberFormat="1" applyFont="1" applyFill="1" applyBorder="1" applyAlignment="1">
      <alignment horizontal="center" vertical="center" wrapText="1"/>
    </xf>
    <xf numFmtId="166" fontId="16" fillId="0" borderId="0" xfId="7" applyNumberFormat="1" applyFont="1" applyFill="1" applyAlignment="1">
      <alignment vertical="center" wrapText="1"/>
    </xf>
    <xf numFmtId="169" fontId="38" fillId="0" borderId="1" xfId="0" applyNumberFormat="1" applyFont="1" applyFill="1" applyBorder="1" applyAlignment="1">
      <alignment horizontal="center" vertical="center"/>
    </xf>
    <xf numFmtId="169" fontId="16" fillId="2" borderId="0" xfId="7" applyNumberFormat="1" applyFont="1" applyFill="1" applyAlignment="1">
      <alignment vertical="center" wrapText="1"/>
    </xf>
    <xf numFmtId="165" fontId="3" fillId="2" borderId="0" xfId="0" applyNumberFormat="1" applyFont="1" applyFill="1" applyAlignment="1">
      <alignment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5" fontId="3" fillId="2" borderId="0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49" fontId="3" fillId="2" borderId="25" xfId="5" applyNumberFormat="1" applyFont="1" applyFill="1" applyBorder="1" applyAlignment="1">
      <alignment horizontal="center" vertical="center" wrapText="1"/>
    </xf>
    <xf numFmtId="165" fontId="3" fillId="2" borderId="1" xfId="5" applyNumberFormat="1" applyFont="1" applyFill="1" applyBorder="1" applyAlignment="1">
      <alignment horizontal="center" vertical="center" wrapText="1"/>
    </xf>
    <xf numFmtId="165" fontId="3" fillId="2" borderId="1" xfId="0" quotePrefix="1" applyNumberFormat="1" applyFont="1" applyFill="1" applyBorder="1" applyAlignment="1">
      <alignment horizontal="center" vertical="center" wrapText="1"/>
    </xf>
    <xf numFmtId="3" fontId="3" fillId="2" borderId="1" xfId="0" quotePrefix="1" applyNumberFormat="1" applyFont="1" applyFill="1" applyBorder="1" applyAlignment="1">
      <alignment horizontal="center" vertical="center" wrapText="1"/>
    </xf>
    <xf numFmtId="3" fontId="3" fillId="2" borderId="1" xfId="5" applyNumberFormat="1" applyFont="1" applyFill="1" applyBorder="1" applyAlignment="1">
      <alignment horizontal="center" vertic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167" fontId="39" fillId="2" borderId="1" xfId="1" applyNumberFormat="1" applyFont="1" applyFill="1" applyBorder="1" applyAlignment="1">
      <alignment horizontal="center" vertical="center"/>
    </xf>
    <xf numFmtId="0" fontId="39" fillId="2" borderId="0" xfId="4" applyFont="1" applyFill="1"/>
    <xf numFmtId="0" fontId="39" fillId="2" borderId="1" xfId="4" applyFont="1" applyFill="1" applyBorder="1" applyAlignment="1">
      <alignment horizontal="center" vertical="center"/>
    </xf>
    <xf numFmtId="167" fontId="39" fillId="2" borderId="1" xfId="3" applyNumberFormat="1" applyFont="1" applyFill="1" applyBorder="1" applyAlignment="1">
      <alignment horizontal="center" vertical="center"/>
    </xf>
    <xf numFmtId="0" fontId="39" fillId="2" borderId="0" xfId="4" applyFont="1" applyFill="1" applyAlignment="1">
      <alignment vertical="center"/>
    </xf>
    <xf numFmtId="0" fontId="39" fillId="2" borderId="1" xfId="4" applyFont="1" applyFill="1" applyBorder="1" applyAlignment="1">
      <alignment horizontal="center" vertical="center" wrapText="1"/>
    </xf>
    <xf numFmtId="167" fontId="5" fillId="2" borderId="1" xfId="4" applyNumberFormat="1" applyFont="1" applyFill="1" applyBorder="1" applyAlignment="1">
      <alignment horizontal="center" vertical="center"/>
    </xf>
    <xf numFmtId="0" fontId="5" fillId="2" borderId="0" xfId="4" applyFont="1" applyFill="1"/>
    <xf numFmtId="166" fontId="5" fillId="2" borderId="1" xfId="4" applyNumberFormat="1" applyFont="1" applyFill="1" applyBorder="1" applyAlignment="1">
      <alignment horizontal="center" vertical="center" wrapText="1"/>
    </xf>
    <xf numFmtId="0" fontId="46" fillId="2" borderId="0" xfId="4" applyFill="1"/>
    <xf numFmtId="0" fontId="5" fillId="2" borderId="1" xfId="4" applyFont="1" applyFill="1" applyBorder="1" applyAlignment="1">
      <alignment horizontal="center" vertical="center" wrapText="1"/>
    </xf>
    <xf numFmtId="2" fontId="39" fillId="2" borderId="1" xfId="4" applyNumberFormat="1" applyFont="1" applyFill="1" applyBorder="1" applyAlignment="1">
      <alignment horizontal="center" vertical="center"/>
    </xf>
    <xf numFmtId="167" fontId="41" fillId="2" borderId="1" xfId="3" applyNumberFormat="1" applyFont="1" applyFill="1" applyBorder="1" applyAlignment="1">
      <alignment horizontal="center" vertical="center"/>
    </xf>
    <xf numFmtId="167" fontId="11" fillId="2" borderId="1" xfId="6" applyNumberFormat="1" applyFont="1" applyFill="1" applyBorder="1" applyAlignment="1">
      <alignment horizontal="center" vertical="center" wrapText="1"/>
    </xf>
    <xf numFmtId="167" fontId="3" fillId="2" borderId="1" xfId="0" quotePrefix="1" applyNumberFormat="1" applyFont="1" applyFill="1" applyBorder="1" applyAlignment="1">
      <alignment horizontal="center" vertical="center" wrapText="1"/>
    </xf>
    <xf numFmtId="0" fontId="3" fillId="2" borderId="1" xfId="5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41" fillId="2" borderId="18" xfId="4" applyFont="1" applyFill="1" applyBorder="1" applyAlignment="1">
      <alignment horizontal="center" vertical="center"/>
    </xf>
    <xf numFmtId="0" fontId="5" fillId="2" borderId="1" xfId="4" applyFont="1" applyFill="1" applyBorder="1" applyAlignment="1">
      <alignment horizontal="center" vertical="center"/>
    </xf>
    <xf numFmtId="0" fontId="5" fillId="2" borderId="0" xfId="4" applyFont="1" applyFill="1" applyAlignment="1">
      <alignment horizontal="center" vertical="center"/>
    </xf>
    <xf numFmtId="0" fontId="3" fillId="2" borderId="1" xfId="5" applyFont="1" applyFill="1" applyBorder="1" applyAlignment="1">
      <alignment horizontal="center" wrapText="1"/>
    </xf>
    <xf numFmtId="0" fontId="5" fillId="2" borderId="1" xfId="4" applyFont="1" applyFill="1" applyBorder="1" applyAlignment="1">
      <alignment horizontal="center" wrapText="1"/>
    </xf>
    <xf numFmtId="0" fontId="0" fillId="2" borderId="0" xfId="0" applyFill="1" applyAlignment="1">
      <alignment horizontal="center"/>
    </xf>
    <xf numFmtId="0" fontId="39" fillId="2" borderId="1" xfId="4" applyFont="1" applyFill="1" applyBorder="1" applyAlignment="1">
      <alignment horizontal="center" wrapText="1"/>
    </xf>
    <xf numFmtId="0" fontId="39" fillId="2" borderId="1" xfId="0" applyFont="1" applyFill="1" applyBorder="1" applyAlignment="1">
      <alignment horizontal="center" vertical="center" wrapText="1"/>
    </xf>
    <xf numFmtId="0" fontId="2" fillId="2" borderId="0" xfId="0" applyFont="1" applyFill="1"/>
    <xf numFmtId="167" fontId="5" fillId="2" borderId="1" xfId="0" quotePrefix="1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43" fillId="2" borderId="0" xfId="0" applyFont="1" applyFill="1" applyAlignment="1">
      <alignment horizontal="center" vertical="center"/>
    </xf>
    <xf numFmtId="167" fontId="41" fillId="2" borderId="1" xfId="1" applyNumberFormat="1" applyFont="1" applyFill="1" applyBorder="1" applyAlignment="1">
      <alignment horizontal="center" vertical="center"/>
    </xf>
    <xf numFmtId="165" fontId="11" fillId="2" borderId="1" xfId="5" applyNumberFormat="1" applyFont="1" applyFill="1" applyBorder="1" applyAlignment="1">
      <alignment horizontal="center" vertical="center" wrapText="1"/>
    </xf>
    <xf numFmtId="165" fontId="3" fillId="2" borderId="1" xfId="8" applyNumberFormat="1" applyFont="1" applyFill="1" applyBorder="1" applyAlignment="1">
      <alignment horizontal="center" vertical="center"/>
    </xf>
    <xf numFmtId="166" fontId="0" fillId="2" borderId="0" xfId="0" applyNumberFormat="1" applyFill="1"/>
    <xf numFmtId="166" fontId="16" fillId="0" borderId="1" xfId="7" applyNumberFormat="1" applyFont="1" applyFill="1" applyBorder="1" applyAlignment="1">
      <alignment vertical="center" wrapText="1"/>
    </xf>
    <xf numFmtId="166" fontId="16" fillId="0" borderId="1" xfId="7" applyNumberFormat="1" applyFont="1" applyFill="1" applyBorder="1" applyAlignment="1">
      <alignment horizontal="center" vertical="center" wrapText="1"/>
    </xf>
    <xf numFmtId="165" fontId="16" fillId="0" borderId="1" xfId="2" applyNumberFormat="1" applyFont="1" applyFill="1" applyBorder="1" applyAlignment="1">
      <alignment horizontal="center" vertical="center" wrapText="1"/>
    </xf>
    <xf numFmtId="1" fontId="16" fillId="2" borderId="26" xfId="7" applyNumberFormat="1" applyFont="1" applyFill="1" applyBorder="1" applyAlignment="1">
      <alignment horizontal="center" vertical="center" wrapText="1"/>
    </xf>
    <xf numFmtId="1" fontId="16" fillId="2" borderId="3" xfId="7" applyNumberFormat="1" applyFont="1" applyFill="1" applyBorder="1" applyAlignment="1">
      <alignment horizontal="center" vertical="center" wrapText="1"/>
    </xf>
    <xf numFmtId="166" fontId="16" fillId="2" borderId="26" xfId="7" applyNumberFormat="1" applyFont="1" applyFill="1" applyBorder="1" applyAlignment="1">
      <alignment horizontal="center" vertical="center" wrapText="1"/>
    </xf>
    <xf numFmtId="166" fontId="16" fillId="2" borderId="4" xfId="7" applyNumberFormat="1" applyFont="1" applyFill="1" applyBorder="1" applyAlignment="1">
      <alignment horizontal="center" vertical="center" wrapText="1"/>
    </xf>
    <xf numFmtId="166" fontId="16" fillId="2" borderId="26" xfId="7" applyNumberFormat="1" applyFont="1" applyFill="1" applyBorder="1" applyAlignment="1">
      <alignment vertical="center" wrapText="1"/>
    </xf>
    <xf numFmtId="166" fontId="20" fillId="2" borderId="30" xfId="0" applyNumberFormat="1" applyFont="1" applyFill="1" applyBorder="1" applyAlignment="1">
      <alignment horizontal="left" vertical="center" wrapText="1"/>
    </xf>
    <xf numFmtId="166" fontId="20" fillId="2" borderId="12" xfId="0" applyNumberFormat="1" applyFont="1" applyFill="1" applyBorder="1" applyAlignment="1">
      <alignment horizontal="left" vertical="center" wrapText="1"/>
    </xf>
    <xf numFmtId="0" fontId="18" fillId="2" borderId="9" xfId="0" applyFont="1" applyFill="1" applyBorder="1" applyAlignment="1">
      <alignment vertical="center" wrapText="1"/>
    </xf>
    <xf numFmtId="0" fontId="18" fillId="2" borderId="12" xfId="0" applyFont="1" applyFill="1" applyBorder="1" applyAlignment="1">
      <alignment vertical="center" wrapText="1"/>
    </xf>
    <xf numFmtId="0" fontId="36" fillId="2" borderId="0" xfId="0" applyFont="1" applyFill="1" applyBorder="1" applyAlignment="1">
      <alignment vertical="center" wrapText="1"/>
    </xf>
    <xf numFmtId="166" fontId="16" fillId="0" borderId="0" xfId="7" applyNumberFormat="1" applyFont="1" applyFill="1" applyAlignment="1">
      <alignment horizontal="right" vertical="center" wrapText="1"/>
    </xf>
    <xf numFmtId="167" fontId="18" fillId="0" borderId="1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9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4" fontId="18" fillId="2" borderId="12" xfId="0" applyNumberFormat="1" applyFont="1" applyFill="1" applyBorder="1" applyAlignment="1">
      <alignment horizontal="center" vertical="center" wrapText="1"/>
    </xf>
    <xf numFmtId="165" fontId="18" fillId="2" borderId="12" xfId="0" applyNumberFormat="1" applyFont="1" applyFill="1" applyBorder="1" applyAlignment="1">
      <alignment horizontal="center" vertical="center" wrapText="1"/>
    </xf>
    <xf numFmtId="0" fontId="18" fillId="2" borderId="22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35" fillId="2" borderId="12" xfId="0" applyFont="1" applyFill="1" applyBorder="1" applyAlignment="1">
      <alignment horizontal="center" vertical="center" wrapText="1"/>
    </xf>
    <xf numFmtId="165" fontId="0" fillId="0" borderId="0" xfId="0" applyNumberFormat="1" applyAlignment="1">
      <alignment vertical="center"/>
    </xf>
    <xf numFmtId="0" fontId="14" fillId="2" borderId="1" xfId="8" applyFont="1" applyFill="1" applyBorder="1" applyAlignment="1">
      <alignment horizontal="center" vertical="center"/>
    </xf>
    <xf numFmtId="165" fontId="5" fillId="2" borderId="1" xfId="8" applyNumberFormat="1" applyFont="1" applyFill="1" applyBorder="1" applyAlignment="1">
      <alignment horizontal="center" vertical="center" wrapText="1"/>
    </xf>
    <xf numFmtId="0" fontId="37" fillId="2" borderId="30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1" fontId="20" fillId="2" borderId="2" xfId="7" applyNumberFormat="1" applyFont="1" applyFill="1" applyBorder="1" applyAlignment="1">
      <alignment horizontal="center" vertical="center" wrapText="1"/>
    </xf>
    <xf numFmtId="0" fontId="44" fillId="0" borderId="0" xfId="0" applyFont="1" applyAlignment="1">
      <alignment vertical="center"/>
    </xf>
    <xf numFmtId="166" fontId="16" fillId="2" borderId="19" xfId="7" applyNumberFormat="1" applyFont="1" applyFill="1" applyBorder="1" applyAlignment="1">
      <alignment vertical="center" wrapText="1"/>
    </xf>
    <xf numFmtId="1" fontId="16" fillId="2" borderId="19" xfId="7" applyNumberFormat="1" applyFont="1" applyFill="1" applyBorder="1" applyAlignment="1">
      <alignment horizontal="center" vertical="center" wrapText="1"/>
    </xf>
    <xf numFmtId="1" fontId="16" fillId="2" borderId="17" xfId="7" applyNumberFormat="1" applyFont="1" applyFill="1" applyBorder="1" applyAlignment="1">
      <alignment horizontal="center" vertical="center" wrapText="1"/>
    </xf>
    <xf numFmtId="166" fontId="16" fillId="2" borderId="19" xfId="7" applyNumberFormat="1" applyFont="1" applyFill="1" applyBorder="1" applyAlignment="1">
      <alignment horizontal="center" vertical="center" wrapText="1"/>
    </xf>
    <xf numFmtId="166" fontId="16" fillId="2" borderId="20" xfId="7" applyNumberFormat="1" applyFont="1" applyFill="1" applyBorder="1" applyAlignment="1">
      <alignment horizontal="center" vertical="center" wrapText="1"/>
    </xf>
    <xf numFmtId="165" fontId="3" fillId="2" borderId="1" xfId="11" applyNumberFormat="1" applyFont="1" applyFill="1" applyBorder="1" applyAlignment="1">
      <alignment horizontal="center" vertical="center" wrapText="1"/>
    </xf>
    <xf numFmtId="167" fontId="5" fillId="2" borderId="1" xfId="9" applyNumberFormat="1" applyFont="1" applyFill="1" applyBorder="1" applyAlignment="1">
      <alignment horizontal="center" vertical="center" wrapText="1"/>
    </xf>
    <xf numFmtId="0" fontId="14" fillId="0" borderId="1" xfId="8" applyFont="1" applyBorder="1" applyAlignment="1">
      <alignment horizontal="center" vertical="center"/>
    </xf>
    <xf numFmtId="4" fontId="5" fillId="2" borderId="1" xfId="0" quotePrefix="1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167" fontId="3" fillId="2" borderId="1" xfId="4" applyNumberFormat="1" applyFont="1" applyFill="1" applyBorder="1" applyAlignment="1">
      <alignment horizontal="center" vertical="center" wrapText="1"/>
    </xf>
    <xf numFmtId="49" fontId="5" fillId="2" borderId="1" xfId="4" applyNumberFormat="1" applyFont="1" applyFill="1" applyBorder="1" applyAlignment="1">
      <alignment horizontal="center" vertical="center" wrapText="1"/>
    </xf>
    <xf numFmtId="0" fontId="14" fillId="0" borderId="1" xfId="8" applyFont="1" applyBorder="1" applyAlignment="1">
      <alignment vertical="center" wrapText="1"/>
    </xf>
    <xf numFmtId="0" fontId="14" fillId="0" borderId="0" xfId="8" applyFont="1" applyAlignment="1">
      <alignment horizontal="right" vertical="center"/>
    </xf>
    <xf numFmtId="0" fontId="5" fillId="0" borderId="0" xfId="8" applyFont="1" applyAlignment="1">
      <alignment horizontal="right" vertical="center"/>
    </xf>
    <xf numFmtId="0" fontId="0" fillId="2" borderId="0" xfId="0" applyFill="1" applyAlignment="1">
      <alignment vertical="center"/>
    </xf>
    <xf numFmtId="0" fontId="14" fillId="2" borderId="1" xfId="8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166" fontId="18" fillId="2" borderId="12" xfId="0" applyNumberFormat="1" applyFont="1" applyFill="1" applyBorder="1" applyAlignment="1">
      <alignment horizontal="center" vertical="center" wrapText="1"/>
    </xf>
    <xf numFmtId="166" fontId="16" fillId="2" borderId="5" xfId="7" applyNumberFormat="1" applyFont="1" applyFill="1" applyBorder="1" applyAlignment="1">
      <alignment vertical="center" wrapText="1"/>
    </xf>
    <xf numFmtId="166" fontId="16" fillId="2" borderId="7" xfId="7" applyNumberFormat="1" applyFont="1" applyFill="1" applyBorder="1" applyAlignment="1">
      <alignment horizontal="center" vertical="center" wrapText="1"/>
    </xf>
    <xf numFmtId="165" fontId="16" fillId="2" borderId="10" xfId="2" applyNumberFormat="1" applyFont="1" applyFill="1" applyBorder="1" applyAlignment="1">
      <alignment horizontal="center" vertical="center" wrapText="1"/>
    </xf>
    <xf numFmtId="167" fontId="0" fillId="2" borderId="0" xfId="0" applyNumberFormat="1" applyFill="1"/>
    <xf numFmtId="0" fontId="5" fillId="2" borderId="1" xfId="0" applyFont="1" applyFill="1" applyBorder="1" applyAlignment="1">
      <alignment horizontal="center" vertical="center" wrapText="1"/>
    </xf>
    <xf numFmtId="165" fontId="33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167" fontId="5" fillId="2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3" fontId="33" fillId="2" borderId="1" xfId="0" applyNumberFormat="1" applyFont="1" applyFill="1" applyBorder="1" applyAlignment="1">
      <alignment horizontal="center" vertical="center"/>
    </xf>
    <xf numFmtId="0" fontId="9" fillId="2" borderId="0" xfId="0" applyFont="1" applyFill="1"/>
    <xf numFmtId="0" fontId="2" fillId="2" borderId="0" xfId="0" applyFont="1" applyFill="1" applyAlignment="1">
      <alignment horizontal="center"/>
    </xf>
    <xf numFmtId="37" fontId="6" fillId="2" borderId="1" xfId="0" quotePrefix="1" applyNumberFormat="1" applyFont="1" applyFill="1" applyBorder="1" applyAlignment="1">
      <alignment horizontal="center" vertical="center" wrapText="1"/>
    </xf>
    <xf numFmtId="167" fontId="0" fillId="0" borderId="0" xfId="0" applyNumberFormat="1"/>
    <xf numFmtId="0" fontId="16" fillId="2" borderId="12" xfId="0" applyFont="1" applyFill="1" applyBorder="1" applyAlignment="1">
      <alignment horizontal="center" vertical="center" wrapText="1"/>
    </xf>
    <xf numFmtId="166" fontId="16" fillId="2" borderId="0" xfId="7" applyNumberFormat="1" applyFont="1" applyFill="1" applyAlignment="1">
      <alignment vertical="center" wrapText="1"/>
    </xf>
    <xf numFmtId="166" fontId="16" fillId="2" borderId="17" xfId="7" applyNumberFormat="1" applyFont="1" applyFill="1" applyBorder="1" applyAlignment="1">
      <alignment horizontal="center" vertical="center" wrapText="1"/>
    </xf>
    <xf numFmtId="166" fontId="16" fillId="2" borderId="20" xfId="2" applyNumberFormat="1" applyFont="1" applyFill="1" applyBorder="1" applyAlignment="1">
      <alignment horizontal="center" vertical="center" wrapText="1"/>
    </xf>
    <xf numFmtId="166" fontId="16" fillId="2" borderId="21" xfId="7" applyNumberFormat="1" applyFont="1" applyFill="1" applyBorder="1" applyAlignment="1">
      <alignment vertical="center" wrapText="1"/>
    </xf>
    <xf numFmtId="165" fontId="14" fillId="0" borderId="1" xfId="0" applyNumberFormat="1" applyFont="1" applyFill="1" applyBorder="1" applyAlignment="1">
      <alignment horizontal="center" vertical="center" wrapText="1"/>
    </xf>
    <xf numFmtId="166" fontId="16" fillId="2" borderId="0" xfId="7" applyNumberFormat="1" applyFont="1" applyFill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167" fontId="5" fillId="2" borderId="1" xfId="3" applyNumberFormat="1" applyFont="1" applyFill="1" applyBorder="1" applyAlignment="1">
      <alignment horizontal="center" vertical="center"/>
    </xf>
    <xf numFmtId="165" fontId="3" fillId="2" borderId="0" xfId="0" applyNumberFormat="1" applyFont="1" applyFill="1" applyAlignment="1">
      <alignment horizontal="right" vertical="center" wrapText="1"/>
    </xf>
    <xf numFmtId="0" fontId="14" fillId="2" borderId="1" xfId="8" applyFont="1" applyFill="1" applyBorder="1" applyAlignment="1">
      <alignment vertical="center" wrapText="1"/>
    </xf>
    <xf numFmtId="0" fontId="5" fillId="2" borderId="0" xfId="4" applyFont="1" applyFill="1" applyAlignment="1">
      <alignment vertical="center" wrapText="1"/>
    </xf>
    <xf numFmtId="0" fontId="4" fillId="2" borderId="0" xfId="0" applyNumberFormat="1" applyFont="1" applyFill="1" applyBorder="1" applyAlignment="1">
      <alignment vertical="center" wrapText="1"/>
    </xf>
    <xf numFmtId="167" fontId="11" fillId="2" borderId="1" xfId="0" applyNumberFormat="1" applyFont="1" applyFill="1" applyBorder="1" applyAlignment="1">
      <alignment horizontal="center" vertical="center" wrapText="1"/>
    </xf>
    <xf numFmtId="167" fontId="5" fillId="2" borderId="1" xfId="0" applyNumberFormat="1" applyFont="1" applyFill="1" applyBorder="1" applyAlignment="1">
      <alignment horizontal="center" vertical="center" wrapText="1"/>
    </xf>
    <xf numFmtId="0" fontId="43" fillId="2" borderId="0" xfId="0" applyFont="1" applyFill="1"/>
    <xf numFmtId="0" fontId="0" fillId="2" borderId="0" xfId="0" applyFill="1" applyAlignment="1">
      <alignment horizontal="center" wrapText="1"/>
    </xf>
    <xf numFmtId="0" fontId="45" fillId="2" borderId="0" xfId="0" applyFont="1" applyFill="1"/>
    <xf numFmtId="166" fontId="3" fillId="2" borderId="1" xfId="4" applyNumberFormat="1" applyFont="1" applyFill="1" applyBorder="1" applyAlignment="1">
      <alignment horizontal="center" vertical="center" wrapText="1"/>
    </xf>
    <xf numFmtId="0" fontId="45" fillId="2" borderId="0" xfId="0" applyFont="1" applyFill="1" applyAlignment="1">
      <alignment horizontal="center"/>
    </xf>
    <xf numFmtId="165" fontId="11" fillId="2" borderId="1" xfId="0" applyNumberFormat="1" applyFont="1" applyFill="1" applyBorder="1" applyAlignment="1">
      <alignment horizontal="center" vertical="center" wrapText="1"/>
    </xf>
    <xf numFmtId="37" fontId="3" fillId="2" borderId="1" xfId="0" quotePrefix="1" applyNumberFormat="1" applyFont="1" applyFill="1" applyBorder="1" applyAlignment="1">
      <alignment horizontal="center" vertical="center" wrapText="1"/>
    </xf>
    <xf numFmtId="167" fontId="3" fillId="2" borderId="1" xfId="5" applyNumberFormat="1" applyFont="1" applyFill="1" applyBorder="1" applyAlignment="1">
      <alignment horizontal="center" vertical="center" wrapText="1"/>
    </xf>
    <xf numFmtId="165" fontId="3" fillId="2" borderId="0" xfId="6" applyNumberFormat="1" applyFont="1" applyFill="1" applyAlignment="1">
      <alignment horizontal="center" vertical="center" wrapText="1"/>
    </xf>
    <xf numFmtId="0" fontId="1" fillId="2" borderId="0" xfId="6" applyFill="1" applyAlignment="1">
      <alignment horizontal="center" vertical="center"/>
    </xf>
    <xf numFmtId="165" fontId="3" fillId="2" borderId="0" xfId="6" applyNumberFormat="1" applyFont="1" applyFill="1" applyBorder="1" applyAlignment="1">
      <alignment horizontal="center" vertical="center" wrapText="1"/>
    </xf>
    <xf numFmtId="165" fontId="3" fillId="2" borderId="1" xfId="6" applyNumberFormat="1" applyFont="1" applyFill="1" applyBorder="1" applyAlignment="1">
      <alignment horizontal="center" vertical="center" wrapText="1"/>
    </xf>
    <xf numFmtId="0" fontId="3" fillId="2" borderId="0" xfId="6" applyNumberFormat="1" applyFont="1" applyFill="1" applyBorder="1" applyAlignment="1">
      <alignment horizontal="center" vertical="center" wrapText="1"/>
    </xf>
    <xf numFmtId="0" fontId="3" fillId="2" borderId="1" xfId="6" applyNumberFormat="1" applyFont="1" applyFill="1" applyBorder="1" applyAlignment="1">
      <alignment horizontal="center" vertical="center" wrapText="1"/>
    </xf>
    <xf numFmtId="165" fontId="6" fillId="2" borderId="1" xfId="6" applyNumberFormat="1" applyFont="1" applyFill="1" applyBorder="1" applyAlignment="1">
      <alignment horizontal="center" vertical="center" wrapText="1"/>
    </xf>
    <xf numFmtId="167" fontId="6" fillId="2" borderId="1" xfId="6" applyNumberFormat="1" applyFont="1" applyFill="1" applyBorder="1" applyAlignment="1">
      <alignment horizontal="center" vertical="center" wrapText="1"/>
    </xf>
    <xf numFmtId="37" fontId="3" fillId="2" borderId="1" xfId="6" quotePrefix="1" applyNumberFormat="1" applyFont="1" applyFill="1" applyBorder="1" applyAlignment="1">
      <alignment horizontal="center" vertical="center" wrapText="1"/>
    </xf>
    <xf numFmtId="165" fontId="3" fillId="2" borderId="1" xfId="6" quotePrefix="1" applyNumberFormat="1" applyFont="1" applyFill="1" applyBorder="1" applyAlignment="1">
      <alignment horizontal="center" vertical="center" wrapText="1"/>
    </xf>
    <xf numFmtId="167" fontId="3" fillId="2" borderId="1" xfId="6" applyNumberFormat="1" applyFont="1" applyFill="1" applyBorder="1" applyAlignment="1">
      <alignment horizontal="center" vertical="center" wrapText="1"/>
    </xf>
    <xf numFmtId="167" fontId="5" fillId="2" borderId="1" xfId="4" applyNumberFormat="1" applyFont="1" applyFill="1" applyBorder="1" applyAlignment="1">
      <alignment horizontal="center" vertical="center" wrapText="1"/>
    </xf>
    <xf numFmtId="0" fontId="5" fillId="2" borderId="0" xfId="4" applyFont="1" applyFill="1" applyAlignment="1">
      <alignment horizontal="center" vertical="center" wrapText="1"/>
    </xf>
    <xf numFmtId="0" fontId="3" fillId="2" borderId="1" xfId="4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2" fontId="5" fillId="2" borderId="1" xfId="4" applyNumberFormat="1" applyFont="1" applyFill="1" applyBorder="1" applyAlignment="1">
      <alignment horizontal="center" vertical="center"/>
    </xf>
    <xf numFmtId="167" fontId="3" fillId="2" borderId="1" xfId="4" applyNumberFormat="1" applyFont="1" applyFill="1" applyBorder="1" applyAlignment="1">
      <alignment horizontal="center" vertical="center"/>
    </xf>
    <xf numFmtId="2" fontId="5" fillId="2" borderId="1" xfId="4" applyNumberFormat="1" applyFont="1" applyFill="1" applyBorder="1" applyAlignment="1">
      <alignment horizontal="center" vertical="center" wrapText="1"/>
    </xf>
    <xf numFmtId="0" fontId="42" fillId="2" borderId="44" xfId="0" applyFont="1" applyFill="1" applyBorder="1" applyAlignment="1">
      <alignment horizontal="center" wrapText="1"/>
    </xf>
    <xf numFmtId="3" fontId="5" fillId="2" borderId="1" xfId="0" applyNumberFormat="1" applyFont="1" applyFill="1" applyBorder="1" applyAlignment="1">
      <alignment horizontal="center" vertical="center"/>
    </xf>
    <xf numFmtId="167" fontId="11" fillId="2" borderId="1" xfId="5" applyNumberFormat="1" applyFont="1" applyFill="1" applyBorder="1" applyAlignment="1">
      <alignment horizontal="center" vertical="center" wrapText="1"/>
    </xf>
    <xf numFmtId="2" fontId="39" fillId="2" borderId="1" xfId="4" applyNumberFormat="1" applyFont="1" applyFill="1" applyBorder="1" applyAlignment="1">
      <alignment horizontal="center" vertical="center" wrapText="1"/>
    </xf>
    <xf numFmtId="49" fontId="3" fillId="2" borderId="1" xfId="5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165" fontId="3" fillId="2" borderId="7" xfId="0" applyNumberFormat="1" applyFont="1" applyFill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top" wrapText="1"/>
    </xf>
    <xf numFmtId="166" fontId="39" fillId="2" borderId="0" xfId="4" applyNumberFormat="1" applyFont="1" applyFill="1"/>
    <xf numFmtId="165" fontId="3" fillId="2" borderId="7" xfId="0" quotePrefix="1" applyNumberFormat="1" applyFont="1" applyFill="1" applyBorder="1" applyAlignment="1">
      <alignment horizontal="center" vertical="center" wrapText="1"/>
    </xf>
    <xf numFmtId="165" fontId="3" fillId="2" borderId="0" xfId="0" applyNumberFormat="1" applyFont="1" applyFill="1" applyAlignment="1">
      <alignment horizontal="right" vertical="center" wrapText="1"/>
    </xf>
    <xf numFmtId="0" fontId="4" fillId="2" borderId="0" xfId="0" applyNumberFormat="1" applyFont="1" applyFill="1" applyBorder="1" applyAlignment="1">
      <alignment horizontal="center" vertical="center" wrapText="1"/>
    </xf>
    <xf numFmtId="165" fontId="5" fillId="2" borderId="40" xfId="0" applyNumberFormat="1" applyFont="1" applyFill="1" applyBorder="1" applyAlignment="1">
      <alignment horizontal="right" vertical="center" wrapText="1"/>
    </xf>
    <xf numFmtId="166" fontId="16" fillId="2" borderId="42" xfId="7" applyNumberFormat="1" applyFont="1" applyFill="1" applyBorder="1" applyAlignment="1">
      <alignment vertical="center" wrapText="1"/>
    </xf>
    <xf numFmtId="166" fontId="16" fillId="2" borderId="27" xfId="7" applyNumberFormat="1" applyFont="1" applyFill="1" applyBorder="1" applyAlignment="1">
      <alignment vertical="center" wrapText="1"/>
    </xf>
    <xf numFmtId="166" fontId="16" fillId="2" borderId="28" xfId="7" applyNumberFormat="1" applyFont="1" applyFill="1" applyBorder="1" applyAlignment="1">
      <alignment vertical="center" wrapText="1"/>
    </xf>
    <xf numFmtId="166" fontId="16" fillId="2" borderId="29" xfId="7" applyNumberFormat="1" applyFont="1" applyFill="1" applyBorder="1" applyAlignment="1">
      <alignment vertical="center" wrapText="1"/>
    </xf>
    <xf numFmtId="166" fontId="16" fillId="2" borderId="30" xfId="7" applyNumberFormat="1" applyFont="1" applyFill="1" applyBorder="1" applyAlignment="1">
      <alignment vertical="center" wrapText="1"/>
    </xf>
    <xf numFmtId="166" fontId="16" fillId="2" borderId="12" xfId="7" applyNumberFormat="1" applyFont="1" applyFill="1" applyBorder="1" applyAlignment="1">
      <alignment vertical="center" wrapText="1"/>
    </xf>
    <xf numFmtId="166" fontId="28" fillId="2" borderId="34" xfId="7" applyNumberFormat="1" applyFont="1" applyFill="1" applyBorder="1" applyAlignment="1">
      <alignment vertical="center" wrapText="1"/>
    </xf>
    <xf numFmtId="166" fontId="28" fillId="2" borderId="35" xfId="7" applyNumberFormat="1" applyFont="1" applyFill="1" applyBorder="1" applyAlignment="1">
      <alignment vertical="center" wrapText="1"/>
    </xf>
    <xf numFmtId="166" fontId="28" fillId="2" borderId="36" xfId="7" applyNumberFormat="1" applyFont="1" applyFill="1" applyBorder="1" applyAlignment="1">
      <alignment vertical="center" wrapText="1"/>
    </xf>
    <xf numFmtId="166" fontId="28" fillId="2" borderId="37" xfId="7" applyNumberFormat="1" applyFont="1" applyFill="1" applyBorder="1" applyAlignment="1">
      <alignment vertical="center" wrapText="1"/>
    </xf>
    <xf numFmtId="166" fontId="16" fillId="2" borderId="47" xfId="7" applyNumberFormat="1" applyFont="1" applyFill="1" applyBorder="1" applyAlignment="1">
      <alignment horizontal="center" vertical="center" wrapText="1"/>
    </xf>
    <xf numFmtId="166" fontId="16" fillId="2" borderId="46" xfId="7" applyNumberFormat="1" applyFont="1" applyFill="1" applyBorder="1" applyAlignment="1">
      <alignment horizontal="center" vertical="center" wrapText="1"/>
    </xf>
    <xf numFmtId="166" fontId="26" fillId="2" borderId="5" xfId="7" applyNumberFormat="1" applyFont="1" applyFill="1" applyBorder="1" applyAlignment="1">
      <alignment horizontal="left" vertical="center" wrapText="1"/>
    </xf>
    <xf numFmtId="166" fontId="26" fillId="2" borderId="0" xfId="7" applyNumberFormat="1" applyFont="1" applyFill="1" applyBorder="1" applyAlignment="1">
      <alignment horizontal="left" vertical="center" wrapText="1"/>
    </xf>
    <xf numFmtId="166" fontId="26" fillId="2" borderId="6" xfId="7" applyNumberFormat="1" applyFont="1" applyFill="1" applyBorder="1" applyAlignment="1">
      <alignment horizontal="left" vertical="center" wrapText="1"/>
    </xf>
    <xf numFmtId="0" fontId="18" fillId="2" borderId="29" xfId="0" applyFont="1" applyFill="1" applyBorder="1" applyAlignment="1">
      <alignment wrapText="1"/>
    </xf>
    <xf numFmtId="0" fontId="18" fillId="2" borderId="30" xfId="0" applyFont="1" applyFill="1" applyBorder="1" applyAlignment="1">
      <alignment wrapText="1"/>
    </xf>
    <xf numFmtId="0" fontId="18" fillId="2" borderId="12" xfId="0" applyFont="1" applyFill="1" applyBorder="1" applyAlignment="1">
      <alignment wrapText="1"/>
    </xf>
    <xf numFmtId="0" fontId="32" fillId="2" borderId="42" xfId="0" applyFont="1" applyFill="1" applyBorder="1" applyAlignment="1">
      <alignment wrapText="1"/>
    </xf>
    <xf numFmtId="0" fontId="32" fillId="2" borderId="27" xfId="0" applyFont="1" applyFill="1" applyBorder="1" applyAlignment="1">
      <alignment wrapText="1"/>
    </xf>
    <xf numFmtId="0" fontId="32" fillId="2" borderId="28" xfId="0" applyFont="1" applyFill="1" applyBorder="1" applyAlignment="1">
      <alignment wrapText="1"/>
    </xf>
    <xf numFmtId="166" fontId="16" fillId="2" borderId="31" xfId="7" applyNumberFormat="1" applyFont="1" applyFill="1" applyBorder="1" applyAlignment="1">
      <alignment vertical="center" wrapText="1"/>
    </xf>
    <xf numFmtId="166" fontId="16" fillId="2" borderId="21" xfId="7" applyNumberFormat="1" applyFont="1" applyFill="1" applyBorder="1" applyAlignment="1">
      <alignment vertical="center" wrapText="1"/>
    </xf>
    <xf numFmtId="166" fontId="16" fillId="2" borderId="8" xfId="7" applyNumberFormat="1" applyFont="1" applyFill="1" applyBorder="1" applyAlignment="1">
      <alignment vertical="center" wrapText="1"/>
    </xf>
    <xf numFmtId="0" fontId="18" fillId="2" borderId="31" xfId="0" applyFont="1" applyFill="1" applyBorder="1" applyAlignment="1">
      <alignment wrapText="1"/>
    </xf>
    <xf numFmtId="0" fontId="18" fillId="2" borderId="8" xfId="0" applyFont="1" applyFill="1" applyBorder="1" applyAlignment="1">
      <alignment wrapText="1"/>
    </xf>
    <xf numFmtId="0" fontId="18" fillId="2" borderId="9" xfId="0" applyFont="1" applyFill="1" applyBorder="1" applyAlignment="1">
      <alignment wrapText="1"/>
    </xf>
    <xf numFmtId="166" fontId="16" fillId="2" borderId="52" xfId="7" applyNumberFormat="1" applyFont="1" applyFill="1" applyBorder="1" applyAlignment="1">
      <alignment vertical="center" wrapText="1"/>
    </xf>
    <xf numFmtId="166" fontId="16" fillId="2" borderId="3" xfId="7" applyNumberFormat="1" applyFont="1" applyFill="1" applyBorder="1" applyAlignment="1">
      <alignment vertical="center" wrapText="1"/>
    </xf>
    <xf numFmtId="166" fontId="16" fillId="2" borderId="26" xfId="7" applyNumberFormat="1" applyFont="1" applyFill="1" applyBorder="1" applyAlignment="1">
      <alignment vertical="center" wrapText="1"/>
    </xf>
    <xf numFmtId="166" fontId="16" fillId="2" borderId="4" xfId="7" applyNumberFormat="1" applyFont="1" applyFill="1" applyBorder="1" applyAlignment="1">
      <alignment vertical="center" wrapText="1"/>
    </xf>
    <xf numFmtId="0" fontId="30" fillId="2" borderId="42" xfId="0" applyFont="1" applyFill="1" applyBorder="1" applyAlignment="1">
      <alignment horizontal="center" wrapText="1"/>
    </xf>
    <xf numFmtId="0" fontId="30" fillId="2" borderId="28" xfId="0" applyFont="1" applyFill="1" applyBorder="1" applyAlignment="1">
      <alignment horizontal="center" wrapText="1"/>
    </xf>
    <xf numFmtId="0" fontId="30" fillId="2" borderId="49" xfId="0" applyFont="1" applyFill="1" applyBorder="1" applyAlignment="1">
      <alignment horizontal="center" wrapText="1"/>
    </xf>
    <xf numFmtId="0" fontId="30" fillId="2" borderId="6" xfId="0" applyFont="1" applyFill="1" applyBorder="1" applyAlignment="1">
      <alignment horizontal="center" wrapText="1"/>
    </xf>
    <xf numFmtId="0" fontId="30" fillId="2" borderId="29" xfId="0" applyFont="1" applyFill="1" applyBorder="1" applyAlignment="1">
      <alignment horizontal="center" wrapText="1"/>
    </xf>
    <xf numFmtId="0" fontId="30" fillId="2" borderId="12" xfId="0" applyFont="1" applyFill="1" applyBorder="1" applyAlignment="1">
      <alignment horizontal="center" wrapText="1"/>
    </xf>
    <xf numFmtId="0" fontId="31" fillId="2" borderId="42" xfId="0" applyFont="1" applyFill="1" applyBorder="1" applyAlignment="1">
      <alignment wrapText="1"/>
    </xf>
    <xf numFmtId="0" fontId="31" fillId="2" borderId="27" xfId="0" applyFont="1" applyFill="1" applyBorder="1" applyAlignment="1">
      <alignment wrapText="1"/>
    </xf>
    <xf numFmtId="0" fontId="31" fillId="2" borderId="28" xfId="0" applyFont="1" applyFill="1" applyBorder="1" applyAlignment="1">
      <alignment wrapText="1"/>
    </xf>
    <xf numFmtId="0" fontId="18" fillId="2" borderId="49" xfId="0" applyFont="1" applyFill="1" applyBorder="1" applyAlignment="1">
      <alignment wrapText="1"/>
    </xf>
    <xf numFmtId="0" fontId="18" fillId="2" borderId="0" xfId="0" applyFont="1" applyFill="1" applyBorder="1" applyAlignment="1">
      <alignment wrapText="1"/>
    </xf>
    <xf numFmtId="0" fontId="18" fillId="2" borderId="0" xfId="0" applyFont="1" applyFill="1" applyAlignment="1">
      <alignment wrapText="1"/>
    </xf>
    <xf numFmtId="0" fontId="18" fillId="2" borderId="6" xfId="0" applyFont="1" applyFill="1" applyBorder="1" applyAlignment="1">
      <alignment wrapText="1"/>
    </xf>
    <xf numFmtId="0" fontId="31" fillId="2" borderId="49" xfId="0" applyFont="1" applyFill="1" applyBorder="1" applyAlignment="1">
      <alignment wrapText="1"/>
    </xf>
    <xf numFmtId="0" fontId="31" fillId="2" borderId="0" xfId="0" applyFont="1" applyFill="1" applyBorder="1" applyAlignment="1">
      <alignment wrapText="1"/>
    </xf>
    <xf numFmtId="0" fontId="31" fillId="2" borderId="0" xfId="0" applyFont="1" applyFill="1" applyAlignment="1">
      <alignment wrapText="1"/>
    </xf>
    <xf numFmtId="0" fontId="31" fillId="2" borderId="6" xfId="0" applyFont="1" applyFill="1" applyBorder="1" applyAlignment="1">
      <alignment wrapText="1"/>
    </xf>
    <xf numFmtId="166" fontId="25" fillId="2" borderId="38" xfId="7" applyNumberFormat="1" applyFont="1" applyFill="1" applyBorder="1" applyAlignment="1">
      <alignment horizontal="center" vertical="center" wrapText="1"/>
    </xf>
    <xf numFmtId="166" fontId="25" fillId="2" borderId="39" xfId="7" applyNumberFormat="1" applyFont="1" applyFill="1" applyBorder="1" applyAlignment="1">
      <alignment horizontal="center" vertical="center" wrapText="1"/>
    </xf>
    <xf numFmtId="166" fontId="25" fillId="2" borderId="24" xfId="7" applyNumberFormat="1" applyFont="1" applyFill="1" applyBorder="1" applyAlignment="1">
      <alignment horizontal="center" vertical="center" wrapText="1"/>
    </xf>
    <xf numFmtId="166" fontId="25" fillId="2" borderId="1" xfId="7" applyNumberFormat="1" applyFont="1" applyFill="1" applyBorder="1" applyAlignment="1">
      <alignment horizontal="center" vertical="center" wrapText="1"/>
    </xf>
    <xf numFmtId="166" fontId="26" fillId="2" borderId="36" xfId="7" applyNumberFormat="1" applyFont="1" applyFill="1" applyBorder="1" applyAlignment="1">
      <alignment horizontal="left" vertical="center" wrapText="1"/>
    </xf>
    <xf numFmtId="166" fontId="26" fillId="2" borderId="27" xfId="7" applyNumberFormat="1" applyFont="1" applyFill="1" applyBorder="1" applyAlignment="1">
      <alignment horizontal="left" vertical="center" wrapText="1"/>
    </xf>
    <xf numFmtId="166" fontId="26" fillId="2" borderId="28" xfId="7" applyNumberFormat="1" applyFont="1" applyFill="1" applyBorder="1" applyAlignment="1">
      <alignment horizontal="left" vertical="center" wrapText="1"/>
    </xf>
    <xf numFmtId="166" fontId="16" fillId="2" borderId="5" xfId="7" applyNumberFormat="1" applyFont="1" applyFill="1" applyBorder="1" applyAlignment="1">
      <alignment horizontal="left" vertical="center" wrapText="1"/>
    </xf>
    <xf numFmtId="166" fontId="16" fillId="2" borderId="0" xfId="7" applyNumberFormat="1" applyFont="1" applyFill="1" applyBorder="1" applyAlignment="1">
      <alignment horizontal="left" vertical="center" wrapText="1"/>
    </xf>
    <xf numFmtId="166" fontId="16" fillId="2" borderId="6" xfId="7" applyNumberFormat="1" applyFont="1" applyFill="1" applyBorder="1" applyAlignment="1">
      <alignment horizontal="left" vertical="center" wrapText="1"/>
    </xf>
    <xf numFmtId="166" fontId="16" fillId="2" borderId="26" xfId="7" applyNumberFormat="1" applyFont="1" applyFill="1" applyBorder="1" applyAlignment="1">
      <alignment horizontal="left" vertical="center" wrapText="1"/>
    </xf>
    <xf numFmtId="166" fontId="16" fillId="2" borderId="30" xfId="7" applyNumberFormat="1" applyFont="1" applyFill="1" applyBorder="1" applyAlignment="1">
      <alignment horizontal="left" vertical="center" wrapText="1"/>
    </xf>
    <xf numFmtId="166" fontId="16" fillId="2" borderId="12" xfId="7" applyNumberFormat="1" applyFont="1" applyFill="1" applyBorder="1" applyAlignment="1">
      <alignment horizontal="left" vertical="center" wrapText="1"/>
    </xf>
    <xf numFmtId="166" fontId="20" fillId="2" borderId="54" xfId="7" applyNumberFormat="1" applyFont="1" applyFill="1" applyBorder="1" applyAlignment="1">
      <alignment vertical="center" wrapText="1"/>
    </xf>
    <xf numFmtId="166" fontId="20" fillId="2" borderId="55" xfId="7" applyNumberFormat="1" applyFont="1" applyFill="1" applyBorder="1" applyAlignment="1">
      <alignment vertical="center" wrapText="1"/>
    </xf>
    <xf numFmtId="166" fontId="20" fillId="2" borderId="56" xfId="7" applyNumberFormat="1" applyFont="1" applyFill="1" applyBorder="1" applyAlignment="1">
      <alignment vertical="center" wrapText="1"/>
    </xf>
    <xf numFmtId="166" fontId="20" fillId="2" borderId="53" xfId="7" applyNumberFormat="1" applyFont="1" applyFill="1" applyBorder="1" applyAlignment="1">
      <alignment vertical="center" wrapText="1"/>
    </xf>
    <xf numFmtId="166" fontId="20" fillId="2" borderId="52" xfId="7" applyNumberFormat="1" applyFont="1" applyFill="1" applyBorder="1" applyAlignment="1">
      <alignment vertical="center" wrapText="1"/>
    </xf>
    <xf numFmtId="166" fontId="20" fillId="2" borderId="3" xfId="7" applyNumberFormat="1" applyFont="1" applyFill="1" applyBorder="1" applyAlignment="1">
      <alignment vertical="center" wrapText="1"/>
    </xf>
    <xf numFmtId="166" fontId="20" fillId="2" borderId="26" xfId="7" applyNumberFormat="1" applyFont="1" applyFill="1" applyBorder="1" applyAlignment="1">
      <alignment vertical="center" wrapText="1"/>
    </xf>
    <xf numFmtId="166" fontId="20" fillId="2" borderId="4" xfId="7" applyNumberFormat="1" applyFont="1" applyFill="1" applyBorder="1" applyAlignment="1">
      <alignment vertical="center" wrapText="1"/>
    </xf>
    <xf numFmtId="166" fontId="20" fillId="2" borderId="33" xfId="7" applyNumberFormat="1" applyFont="1" applyFill="1" applyBorder="1" applyAlignment="1">
      <alignment vertical="center" wrapText="1"/>
    </xf>
    <xf numFmtId="166" fontId="20" fillId="2" borderId="17" xfId="7" applyNumberFormat="1" applyFont="1" applyFill="1" applyBorder="1" applyAlignment="1">
      <alignment vertical="center" wrapText="1"/>
    </xf>
    <xf numFmtId="166" fontId="20" fillId="2" borderId="31" xfId="7" applyNumberFormat="1" applyFont="1" applyFill="1" applyBorder="1" applyAlignment="1">
      <alignment vertical="center" wrapText="1"/>
    </xf>
    <xf numFmtId="166" fontId="20" fillId="2" borderId="21" xfId="7" applyNumberFormat="1" applyFont="1" applyFill="1" applyBorder="1" applyAlignment="1">
      <alignment vertical="center" wrapText="1"/>
    </xf>
    <xf numFmtId="166" fontId="23" fillId="2" borderId="34" xfId="7" applyNumberFormat="1" applyFont="1" applyFill="1" applyBorder="1" applyAlignment="1">
      <alignment vertical="center" wrapText="1"/>
    </xf>
    <xf numFmtId="166" fontId="23" fillId="2" borderId="35" xfId="7" applyNumberFormat="1" applyFont="1" applyFill="1" applyBorder="1" applyAlignment="1">
      <alignment vertical="center" wrapText="1"/>
    </xf>
    <xf numFmtId="166" fontId="23" fillId="2" borderId="36" xfId="7" applyNumberFormat="1" applyFont="1" applyFill="1" applyBorder="1" applyAlignment="1">
      <alignment vertical="center" wrapText="1"/>
    </xf>
    <xf numFmtId="166" fontId="23" fillId="2" borderId="37" xfId="7" applyNumberFormat="1" applyFont="1" applyFill="1" applyBorder="1" applyAlignment="1">
      <alignment vertical="center" wrapText="1"/>
    </xf>
    <xf numFmtId="166" fontId="20" fillId="2" borderId="47" xfId="7" applyNumberFormat="1" applyFont="1" applyFill="1" applyBorder="1" applyAlignment="1">
      <alignment horizontal="center" vertical="center" wrapText="1"/>
    </xf>
    <xf numFmtId="166" fontId="20" fillId="2" borderId="57" xfId="7" applyNumberFormat="1" applyFont="1" applyFill="1" applyBorder="1" applyAlignment="1">
      <alignment horizontal="center" vertical="center" wrapText="1"/>
    </xf>
    <xf numFmtId="166" fontId="20" fillId="2" borderId="46" xfId="7" applyNumberFormat="1" applyFont="1" applyFill="1" applyBorder="1" applyAlignment="1">
      <alignment horizontal="center" vertical="center" wrapText="1"/>
    </xf>
    <xf numFmtId="166" fontId="20" fillId="2" borderId="58" xfId="7" applyNumberFormat="1" applyFont="1" applyFill="1" applyBorder="1" applyAlignment="1">
      <alignment horizontal="center" vertical="center" wrapText="1"/>
    </xf>
    <xf numFmtId="166" fontId="22" fillId="2" borderId="5" xfId="7" applyNumberFormat="1" applyFont="1" applyFill="1" applyBorder="1" applyAlignment="1">
      <alignment horizontal="left" vertical="center" wrapText="1"/>
    </xf>
    <xf numFmtId="166" fontId="22" fillId="2" borderId="0" xfId="7" applyNumberFormat="1" applyFont="1" applyFill="1" applyBorder="1" applyAlignment="1">
      <alignment horizontal="left" vertical="center" wrapText="1"/>
    </xf>
    <xf numFmtId="166" fontId="22" fillId="2" borderId="6" xfId="7" applyNumberFormat="1" applyFont="1" applyFill="1" applyBorder="1" applyAlignment="1">
      <alignment horizontal="left" vertical="center" wrapText="1"/>
    </xf>
    <xf numFmtId="166" fontId="20" fillId="2" borderId="26" xfId="7" applyNumberFormat="1" applyFont="1" applyFill="1" applyBorder="1" applyAlignment="1">
      <alignment horizontal="left" vertical="center" wrapText="1"/>
    </xf>
    <xf numFmtId="166" fontId="20" fillId="2" borderId="30" xfId="7" applyNumberFormat="1" applyFont="1" applyFill="1" applyBorder="1" applyAlignment="1">
      <alignment horizontal="left" vertical="center" wrapText="1"/>
    </xf>
    <xf numFmtId="166" fontId="20" fillId="2" borderId="12" xfId="7" applyNumberFormat="1" applyFont="1" applyFill="1" applyBorder="1" applyAlignment="1">
      <alignment horizontal="left" vertical="center" wrapText="1"/>
    </xf>
    <xf numFmtId="166" fontId="16" fillId="0" borderId="52" xfId="7" applyNumberFormat="1" applyFont="1" applyFill="1" applyBorder="1" applyAlignment="1">
      <alignment vertical="center" wrapText="1"/>
    </xf>
    <xf numFmtId="166" fontId="16" fillId="0" borderId="3" xfId="7" applyNumberFormat="1" applyFont="1" applyFill="1" applyBorder="1" applyAlignment="1">
      <alignment vertical="center" wrapText="1"/>
    </xf>
    <xf numFmtId="166" fontId="16" fillId="0" borderId="26" xfId="7" applyNumberFormat="1" applyFont="1" applyFill="1" applyBorder="1" applyAlignment="1">
      <alignment vertical="center" wrapText="1"/>
    </xf>
    <xf numFmtId="166" fontId="16" fillId="0" borderId="4" xfId="7" applyNumberFormat="1" applyFont="1" applyFill="1" applyBorder="1" applyAlignment="1">
      <alignment vertical="center" wrapText="1"/>
    </xf>
    <xf numFmtId="166" fontId="28" fillId="0" borderId="34" xfId="7" applyNumberFormat="1" applyFont="1" applyFill="1" applyBorder="1" applyAlignment="1">
      <alignment vertical="center" wrapText="1"/>
    </xf>
    <xf numFmtId="166" fontId="28" fillId="0" borderId="35" xfId="7" applyNumberFormat="1" applyFont="1" applyFill="1" applyBorder="1" applyAlignment="1">
      <alignment vertical="center" wrapText="1"/>
    </xf>
    <xf numFmtId="166" fontId="28" fillId="0" borderId="36" xfId="7" applyNumberFormat="1" applyFont="1" applyFill="1" applyBorder="1" applyAlignment="1">
      <alignment vertical="center" wrapText="1"/>
    </xf>
    <xf numFmtId="166" fontId="28" fillId="0" borderId="37" xfId="7" applyNumberFormat="1" applyFont="1" applyFill="1" applyBorder="1" applyAlignment="1">
      <alignment vertical="center" wrapText="1"/>
    </xf>
    <xf numFmtId="166" fontId="21" fillId="2" borderId="38" xfId="7" applyNumberFormat="1" applyFont="1" applyFill="1" applyBorder="1" applyAlignment="1">
      <alignment horizontal="center" vertical="center" wrapText="1"/>
    </xf>
    <xf numFmtId="166" fontId="21" fillId="2" borderId="39" xfId="7" applyNumberFormat="1" applyFont="1" applyFill="1" applyBorder="1" applyAlignment="1">
      <alignment horizontal="center" vertical="center" wrapText="1"/>
    </xf>
    <xf numFmtId="166" fontId="21" fillId="2" borderId="24" xfId="7" applyNumberFormat="1" applyFont="1" applyFill="1" applyBorder="1" applyAlignment="1">
      <alignment horizontal="center" vertical="center" wrapText="1"/>
    </xf>
    <xf numFmtId="166" fontId="21" fillId="2" borderId="1" xfId="7" applyNumberFormat="1" applyFont="1" applyFill="1" applyBorder="1" applyAlignment="1">
      <alignment horizontal="center" vertical="center" wrapText="1"/>
    </xf>
    <xf numFmtId="166" fontId="22" fillId="2" borderId="36" xfId="7" applyNumberFormat="1" applyFont="1" applyFill="1" applyBorder="1" applyAlignment="1">
      <alignment horizontal="left" vertical="center" wrapText="1"/>
    </xf>
    <xf numFmtId="166" fontId="22" fillId="2" borderId="27" xfId="7" applyNumberFormat="1" applyFont="1" applyFill="1" applyBorder="1" applyAlignment="1">
      <alignment horizontal="left" vertical="center" wrapText="1"/>
    </xf>
    <xf numFmtId="166" fontId="22" fillId="2" borderId="28" xfId="7" applyNumberFormat="1" applyFont="1" applyFill="1" applyBorder="1" applyAlignment="1">
      <alignment horizontal="left" vertical="center" wrapText="1"/>
    </xf>
    <xf numFmtId="166" fontId="20" fillId="2" borderId="5" xfId="7" applyNumberFormat="1" applyFont="1" applyFill="1" applyBorder="1" applyAlignment="1">
      <alignment horizontal="left" vertical="center" wrapText="1"/>
    </xf>
    <xf numFmtId="166" fontId="20" fillId="2" borderId="0" xfId="7" applyNumberFormat="1" applyFont="1" applyFill="1" applyBorder="1" applyAlignment="1">
      <alignment horizontal="left" vertical="center" wrapText="1"/>
    </xf>
    <xf numFmtId="166" fontId="20" fillId="2" borderId="6" xfId="7" applyNumberFormat="1" applyFont="1" applyFill="1" applyBorder="1" applyAlignment="1">
      <alignment horizontal="left" vertical="center" wrapText="1"/>
    </xf>
    <xf numFmtId="166" fontId="28" fillId="0" borderId="33" xfId="7" applyNumberFormat="1" applyFont="1" applyFill="1" applyBorder="1" applyAlignment="1">
      <alignment vertical="center" wrapText="1"/>
    </xf>
    <xf numFmtId="166" fontId="28" fillId="0" borderId="17" xfId="7" applyNumberFormat="1" applyFont="1" applyFill="1" applyBorder="1" applyAlignment="1">
      <alignment vertical="center" wrapText="1"/>
    </xf>
    <xf numFmtId="166" fontId="16" fillId="0" borderId="19" xfId="7" applyNumberFormat="1" applyFont="1" applyFill="1" applyBorder="1" applyAlignment="1">
      <alignment vertical="center" wrapText="1"/>
    </xf>
    <xf numFmtId="166" fontId="16" fillId="0" borderId="8" xfId="7" applyNumberFormat="1" applyFont="1" applyFill="1" applyBorder="1" applyAlignment="1">
      <alignment vertical="center" wrapText="1"/>
    </xf>
    <xf numFmtId="166" fontId="16" fillId="0" borderId="9" xfId="7" applyNumberFormat="1" applyFont="1" applyFill="1" applyBorder="1" applyAlignment="1">
      <alignment vertical="center" wrapText="1"/>
    </xf>
    <xf numFmtId="166" fontId="28" fillId="0" borderId="31" xfId="7" applyNumberFormat="1" applyFont="1" applyFill="1" applyBorder="1" applyAlignment="1">
      <alignment vertical="center" wrapText="1"/>
    </xf>
    <xf numFmtId="166" fontId="28" fillId="0" borderId="21" xfId="7" applyNumberFormat="1" applyFont="1" applyFill="1" applyBorder="1" applyAlignment="1">
      <alignment vertical="center" wrapText="1"/>
    </xf>
    <xf numFmtId="166" fontId="16" fillId="0" borderId="45" xfId="7" applyNumberFormat="1" applyFont="1" applyFill="1" applyBorder="1" applyAlignment="1">
      <alignment horizontal="center" vertical="center" wrapText="1"/>
    </xf>
    <xf numFmtId="166" fontId="16" fillId="0" borderId="7" xfId="7" applyNumberFormat="1" applyFont="1" applyFill="1" applyBorder="1" applyAlignment="1">
      <alignment horizontal="center" vertical="center" wrapText="1"/>
    </xf>
    <xf numFmtId="166" fontId="28" fillId="0" borderId="42" xfId="7" applyNumberFormat="1" applyFont="1" applyFill="1" applyBorder="1" applyAlignment="1">
      <alignment vertical="center" wrapText="1"/>
    </xf>
    <xf numFmtId="166" fontId="28" fillId="0" borderId="27" xfId="7" applyNumberFormat="1" applyFont="1" applyFill="1" applyBorder="1" applyAlignment="1">
      <alignment vertical="center" wrapText="1"/>
    </xf>
    <xf numFmtId="166" fontId="28" fillId="0" borderId="28" xfId="7" applyNumberFormat="1" applyFont="1" applyFill="1" applyBorder="1" applyAlignment="1">
      <alignment vertical="center" wrapText="1"/>
    </xf>
    <xf numFmtId="166" fontId="16" fillId="0" borderId="29" xfId="7" applyNumberFormat="1" applyFont="1" applyFill="1" applyBorder="1" applyAlignment="1">
      <alignment vertical="center" wrapText="1"/>
    </xf>
    <xf numFmtId="166" fontId="16" fillId="0" borderId="30" xfId="7" applyNumberFormat="1" applyFont="1" applyFill="1" applyBorder="1" applyAlignment="1">
      <alignment vertical="center" wrapText="1"/>
    </xf>
    <xf numFmtId="166" fontId="16" fillId="0" borderId="12" xfId="7" applyNumberFormat="1" applyFont="1" applyFill="1" applyBorder="1" applyAlignment="1">
      <alignment vertical="center" wrapText="1"/>
    </xf>
    <xf numFmtId="166" fontId="29" fillId="0" borderId="31" xfId="7" applyNumberFormat="1" applyFont="1" applyFill="1" applyBorder="1" applyAlignment="1">
      <alignment vertical="center" wrapText="1"/>
    </xf>
    <xf numFmtId="166" fontId="29" fillId="0" borderId="8" xfId="7" applyNumberFormat="1" applyFont="1" applyFill="1" applyBorder="1" applyAlignment="1">
      <alignment vertical="center" wrapText="1"/>
    </xf>
    <xf numFmtId="166" fontId="29" fillId="0" borderId="9" xfId="7" applyNumberFormat="1" applyFont="1" applyFill="1" applyBorder="1" applyAlignment="1">
      <alignment vertical="center" wrapText="1"/>
    </xf>
    <xf numFmtId="0" fontId="18" fillId="0" borderId="5" xfId="0" applyFont="1" applyBorder="1" applyAlignment="1">
      <alignment horizontal="left" wrapText="1"/>
    </xf>
    <xf numFmtId="0" fontId="18" fillId="0" borderId="0" xfId="0" applyFont="1" applyBorder="1" applyAlignment="1">
      <alignment horizontal="left" wrapText="1"/>
    </xf>
    <xf numFmtId="0" fontId="18" fillId="0" borderId="0" xfId="0" applyFont="1" applyAlignment="1">
      <alignment horizontal="left" wrapText="1"/>
    </xf>
    <xf numFmtId="0" fontId="18" fillId="0" borderId="6" xfId="0" applyFont="1" applyBorder="1" applyAlignment="1">
      <alignment horizontal="left" wrapText="1"/>
    </xf>
    <xf numFmtId="166" fontId="16" fillId="2" borderId="25" xfId="7" applyNumberFormat="1" applyFont="1" applyFill="1" applyBorder="1" applyAlignment="1">
      <alignment horizontal="center" vertical="center" wrapText="1"/>
    </xf>
    <xf numFmtId="166" fontId="16" fillId="2" borderId="61" xfId="7" applyNumberFormat="1" applyFont="1" applyFill="1" applyBorder="1" applyAlignment="1">
      <alignment horizontal="center" vertical="center" wrapText="1"/>
    </xf>
    <xf numFmtId="166" fontId="16" fillId="0" borderId="47" xfId="7" applyNumberFormat="1" applyFont="1" applyFill="1" applyBorder="1" applyAlignment="1">
      <alignment horizontal="center" vertical="center" wrapText="1"/>
    </xf>
    <xf numFmtId="166" fontId="16" fillId="0" borderId="46" xfId="7" applyNumberFormat="1" applyFont="1" applyFill="1" applyBorder="1" applyAlignment="1">
      <alignment horizontal="center" vertical="center" wrapText="1"/>
    </xf>
    <xf numFmtId="166" fontId="16" fillId="2" borderId="1" xfId="7" applyNumberFormat="1" applyFont="1" applyFill="1" applyBorder="1" applyAlignment="1">
      <alignment horizontal="center" vertical="center" wrapText="1"/>
    </xf>
    <xf numFmtId="166" fontId="16" fillId="0" borderId="1" xfId="0" applyNumberFormat="1" applyFont="1" applyFill="1" applyBorder="1" applyAlignment="1">
      <alignment horizontal="center" vertical="center" wrapText="1"/>
    </xf>
    <xf numFmtId="0" fontId="32" fillId="2" borderId="31" xfId="0" applyFont="1" applyFill="1" applyBorder="1" applyAlignment="1">
      <alignment wrapText="1"/>
    </xf>
    <xf numFmtId="0" fontId="32" fillId="2" borderId="8" xfId="0" applyFont="1" applyFill="1" applyBorder="1" applyAlignment="1">
      <alignment wrapText="1"/>
    </xf>
    <xf numFmtId="0" fontId="32" fillId="2" borderId="9" xfId="0" applyFont="1" applyFill="1" applyBorder="1" applyAlignment="1">
      <alignment wrapText="1"/>
    </xf>
    <xf numFmtId="0" fontId="18" fillId="2" borderId="42" xfId="0" applyFont="1" applyFill="1" applyBorder="1" applyAlignment="1">
      <alignment wrapText="1"/>
    </xf>
    <xf numFmtId="0" fontId="18" fillId="2" borderId="28" xfId="0" applyFont="1" applyFill="1" applyBorder="1" applyAlignment="1">
      <alignment wrapText="1"/>
    </xf>
    <xf numFmtId="166" fontId="25" fillId="0" borderId="38" xfId="7" applyNumberFormat="1" applyFont="1" applyFill="1" applyBorder="1" applyAlignment="1">
      <alignment horizontal="center" vertical="center" wrapText="1"/>
    </xf>
    <xf numFmtId="166" fontId="25" fillId="0" borderId="39" xfId="7" applyNumberFormat="1" applyFont="1" applyFill="1" applyBorder="1" applyAlignment="1">
      <alignment horizontal="center" vertical="center" wrapText="1"/>
    </xf>
    <xf numFmtId="166" fontId="25" fillId="0" borderId="24" xfId="7" applyNumberFormat="1" applyFont="1" applyFill="1" applyBorder="1" applyAlignment="1">
      <alignment horizontal="center" vertical="center" wrapText="1"/>
    </xf>
    <xf numFmtId="166" fontId="25" fillId="0" borderId="1" xfId="7" applyNumberFormat="1" applyFont="1" applyFill="1" applyBorder="1" applyAlignment="1">
      <alignment horizontal="center" vertical="center" wrapText="1"/>
    </xf>
    <xf numFmtId="166" fontId="26" fillId="0" borderId="36" xfId="7" applyNumberFormat="1" applyFont="1" applyFill="1" applyBorder="1" applyAlignment="1">
      <alignment horizontal="left" vertical="center" wrapText="1"/>
    </xf>
    <xf numFmtId="166" fontId="26" fillId="0" borderId="27" xfId="7" applyNumberFormat="1" applyFont="1" applyFill="1" applyBorder="1" applyAlignment="1">
      <alignment horizontal="left" vertical="center" wrapText="1"/>
    </xf>
    <xf numFmtId="166" fontId="26" fillId="0" borderId="28" xfId="7" applyNumberFormat="1" applyFont="1" applyFill="1" applyBorder="1" applyAlignment="1">
      <alignment horizontal="left" vertical="center" wrapText="1"/>
    </xf>
    <xf numFmtId="166" fontId="16" fillId="2" borderId="32" xfId="7" applyNumberFormat="1" applyFont="1" applyFill="1" applyBorder="1" applyAlignment="1">
      <alignment horizontal="center" vertical="center" wrapText="1"/>
    </xf>
    <xf numFmtId="166" fontId="16" fillId="2" borderId="13" xfId="7" applyNumberFormat="1" applyFont="1" applyFill="1" applyBorder="1" applyAlignment="1">
      <alignment horizontal="center" vertical="center" wrapText="1"/>
    </xf>
    <xf numFmtId="166" fontId="16" fillId="2" borderId="24" xfId="7" applyNumberFormat="1" applyFont="1" applyFill="1" applyBorder="1" applyAlignment="1">
      <alignment horizontal="center" vertical="center" wrapText="1"/>
    </xf>
    <xf numFmtId="166" fontId="16" fillId="2" borderId="23" xfId="7" applyNumberFormat="1" applyFont="1" applyFill="1" applyBorder="1" applyAlignment="1">
      <alignment horizontal="center" vertical="center" wrapText="1"/>
    </xf>
    <xf numFmtId="166" fontId="16" fillId="2" borderId="2" xfId="7" applyNumberFormat="1" applyFont="1" applyFill="1" applyBorder="1" applyAlignment="1">
      <alignment horizontal="center" vertical="center" wrapText="1"/>
    </xf>
    <xf numFmtId="166" fontId="16" fillId="0" borderId="14" xfId="0" applyNumberFormat="1" applyFont="1" applyFill="1" applyBorder="1" applyAlignment="1">
      <alignment horizontal="center" vertical="center" wrapText="1"/>
    </xf>
    <xf numFmtId="166" fontId="16" fillId="0" borderId="59" xfId="0" applyNumberFormat="1" applyFont="1" applyFill="1" applyBorder="1" applyAlignment="1">
      <alignment horizontal="center" vertical="center" wrapText="1"/>
    </xf>
    <xf numFmtId="166" fontId="16" fillId="0" borderId="60" xfId="0" applyNumberFormat="1" applyFont="1" applyFill="1" applyBorder="1" applyAlignment="1">
      <alignment horizontal="center" vertical="center" wrapText="1"/>
    </xf>
    <xf numFmtId="166" fontId="20" fillId="2" borderId="45" xfId="7" applyNumberFormat="1" applyFont="1" applyFill="1" applyBorder="1" applyAlignment="1">
      <alignment horizontal="center" vertical="center" wrapText="1"/>
    </xf>
    <xf numFmtId="166" fontId="20" fillId="2" borderId="7" xfId="7" applyNumberFormat="1" applyFont="1" applyFill="1" applyBorder="1" applyAlignment="1">
      <alignment horizontal="center" vertical="center" wrapText="1"/>
    </xf>
    <xf numFmtId="166" fontId="23" fillId="2" borderId="42" xfId="7" applyNumberFormat="1" applyFont="1" applyFill="1" applyBorder="1" applyAlignment="1">
      <alignment vertical="center" wrapText="1"/>
    </xf>
    <xf numFmtId="166" fontId="23" fillId="2" borderId="27" xfId="7" applyNumberFormat="1" applyFont="1" applyFill="1" applyBorder="1" applyAlignment="1">
      <alignment vertical="center" wrapText="1"/>
    </xf>
    <xf numFmtId="166" fontId="23" fillId="2" borderId="0" xfId="7" applyNumberFormat="1" applyFont="1" applyFill="1" applyBorder="1" applyAlignment="1">
      <alignment vertical="center" wrapText="1"/>
    </xf>
    <xf numFmtId="166" fontId="23" fillId="2" borderId="6" xfId="7" applyNumberFormat="1" applyFont="1" applyFill="1" applyBorder="1" applyAlignment="1">
      <alignment vertical="center" wrapText="1"/>
    </xf>
    <xf numFmtId="166" fontId="26" fillId="0" borderId="5" xfId="7" applyNumberFormat="1" applyFont="1" applyFill="1" applyBorder="1" applyAlignment="1">
      <alignment horizontal="left" vertical="center" wrapText="1"/>
    </xf>
    <xf numFmtId="166" fontId="26" fillId="0" borderId="0" xfId="7" applyNumberFormat="1" applyFont="1" applyFill="1" applyBorder="1" applyAlignment="1">
      <alignment horizontal="left" vertical="center" wrapText="1"/>
    </xf>
    <xf numFmtId="166" fontId="26" fillId="0" borderId="6" xfId="7" applyNumberFormat="1" applyFont="1" applyFill="1" applyBorder="1" applyAlignment="1">
      <alignment horizontal="left" vertical="center" wrapText="1"/>
    </xf>
    <xf numFmtId="166" fontId="16" fillId="0" borderId="43" xfId="7" applyNumberFormat="1" applyFont="1" applyFill="1" applyBorder="1" applyAlignment="1">
      <alignment horizontal="left" vertical="center" wrapText="1"/>
    </xf>
    <xf numFmtId="166" fontId="16" fillId="0" borderId="40" xfId="7" applyNumberFormat="1" applyFont="1" applyFill="1" applyBorder="1" applyAlignment="1">
      <alignment horizontal="left" vertical="center" wrapText="1"/>
    </xf>
    <xf numFmtId="166" fontId="16" fillId="0" borderId="41" xfId="7" applyNumberFormat="1" applyFont="1" applyFill="1" applyBorder="1" applyAlignment="1">
      <alignment horizontal="left" vertical="center" wrapText="1"/>
    </xf>
    <xf numFmtId="166" fontId="24" fillId="2" borderId="31" xfId="7" applyNumberFormat="1" applyFont="1" applyFill="1" applyBorder="1" applyAlignment="1">
      <alignment vertical="center" wrapText="1"/>
    </xf>
    <xf numFmtId="166" fontId="24" fillId="2" borderId="8" xfId="7" applyNumberFormat="1" applyFont="1" applyFill="1" applyBorder="1" applyAlignment="1">
      <alignment vertical="center" wrapText="1"/>
    </xf>
    <xf numFmtId="166" fontId="24" fillId="2" borderId="9" xfId="7" applyNumberFormat="1" applyFont="1" applyFill="1" applyBorder="1" applyAlignment="1">
      <alignment vertical="center" wrapText="1"/>
    </xf>
    <xf numFmtId="166" fontId="23" fillId="2" borderId="33" xfId="7" applyNumberFormat="1" applyFont="1" applyFill="1" applyBorder="1" applyAlignment="1">
      <alignment vertical="center" wrapText="1"/>
    </xf>
    <xf numFmtId="166" fontId="23" fillId="2" borderId="17" xfId="7" applyNumberFormat="1" applyFont="1" applyFill="1" applyBorder="1" applyAlignment="1">
      <alignment vertical="center" wrapText="1"/>
    </xf>
    <xf numFmtId="166" fontId="20" fillId="2" borderId="19" xfId="7" applyNumberFormat="1" applyFont="1" applyFill="1" applyBorder="1" applyAlignment="1">
      <alignment vertical="center" wrapText="1"/>
    </xf>
    <xf numFmtId="166" fontId="20" fillId="2" borderId="8" xfId="7" applyNumberFormat="1" applyFont="1" applyFill="1" applyBorder="1" applyAlignment="1">
      <alignment vertical="center" wrapText="1"/>
    </xf>
    <xf numFmtId="166" fontId="20" fillId="2" borderId="9" xfId="7" applyNumberFormat="1" applyFont="1" applyFill="1" applyBorder="1" applyAlignment="1">
      <alignment vertical="center" wrapText="1"/>
    </xf>
    <xf numFmtId="166" fontId="23" fillId="2" borderId="31" xfId="7" applyNumberFormat="1" applyFont="1" applyFill="1" applyBorder="1" applyAlignment="1">
      <alignment vertical="center" wrapText="1"/>
    </xf>
    <xf numFmtId="166" fontId="23" fillId="2" borderId="21" xfId="7" applyNumberFormat="1" applyFont="1" applyFill="1" applyBorder="1" applyAlignment="1">
      <alignment vertical="center" wrapText="1"/>
    </xf>
    <xf numFmtId="166" fontId="14" fillId="2" borderId="5" xfId="7" applyNumberFormat="1" applyFont="1" applyFill="1" applyBorder="1" applyAlignment="1">
      <alignment horizontal="left" vertical="center" wrapText="1"/>
    </xf>
    <xf numFmtId="166" fontId="14" fillId="2" borderId="0" xfId="7" applyNumberFormat="1" applyFont="1" applyFill="1" applyBorder="1" applyAlignment="1">
      <alignment horizontal="left" vertical="center" wrapText="1"/>
    </xf>
    <xf numFmtId="166" fontId="14" fillId="2" borderId="6" xfId="7" applyNumberFormat="1" applyFont="1" applyFill="1" applyBorder="1" applyAlignment="1">
      <alignment horizontal="left" vertical="center" wrapText="1"/>
    </xf>
    <xf numFmtId="166" fontId="20" fillId="2" borderId="43" xfId="7" applyNumberFormat="1" applyFont="1" applyFill="1" applyBorder="1" applyAlignment="1">
      <alignment horizontal="left" vertical="center" wrapText="1"/>
    </xf>
    <xf numFmtId="166" fontId="20" fillId="2" borderId="40" xfId="7" applyNumberFormat="1" applyFont="1" applyFill="1" applyBorder="1" applyAlignment="1">
      <alignment horizontal="left" vertical="center" wrapText="1"/>
    </xf>
    <xf numFmtId="166" fontId="20" fillId="2" borderId="41" xfId="7" applyNumberFormat="1" applyFont="1" applyFill="1" applyBorder="1" applyAlignment="1">
      <alignment horizontal="left" vertical="center" wrapText="1"/>
    </xf>
    <xf numFmtId="166" fontId="19" fillId="2" borderId="0" xfId="7" applyNumberFormat="1" applyFont="1" applyFill="1" applyAlignment="1">
      <alignment vertical="center" wrapText="1"/>
    </xf>
    <xf numFmtId="166" fontId="20" fillId="2" borderId="42" xfId="7" applyNumberFormat="1" applyFont="1" applyFill="1" applyBorder="1" applyAlignment="1">
      <alignment horizontal="center" vertical="center" wrapText="1"/>
    </xf>
    <xf numFmtId="166" fontId="20" fillId="2" borderId="27" xfId="7" applyNumberFormat="1" applyFont="1" applyFill="1" applyBorder="1" applyAlignment="1">
      <alignment horizontal="center" vertical="center" wrapText="1"/>
    </xf>
    <xf numFmtId="166" fontId="20" fillId="2" borderId="51" xfId="7" applyNumberFormat="1" applyFont="1" applyFill="1" applyBorder="1" applyAlignment="1">
      <alignment horizontal="center" vertical="center" wrapText="1"/>
    </xf>
    <xf numFmtId="166" fontId="20" fillId="2" borderId="49" xfId="7" applyNumberFormat="1" applyFont="1" applyFill="1" applyBorder="1" applyAlignment="1">
      <alignment horizontal="center" vertical="center" wrapText="1"/>
    </xf>
    <xf numFmtId="166" fontId="20" fillId="2" borderId="0" xfId="7" applyNumberFormat="1" applyFont="1" applyFill="1" applyBorder="1" applyAlignment="1">
      <alignment horizontal="center" vertical="center" wrapText="1"/>
    </xf>
    <xf numFmtId="166" fontId="20" fillId="2" borderId="50" xfId="7" applyNumberFormat="1" applyFont="1" applyFill="1" applyBorder="1" applyAlignment="1">
      <alignment horizontal="center" vertical="center" wrapText="1"/>
    </xf>
    <xf numFmtId="166" fontId="20" fillId="2" borderId="29" xfId="7" applyNumberFormat="1" applyFont="1" applyFill="1" applyBorder="1" applyAlignment="1">
      <alignment horizontal="center" vertical="center" wrapText="1"/>
    </xf>
    <xf numFmtId="166" fontId="20" fillId="2" borderId="30" xfId="7" applyNumberFormat="1" applyFont="1" applyFill="1" applyBorder="1" applyAlignment="1">
      <alignment horizontal="center" vertical="center" wrapText="1"/>
    </xf>
    <xf numFmtId="166" fontId="20" fillId="2" borderId="48" xfId="7" applyNumberFormat="1" applyFont="1" applyFill="1" applyBorder="1" applyAlignment="1">
      <alignment horizontal="center" vertical="center" wrapText="1"/>
    </xf>
    <xf numFmtId="166" fontId="20" fillId="2" borderId="1" xfId="7" applyNumberFormat="1" applyFont="1" applyFill="1" applyBorder="1" applyAlignment="1">
      <alignment horizontal="center" vertical="center" wrapText="1"/>
    </xf>
    <xf numFmtId="166" fontId="16" fillId="2" borderId="56" xfId="7" applyNumberFormat="1" applyFont="1" applyFill="1" applyBorder="1" applyAlignment="1">
      <alignment vertical="center" wrapText="1"/>
    </xf>
    <xf numFmtId="166" fontId="16" fillId="2" borderId="53" xfId="7" applyNumberFormat="1" applyFont="1" applyFill="1" applyBorder="1" applyAlignment="1">
      <alignment vertical="center" wrapText="1"/>
    </xf>
    <xf numFmtId="166" fontId="16" fillId="2" borderId="54" xfId="7" applyNumberFormat="1" applyFont="1" applyFill="1" applyBorder="1" applyAlignment="1">
      <alignment vertical="center" wrapText="1"/>
    </xf>
    <xf numFmtId="166" fontId="16" fillId="2" borderId="55" xfId="7" applyNumberFormat="1" applyFont="1" applyFill="1" applyBorder="1" applyAlignment="1">
      <alignment vertical="center" wrapText="1"/>
    </xf>
    <xf numFmtId="166" fontId="17" fillId="2" borderId="0" xfId="7" applyNumberFormat="1" applyFont="1" applyFill="1" applyAlignment="1">
      <alignment vertical="center" wrapText="1"/>
    </xf>
    <xf numFmtId="166" fontId="16" fillId="2" borderId="0" xfId="7" applyNumberFormat="1" applyFont="1" applyFill="1" applyAlignment="1">
      <alignment horizontal="right" vertical="center" wrapText="1"/>
    </xf>
    <xf numFmtId="0" fontId="14" fillId="0" borderId="0" xfId="0" applyFont="1" applyAlignment="1">
      <alignment horizontal="right"/>
    </xf>
    <xf numFmtId="166" fontId="17" fillId="2" borderId="0" xfId="7" applyNumberFormat="1" applyFont="1" applyFill="1" applyAlignment="1">
      <alignment horizontal="center" vertical="center" wrapText="1"/>
    </xf>
    <xf numFmtId="166" fontId="20" fillId="2" borderId="29" xfId="7" applyNumberFormat="1" applyFont="1" applyFill="1" applyBorder="1" applyAlignment="1">
      <alignment vertical="center" wrapText="1"/>
    </xf>
    <xf numFmtId="166" fontId="20" fillId="2" borderId="30" xfId="7" applyNumberFormat="1" applyFont="1" applyFill="1" applyBorder="1" applyAlignment="1">
      <alignment vertical="center" wrapText="1"/>
    </xf>
    <xf numFmtId="166" fontId="20" fillId="2" borderId="12" xfId="7" applyNumberFormat="1" applyFont="1" applyFill="1" applyBorder="1" applyAlignment="1">
      <alignment vertical="center" wrapText="1"/>
    </xf>
    <xf numFmtId="166" fontId="16" fillId="2" borderId="57" xfId="7" applyNumberFormat="1" applyFont="1" applyFill="1" applyBorder="1" applyAlignment="1">
      <alignment horizontal="center" vertical="center" wrapText="1"/>
    </xf>
    <xf numFmtId="166" fontId="16" fillId="2" borderId="58" xfId="7" applyNumberFormat="1" applyFont="1" applyFill="1" applyBorder="1" applyAlignment="1">
      <alignment horizontal="center" vertical="center" wrapText="1"/>
    </xf>
    <xf numFmtId="166" fontId="16" fillId="2" borderId="33" xfId="7" applyNumberFormat="1" applyFont="1" applyFill="1" applyBorder="1" applyAlignment="1">
      <alignment vertical="center" wrapText="1"/>
    </xf>
    <xf numFmtId="166" fontId="16" fillId="2" borderId="17" xfId="7" applyNumberFormat="1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wrapText="1"/>
    </xf>
    <xf numFmtId="0" fontId="32" fillId="2" borderId="29" xfId="0" applyFont="1" applyFill="1" applyBorder="1" applyAlignment="1">
      <alignment wrapText="1"/>
    </xf>
    <xf numFmtId="0" fontId="32" fillId="2" borderId="30" xfId="0" applyFont="1" applyFill="1" applyBorder="1" applyAlignment="1">
      <alignment wrapText="1"/>
    </xf>
    <xf numFmtId="0" fontId="34" fillId="2" borderId="31" xfId="0" applyFont="1" applyFill="1" applyBorder="1" applyAlignment="1">
      <alignment wrapText="1"/>
    </xf>
    <xf numFmtId="0" fontId="34" fillId="2" borderId="8" xfId="0" applyFont="1" applyFill="1" applyBorder="1" applyAlignment="1">
      <alignment wrapText="1"/>
    </xf>
    <xf numFmtId="0" fontId="34" fillId="2" borderId="9" xfId="0" applyFont="1" applyFill="1" applyBorder="1" applyAlignment="1">
      <alignment wrapText="1"/>
    </xf>
    <xf numFmtId="0" fontId="18" fillId="2" borderId="27" xfId="0" applyFont="1" applyFill="1" applyBorder="1" applyAlignment="1">
      <alignment wrapText="1"/>
    </xf>
    <xf numFmtId="0" fontId="18" fillId="2" borderId="42" xfId="0" applyFont="1" applyFill="1" applyBorder="1" applyAlignment="1">
      <alignment horizontal="center" wrapText="1"/>
    </xf>
    <xf numFmtId="0" fontId="18" fillId="2" borderId="27" xfId="0" applyFont="1" applyFill="1" applyBorder="1" applyAlignment="1">
      <alignment horizontal="center" wrapText="1"/>
    </xf>
    <xf numFmtId="0" fontId="18" fillId="2" borderId="49" xfId="0" applyFont="1" applyFill="1" applyBorder="1" applyAlignment="1">
      <alignment horizontal="center" wrapText="1"/>
    </xf>
    <xf numFmtId="0" fontId="18" fillId="2" borderId="0" xfId="0" applyFont="1" applyFill="1" applyBorder="1" applyAlignment="1">
      <alignment horizontal="center" wrapText="1"/>
    </xf>
    <xf numFmtId="0" fontId="18" fillId="2" borderId="29" xfId="0" applyFont="1" applyFill="1" applyBorder="1" applyAlignment="1">
      <alignment horizontal="center" wrapText="1"/>
    </xf>
    <xf numFmtId="0" fontId="18" fillId="2" borderId="30" xfId="0" applyFont="1" applyFill="1" applyBorder="1" applyAlignment="1">
      <alignment horizontal="center" wrapText="1"/>
    </xf>
    <xf numFmtId="0" fontId="18" fillId="2" borderId="12" xfId="0" applyFont="1" applyFill="1" applyBorder="1" applyAlignment="1">
      <alignment horizontal="center" wrapText="1"/>
    </xf>
    <xf numFmtId="0" fontId="20" fillId="2" borderId="1" xfId="0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horizontal="center" vertical="center" wrapText="1"/>
    </xf>
    <xf numFmtId="166" fontId="20" fillId="2" borderId="0" xfId="7" applyNumberFormat="1" applyFont="1" applyFill="1" applyAlignment="1">
      <alignment horizontal="right" vertical="center" wrapText="1"/>
    </xf>
    <xf numFmtId="166" fontId="23" fillId="2" borderId="28" xfId="7" applyNumberFormat="1" applyFont="1" applyFill="1" applyBorder="1" applyAlignment="1">
      <alignment vertical="center" wrapText="1"/>
    </xf>
    <xf numFmtId="166" fontId="21" fillId="2" borderId="42" xfId="7" applyNumberFormat="1" applyFont="1" applyFill="1" applyBorder="1" applyAlignment="1">
      <alignment horizontal="center" vertical="center" wrapText="1"/>
    </xf>
    <xf numFmtId="166" fontId="21" fillId="2" borderId="51" xfId="7" applyNumberFormat="1" applyFont="1" applyFill="1" applyBorder="1" applyAlignment="1">
      <alignment horizontal="center" vertical="center" wrapText="1"/>
    </xf>
    <xf numFmtId="166" fontId="21" fillId="2" borderId="62" xfId="7" applyNumberFormat="1" applyFont="1" applyFill="1" applyBorder="1" applyAlignment="1">
      <alignment horizontal="center" vertical="center" wrapText="1"/>
    </xf>
    <xf numFmtId="166" fontId="21" fillId="2" borderId="63" xfId="7" applyNumberFormat="1" applyFont="1" applyFill="1" applyBorder="1" applyAlignment="1">
      <alignment horizontal="center" vertical="center" wrapText="1"/>
    </xf>
    <xf numFmtId="0" fontId="18" fillId="2" borderId="31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166" fontId="16" fillId="0" borderId="1" xfId="7" applyNumberFormat="1" applyFont="1" applyFill="1" applyBorder="1" applyAlignment="1">
      <alignment horizontal="center" vertical="center" wrapText="1"/>
    </xf>
    <xf numFmtId="166" fontId="28" fillId="2" borderId="33" xfId="7" applyNumberFormat="1" applyFont="1" applyFill="1" applyBorder="1" applyAlignment="1">
      <alignment vertical="center" wrapText="1"/>
    </xf>
    <xf numFmtId="166" fontId="28" fillId="2" borderId="17" xfId="7" applyNumberFormat="1" applyFont="1" applyFill="1" applyBorder="1" applyAlignment="1">
      <alignment vertical="center" wrapText="1"/>
    </xf>
    <xf numFmtId="166" fontId="16" fillId="2" borderId="19" xfId="7" applyNumberFormat="1" applyFont="1" applyFill="1" applyBorder="1" applyAlignment="1">
      <alignment vertical="center" wrapText="1"/>
    </xf>
    <xf numFmtId="166" fontId="16" fillId="2" borderId="9" xfId="7" applyNumberFormat="1" applyFont="1" applyFill="1" applyBorder="1" applyAlignment="1">
      <alignment vertical="center" wrapText="1"/>
    </xf>
    <xf numFmtId="166" fontId="16" fillId="2" borderId="45" xfId="7" applyNumberFormat="1" applyFont="1" applyFill="1" applyBorder="1" applyAlignment="1">
      <alignment horizontal="center" vertical="center" wrapText="1"/>
    </xf>
    <xf numFmtId="166" fontId="16" fillId="2" borderId="7" xfId="7" applyNumberFormat="1" applyFont="1" applyFill="1" applyBorder="1" applyAlignment="1">
      <alignment horizontal="center" vertical="center" wrapText="1"/>
    </xf>
    <xf numFmtId="166" fontId="28" fillId="2" borderId="42" xfId="7" applyNumberFormat="1" applyFont="1" applyFill="1" applyBorder="1" applyAlignment="1">
      <alignment vertical="center" wrapText="1"/>
    </xf>
    <xf numFmtId="166" fontId="28" fillId="2" borderId="27" xfId="7" applyNumberFormat="1" applyFont="1" applyFill="1" applyBorder="1" applyAlignment="1">
      <alignment vertical="center" wrapText="1"/>
    </xf>
    <xf numFmtId="166" fontId="28" fillId="2" borderId="28" xfId="7" applyNumberFormat="1" applyFont="1" applyFill="1" applyBorder="1" applyAlignment="1">
      <alignment vertical="center" wrapText="1"/>
    </xf>
    <xf numFmtId="166" fontId="29" fillId="2" borderId="31" xfId="7" applyNumberFormat="1" applyFont="1" applyFill="1" applyBorder="1" applyAlignment="1">
      <alignment vertical="center" wrapText="1"/>
    </xf>
    <xf numFmtId="166" fontId="29" fillId="2" borderId="8" xfId="7" applyNumberFormat="1" applyFont="1" applyFill="1" applyBorder="1" applyAlignment="1">
      <alignment vertical="center" wrapText="1"/>
    </xf>
    <xf numFmtId="166" fontId="29" fillId="2" borderId="9" xfId="7" applyNumberFormat="1" applyFont="1" applyFill="1" applyBorder="1" applyAlignment="1">
      <alignment vertical="center" wrapText="1"/>
    </xf>
    <xf numFmtId="166" fontId="28" fillId="2" borderId="31" xfId="7" applyNumberFormat="1" applyFont="1" applyFill="1" applyBorder="1" applyAlignment="1">
      <alignment vertical="center" wrapText="1"/>
    </xf>
    <xf numFmtId="166" fontId="28" fillId="2" borderId="21" xfId="7" applyNumberFormat="1" applyFont="1" applyFill="1" applyBorder="1" applyAlignment="1">
      <alignment vertical="center" wrapText="1"/>
    </xf>
    <xf numFmtId="166" fontId="20" fillId="2" borderId="52" xfId="0" applyNumberFormat="1" applyFont="1" applyFill="1" applyBorder="1" applyAlignment="1">
      <alignment vertical="center" wrapText="1"/>
    </xf>
    <xf numFmtId="166" fontId="20" fillId="2" borderId="3" xfId="0" applyNumberFormat="1" applyFont="1" applyFill="1" applyBorder="1" applyAlignment="1">
      <alignment vertical="center" wrapText="1"/>
    </xf>
    <xf numFmtId="166" fontId="20" fillId="2" borderId="26" xfId="0" applyNumberFormat="1" applyFont="1" applyFill="1" applyBorder="1" applyAlignment="1">
      <alignment vertical="center" wrapText="1"/>
    </xf>
    <xf numFmtId="166" fontId="20" fillId="2" borderId="4" xfId="0" applyNumberFormat="1" applyFont="1" applyFill="1" applyBorder="1" applyAlignment="1">
      <alignment vertical="center" wrapText="1"/>
    </xf>
    <xf numFmtId="166" fontId="16" fillId="2" borderId="43" xfId="7" applyNumberFormat="1" applyFont="1" applyFill="1" applyBorder="1" applyAlignment="1">
      <alignment horizontal="left" vertical="center" wrapText="1"/>
    </xf>
    <xf numFmtId="166" fontId="16" fillId="2" borderId="40" xfId="7" applyNumberFormat="1" applyFont="1" applyFill="1" applyBorder="1" applyAlignment="1">
      <alignment horizontal="left" vertical="center" wrapText="1"/>
    </xf>
    <xf numFmtId="166" fontId="16" fillId="2" borderId="41" xfId="7" applyNumberFormat="1" applyFont="1" applyFill="1" applyBorder="1" applyAlignment="1">
      <alignment horizontal="left" vertical="center" wrapText="1"/>
    </xf>
    <xf numFmtId="166" fontId="20" fillId="2" borderId="29" xfId="0" applyNumberFormat="1" applyFont="1" applyFill="1" applyBorder="1" applyAlignment="1">
      <alignment vertical="center" wrapText="1"/>
    </xf>
    <xf numFmtId="166" fontId="20" fillId="2" borderId="30" xfId="0" applyNumberFormat="1" applyFont="1" applyFill="1" applyBorder="1" applyAlignment="1">
      <alignment vertical="center" wrapText="1"/>
    </xf>
    <xf numFmtId="166" fontId="20" fillId="2" borderId="12" xfId="0" applyNumberFormat="1" applyFont="1" applyFill="1" applyBorder="1" applyAlignment="1">
      <alignment vertical="center" wrapText="1"/>
    </xf>
    <xf numFmtId="166" fontId="23" fillId="2" borderId="34" xfId="0" applyNumberFormat="1" applyFont="1" applyFill="1" applyBorder="1" applyAlignment="1">
      <alignment vertical="center" wrapText="1"/>
    </xf>
    <xf numFmtId="166" fontId="23" fillId="2" borderId="35" xfId="0" applyNumberFormat="1" applyFont="1" applyFill="1" applyBorder="1" applyAlignment="1">
      <alignment vertical="center" wrapText="1"/>
    </xf>
    <xf numFmtId="166" fontId="23" fillId="2" borderId="36" xfId="0" applyNumberFormat="1" applyFont="1" applyFill="1" applyBorder="1" applyAlignment="1">
      <alignment vertical="center" wrapText="1"/>
    </xf>
    <xf numFmtId="166" fontId="23" fillId="2" borderId="37" xfId="0" applyNumberFormat="1" applyFont="1" applyFill="1" applyBorder="1" applyAlignment="1">
      <alignment vertical="center" wrapText="1"/>
    </xf>
    <xf numFmtId="166" fontId="20" fillId="2" borderId="31" xfId="0" applyNumberFormat="1" applyFont="1" applyFill="1" applyBorder="1" applyAlignment="1">
      <alignment vertical="center" wrapText="1"/>
    </xf>
    <xf numFmtId="166" fontId="20" fillId="2" borderId="8" xfId="0" applyNumberFormat="1" applyFont="1" applyFill="1" applyBorder="1" applyAlignment="1">
      <alignment vertical="center" wrapText="1"/>
    </xf>
    <xf numFmtId="166" fontId="20" fillId="2" borderId="21" xfId="0" applyNumberFormat="1" applyFont="1" applyFill="1" applyBorder="1" applyAlignment="1">
      <alignment vertical="center" wrapText="1"/>
    </xf>
    <xf numFmtId="166" fontId="20" fillId="2" borderId="42" xfId="0" applyNumberFormat="1" applyFont="1" applyFill="1" applyBorder="1" applyAlignment="1">
      <alignment vertical="center" wrapText="1"/>
    </xf>
    <xf numFmtId="166" fontId="20" fillId="2" borderId="27" xfId="0" applyNumberFormat="1" applyFont="1" applyFill="1" applyBorder="1" applyAlignment="1">
      <alignment vertical="center" wrapText="1"/>
    </xf>
    <xf numFmtId="166" fontId="20" fillId="2" borderId="28" xfId="0" applyNumberFormat="1" applyFont="1" applyFill="1" applyBorder="1" applyAlignment="1">
      <alignment vertical="center" wrapText="1"/>
    </xf>
    <xf numFmtId="166" fontId="20" fillId="2" borderId="47" xfId="0" applyNumberFormat="1" applyFont="1" applyFill="1" applyBorder="1" applyAlignment="1">
      <alignment horizontal="center" vertical="center" wrapText="1"/>
    </xf>
    <xf numFmtId="166" fontId="20" fillId="2" borderId="46" xfId="0" applyNumberFormat="1" applyFont="1" applyFill="1" applyBorder="1" applyAlignment="1">
      <alignment horizontal="center" vertical="center" wrapText="1"/>
    </xf>
    <xf numFmtId="166" fontId="22" fillId="2" borderId="5" xfId="0" applyNumberFormat="1" applyFont="1" applyFill="1" applyBorder="1" applyAlignment="1">
      <alignment horizontal="left" vertical="center" wrapText="1"/>
    </xf>
    <xf numFmtId="166" fontId="22" fillId="2" borderId="0" xfId="0" applyNumberFormat="1" applyFont="1" applyFill="1" applyBorder="1" applyAlignment="1">
      <alignment horizontal="left" vertical="center" wrapText="1"/>
    </xf>
    <xf numFmtId="166" fontId="22" fillId="2" borderId="6" xfId="0" applyNumberFormat="1" applyFont="1" applyFill="1" applyBorder="1" applyAlignment="1">
      <alignment horizontal="left" vertical="center" wrapText="1"/>
    </xf>
    <xf numFmtId="166" fontId="20" fillId="2" borderId="26" xfId="0" applyNumberFormat="1" applyFont="1" applyFill="1" applyBorder="1" applyAlignment="1">
      <alignment horizontal="left" vertical="center" wrapText="1"/>
    </xf>
    <xf numFmtId="166" fontId="20" fillId="2" borderId="30" xfId="0" applyNumberFormat="1" applyFont="1" applyFill="1" applyBorder="1" applyAlignment="1">
      <alignment horizontal="left" vertical="center" wrapText="1"/>
    </xf>
    <xf numFmtId="166" fontId="20" fillId="2" borderId="12" xfId="0" applyNumberFormat="1" applyFont="1" applyFill="1" applyBorder="1" applyAlignment="1">
      <alignment horizontal="left" vertical="center" wrapText="1"/>
    </xf>
    <xf numFmtId="166" fontId="21" fillId="2" borderId="32" xfId="0" applyNumberFormat="1" applyFont="1" applyFill="1" applyBorder="1" applyAlignment="1">
      <alignment horizontal="center" vertical="center" wrapText="1"/>
    </xf>
    <xf numFmtId="166" fontId="21" fillId="2" borderId="13" xfId="0" applyNumberFormat="1" applyFont="1" applyFill="1" applyBorder="1" applyAlignment="1">
      <alignment horizontal="center" vertical="center" wrapText="1"/>
    </xf>
    <xf numFmtId="166" fontId="21" fillId="2" borderId="24" xfId="0" applyNumberFormat="1" applyFont="1" applyFill="1" applyBorder="1" applyAlignment="1">
      <alignment horizontal="center" vertical="center" wrapText="1"/>
    </xf>
    <xf numFmtId="166" fontId="21" fillId="2" borderId="1" xfId="0" applyNumberFormat="1" applyFont="1" applyFill="1" applyBorder="1" applyAlignment="1">
      <alignment horizontal="center" vertical="center" wrapText="1"/>
    </xf>
    <xf numFmtId="166" fontId="22" fillId="2" borderId="36" xfId="0" applyNumberFormat="1" applyFont="1" applyFill="1" applyBorder="1" applyAlignment="1">
      <alignment horizontal="left" vertical="center" wrapText="1"/>
    </xf>
    <xf numFmtId="166" fontId="22" fillId="2" borderId="27" xfId="0" applyNumberFormat="1" applyFont="1" applyFill="1" applyBorder="1" applyAlignment="1">
      <alignment horizontal="left" vertical="center" wrapText="1"/>
    </xf>
    <xf numFmtId="166" fontId="22" fillId="2" borderId="28" xfId="0" applyNumberFormat="1" applyFont="1" applyFill="1" applyBorder="1" applyAlignment="1">
      <alignment horizontal="left" vertical="center" wrapText="1"/>
    </xf>
    <xf numFmtId="166" fontId="20" fillId="2" borderId="5" xfId="0" applyNumberFormat="1" applyFont="1" applyFill="1" applyBorder="1" applyAlignment="1">
      <alignment horizontal="left" vertical="center" wrapText="1"/>
    </xf>
    <xf numFmtId="166" fontId="20" fillId="2" borderId="0" xfId="0" applyNumberFormat="1" applyFont="1" applyFill="1" applyBorder="1" applyAlignment="1">
      <alignment horizontal="left" vertical="center" wrapText="1"/>
    </xf>
    <xf numFmtId="166" fontId="20" fillId="2" borderId="6" xfId="0" applyNumberFormat="1" applyFont="1" applyFill="1" applyBorder="1" applyAlignment="1">
      <alignment horizontal="left" vertical="center" wrapText="1"/>
    </xf>
    <xf numFmtId="0" fontId="4" fillId="2" borderId="0" xfId="6" applyNumberFormat="1" applyFont="1" applyFill="1" applyBorder="1" applyAlignment="1">
      <alignment horizontal="center" vertical="center" wrapText="1"/>
    </xf>
    <xf numFmtId="165" fontId="5" fillId="2" borderId="40" xfId="6" applyNumberFormat="1" applyFont="1" applyFill="1" applyBorder="1" applyAlignment="1">
      <alignment horizontal="right" vertical="center" wrapText="1"/>
    </xf>
    <xf numFmtId="165" fontId="3" fillId="2" borderId="0" xfId="6" applyNumberFormat="1" applyFont="1" applyFill="1" applyAlignment="1">
      <alignment horizontal="right" vertical="center" wrapText="1"/>
    </xf>
    <xf numFmtId="0" fontId="31" fillId="2" borderId="49" xfId="0" applyFont="1" applyFill="1" applyBorder="1" applyAlignment="1">
      <alignment vertical="center" wrapText="1"/>
    </xf>
    <xf numFmtId="0" fontId="31" fillId="2" borderId="0" xfId="0" applyFont="1" applyFill="1" applyBorder="1" applyAlignment="1">
      <alignment vertical="center" wrapText="1"/>
    </xf>
    <xf numFmtId="0" fontId="31" fillId="2" borderId="0" xfId="0" applyFont="1" applyFill="1" applyAlignment="1">
      <alignment vertical="center" wrapText="1"/>
    </xf>
    <xf numFmtId="0" fontId="31" fillId="2" borderId="6" xfId="0" applyFont="1" applyFill="1" applyBorder="1" applyAlignment="1">
      <alignment vertical="center" wrapText="1"/>
    </xf>
    <xf numFmtId="0" fontId="18" fillId="2" borderId="29" xfId="0" applyFont="1" applyFill="1" applyBorder="1" applyAlignment="1">
      <alignment vertical="center" wrapText="1"/>
    </xf>
    <xf numFmtId="0" fontId="18" fillId="2" borderId="30" xfId="0" applyFont="1" applyFill="1" applyBorder="1" applyAlignment="1">
      <alignment vertical="center" wrapText="1"/>
    </xf>
    <xf numFmtId="0" fontId="18" fillId="2" borderId="12" xfId="0" applyFont="1" applyFill="1" applyBorder="1" applyAlignment="1">
      <alignment vertical="center" wrapText="1"/>
    </xf>
    <xf numFmtId="0" fontId="18" fillId="2" borderId="31" xfId="0" applyFont="1" applyFill="1" applyBorder="1" applyAlignment="1">
      <alignment vertical="center" wrapText="1"/>
    </xf>
    <xf numFmtId="0" fontId="18" fillId="2" borderId="9" xfId="0" applyFont="1" applyFill="1" applyBorder="1" applyAlignment="1">
      <alignment vertical="center" wrapText="1"/>
    </xf>
    <xf numFmtId="0" fontId="18" fillId="2" borderId="8" xfId="0" applyFont="1" applyFill="1" applyBorder="1" applyAlignment="1">
      <alignment vertical="center" wrapText="1"/>
    </xf>
    <xf numFmtId="0" fontId="32" fillId="2" borderId="42" xfId="0" applyFont="1" applyFill="1" applyBorder="1" applyAlignment="1">
      <alignment vertical="center" wrapText="1"/>
    </xf>
    <xf numFmtId="0" fontId="32" fillId="2" borderId="27" xfId="0" applyFont="1" applyFill="1" applyBorder="1" applyAlignment="1">
      <alignment vertical="center" wrapText="1"/>
    </xf>
    <xf numFmtId="0" fontId="32" fillId="2" borderId="28" xfId="0" applyFont="1" applyFill="1" applyBorder="1" applyAlignment="1">
      <alignment vertical="center" wrapText="1"/>
    </xf>
    <xf numFmtId="0" fontId="30" fillId="2" borderId="42" xfId="0" applyFont="1" applyFill="1" applyBorder="1" applyAlignment="1">
      <alignment horizontal="center" vertical="center" wrapText="1"/>
    </xf>
    <xf numFmtId="0" fontId="30" fillId="2" borderId="28" xfId="0" applyFont="1" applyFill="1" applyBorder="1" applyAlignment="1">
      <alignment horizontal="center" vertical="center" wrapText="1"/>
    </xf>
    <xf numFmtId="0" fontId="30" fillId="2" borderId="49" xfId="0" applyFont="1" applyFill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30" fillId="2" borderId="29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31" fillId="2" borderId="42" xfId="0" applyFont="1" applyFill="1" applyBorder="1" applyAlignment="1">
      <alignment vertical="center" wrapText="1"/>
    </xf>
    <xf numFmtId="0" fontId="31" fillId="2" borderId="27" xfId="0" applyFont="1" applyFill="1" applyBorder="1" applyAlignment="1">
      <alignment vertical="center" wrapText="1"/>
    </xf>
    <xf numFmtId="0" fontId="31" fillId="2" borderId="28" xfId="0" applyFont="1" applyFill="1" applyBorder="1" applyAlignment="1">
      <alignment vertical="center" wrapText="1"/>
    </xf>
    <xf numFmtId="0" fontId="18" fillId="2" borderId="49" xfId="0" applyFont="1" applyFill="1" applyBorder="1" applyAlignment="1">
      <alignment vertical="center" wrapText="1"/>
    </xf>
    <xf numFmtId="0" fontId="18" fillId="2" borderId="0" xfId="0" applyFont="1" applyFill="1" applyBorder="1" applyAlignment="1">
      <alignment vertical="center" wrapText="1"/>
    </xf>
    <xf numFmtId="0" fontId="18" fillId="2" borderId="0" xfId="0" applyFont="1" applyFill="1" applyAlignment="1">
      <alignment vertical="center" wrapText="1"/>
    </xf>
    <xf numFmtId="0" fontId="18" fillId="2" borderId="6" xfId="0" applyFont="1" applyFill="1" applyBorder="1" applyAlignment="1">
      <alignment vertical="center" wrapText="1"/>
    </xf>
    <xf numFmtId="0" fontId="18" fillId="2" borderId="42" xfId="0" applyFont="1" applyFill="1" applyBorder="1" applyAlignment="1">
      <alignment horizontal="center" vertical="center" wrapText="1"/>
    </xf>
    <xf numFmtId="0" fontId="18" fillId="2" borderId="27" xfId="0" applyFont="1" applyFill="1" applyBorder="1" applyAlignment="1">
      <alignment horizontal="center" vertical="center" wrapText="1"/>
    </xf>
    <xf numFmtId="0" fontId="18" fillId="2" borderId="49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18" fillId="2" borderId="29" xfId="0" applyFont="1" applyFill="1" applyBorder="1" applyAlignment="1">
      <alignment horizontal="center" vertical="center" wrapText="1"/>
    </xf>
    <xf numFmtId="0" fontId="18" fillId="2" borderId="30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8" fillId="2" borderId="42" xfId="0" applyFont="1" applyFill="1" applyBorder="1" applyAlignment="1">
      <alignment vertical="center" wrapText="1"/>
    </xf>
    <xf numFmtId="0" fontId="18" fillId="2" borderId="28" xfId="0" applyFont="1" applyFill="1" applyBorder="1" applyAlignment="1">
      <alignment vertical="center" wrapText="1"/>
    </xf>
    <xf numFmtId="0" fontId="18" fillId="2" borderId="27" xfId="0" applyFont="1" applyFill="1" applyBorder="1" applyAlignment="1">
      <alignment vertical="center" wrapText="1"/>
    </xf>
    <xf numFmtId="0" fontId="18" fillId="2" borderId="5" xfId="0" applyFont="1" applyFill="1" applyBorder="1" applyAlignment="1">
      <alignment horizontal="left" vertical="center" wrapText="1"/>
    </xf>
    <xf numFmtId="0" fontId="18" fillId="2" borderId="0" xfId="0" applyFont="1" applyFill="1" applyBorder="1" applyAlignment="1">
      <alignment horizontal="left" vertical="center" wrapText="1"/>
    </xf>
    <xf numFmtId="0" fontId="18" fillId="2" borderId="0" xfId="0" applyFont="1" applyFill="1" applyAlignment="1">
      <alignment horizontal="left" vertical="center" wrapText="1"/>
    </xf>
    <xf numFmtId="0" fontId="18" fillId="2" borderId="6" xfId="0" applyFont="1" applyFill="1" applyBorder="1" applyAlignment="1">
      <alignment horizontal="left" vertical="center" wrapText="1"/>
    </xf>
    <xf numFmtId="0" fontId="36" fillId="2" borderId="0" xfId="0" applyFont="1" applyFill="1" applyBorder="1" applyAlignment="1">
      <alignment vertical="center" wrapText="1"/>
    </xf>
    <xf numFmtId="0" fontId="32" fillId="2" borderId="31" xfId="0" applyFont="1" applyFill="1" applyBorder="1" applyAlignment="1">
      <alignment vertical="center" wrapText="1"/>
    </xf>
    <xf numFmtId="0" fontId="32" fillId="2" borderId="9" xfId="0" applyFont="1" applyFill="1" applyBorder="1" applyAlignment="1">
      <alignment vertical="center" wrapText="1"/>
    </xf>
    <xf numFmtId="0" fontId="32" fillId="2" borderId="8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32" fillId="2" borderId="29" xfId="0" applyFont="1" applyFill="1" applyBorder="1" applyAlignment="1">
      <alignment vertical="center" wrapText="1"/>
    </xf>
    <xf numFmtId="0" fontId="32" fillId="2" borderId="30" xfId="0" applyFont="1" applyFill="1" applyBorder="1" applyAlignment="1">
      <alignment vertical="center" wrapText="1"/>
    </xf>
    <xf numFmtId="0" fontId="34" fillId="2" borderId="31" xfId="0" applyFont="1" applyFill="1" applyBorder="1" applyAlignment="1">
      <alignment vertical="center" wrapText="1"/>
    </xf>
    <xf numFmtId="0" fontId="34" fillId="2" borderId="8" xfId="0" applyFont="1" applyFill="1" applyBorder="1" applyAlignment="1">
      <alignment vertical="center" wrapText="1"/>
    </xf>
    <xf numFmtId="0" fontId="34" fillId="2" borderId="9" xfId="0" applyFont="1" applyFill="1" applyBorder="1" applyAlignment="1">
      <alignment vertical="center" wrapText="1"/>
    </xf>
    <xf numFmtId="0" fontId="18" fillId="0" borderId="5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0" fontId="36" fillId="2" borderId="42" xfId="0" applyFont="1" applyFill="1" applyBorder="1" applyAlignment="1">
      <alignment vertical="center" wrapText="1"/>
    </xf>
    <xf numFmtId="0" fontId="36" fillId="2" borderId="27" xfId="0" applyFont="1" applyFill="1" applyBorder="1" applyAlignment="1">
      <alignment vertical="center" wrapText="1"/>
    </xf>
    <xf numFmtId="0" fontId="36" fillId="2" borderId="28" xfId="0" applyFont="1" applyFill="1" applyBorder="1" applyAlignment="1">
      <alignment vertical="center" wrapText="1"/>
    </xf>
    <xf numFmtId="0" fontId="36" fillId="2" borderId="29" xfId="0" applyFont="1" applyFill="1" applyBorder="1" applyAlignment="1">
      <alignment vertical="center" wrapText="1"/>
    </xf>
    <xf numFmtId="0" fontId="36" fillId="2" borderId="30" xfId="0" applyFont="1" applyFill="1" applyBorder="1" applyAlignment="1">
      <alignment vertical="center" wrapText="1"/>
    </xf>
    <xf numFmtId="0" fontId="36" fillId="2" borderId="6" xfId="0" applyFont="1" applyFill="1" applyBorder="1" applyAlignment="1">
      <alignment vertical="center" wrapText="1"/>
    </xf>
    <xf numFmtId="0" fontId="20" fillId="2" borderId="30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165" fontId="5" fillId="2" borderId="40" xfId="0" applyNumberFormat="1" applyFont="1" applyFill="1" applyBorder="1" applyAlignment="1">
      <alignment horizontal="center" vertical="center" wrapText="1"/>
    </xf>
    <xf numFmtId="0" fontId="32" fillId="2" borderId="12" xfId="0" applyFont="1" applyFill="1" applyBorder="1" applyAlignment="1">
      <alignment vertical="center" wrapText="1"/>
    </xf>
    <xf numFmtId="0" fontId="18" fillId="2" borderId="5" xfId="0" applyFont="1" applyFill="1" applyBorder="1" applyAlignment="1">
      <alignment horizontal="left" wrapText="1"/>
    </xf>
    <xf numFmtId="0" fontId="18" fillId="2" borderId="0" xfId="0" applyFont="1" applyFill="1" applyBorder="1" applyAlignment="1">
      <alignment horizontal="left" wrapText="1"/>
    </xf>
    <xf numFmtId="0" fontId="18" fillId="2" borderId="0" xfId="0" applyFont="1" applyFill="1" applyAlignment="1">
      <alignment horizontal="left" wrapText="1"/>
    </xf>
    <xf numFmtId="0" fontId="18" fillId="2" borderId="6" xfId="0" applyFont="1" applyFill="1" applyBorder="1" applyAlignment="1">
      <alignment horizontal="left" wrapText="1"/>
    </xf>
    <xf numFmtId="166" fontId="16" fillId="0" borderId="0" xfId="7" applyNumberFormat="1" applyFont="1" applyFill="1" applyAlignment="1">
      <alignment horizontal="right" vertical="center" wrapText="1"/>
    </xf>
    <xf numFmtId="166" fontId="17" fillId="0" borderId="0" xfId="7" applyNumberFormat="1" applyFont="1" applyFill="1" applyAlignment="1">
      <alignment horizontal="center" vertical="center" wrapText="1"/>
    </xf>
    <xf numFmtId="166" fontId="26" fillId="2" borderId="1" xfId="7" applyNumberFormat="1" applyFont="1" applyFill="1" applyBorder="1" applyAlignment="1">
      <alignment horizontal="left" vertical="center" wrapText="1"/>
    </xf>
    <xf numFmtId="166" fontId="16" fillId="2" borderId="1" xfId="7" applyNumberFormat="1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166" fontId="16" fillId="2" borderId="48" xfId="7" applyNumberFormat="1" applyFont="1" applyFill="1" applyBorder="1" applyAlignment="1">
      <alignment vertical="center" wrapText="1"/>
    </xf>
    <xf numFmtId="0" fontId="14" fillId="0" borderId="1" xfId="8" applyFont="1" applyBorder="1" applyAlignment="1">
      <alignment horizontal="center" vertical="center"/>
    </xf>
    <xf numFmtId="0" fontId="14" fillId="0" borderId="7" xfId="8" applyFont="1" applyBorder="1" applyAlignment="1">
      <alignment horizontal="center" vertical="center"/>
    </xf>
    <xf numFmtId="0" fontId="14" fillId="0" borderId="39" xfId="8" applyFont="1" applyBorder="1" applyAlignment="1">
      <alignment horizontal="center" vertical="center"/>
    </xf>
    <xf numFmtId="0" fontId="14" fillId="0" borderId="25" xfId="8" applyFont="1" applyBorder="1" applyAlignment="1">
      <alignment horizontal="center" vertical="center" wrapText="1"/>
    </xf>
    <xf numFmtId="0" fontId="14" fillId="0" borderId="46" xfId="8" applyFont="1" applyBorder="1" applyAlignment="1">
      <alignment horizontal="center" vertical="center" wrapText="1"/>
    </xf>
    <xf numFmtId="0" fontId="14" fillId="0" borderId="0" xfId="8" applyFont="1" applyAlignment="1">
      <alignment horizontal="right" vertical="center"/>
    </xf>
    <xf numFmtId="0" fontId="14" fillId="0" borderId="0" xfId="8" applyFont="1" applyAlignment="1">
      <alignment horizontal="center" vertical="center" wrapText="1"/>
    </xf>
    <xf numFmtId="0" fontId="15" fillId="0" borderId="1" xfId="8" applyFont="1" applyFill="1" applyBorder="1" applyAlignment="1">
      <alignment horizontal="left" vertical="center"/>
    </xf>
    <xf numFmtId="0" fontId="14" fillId="0" borderId="25" xfId="8" applyFont="1" applyBorder="1" applyAlignment="1">
      <alignment horizontal="left" vertical="center"/>
    </xf>
    <xf numFmtId="0" fontId="14" fillId="0" borderId="61" xfId="8" applyFont="1" applyBorder="1" applyAlignment="1">
      <alignment horizontal="left" vertical="center"/>
    </xf>
    <xf numFmtId="0" fontId="14" fillId="0" borderId="46" xfId="8" applyFont="1" applyBorder="1" applyAlignment="1">
      <alignment horizontal="left" vertical="center"/>
    </xf>
    <xf numFmtId="0" fontId="15" fillId="0" borderId="25" xfId="8" applyFont="1" applyFill="1" applyBorder="1" applyAlignment="1">
      <alignment horizontal="left" vertical="center"/>
    </xf>
    <xf numFmtId="0" fontId="15" fillId="0" borderId="61" xfId="8" applyFont="1" applyFill="1" applyBorder="1" applyAlignment="1">
      <alignment horizontal="left" vertical="center"/>
    </xf>
    <xf numFmtId="0" fontId="15" fillId="0" borderId="46" xfId="8" applyFont="1" applyFill="1" applyBorder="1" applyAlignment="1">
      <alignment horizontal="left" vertical="center"/>
    </xf>
  </cellXfs>
  <cellStyles count="12">
    <cellStyle name="Comma" xfId="1" builtinId="3"/>
    <cellStyle name="Comma 2" xfId="2"/>
    <cellStyle name="Comma 3" xfId="3"/>
    <cellStyle name="Normal" xfId="0" builtinId="0"/>
    <cellStyle name="Normal 2" xfId="4"/>
    <cellStyle name="Normal 2 3" xfId="5"/>
    <cellStyle name="Normal 3" xfId="6"/>
    <cellStyle name="Normal 4" xfId="7"/>
    <cellStyle name="Normal 5" xfId="8"/>
    <cellStyle name="Normal 6" xfId="9"/>
    <cellStyle name="Normal 7" xfId="10"/>
    <cellStyle name="Normal_Sheet1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7"/>
  <sheetViews>
    <sheetView topLeftCell="A10" zoomScale="85" zoomScaleNormal="85" workbookViewId="0">
      <selection activeCell="A10" sqref="A1:IV65536"/>
    </sheetView>
  </sheetViews>
  <sheetFormatPr defaultRowHeight="17.25"/>
  <cols>
    <col min="1" max="1" width="7.5703125" style="157" customWidth="1"/>
    <col min="2" max="2" width="46.28515625" style="227" customWidth="1"/>
    <col min="3" max="3" width="16.28515625" style="157" customWidth="1"/>
    <col min="4" max="4" width="17.5703125" style="157" customWidth="1"/>
    <col min="5" max="5" width="15.85546875" style="157" customWidth="1"/>
    <col min="6" max="6" width="9.140625" style="157"/>
    <col min="7" max="7" width="10.5703125" style="157" bestFit="1" customWidth="1"/>
    <col min="8" max="16384" width="9.140625" style="157"/>
  </cols>
  <sheetData>
    <row r="1" spans="1:6" s="226" customFormat="1" ht="18.75" customHeight="1">
      <c r="A1" s="281" t="s">
        <v>296</v>
      </c>
      <c r="B1" s="281"/>
      <c r="C1" s="281"/>
      <c r="D1" s="281"/>
      <c r="E1" s="281"/>
    </row>
    <row r="2" spans="1:6" s="226" customFormat="1" ht="34.5" customHeight="1">
      <c r="A2" s="281" t="s">
        <v>285</v>
      </c>
      <c r="B2" s="281"/>
      <c r="C2" s="281"/>
      <c r="D2" s="281"/>
      <c r="E2" s="281"/>
    </row>
    <row r="3" spans="1:6" s="226" customFormat="1" ht="19.5" customHeight="1">
      <c r="A3" s="239"/>
      <c r="B3" s="121"/>
      <c r="C3" s="239"/>
      <c r="D3" s="239"/>
      <c r="E3" s="239"/>
    </row>
    <row r="4" spans="1:6" s="226" customFormat="1" ht="55.5" customHeight="1">
      <c r="A4" s="282" t="s">
        <v>297</v>
      </c>
      <c r="B4" s="282"/>
      <c r="C4" s="282"/>
      <c r="D4" s="282"/>
      <c r="E4" s="282"/>
    </row>
    <row r="5" spans="1:6" s="226" customFormat="1">
      <c r="A5" s="122"/>
      <c r="B5" s="122"/>
      <c r="C5" s="122"/>
      <c r="D5" s="122"/>
      <c r="E5" s="122"/>
    </row>
    <row r="6" spans="1:6" s="226" customFormat="1" ht="18">
      <c r="A6" s="283" t="s">
        <v>286</v>
      </c>
      <c r="B6" s="283"/>
      <c r="C6" s="283"/>
      <c r="D6" s="283"/>
      <c r="E6" s="283"/>
    </row>
    <row r="7" spans="1:6" s="226" customFormat="1" ht="74.25" customHeight="1">
      <c r="A7" s="3" t="s">
        <v>282</v>
      </c>
      <c r="B7" s="124" t="s">
        <v>287</v>
      </c>
      <c r="C7" s="124" t="s">
        <v>298</v>
      </c>
      <c r="D7" s="124" t="s">
        <v>299</v>
      </c>
      <c r="E7" s="3" t="s">
        <v>288</v>
      </c>
    </row>
    <row r="8" spans="1:6">
      <c r="A8" s="125"/>
      <c r="B8" s="3" t="s">
        <v>281</v>
      </c>
      <c r="C8" s="220">
        <f>C10+C18+C46+C57</f>
        <v>69150</v>
      </c>
      <c r="D8" s="220">
        <f>D10+D18+D46+D57</f>
        <v>591645</v>
      </c>
      <c r="E8" s="220">
        <f>E10+E18+E46+E57</f>
        <v>667950</v>
      </c>
    </row>
    <row r="9" spans="1:6" ht="28.5" customHeight="1">
      <c r="A9" s="125"/>
      <c r="B9" s="125" t="s">
        <v>289</v>
      </c>
      <c r="C9" s="125"/>
      <c r="D9" s="125"/>
      <c r="E9" s="125"/>
    </row>
    <row r="10" spans="1:6" ht="34.5">
      <c r="A10" s="129">
        <v>1</v>
      </c>
      <c r="B10" s="3" t="s">
        <v>293</v>
      </c>
      <c r="C10" s="220">
        <f>SUM(C12:C16)</f>
        <v>0</v>
      </c>
      <c r="D10" s="220">
        <f>D12+D13+D14+D15+D16+D17</f>
        <v>48900</v>
      </c>
      <c r="E10" s="220">
        <f>E12+E13+E14+E15+E16+E17</f>
        <v>56500</v>
      </c>
    </row>
    <row r="11" spans="1:6">
      <c r="A11" s="146"/>
      <c r="B11" s="3" t="s">
        <v>290</v>
      </c>
      <c r="C11" s="3"/>
      <c r="D11" s="3"/>
      <c r="E11" s="3"/>
    </row>
    <row r="12" spans="1:6" ht="72">
      <c r="A12" s="158">
        <v>1.1000000000000001</v>
      </c>
      <c r="B12" s="219" t="s">
        <v>554</v>
      </c>
      <c r="C12" s="131">
        <v>0</v>
      </c>
      <c r="D12" s="131">
        <f>E12*95%</f>
        <v>19000</v>
      </c>
      <c r="E12" s="131">
        <v>20000</v>
      </c>
      <c r="F12" s="241"/>
    </row>
    <row r="13" spans="1:6" ht="54">
      <c r="A13" s="158">
        <v>1.2</v>
      </c>
      <c r="B13" s="219" t="s">
        <v>556</v>
      </c>
      <c r="C13" s="131">
        <v>0</v>
      </c>
      <c r="D13" s="131">
        <f>E13*95%</f>
        <v>9500</v>
      </c>
      <c r="E13" s="131">
        <v>10000</v>
      </c>
      <c r="F13" s="241"/>
    </row>
    <row r="14" spans="1:6" ht="36">
      <c r="A14" s="158">
        <v>1.3</v>
      </c>
      <c r="B14" s="219" t="s">
        <v>568</v>
      </c>
      <c r="C14" s="131">
        <v>0</v>
      </c>
      <c r="D14" s="131">
        <f>E14*60%</f>
        <v>1800</v>
      </c>
      <c r="E14" s="131">
        <v>3000</v>
      </c>
      <c r="F14" s="241"/>
    </row>
    <row r="15" spans="1:6" ht="36">
      <c r="A15" s="158">
        <v>1.4</v>
      </c>
      <c r="B15" s="219" t="s">
        <v>569</v>
      </c>
      <c r="C15" s="131">
        <v>0</v>
      </c>
      <c r="D15" s="131">
        <f>E15*60%</f>
        <v>600</v>
      </c>
      <c r="E15" s="131">
        <v>1000</v>
      </c>
      <c r="F15" s="241"/>
    </row>
    <row r="16" spans="1:6" ht="54">
      <c r="A16" s="158">
        <v>1.5</v>
      </c>
      <c r="B16" s="219" t="s">
        <v>240</v>
      </c>
      <c r="C16" s="131">
        <v>0</v>
      </c>
      <c r="D16" s="131">
        <f>E16*80%</f>
        <v>6000</v>
      </c>
      <c r="E16" s="131">
        <v>7500</v>
      </c>
      <c r="F16" s="241"/>
    </row>
    <row r="17" spans="1:6" ht="43.5" customHeight="1">
      <c r="A17" s="158">
        <v>1.6</v>
      </c>
      <c r="B17" s="219" t="s">
        <v>251</v>
      </c>
      <c r="C17" s="131">
        <v>0</v>
      </c>
      <c r="D17" s="131">
        <f>E17*80%</f>
        <v>12000</v>
      </c>
      <c r="E17" s="131">
        <v>15000</v>
      </c>
      <c r="F17" s="241"/>
    </row>
    <row r="18" spans="1:6" ht="33.75" customHeight="1">
      <c r="A18" s="228">
        <v>2</v>
      </c>
      <c r="B18" s="3" t="s">
        <v>292</v>
      </c>
      <c r="C18" s="220">
        <f>SUM(C20:C43)</f>
        <v>0</v>
      </c>
      <c r="D18" s="220">
        <f>D20+D21+D22+D23+D24+D25+D26+D27+D28+D29+D30+D31+D32+D33+D34+D35+D36+D37+D38+D39+D40+D41+D42+D43+D44+D45</f>
        <v>471895</v>
      </c>
      <c r="E18" s="220">
        <f>E20+E21+E22+E23+E24+E25+E26+E27+E28+E29+E30+E31+E32+E33+E34+E35+E36+E37+E38+E39+E40+E41+E42+E43+E44+E45</f>
        <v>539100</v>
      </c>
    </row>
    <row r="19" spans="1:6" ht="26.25" customHeight="1">
      <c r="A19" s="221"/>
      <c r="B19" s="127" t="s">
        <v>290</v>
      </c>
      <c r="C19" s="127"/>
      <c r="D19" s="127"/>
      <c r="E19" s="222"/>
    </row>
    <row r="20" spans="1:6" ht="36">
      <c r="A20" s="223">
        <v>2.1</v>
      </c>
      <c r="B20" s="219" t="s">
        <v>555</v>
      </c>
      <c r="C20" s="131">
        <v>0</v>
      </c>
      <c r="D20" s="131">
        <f>E20*95%</f>
        <v>33250</v>
      </c>
      <c r="E20" s="131">
        <v>35000</v>
      </c>
      <c r="F20" s="241"/>
    </row>
    <row r="21" spans="1:6" ht="54">
      <c r="A21" s="223">
        <v>2.2000000000000002</v>
      </c>
      <c r="B21" s="219" t="s">
        <v>69</v>
      </c>
      <c r="C21" s="131">
        <v>0</v>
      </c>
      <c r="D21" s="131">
        <f t="shared" ref="D21:D29" si="0">E21*95%</f>
        <v>23750</v>
      </c>
      <c r="E21" s="131">
        <v>25000</v>
      </c>
      <c r="F21" s="241"/>
    </row>
    <row r="22" spans="1:6" ht="36">
      <c r="A22" s="223">
        <v>2.2999999999999998</v>
      </c>
      <c r="B22" s="219" t="s">
        <v>68</v>
      </c>
      <c r="C22" s="131">
        <v>0</v>
      </c>
      <c r="D22" s="131">
        <f t="shared" si="0"/>
        <v>38000</v>
      </c>
      <c r="E22" s="131">
        <v>40000</v>
      </c>
      <c r="F22" s="241"/>
    </row>
    <row r="23" spans="1:6" ht="36">
      <c r="A23" s="223">
        <v>2.4</v>
      </c>
      <c r="B23" s="219" t="s">
        <v>70</v>
      </c>
      <c r="C23" s="131">
        <v>0</v>
      </c>
      <c r="D23" s="131">
        <f t="shared" si="0"/>
        <v>33250</v>
      </c>
      <c r="E23" s="131">
        <v>35000</v>
      </c>
      <c r="F23" s="241"/>
    </row>
    <row r="24" spans="1:6" ht="36">
      <c r="A24" s="223">
        <v>2.5</v>
      </c>
      <c r="B24" s="219" t="s">
        <v>77</v>
      </c>
      <c r="C24" s="131">
        <v>0</v>
      </c>
      <c r="D24" s="131">
        <f t="shared" si="0"/>
        <v>38950</v>
      </c>
      <c r="E24" s="131">
        <v>41000</v>
      </c>
      <c r="F24" s="241"/>
    </row>
    <row r="25" spans="1:6" ht="36">
      <c r="A25" s="223">
        <v>2.6</v>
      </c>
      <c r="B25" s="219" t="s">
        <v>71</v>
      </c>
      <c r="C25" s="131">
        <v>0</v>
      </c>
      <c r="D25" s="131">
        <f t="shared" si="0"/>
        <v>38095</v>
      </c>
      <c r="E25" s="131">
        <v>40100</v>
      </c>
      <c r="F25" s="241"/>
    </row>
    <row r="26" spans="1:6" ht="36">
      <c r="A26" s="223">
        <v>2.7</v>
      </c>
      <c r="B26" s="219" t="s">
        <v>72</v>
      </c>
      <c r="C26" s="131">
        <v>0</v>
      </c>
      <c r="D26" s="131">
        <f t="shared" si="0"/>
        <v>28500</v>
      </c>
      <c r="E26" s="131">
        <v>30000</v>
      </c>
      <c r="F26" s="241"/>
    </row>
    <row r="27" spans="1:6" ht="36">
      <c r="A27" s="223">
        <v>2.8</v>
      </c>
      <c r="B27" s="219" t="s">
        <v>73</v>
      </c>
      <c r="C27" s="131">
        <v>0</v>
      </c>
      <c r="D27" s="131">
        <f t="shared" si="0"/>
        <v>12350</v>
      </c>
      <c r="E27" s="131">
        <v>13000</v>
      </c>
      <c r="F27" s="241"/>
    </row>
    <row r="28" spans="1:6" ht="27.75" customHeight="1">
      <c r="A28" s="223">
        <v>2.9</v>
      </c>
      <c r="B28" s="219" t="s">
        <v>548</v>
      </c>
      <c r="C28" s="131">
        <v>0</v>
      </c>
      <c r="D28" s="131">
        <f t="shared" si="0"/>
        <v>30400</v>
      </c>
      <c r="E28" s="131">
        <v>32000</v>
      </c>
      <c r="F28" s="241"/>
    </row>
    <row r="29" spans="1:6" ht="36">
      <c r="A29" s="224">
        <v>2.1</v>
      </c>
      <c r="B29" s="219" t="s">
        <v>74</v>
      </c>
      <c r="C29" s="131">
        <v>0</v>
      </c>
      <c r="D29" s="131">
        <f t="shared" si="0"/>
        <v>2850</v>
      </c>
      <c r="E29" s="131">
        <v>3000</v>
      </c>
      <c r="F29" s="241"/>
    </row>
    <row r="30" spans="1:6" ht="36">
      <c r="A30" s="224">
        <v>2.11</v>
      </c>
      <c r="B30" s="219" t="s">
        <v>241</v>
      </c>
      <c r="C30" s="131">
        <v>0</v>
      </c>
      <c r="D30" s="131">
        <v>10000</v>
      </c>
      <c r="E30" s="131">
        <v>10000</v>
      </c>
      <c r="F30" s="241"/>
    </row>
    <row r="31" spans="1:6" ht="36">
      <c r="A31" s="224">
        <v>2.12</v>
      </c>
      <c r="B31" s="219" t="s">
        <v>560</v>
      </c>
      <c r="C31" s="131">
        <v>0</v>
      </c>
      <c r="D31" s="131">
        <v>7000</v>
      </c>
      <c r="E31" s="131">
        <v>7000</v>
      </c>
      <c r="F31" s="241"/>
    </row>
    <row r="32" spans="1:6" ht="36">
      <c r="A32" s="224">
        <v>2.13</v>
      </c>
      <c r="B32" s="219" t="s">
        <v>561</v>
      </c>
      <c r="C32" s="131">
        <v>0</v>
      </c>
      <c r="D32" s="131">
        <v>15000</v>
      </c>
      <c r="E32" s="131">
        <v>15000</v>
      </c>
      <c r="F32" s="241"/>
    </row>
    <row r="33" spans="1:6" ht="36">
      <c r="A33" s="224">
        <v>2.14</v>
      </c>
      <c r="B33" s="219" t="s">
        <v>562</v>
      </c>
      <c r="C33" s="131">
        <v>0</v>
      </c>
      <c r="D33" s="131">
        <v>17000</v>
      </c>
      <c r="E33" s="131">
        <v>17000</v>
      </c>
      <c r="F33" s="241"/>
    </row>
    <row r="34" spans="1:6" ht="36">
      <c r="A34" s="224">
        <v>2.15</v>
      </c>
      <c r="B34" s="219" t="s">
        <v>563</v>
      </c>
      <c r="C34" s="131">
        <v>0</v>
      </c>
      <c r="D34" s="131">
        <v>17000</v>
      </c>
      <c r="E34" s="131">
        <v>17000</v>
      </c>
      <c r="F34" s="241"/>
    </row>
    <row r="35" spans="1:6" ht="36">
      <c r="A35" s="224">
        <v>2.16</v>
      </c>
      <c r="B35" s="219" t="s">
        <v>564</v>
      </c>
      <c r="C35" s="131">
        <v>0</v>
      </c>
      <c r="D35" s="131">
        <v>17000</v>
      </c>
      <c r="E35" s="131">
        <v>17000</v>
      </c>
      <c r="F35" s="241"/>
    </row>
    <row r="36" spans="1:6" ht="36">
      <c r="A36" s="224">
        <v>2.17</v>
      </c>
      <c r="B36" s="219" t="s">
        <v>565</v>
      </c>
      <c r="C36" s="131">
        <v>0</v>
      </c>
      <c r="D36" s="131">
        <v>16000</v>
      </c>
      <c r="E36" s="131">
        <v>16000</v>
      </c>
      <c r="F36" s="241"/>
    </row>
    <row r="37" spans="1:6" ht="36">
      <c r="A37" s="224">
        <v>2.1800000000000002</v>
      </c>
      <c r="B37" s="219" t="s">
        <v>566</v>
      </c>
      <c r="C37" s="131">
        <v>0</v>
      </c>
      <c r="D37" s="131">
        <v>17000</v>
      </c>
      <c r="E37" s="131">
        <v>17000</v>
      </c>
      <c r="F37" s="241"/>
    </row>
    <row r="38" spans="1:6" ht="36">
      <c r="A38" s="224">
        <v>2.19</v>
      </c>
      <c r="B38" s="219" t="s">
        <v>567</v>
      </c>
      <c r="C38" s="131">
        <v>0</v>
      </c>
      <c r="D38" s="131">
        <v>17000</v>
      </c>
      <c r="E38" s="131">
        <v>17000</v>
      </c>
      <c r="F38" s="241"/>
    </row>
    <row r="39" spans="1:6" ht="72">
      <c r="A39" s="224">
        <v>2.2000000000000002</v>
      </c>
      <c r="B39" s="219" t="s">
        <v>242</v>
      </c>
      <c r="C39" s="131">
        <v>0</v>
      </c>
      <c r="D39" s="131">
        <v>15000</v>
      </c>
      <c r="E39" s="131">
        <v>15000</v>
      </c>
      <c r="F39" s="241"/>
    </row>
    <row r="40" spans="1:6" ht="36">
      <c r="A40" s="224">
        <v>2.21</v>
      </c>
      <c r="B40" s="219" t="s">
        <v>75</v>
      </c>
      <c r="C40" s="131">
        <v>0</v>
      </c>
      <c r="D40" s="131">
        <v>0</v>
      </c>
      <c r="E40" s="131">
        <v>20000</v>
      </c>
      <c r="F40" s="139"/>
    </row>
    <row r="41" spans="1:6" ht="39.75" customHeight="1">
      <c r="A41" s="224">
        <v>2.2200000000000002</v>
      </c>
      <c r="B41" s="219" t="s">
        <v>558</v>
      </c>
      <c r="C41" s="131">
        <v>0</v>
      </c>
      <c r="D41" s="131">
        <v>0</v>
      </c>
      <c r="E41" s="131">
        <v>15000</v>
      </c>
      <c r="F41" s="139"/>
    </row>
    <row r="42" spans="1:6" ht="36">
      <c r="A42" s="224">
        <v>2.23</v>
      </c>
      <c r="B42" s="219" t="s">
        <v>76</v>
      </c>
      <c r="C42" s="131">
        <v>0</v>
      </c>
      <c r="D42" s="131">
        <v>0</v>
      </c>
      <c r="E42" s="131">
        <v>14500</v>
      </c>
      <c r="F42" s="139"/>
    </row>
    <row r="43" spans="1:6" ht="54">
      <c r="A43" s="224">
        <v>2.2400000000000002</v>
      </c>
      <c r="B43" s="219" t="s">
        <v>570</v>
      </c>
      <c r="C43" s="131">
        <v>0</v>
      </c>
      <c r="D43" s="131">
        <f>E43*90%</f>
        <v>27000</v>
      </c>
      <c r="E43" s="131">
        <v>30000</v>
      </c>
      <c r="F43" s="241"/>
    </row>
    <row r="44" spans="1:6" ht="36">
      <c r="A44" s="224">
        <v>2.25</v>
      </c>
      <c r="B44" s="219" t="s">
        <v>243</v>
      </c>
      <c r="C44" s="131">
        <v>0</v>
      </c>
      <c r="D44" s="131">
        <v>2500</v>
      </c>
      <c r="E44" s="131">
        <v>2500</v>
      </c>
      <c r="F44" s="141"/>
    </row>
    <row r="45" spans="1:6" ht="36">
      <c r="A45" s="224">
        <v>2.2599999999999998</v>
      </c>
      <c r="B45" s="219" t="s">
        <v>557</v>
      </c>
      <c r="C45" s="131">
        <v>0</v>
      </c>
      <c r="D45" s="131">
        <v>15000</v>
      </c>
      <c r="E45" s="131">
        <v>15000</v>
      </c>
      <c r="F45" s="241"/>
    </row>
    <row r="46" spans="1:6" s="4" customFormat="1" ht="34.5">
      <c r="A46" s="225">
        <v>3</v>
      </c>
      <c r="B46" s="205" t="s">
        <v>15</v>
      </c>
      <c r="C46" s="7">
        <f>SUM(C48:C56)</f>
        <v>39150</v>
      </c>
      <c r="D46" s="7">
        <f>SUM(D48:D56)</f>
        <v>40850</v>
      </c>
      <c r="E46" s="7">
        <f>SUM(E48:E56)</f>
        <v>42350</v>
      </c>
    </row>
    <row r="47" spans="1:6">
      <c r="A47" s="146"/>
      <c r="B47" s="3" t="s">
        <v>290</v>
      </c>
      <c r="C47" s="3"/>
      <c r="D47" s="3"/>
      <c r="E47" s="3"/>
    </row>
    <row r="48" spans="1:6" ht="54">
      <c r="A48" s="223">
        <v>3.1</v>
      </c>
      <c r="B48" s="219" t="s">
        <v>559</v>
      </c>
      <c r="C48" s="131">
        <v>0</v>
      </c>
      <c r="D48" s="131">
        <v>0</v>
      </c>
      <c r="E48" s="131">
        <v>1500</v>
      </c>
      <c r="F48" s="139"/>
    </row>
    <row r="49" spans="1:6" ht="144">
      <c r="A49" s="223">
        <v>3.2</v>
      </c>
      <c r="B49" s="142" t="s">
        <v>244</v>
      </c>
      <c r="C49" s="131">
        <v>13820</v>
      </c>
      <c r="D49" s="131">
        <v>13820</v>
      </c>
      <c r="E49" s="131">
        <v>13820</v>
      </c>
      <c r="F49" s="241"/>
    </row>
    <row r="50" spans="1:6" ht="144">
      <c r="A50" s="223">
        <v>3.3</v>
      </c>
      <c r="B50" s="142" t="s">
        <v>245</v>
      </c>
      <c r="C50" s="131">
        <v>4380</v>
      </c>
      <c r="D50" s="131">
        <v>4380</v>
      </c>
      <c r="E50" s="131">
        <v>4380</v>
      </c>
      <c r="F50" s="241"/>
    </row>
    <row r="51" spans="1:6" ht="144">
      <c r="A51" s="223">
        <v>3.4</v>
      </c>
      <c r="B51" s="142" t="s">
        <v>247</v>
      </c>
      <c r="C51" s="131">
        <v>300</v>
      </c>
      <c r="D51" s="131">
        <v>300</v>
      </c>
      <c r="E51" s="131">
        <v>300</v>
      </c>
      <c r="F51" s="241"/>
    </row>
    <row r="52" spans="1:6" ht="144">
      <c r="A52" s="223">
        <v>3.5</v>
      </c>
      <c r="B52" s="142" t="s">
        <v>246</v>
      </c>
      <c r="C52" s="131">
        <v>400</v>
      </c>
      <c r="D52" s="131">
        <v>400</v>
      </c>
      <c r="E52" s="131">
        <v>400</v>
      </c>
      <c r="F52" s="241"/>
    </row>
    <row r="53" spans="1:6" ht="144">
      <c r="A53" s="223">
        <v>3.6</v>
      </c>
      <c r="B53" s="142" t="s">
        <v>248</v>
      </c>
      <c r="C53" s="131">
        <v>2350</v>
      </c>
      <c r="D53" s="131">
        <v>2350</v>
      </c>
      <c r="E53" s="131">
        <v>2350</v>
      </c>
      <c r="F53" s="241"/>
    </row>
    <row r="54" spans="1:6" ht="144">
      <c r="A54" s="223">
        <v>3.7</v>
      </c>
      <c r="B54" s="142" t="s">
        <v>249</v>
      </c>
      <c r="C54" s="131">
        <v>16400</v>
      </c>
      <c r="D54" s="131">
        <v>16400</v>
      </c>
      <c r="E54" s="131">
        <v>16400</v>
      </c>
      <c r="F54" s="241"/>
    </row>
    <row r="55" spans="1:6" ht="144">
      <c r="A55" s="223">
        <v>3.8</v>
      </c>
      <c r="B55" s="142" t="s">
        <v>250</v>
      </c>
      <c r="C55" s="131">
        <v>1500</v>
      </c>
      <c r="D55" s="131">
        <v>1500</v>
      </c>
      <c r="E55" s="131">
        <v>1500</v>
      </c>
      <c r="F55" s="241"/>
    </row>
    <row r="56" spans="1:6" ht="126">
      <c r="A56" s="223">
        <v>3.9</v>
      </c>
      <c r="B56" s="142" t="s">
        <v>260</v>
      </c>
      <c r="C56" s="131">
        <v>0</v>
      </c>
      <c r="D56" s="131">
        <v>1700</v>
      </c>
      <c r="E56" s="131">
        <v>1700</v>
      </c>
      <c r="F56" s="141"/>
    </row>
    <row r="57" spans="1:6">
      <c r="A57" s="130">
        <v>4</v>
      </c>
      <c r="B57" s="201" t="s">
        <v>295</v>
      </c>
      <c r="C57" s="201">
        <v>30000</v>
      </c>
      <c r="D57" s="201">
        <v>30000</v>
      </c>
      <c r="E57" s="201">
        <v>30000</v>
      </c>
    </row>
  </sheetData>
  <mergeCells count="4">
    <mergeCell ref="A1:E1"/>
    <mergeCell ref="A2:E2"/>
    <mergeCell ref="A4:E4"/>
    <mergeCell ref="A6:E6"/>
  </mergeCells>
  <phoneticPr fontId="0" type="noConversion"/>
  <pageMargins left="0.25" right="0.25" top="0.15748031496062992" bottom="0.15748031496062992" header="0.31496062992125984" footer="0.15748031496062992"/>
  <pageSetup scale="9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191"/>
  <sheetViews>
    <sheetView zoomScale="85" zoomScaleNormal="85" workbookViewId="0">
      <selection activeCell="E114" sqref="E114"/>
    </sheetView>
  </sheetViews>
  <sheetFormatPr defaultRowHeight="15"/>
  <cols>
    <col min="1" max="1" width="11" style="180" customWidth="1"/>
    <col min="2" max="2" width="11.7109375" style="180" customWidth="1"/>
    <col min="3" max="3" width="25.42578125" style="180" customWidth="1"/>
    <col min="4" max="5" width="17.5703125" style="180" customWidth="1"/>
    <col min="6" max="6" width="13.7109375" style="180" customWidth="1"/>
    <col min="7" max="7" width="17.42578125" style="180" customWidth="1"/>
    <col min="8" max="8" width="12.5703125" style="180" customWidth="1"/>
    <col min="9" max="9" width="13" style="180" customWidth="1"/>
    <col min="10" max="10" width="9.140625" style="180"/>
    <col min="11" max="11" width="10" style="180" bestFit="1" customWidth="1"/>
    <col min="12" max="16384" width="9.140625" style="180"/>
  </cols>
  <sheetData>
    <row r="1" spans="1:9" ht="16.5">
      <c r="A1" s="481" t="s">
        <v>470</v>
      </c>
      <c r="B1" s="481"/>
      <c r="C1" s="481"/>
      <c r="D1" s="481"/>
      <c r="E1" s="481"/>
      <c r="F1" s="481"/>
      <c r="G1" s="481"/>
      <c r="H1" s="481"/>
      <c r="I1" s="481"/>
    </row>
    <row r="2" spans="1:9" ht="16.5">
      <c r="A2" s="17"/>
      <c r="B2" s="17"/>
      <c r="C2" s="17"/>
      <c r="D2" s="17"/>
      <c r="E2" s="17"/>
      <c r="F2" s="17"/>
      <c r="G2" s="17"/>
      <c r="H2" s="17"/>
      <c r="I2" s="17"/>
    </row>
    <row r="3" spans="1:9" ht="33.75" customHeight="1">
      <c r="A3" s="483" t="s">
        <v>471</v>
      </c>
      <c r="B3" s="483"/>
      <c r="C3" s="483"/>
      <c r="D3" s="483"/>
      <c r="E3" s="483"/>
      <c r="F3" s="483"/>
      <c r="G3" s="483"/>
      <c r="H3" s="483"/>
      <c r="I3" s="483"/>
    </row>
    <row r="4" spans="1:9">
      <c r="A4" s="181"/>
      <c r="B4" s="181"/>
      <c r="C4" s="181"/>
      <c r="D4" s="181"/>
      <c r="E4" s="181"/>
      <c r="F4" s="181"/>
      <c r="G4" s="181"/>
      <c r="H4" s="181"/>
      <c r="I4" s="181"/>
    </row>
    <row r="5" spans="1:9" ht="16.5">
      <c r="A5" s="611" t="s">
        <v>345</v>
      </c>
      <c r="B5" s="611"/>
      <c r="C5" s="611"/>
      <c r="D5" s="611"/>
      <c r="E5" s="611"/>
      <c r="F5" s="611"/>
      <c r="G5" s="611"/>
      <c r="H5" s="611"/>
      <c r="I5" s="611"/>
    </row>
    <row r="7" spans="1:9" ht="16.5">
      <c r="A7" s="611" t="s">
        <v>392</v>
      </c>
      <c r="B7" s="611"/>
      <c r="C7" s="611"/>
      <c r="D7" s="611"/>
      <c r="E7" s="611"/>
      <c r="F7" s="611"/>
      <c r="G7" s="611"/>
      <c r="H7" s="611"/>
      <c r="I7" s="611"/>
    </row>
    <row r="8" spans="1:9" ht="17.25" thickBot="1">
      <c r="A8" s="177"/>
      <c r="B8" s="177"/>
      <c r="C8" s="177"/>
      <c r="D8" s="177"/>
      <c r="E8" s="177"/>
      <c r="F8" s="177"/>
      <c r="G8" s="177"/>
      <c r="H8" s="177"/>
      <c r="I8" s="177"/>
    </row>
    <row r="9" spans="1:9" ht="16.5">
      <c r="A9" s="597" t="s">
        <v>347</v>
      </c>
      <c r="B9" s="598"/>
      <c r="C9" s="598"/>
      <c r="D9" s="416" t="s">
        <v>323</v>
      </c>
      <c r="E9" s="416"/>
      <c r="F9" s="416"/>
      <c r="G9" s="416"/>
      <c r="H9" s="416"/>
      <c r="I9" s="416"/>
    </row>
    <row r="10" spans="1:9" ht="16.5">
      <c r="A10" s="599"/>
      <c r="B10" s="600"/>
      <c r="C10" s="600"/>
      <c r="D10" s="505" t="s">
        <v>414</v>
      </c>
      <c r="E10" s="505"/>
      <c r="F10" s="505"/>
      <c r="G10" s="505" t="s">
        <v>415</v>
      </c>
      <c r="H10" s="505"/>
      <c r="I10" s="505"/>
    </row>
    <row r="11" spans="1:9" ht="35.25" customHeight="1" thickBot="1">
      <c r="A11" s="601"/>
      <c r="B11" s="602"/>
      <c r="C11" s="603"/>
      <c r="D11" s="20" t="s">
        <v>298</v>
      </c>
      <c r="E11" s="20" t="s">
        <v>299</v>
      </c>
      <c r="F11" s="20" t="s">
        <v>288</v>
      </c>
      <c r="G11" s="20" t="s">
        <v>298</v>
      </c>
      <c r="H11" s="20" t="s">
        <v>299</v>
      </c>
      <c r="I11" s="47" t="s">
        <v>288</v>
      </c>
    </row>
    <row r="12" spans="1:9" ht="16.5">
      <c r="A12" s="332" t="s">
        <v>350</v>
      </c>
      <c r="B12" s="333"/>
      <c r="C12" s="296" t="s">
        <v>320</v>
      </c>
      <c r="D12" s="297"/>
      <c r="E12" s="297"/>
      <c r="F12" s="297"/>
      <c r="G12" s="297"/>
      <c r="H12" s="297"/>
      <c r="I12" s="298"/>
    </row>
    <row r="13" spans="1:9" ht="16.5">
      <c r="A13" s="334"/>
      <c r="B13" s="335"/>
      <c r="C13" s="607" t="s">
        <v>476</v>
      </c>
      <c r="D13" s="608"/>
      <c r="E13" s="608"/>
      <c r="F13" s="609"/>
      <c r="G13" s="609"/>
      <c r="H13" s="609"/>
      <c r="I13" s="610"/>
    </row>
    <row r="14" spans="1:9" ht="16.5">
      <c r="A14" s="294" t="s">
        <v>393</v>
      </c>
      <c r="B14" s="295" t="s">
        <v>394</v>
      </c>
      <c r="C14" s="296" t="s">
        <v>354</v>
      </c>
      <c r="D14" s="297"/>
      <c r="E14" s="297"/>
      <c r="F14" s="297"/>
      <c r="G14" s="297"/>
      <c r="H14" s="297"/>
      <c r="I14" s="298"/>
    </row>
    <row r="15" spans="1:9" ht="17.25" thickBot="1">
      <c r="A15" s="294"/>
      <c r="B15" s="295"/>
      <c r="C15" s="342" t="s">
        <v>448</v>
      </c>
      <c r="D15" s="343"/>
      <c r="E15" s="343"/>
      <c r="F15" s="343"/>
      <c r="G15" s="343"/>
      <c r="H15" s="343"/>
      <c r="I15" s="344"/>
    </row>
    <row r="16" spans="1:9" ht="37.5" customHeight="1" thickBot="1">
      <c r="A16" s="305" t="s">
        <v>396</v>
      </c>
      <c r="B16" s="306"/>
      <c r="C16" s="63" t="s">
        <v>397</v>
      </c>
      <c r="D16" s="65">
        <v>0</v>
      </c>
      <c r="E16" s="65">
        <v>8</v>
      </c>
      <c r="F16" s="64">
        <v>8</v>
      </c>
      <c r="G16" s="71"/>
      <c r="H16" s="71"/>
      <c r="I16" s="66"/>
    </row>
    <row r="17" spans="1:11" ht="30.75" customHeight="1" thickBot="1">
      <c r="A17" s="305" t="s">
        <v>398</v>
      </c>
      <c r="B17" s="306"/>
      <c r="C17" s="63"/>
      <c r="D17" s="67"/>
      <c r="E17" s="67"/>
      <c r="F17" s="67"/>
      <c r="G17" s="107">
        <f ca="1">SUM(Lori!C21:C26,Lori!C47,Lori!C75)</f>
        <v>0</v>
      </c>
      <c r="H17" s="107">
        <f ca="1">SUM(Lori!D21:D26,Lori!D47,Lori!D75)</f>
        <v>195200</v>
      </c>
      <c r="I17" s="107">
        <f ca="1">SUM(Lori!E21:E26,Lori!E47,Lori!E75)</f>
        <v>244000</v>
      </c>
    </row>
    <row r="18" spans="1:11" ht="17.25" thickBot="1">
      <c r="A18" s="305" t="s">
        <v>399</v>
      </c>
      <c r="B18" s="307"/>
      <c r="C18" s="306"/>
      <c r="D18" s="70"/>
      <c r="E18" s="70"/>
      <c r="F18" s="67"/>
      <c r="G18" s="71"/>
      <c r="H18" s="71"/>
      <c r="I18" s="66"/>
    </row>
    <row r="19" spans="1:11" ht="16.5">
      <c r="A19" s="284" t="s">
        <v>400</v>
      </c>
      <c r="B19" s="285"/>
      <c r="C19" s="285"/>
      <c r="D19" s="285"/>
      <c r="E19" s="285"/>
      <c r="F19" s="285"/>
      <c r="G19" s="285"/>
      <c r="H19" s="285"/>
      <c r="I19" s="286"/>
      <c r="K19" s="182"/>
    </row>
    <row r="20" spans="1:11" ht="17.25" thickBot="1">
      <c r="A20" s="287" t="s">
        <v>472</v>
      </c>
      <c r="B20" s="288"/>
      <c r="C20" s="288"/>
      <c r="D20" s="288"/>
      <c r="E20" s="288"/>
      <c r="F20" s="288"/>
      <c r="G20" s="288"/>
      <c r="H20" s="288"/>
      <c r="I20" s="289"/>
    </row>
    <row r="21" spans="1:11" ht="16.5">
      <c r="A21" s="290" t="s">
        <v>362</v>
      </c>
      <c r="B21" s="291"/>
      <c r="C21" s="291"/>
      <c r="D21" s="291"/>
      <c r="E21" s="291"/>
      <c r="F21" s="291"/>
      <c r="G21" s="292"/>
      <c r="H21" s="292"/>
      <c r="I21" s="293"/>
    </row>
    <row r="22" spans="1:11" ht="17.25" thickBot="1">
      <c r="A22" s="311" t="s">
        <v>402</v>
      </c>
      <c r="B22" s="312"/>
      <c r="C22" s="312"/>
      <c r="D22" s="312"/>
      <c r="E22" s="312"/>
      <c r="F22" s="312"/>
      <c r="G22" s="313"/>
      <c r="H22" s="313"/>
      <c r="I22" s="314"/>
    </row>
    <row r="23" spans="1:11" ht="16.5">
      <c r="A23" s="290" t="s">
        <v>363</v>
      </c>
      <c r="B23" s="291"/>
      <c r="C23" s="291"/>
      <c r="D23" s="291"/>
      <c r="E23" s="291"/>
      <c r="F23" s="291"/>
      <c r="G23" s="292"/>
      <c r="H23" s="292"/>
      <c r="I23" s="293"/>
    </row>
    <row r="24" spans="1:11" ht="51.75" customHeight="1" thickBot="1">
      <c r="A24" s="311" t="s">
        <v>403</v>
      </c>
      <c r="B24" s="312"/>
      <c r="C24" s="312"/>
      <c r="D24" s="312"/>
      <c r="E24" s="312"/>
      <c r="F24" s="312"/>
      <c r="G24" s="313"/>
      <c r="H24" s="313"/>
      <c r="I24" s="314"/>
    </row>
    <row r="25" spans="1:11" s="37" customFormat="1" ht="16.5">
      <c r="A25" s="332" t="s">
        <v>350</v>
      </c>
      <c r="B25" s="333"/>
      <c r="C25" s="336" t="s">
        <v>320</v>
      </c>
      <c r="D25" s="337"/>
      <c r="E25" s="337"/>
      <c r="F25" s="337"/>
      <c r="G25" s="337"/>
      <c r="H25" s="337"/>
      <c r="I25" s="338"/>
    </row>
    <row r="26" spans="1:11" s="37" customFormat="1" ht="16.5">
      <c r="A26" s="334"/>
      <c r="B26" s="335"/>
      <c r="C26" s="339" t="s">
        <v>364</v>
      </c>
      <c r="D26" s="340"/>
      <c r="E26" s="340"/>
      <c r="F26" s="340"/>
      <c r="G26" s="340"/>
      <c r="H26" s="340"/>
      <c r="I26" s="341"/>
    </row>
    <row r="27" spans="1:11" s="37" customFormat="1" ht="16.5">
      <c r="A27" s="294" t="s">
        <v>365</v>
      </c>
      <c r="B27" s="295" t="s">
        <v>366</v>
      </c>
      <c r="C27" s="296" t="s">
        <v>354</v>
      </c>
      <c r="D27" s="297"/>
      <c r="E27" s="297"/>
      <c r="F27" s="297"/>
      <c r="G27" s="297"/>
      <c r="H27" s="297"/>
      <c r="I27" s="298"/>
    </row>
    <row r="28" spans="1:11" s="37" customFormat="1" ht="16.5">
      <c r="A28" s="294"/>
      <c r="B28" s="295"/>
      <c r="C28" s="534" t="s">
        <v>214</v>
      </c>
      <c r="D28" s="535"/>
      <c r="E28" s="535"/>
      <c r="F28" s="535"/>
      <c r="G28" s="535"/>
      <c r="H28" s="535"/>
      <c r="I28" s="536"/>
    </row>
    <row r="29" spans="1:11" s="37" customFormat="1" ht="17.25" thickBot="1">
      <c r="A29" s="520" t="s">
        <v>355</v>
      </c>
      <c r="B29" s="521"/>
      <c r="C29" s="215"/>
      <c r="D29" s="216" t="s">
        <v>356</v>
      </c>
      <c r="E29" s="216" t="s">
        <v>356</v>
      </c>
      <c r="F29" s="216" t="s">
        <v>356</v>
      </c>
      <c r="G29" s="217">
        <f ca="1">SUM(Lori!C51:C56,Lori!C74)</f>
        <v>36000</v>
      </c>
      <c r="H29" s="217">
        <f ca="1">SUM(Lori!D51:D56,Lori!D74)</f>
        <v>36000</v>
      </c>
      <c r="I29" s="217">
        <f ca="1">SUM(Lori!E51:E56,Lori!E74)</f>
        <v>103000</v>
      </c>
    </row>
    <row r="30" spans="1:11" s="37" customFormat="1" ht="16.5">
      <c r="A30" s="522"/>
      <c r="B30" s="523"/>
      <c r="C30" s="523"/>
      <c r="D30" s="523"/>
      <c r="E30" s="523"/>
      <c r="F30" s="523"/>
      <c r="G30" s="523"/>
      <c r="H30" s="523"/>
      <c r="I30" s="524"/>
    </row>
    <row r="31" spans="1:11" s="37" customFormat="1" ht="17.25" thickBot="1">
      <c r="A31" s="287" t="s">
        <v>215</v>
      </c>
      <c r="B31" s="288"/>
      <c r="C31" s="288"/>
      <c r="D31" s="288"/>
      <c r="E31" s="288"/>
      <c r="F31" s="288"/>
      <c r="G31" s="288"/>
      <c r="H31" s="288"/>
      <c r="I31" s="289"/>
    </row>
    <row r="32" spans="1:11" s="37" customFormat="1" ht="17.25" thickBot="1">
      <c r="A32" s="525" t="s">
        <v>358</v>
      </c>
      <c r="B32" s="526"/>
      <c r="C32" s="526"/>
      <c r="D32" s="526"/>
      <c r="E32" s="526"/>
      <c r="F32" s="526"/>
      <c r="G32" s="526"/>
      <c r="H32" s="526"/>
      <c r="I32" s="527"/>
    </row>
    <row r="33" spans="1:9" s="37" customFormat="1" ht="17.25" thickBot="1">
      <c r="A33" s="389" t="s">
        <v>359</v>
      </c>
      <c r="B33" s="390"/>
      <c r="C33" s="391" t="s">
        <v>367</v>
      </c>
      <c r="D33" s="392"/>
      <c r="E33" s="392"/>
      <c r="F33" s="392"/>
      <c r="G33" s="392"/>
      <c r="H33" s="392"/>
      <c r="I33" s="393"/>
    </row>
    <row r="34" spans="1:9" s="37" customFormat="1" ht="17.25" thickBot="1">
      <c r="A34" s="394" t="s">
        <v>361</v>
      </c>
      <c r="B34" s="395"/>
      <c r="C34" s="35"/>
      <c r="D34" s="35"/>
      <c r="E34" s="35"/>
      <c r="F34" s="35"/>
      <c r="G34" s="35"/>
      <c r="H34" s="35"/>
      <c r="I34" s="36"/>
    </row>
    <row r="35" spans="1:9" s="37" customFormat="1" ht="16.5">
      <c r="A35" s="375" t="s">
        <v>362</v>
      </c>
      <c r="B35" s="376"/>
      <c r="C35" s="376"/>
      <c r="D35" s="376"/>
      <c r="E35" s="376"/>
      <c r="F35" s="376"/>
      <c r="G35" s="377"/>
      <c r="H35" s="377"/>
      <c r="I35" s="378"/>
    </row>
    <row r="36" spans="1:9" s="37" customFormat="1" ht="17.25" thickBot="1">
      <c r="A36" s="371" t="s">
        <v>129</v>
      </c>
      <c r="B36" s="372"/>
      <c r="C36" s="372"/>
      <c r="D36" s="372"/>
      <c r="E36" s="372"/>
      <c r="F36" s="372"/>
      <c r="G36" s="373"/>
      <c r="H36" s="373"/>
      <c r="I36" s="374"/>
    </row>
    <row r="37" spans="1:9" s="37" customFormat="1" ht="16.5">
      <c r="A37" s="375" t="s">
        <v>363</v>
      </c>
      <c r="B37" s="376"/>
      <c r="C37" s="376"/>
      <c r="D37" s="376"/>
      <c r="E37" s="376"/>
      <c r="F37" s="376"/>
      <c r="G37" s="377"/>
      <c r="H37" s="377"/>
      <c r="I37" s="378"/>
    </row>
    <row r="38" spans="1:9" s="37" customFormat="1" ht="17.25" thickBot="1">
      <c r="A38" s="371" t="s">
        <v>383</v>
      </c>
      <c r="B38" s="372"/>
      <c r="C38" s="372"/>
      <c r="D38" s="372"/>
      <c r="E38" s="372"/>
      <c r="F38" s="372"/>
      <c r="G38" s="373"/>
      <c r="H38" s="373"/>
      <c r="I38" s="374"/>
    </row>
    <row r="39" spans="1:9" ht="16.5">
      <c r="A39" s="558" t="s">
        <v>350</v>
      </c>
      <c r="B39" s="559"/>
      <c r="C39" s="562" t="s">
        <v>320</v>
      </c>
      <c r="D39" s="563"/>
      <c r="E39" s="563"/>
      <c r="F39" s="563"/>
      <c r="G39" s="563"/>
      <c r="H39" s="563"/>
      <c r="I39" s="564"/>
    </row>
    <row r="40" spans="1:9" ht="16.5">
      <c r="A40" s="560"/>
      <c r="B40" s="561"/>
      <c r="C40" s="565" t="s">
        <v>488</v>
      </c>
      <c r="D40" s="566"/>
      <c r="E40" s="566"/>
      <c r="F40" s="566"/>
      <c r="G40" s="566"/>
      <c r="H40" s="566"/>
      <c r="I40" s="567"/>
    </row>
    <row r="41" spans="1:9" ht="16.5">
      <c r="A41" s="550" t="s">
        <v>450</v>
      </c>
      <c r="B41" s="551" t="s">
        <v>394</v>
      </c>
      <c r="C41" s="552" t="s">
        <v>354</v>
      </c>
      <c r="D41" s="553"/>
      <c r="E41" s="553"/>
      <c r="F41" s="553"/>
      <c r="G41" s="553"/>
      <c r="H41" s="553"/>
      <c r="I41" s="554"/>
    </row>
    <row r="42" spans="1:9" ht="17.25" thickBot="1">
      <c r="A42" s="550"/>
      <c r="B42" s="551"/>
      <c r="C42" s="555" t="s">
        <v>493</v>
      </c>
      <c r="D42" s="556"/>
      <c r="E42" s="556"/>
      <c r="F42" s="556"/>
      <c r="G42" s="556"/>
      <c r="H42" s="556"/>
      <c r="I42" s="557"/>
    </row>
    <row r="43" spans="1:9" ht="50.25" thickBot="1">
      <c r="A43" s="544" t="s">
        <v>396</v>
      </c>
      <c r="B43" s="546"/>
      <c r="C43" s="85" t="s">
        <v>451</v>
      </c>
      <c r="D43" s="105">
        <v>4</v>
      </c>
      <c r="E43" s="105">
        <v>4</v>
      </c>
      <c r="F43" s="104">
        <v>4</v>
      </c>
      <c r="G43" s="87"/>
      <c r="H43" s="87"/>
      <c r="I43" s="88"/>
    </row>
    <row r="44" spans="1:9" ht="39.75" customHeight="1" thickBot="1">
      <c r="A44" s="544" t="s">
        <v>398</v>
      </c>
      <c r="B44" s="546"/>
      <c r="C44" s="89"/>
      <c r="D44" s="86"/>
      <c r="E44" s="86"/>
      <c r="F44" s="86"/>
      <c r="G44" s="89">
        <f ca="1">SUM(Lori!C59,Lori!C17:C20)</f>
        <v>25000</v>
      </c>
      <c r="H44" s="89">
        <f ca="1">SUM(Lori!D59,Lori!D17:D20)</f>
        <v>57000</v>
      </c>
      <c r="I44" s="89">
        <f ca="1">SUM(Lori!E59,Lori!E17:E20)</f>
        <v>65000</v>
      </c>
    </row>
    <row r="45" spans="1:9" ht="17.25" thickBot="1">
      <c r="A45" s="544" t="s">
        <v>399</v>
      </c>
      <c r="B45" s="545"/>
      <c r="C45" s="546"/>
      <c r="D45" s="90"/>
      <c r="E45" s="90"/>
      <c r="F45" s="86"/>
      <c r="G45" s="87"/>
      <c r="H45" s="87"/>
      <c r="I45" s="88"/>
    </row>
    <row r="46" spans="1:9" ht="16.5">
      <c r="A46" s="547" t="s">
        <v>400</v>
      </c>
      <c r="B46" s="548"/>
      <c r="C46" s="548"/>
      <c r="D46" s="548"/>
      <c r="E46" s="548"/>
      <c r="F46" s="548"/>
      <c r="G46" s="548"/>
      <c r="H46" s="548"/>
      <c r="I46" s="549"/>
    </row>
    <row r="47" spans="1:9" ht="17.25" thickBot="1">
      <c r="A47" s="537" t="s">
        <v>489</v>
      </c>
      <c r="B47" s="538"/>
      <c r="C47" s="538"/>
      <c r="D47" s="538"/>
      <c r="E47" s="538"/>
      <c r="F47" s="538"/>
      <c r="G47" s="538"/>
      <c r="H47" s="538"/>
      <c r="I47" s="539"/>
    </row>
    <row r="48" spans="1:9" ht="16.5">
      <c r="A48" s="540" t="s">
        <v>362</v>
      </c>
      <c r="B48" s="541"/>
      <c r="C48" s="541"/>
      <c r="D48" s="541"/>
      <c r="E48" s="541"/>
      <c r="F48" s="541"/>
      <c r="G48" s="542"/>
      <c r="H48" s="542"/>
      <c r="I48" s="543"/>
    </row>
    <row r="49" spans="1:9" ht="17.25" thickBot="1">
      <c r="A49" s="530" t="s">
        <v>402</v>
      </c>
      <c r="B49" s="531"/>
      <c r="C49" s="531"/>
      <c r="D49" s="531"/>
      <c r="E49" s="531"/>
      <c r="F49" s="531"/>
      <c r="G49" s="532"/>
      <c r="H49" s="532"/>
      <c r="I49" s="533"/>
    </row>
    <row r="50" spans="1:9" ht="16.5">
      <c r="A50" s="540" t="s">
        <v>363</v>
      </c>
      <c r="B50" s="541"/>
      <c r="C50" s="541"/>
      <c r="D50" s="541"/>
      <c r="E50" s="541"/>
      <c r="F50" s="541"/>
      <c r="G50" s="542"/>
      <c r="H50" s="542"/>
      <c r="I50" s="543"/>
    </row>
    <row r="51" spans="1:9" ht="17.25" thickBot="1">
      <c r="A51" s="530" t="s">
        <v>458</v>
      </c>
      <c r="B51" s="531"/>
      <c r="C51" s="531"/>
      <c r="D51" s="531"/>
      <c r="E51" s="531"/>
      <c r="F51" s="531"/>
      <c r="G51" s="532"/>
      <c r="H51" s="532"/>
      <c r="I51" s="533"/>
    </row>
    <row r="52" spans="1:9" ht="16.5">
      <c r="A52" s="332" t="s">
        <v>350</v>
      </c>
      <c r="B52" s="333"/>
      <c r="C52" s="336" t="s">
        <v>320</v>
      </c>
      <c r="D52" s="337"/>
      <c r="E52" s="337"/>
      <c r="F52" s="337"/>
      <c r="G52" s="337"/>
      <c r="H52" s="337"/>
      <c r="I52" s="338"/>
    </row>
    <row r="53" spans="1:9" ht="16.5">
      <c r="A53" s="334"/>
      <c r="B53" s="335"/>
      <c r="C53" s="339" t="s">
        <v>477</v>
      </c>
      <c r="D53" s="340"/>
      <c r="E53" s="340"/>
      <c r="F53" s="340"/>
      <c r="G53" s="340"/>
      <c r="H53" s="340"/>
      <c r="I53" s="341"/>
    </row>
    <row r="54" spans="1:9" ht="16.5">
      <c r="A54" s="294" t="s">
        <v>475</v>
      </c>
      <c r="B54" s="295" t="s">
        <v>394</v>
      </c>
      <c r="C54" s="296" t="s">
        <v>354</v>
      </c>
      <c r="D54" s="297"/>
      <c r="E54" s="297"/>
      <c r="F54" s="297"/>
      <c r="G54" s="297"/>
      <c r="H54" s="297"/>
      <c r="I54" s="298"/>
    </row>
    <row r="55" spans="1:9" ht="17.25" thickBot="1">
      <c r="A55" s="294"/>
      <c r="B55" s="295"/>
      <c r="C55" s="342" t="s">
        <v>395</v>
      </c>
      <c r="D55" s="343"/>
      <c r="E55" s="343"/>
      <c r="F55" s="343"/>
      <c r="G55" s="343"/>
      <c r="H55" s="343"/>
      <c r="I55" s="344"/>
    </row>
    <row r="56" spans="1:9" ht="45.75" customHeight="1" thickBot="1">
      <c r="A56" s="305" t="s">
        <v>396</v>
      </c>
      <c r="B56" s="306"/>
      <c r="C56" s="63" t="s">
        <v>397</v>
      </c>
      <c r="D56" s="64">
        <v>0</v>
      </c>
      <c r="E56" s="64">
        <v>2</v>
      </c>
      <c r="F56" s="64">
        <v>2</v>
      </c>
      <c r="G56" s="65"/>
      <c r="H56" s="65"/>
      <c r="I56" s="66"/>
    </row>
    <row r="57" spans="1:9" ht="39.75" customHeight="1" thickBot="1">
      <c r="A57" s="305" t="s">
        <v>398</v>
      </c>
      <c r="B57" s="306"/>
      <c r="C57" s="63"/>
      <c r="D57" s="67" t="s">
        <v>356</v>
      </c>
      <c r="E57" s="67" t="s">
        <v>356</v>
      </c>
      <c r="F57" s="67" t="s">
        <v>356</v>
      </c>
      <c r="G57" s="68">
        <f ca="1">SUM(Lori!C32:C38,Lori!C12:C13)</f>
        <v>0</v>
      </c>
      <c r="H57" s="68">
        <f ca="1">SUM(Lori!D32:D38,Lori!D12:D13)</f>
        <v>125400</v>
      </c>
      <c r="I57" s="68">
        <f ca="1">SUM(Lori!E32:E38,Lori!E12:E13)</f>
        <v>132000</v>
      </c>
    </row>
    <row r="58" spans="1:9" ht="17.25" thickBot="1">
      <c r="A58" s="305" t="s">
        <v>399</v>
      </c>
      <c r="B58" s="307"/>
      <c r="C58" s="306"/>
      <c r="D58" s="70"/>
      <c r="E58" s="70"/>
      <c r="F58" s="67"/>
      <c r="G58" s="71"/>
      <c r="H58" s="71"/>
      <c r="I58" s="66"/>
    </row>
    <row r="59" spans="1:9" ht="16.5">
      <c r="A59" s="284" t="s">
        <v>400</v>
      </c>
      <c r="B59" s="285"/>
      <c r="C59" s="285"/>
      <c r="D59" s="285"/>
      <c r="E59" s="285"/>
      <c r="F59" s="285"/>
      <c r="G59" s="285"/>
      <c r="H59" s="285"/>
      <c r="I59" s="286"/>
    </row>
    <row r="60" spans="1:9" ht="17.25" thickBot="1">
      <c r="A60" s="287" t="s">
        <v>401</v>
      </c>
      <c r="B60" s="288"/>
      <c r="C60" s="288"/>
      <c r="D60" s="288"/>
      <c r="E60" s="288"/>
      <c r="F60" s="288"/>
      <c r="G60" s="288"/>
      <c r="H60" s="288"/>
      <c r="I60" s="289"/>
    </row>
    <row r="61" spans="1:9" ht="16.5">
      <c r="A61" s="290" t="s">
        <v>362</v>
      </c>
      <c r="B61" s="291"/>
      <c r="C61" s="291"/>
      <c r="D61" s="291"/>
      <c r="E61" s="291"/>
      <c r="F61" s="291"/>
      <c r="G61" s="292"/>
      <c r="H61" s="292"/>
      <c r="I61" s="293"/>
    </row>
    <row r="62" spans="1:9" ht="17.25" thickBot="1">
      <c r="A62" s="311" t="s">
        <v>402</v>
      </c>
      <c r="B62" s="312"/>
      <c r="C62" s="312"/>
      <c r="D62" s="312"/>
      <c r="E62" s="312"/>
      <c r="F62" s="312"/>
      <c r="G62" s="313"/>
      <c r="H62" s="313"/>
      <c r="I62" s="314"/>
    </row>
    <row r="63" spans="1:9" ht="16.5">
      <c r="A63" s="290" t="s">
        <v>363</v>
      </c>
      <c r="B63" s="291"/>
      <c r="C63" s="291"/>
      <c r="D63" s="291"/>
      <c r="E63" s="291"/>
      <c r="F63" s="291"/>
      <c r="G63" s="292"/>
      <c r="H63" s="292"/>
      <c r="I63" s="293"/>
    </row>
    <row r="64" spans="1:9" ht="53.25" customHeight="1" thickBot="1">
      <c r="A64" s="311" t="s">
        <v>403</v>
      </c>
      <c r="B64" s="312"/>
      <c r="C64" s="312"/>
      <c r="D64" s="312"/>
      <c r="E64" s="312"/>
      <c r="F64" s="312"/>
      <c r="G64" s="313"/>
      <c r="H64" s="313"/>
      <c r="I64" s="314"/>
    </row>
    <row r="65" spans="1:9" ht="16.5">
      <c r="A65" s="558" t="s">
        <v>350</v>
      </c>
      <c r="B65" s="559"/>
      <c r="C65" s="562" t="s">
        <v>320</v>
      </c>
      <c r="D65" s="563"/>
      <c r="E65" s="563"/>
      <c r="F65" s="563"/>
      <c r="G65" s="563"/>
      <c r="H65" s="563"/>
      <c r="I65" s="564"/>
    </row>
    <row r="66" spans="1:9" ht="16.5">
      <c r="A66" s="560"/>
      <c r="B66" s="561"/>
      <c r="C66" s="565" t="s">
        <v>490</v>
      </c>
      <c r="D66" s="566"/>
      <c r="E66" s="566"/>
      <c r="F66" s="566"/>
      <c r="G66" s="566"/>
      <c r="H66" s="566"/>
      <c r="I66" s="567"/>
    </row>
    <row r="67" spans="1:9" ht="16.5">
      <c r="A67" s="550" t="s">
        <v>496</v>
      </c>
      <c r="B67" s="551" t="s">
        <v>394</v>
      </c>
      <c r="C67" s="552" t="s">
        <v>354</v>
      </c>
      <c r="D67" s="553"/>
      <c r="E67" s="553"/>
      <c r="F67" s="553"/>
      <c r="G67" s="553"/>
      <c r="H67" s="553"/>
      <c r="I67" s="554"/>
    </row>
    <row r="68" spans="1:9" ht="17.25" thickBot="1">
      <c r="A68" s="550"/>
      <c r="B68" s="551"/>
      <c r="C68" s="555" t="s">
        <v>491</v>
      </c>
      <c r="D68" s="556"/>
      <c r="E68" s="556"/>
      <c r="F68" s="556"/>
      <c r="G68" s="556"/>
      <c r="H68" s="556"/>
      <c r="I68" s="557"/>
    </row>
    <row r="69" spans="1:9" ht="48" customHeight="1" thickBot="1">
      <c r="A69" s="544" t="s">
        <v>396</v>
      </c>
      <c r="B69" s="546"/>
      <c r="C69" s="63" t="s">
        <v>397</v>
      </c>
      <c r="D69" s="105">
        <v>0</v>
      </c>
      <c r="E69" s="105">
        <v>2</v>
      </c>
      <c r="F69" s="104">
        <v>2</v>
      </c>
      <c r="G69" s="87"/>
      <c r="H69" s="87"/>
      <c r="I69" s="88"/>
    </row>
    <row r="70" spans="1:9" ht="39.75" customHeight="1" thickBot="1">
      <c r="A70" s="544" t="s">
        <v>398</v>
      </c>
      <c r="B70" s="546"/>
      <c r="C70" s="89"/>
      <c r="D70" s="86" t="s">
        <v>356</v>
      </c>
      <c r="E70" s="86" t="s">
        <v>356</v>
      </c>
      <c r="F70" s="86" t="s">
        <v>356</v>
      </c>
      <c r="G70" s="89">
        <f ca="1">SUM(Lori!C29,Lori!C71)</f>
        <v>0</v>
      </c>
      <c r="H70" s="89">
        <f ca="1">SUM(Lori!D29,Lori!D71)</f>
        <v>29000</v>
      </c>
      <c r="I70" s="89">
        <f ca="1">SUM(Lori!E29,Lori!E71)</f>
        <v>33000</v>
      </c>
    </row>
    <row r="71" spans="1:9" ht="17.25" thickBot="1">
      <c r="A71" s="544" t="s">
        <v>399</v>
      </c>
      <c r="B71" s="545"/>
      <c r="C71" s="546"/>
      <c r="D71" s="90"/>
      <c r="E71" s="90"/>
      <c r="F71" s="86"/>
      <c r="G71" s="87"/>
      <c r="H71" s="87"/>
      <c r="I71" s="88"/>
    </row>
    <row r="72" spans="1:9" ht="16.5">
      <c r="A72" s="547" t="s">
        <v>400</v>
      </c>
      <c r="B72" s="548"/>
      <c r="C72" s="548"/>
      <c r="D72" s="548"/>
      <c r="E72" s="548"/>
      <c r="F72" s="548"/>
      <c r="G72" s="548"/>
      <c r="H72" s="548"/>
      <c r="I72" s="549"/>
    </row>
    <row r="73" spans="1:9" ht="17.25" thickBot="1">
      <c r="A73" s="537" t="s">
        <v>492</v>
      </c>
      <c r="B73" s="538"/>
      <c r="C73" s="538"/>
      <c r="D73" s="538"/>
      <c r="E73" s="538"/>
      <c r="F73" s="538"/>
      <c r="G73" s="538"/>
      <c r="H73" s="538"/>
      <c r="I73" s="539"/>
    </row>
    <row r="74" spans="1:9" ht="16.5">
      <c r="A74" s="540" t="s">
        <v>362</v>
      </c>
      <c r="B74" s="541"/>
      <c r="C74" s="541"/>
      <c r="D74" s="541"/>
      <c r="E74" s="541"/>
      <c r="F74" s="541"/>
      <c r="G74" s="542"/>
      <c r="H74" s="542"/>
      <c r="I74" s="543"/>
    </row>
    <row r="75" spans="1:9" ht="17.25" thickBot="1">
      <c r="A75" s="530" t="s">
        <v>402</v>
      </c>
      <c r="B75" s="531"/>
      <c r="C75" s="531"/>
      <c r="D75" s="531"/>
      <c r="E75" s="531"/>
      <c r="F75" s="531"/>
      <c r="G75" s="532"/>
      <c r="H75" s="532"/>
      <c r="I75" s="533"/>
    </row>
    <row r="76" spans="1:9" ht="16.5">
      <c r="A76" s="540" t="s">
        <v>363</v>
      </c>
      <c r="B76" s="541"/>
      <c r="C76" s="541"/>
      <c r="D76" s="541"/>
      <c r="E76" s="541"/>
      <c r="F76" s="541"/>
      <c r="G76" s="542"/>
      <c r="H76" s="542"/>
      <c r="I76" s="543"/>
    </row>
    <row r="77" spans="1:9" ht="58.5" customHeight="1" thickBot="1">
      <c r="A77" s="530" t="s">
        <v>403</v>
      </c>
      <c r="B77" s="531"/>
      <c r="C77" s="531"/>
      <c r="D77" s="531"/>
      <c r="E77" s="531"/>
      <c r="F77" s="531"/>
      <c r="G77" s="532"/>
      <c r="H77" s="532"/>
      <c r="I77" s="533"/>
    </row>
    <row r="78" spans="1:9" ht="16.5">
      <c r="A78" s="604" t="s">
        <v>412</v>
      </c>
      <c r="B78" s="606"/>
      <c r="C78" s="606"/>
      <c r="D78" s="606"/>
      <c r="E78" s="606"/>
      <c r="F78" s="606"/>
      <c r="G78" s="606"/>
      <c r="H78" s="606"/>
      <c r="I78" s="605"/>
    </row>
    <row r="79" spans="1:9" ht="17.25" thickBot="1">
      <c r="A79" s="575" t="s">
        <v>413</v>
      </c>
      <c r="B79" s="576"/>
      <c r="C79" s="576"/>
      <c r="D79" s="594"/>
      <c r="E79" s="594"/>
      <c r="F79" s="594"/>
      <c r="G79" s="594"/>
      <c r="H79" s="594"/>
      <c r="I79" s="596"/>
    </row>
    <row r="80" spans="1:9" ht="16.5">
      <c r="A80" s="597" t="s">
        <v>347</v>
      </c>
      <c r="B80" s="598"/>
      <c r="C80" s="598"/>
      <c r="D80" s="416" t="s">
        <v>323</v>
      </c>
      <c r="E80" s="416"/>
      <c r="F80" s="416"/>
      <c r="G80" s="416"/>
      <c r="H80" s="416"/>
      <c r="I80" s="416"/>
    </row>
    <row r="81" spans="1:11" ht="16.5">
      <c r="A81" s="599"/>
      <c r="B81" s="600"/>
      <c r="C81" s="600"/>
      <c r="D81" s="505" t="s">
        <v>414</v>
      </c>
      <c r="E81" s="505"/>
      <c r="F81" s="505"/>
      <c r="G81" s="505" t="s">
        <v>415</v>
      </c>
      <c r="H81" s="505"/>
      <c r="I81" s="505"/>
    </row>
    <row r="82" spans="1:11" ht="33.75" thickBot="1">
      <c r="A82" s="601"/>
      <c r="B82" s="602"/>
      <c r="C82" s="603"/>
      <c r="D82" s="20" t="s">
        <v>298</v>
      </c>
      <c r="E82" s="20" t="s">
        <v>299</v>
      </c>
      <c r="F82" s="20" t="s">
        <v>288</v>
      </c>
      <c r="G82" s="20" t="s">
        <v>298</v>
      </c>
      <c r="H82" s="20" t="s">
        <v>299</v>
      </c>
      <c r="I82" s="20" t="s">
        <v>288</v>
      </c>
    </row>
    <row r="83" spans="1:11" ht="16.5">
      <c r="A83" s="584" t="s">
        <v>350</v>
      </c>
      <c r="B83" s="585"/>
      <c r="C83" s="590" t="s">
        <v>320</v>
      </c>
      <c r="D83" s="591"/>
      <c r="E83" s="591"/>
      <c r="F83" s="591"/>
      <c r="G83" s="591"/>
      <c r="H83" s="591"/>
      <c r="I83" s="592"/>
    </row>
    <row r="84" spans="1:11" ht="16.5">
      <c r="A84" s="586"/>
      <c r="B84" s="587"/>
      <c r="C84" s="593" t="s">
        <v>370</v>
      </c>
      <c r="D84" s="594"/>
      <c r="E84" s="594"/>
      <c r="F84" s="595"/>
      <c r="G84" s="595"/>
      <c r="H84" s="595"/>
      <c r="I84" s="596"/>
    </row>
    <row r="85" spans="1:11" ht="17.25" thickBot="1">
      <c r="A85" s="588"/>
      <c r="B85" s="589"/>
      <c r="C85" s="571" t="s">
        <v>371</v>
      </c>
      <c r="D85" s="572"/>
      <c r="E85" s="572"/>
      <c r="F85" s="573"/>
      <c r="G85" s="573"/>
      <c r="H85" s="573"/>
      <c r="I85" s="574"/>
    </row>
    <row r="86" spans="1:11" ht="21.75" customHeight="1" thickBot="1">
      <c r="A86" s="109" t="s">
        <v>372</v>
      </c>
      <c r="B86" s="47" t="s">
        <v>373</v>
      </c>
      <c r="C86" s="575" t="s">
        <v>473</v>
      </c>
      <c r="D86" s="576"/>
      <c r="E86" s="576"/>
      <c r="F86" s="576"/>
      <c r="G86" s="576"/>
      <c r="H86" s="576"/>
      <c r="I86" s="577"/>
    </row>
    <row r="87" spans="1:11" ht="70.5" customHeight="1" thickBot="1">
      <c r="A87" s="604" t="s">
        <v>374</v>
      </c>
      <c r="B87" s="605"/>
      <c r="C87" s="176" t="s">
        <v>375</v>
      </c>
      <c r="D87" s="47">
        <v>8</v>
      </c>
      <c r="E87" s="47">
        <v>8</v>
      </c>
      <c r="F87" s="47">
        <v>8</v>
      </c>
      <c r="G87" s="47"/>
      <c r="H87" s="47"/>
      <c r="I87" s="47"/>
    </row>
    <row r="88" spans="1:11" ht="49.5" customHeight="1" thickBot="1">
      <c r="A88" s="575"/>
      <c r="B88" s="577"/>
      <c r="C88" s="176" t="s">
        <v>376</v>
      </c>
      <c r="D88" s="176"/>
      <c r="E88" s="176"/>
      <c r="F88" s="47"/>
      <c r="G88" s="47"/>
      <c r="H88" s="47"/>
      <c r="I88" s="47"/>
    </row>
    <row r="89" spans="1:11" ht="17.25" thickBot="1">
      <c r="A89" s="578" t="s">
        <v>377</v>
      </c>
      <c r="B89" s="579"/>
      <c r="C89" s="176"/>
      <c r="D89" s="176"/>
      <c r="E89" s="176"/>
      <c r="F89" s="47"/>
      <c r="G89" s="47"/>
      <c r="H89" s="47"/>
      <c r="I89" s="47"/>
    </row>
    <row r="90" spans="1:11" ht="53.25" customHeight="1" thickBot="1">
      <c r="A90" s="578" t="s">
        <v>378</v>
      </c>
      <c r="B90" s="580"/>
      <c r="C90" s="579"/>
      <c r="D90" s="176"/>
      <c r="E90" s="176"/>
      <c r="F90" s="47"/>
      <c r="G90" s="179">
        <f ca="1">SUM(Lori!C39:C46)</f>
        <v>39000</v>
      </c>
      <c r="H90" s="179">
        <f ca="1">SUM(Lori!D39:D46)</f>
        <v>191000</v>
      </c>
      <c r="I90" s="179">
        <f ca="1">SUM(Lori!E39:E46)</f>
        <v>191000</v>
      </c>
      <c r="K90" s="183"/>
    </row>
    <row r="91" spans="1:11" ht="37.5" customHeight="1" thickBot="1">
      <c r="A91" s="578" t="s">
        <v>379</v>
      </c>
      <c r="B91" s="579"/>
      <c r="C91" s="111">
        <f>I90</f>
        <v>191000</v>
      </c>
      <c r="D91" s="184"/>
      <c r="E91" s="184"/>
      <c r="F91" s="47"/>
      <c r="G91" s="47"/>
      <c r="H91" s="47"/>
      <c r="I91" s="47"/>
    </row>
    <row r="92" spans="1:11" ht="119.25" customHeight="1" thickBot="1">
      <c r="A92" s="578" t="s">
        <v>380</v>
      </c>
      <c r="B92" s="579"/>
      <c r="C92" s="176"/>
      <c r="D92" s="176"/>
      <c r="E92" s="176"/>
      <c r="F92" s="47"/>
      <c r="G92" s="47"/>
      <c r="H92" s="47"/>
      <c r="I92" s="47"/>
    </row>
    <row r="93" spans="1:11" ht="17.25" thickBot="1">
      <c r="A93" s="612" t="s">
        <v>362</v>
      </c>
      <c r="B93" s="614"/>
      <c r="C93" s="614"/>
      <c r="D93" s="614"/>
      <c r="E93" s="614"/>
      <c r="F93" s="614"/>
      <c r="G93" s="614"/>
      <c r="H93" s="614"/>
      <c r="I93" s="613"/>
    </row>
    <row r="94" spans="1:11" ht="17.25" thickBot="1">
      <c r="A94" s="578" t="s">
        <v>130</v>
      </c>
      <c r="B94" s="580"/>
      <c r="C94" s="580"/>
      <c r="D94" s="580"/>
      <c r="E94" s="580"/>
      <c r="F94" s="580"/>
      <c r="G94" s="580"/>
      <c r="H94" s="580"/>
      <c r="I94" s="579"/>
    </row>
    <row r="95" spans="1:11" ht="17.25" thickBot="1">
      <c r="A95" s="612" t="s">
        <v>363</v>
      </c>
      <c r="B95" s="614"/>
      <c r="C95" s="614"/>
      <c r="D95" s="614"/>
      <c r="E95" s="614"/>
      <c r="F95" s="614"/>
      <c r="G95" s="614"/>
      <c r="H95" s="614"/>
      <c r="I95" s="613"/>
    </row>
    <row r="96" spans="1:11" ht="17.25" thickBot="1">
      <c r="A96" s="578" t="s">
        <v>381</v>
      </c>
      <c r="B96" s="580"/>
      <c r="C96" s="580"/>
      <c r="D96" s="580"/>
      <c r="E96" s="580"/>
      <c r="F96" s="580"/>
      <c r="G96" s="580"/>
      <c r="H96" s="580"/>
      <c r="I96" s="579"/>
    </row>
    <row r="97" spans="1:9" ht="16.5">
      <c r="A97" s="584" t="s">
        <v>350</v>
      </c>
      <c r="B97" s="585"/>
      <c r="C97" s="590" t="s">
        <v>320</v>
      </c>
      <c r="D97" s="591"/>
      <c r="E97" s="591"/>
      <c r="F97" s="591"/>
      <c r="G97" s="591"/>
      <c r="H97" s="591"/>
      <c r="I97" s="592"/>
    </row>
    <row r="98" spans="1:9" ht="16.5">
      <c r="A98" s="586"/>
      <c r="B98" s="587"/>
      <c r="C98" s="593" t="s">
        <v>416</v>
      </c>
      <c r="D98" s="594"/>
      <c r="E98" s="594"/>
      <c r="F98" s="595"/>
      <c r="G98" s="595"/>
      <c r="H98" s="595"/>
      <c r="I98" s="596"/>
    </row>
    <row r="99" spans="1:9" ht="17.25" thickBot="1">
      <c r="A99" s="588"/>
      <c r="B99" s="589"/>
      <c r="C99" s="571" t="s">
        <v>371</v>
      </c>
      <c r="D99" s="572"/>
      <c r="E99" s="572"/>
      <c r="F99" s="573"/>
      <c r="G99" s="573"/>
      <c r="H99" s="573"/>
      <c r="I99" s="574"/>
    </row>
    <row r="100" spans="1:9" ht="17.25" thickBot="1">
      <c r="A100" s="109" t="s">
        <v>409</v>
      </c>
      <c r="B100" s="47" t="s">
        <v>373</v>
      </c>
      <c r="C100" s="575" t="s">
        <v>417</v>
      </c>
      <c r="D100" s="576"/>
      <c r="E100" s="576"/>
      <c r="F100" s="576"/>
      <c r="G100" s="576"/>
      <c r="H100" s="576"/>
      <c r="I100" s="577"/>
    </row>
    <row r="101" spans="1:9" ht="50.25" thickBot="1">
      <c r="A101" s="578" t="s">
        <v>374</v>
      </c>
      <c r="B101" s="579"/>
      <c r="C101" s="176" t="s">
        <v>418</v>
      </c>
      <c r="D101" s="237">
        <v>0</v>
      </c>
      <c r="E101" s="237">
        <v>13</v>
      </c>
      <c r="F101" s="237">
        <v>15.55</v>
      </c>
      <c r="G101" s="47"/>
      <c r="H101" s="47"/>
      <c r="I101" s="47"/>
    </row>
    <row r="102" spans="1:9" ht="17.25" thickBot="1">
      <c r="A102" s="578" t="s">
        <v>377</v>
      </c>
      <c r="B102" s="579"/>
      <c r="C102" s="176"/>
      <c r="D102" s="176"/>
      <c r="E102" s="176"/>
      <c r="F102" s="47"/>
      <c r="G102" s="47"/>
      <c r="H102" s="47"/>
      <c r="I102" s="47"/>
    </row>
    <row r="103" spans="1:9" ht="56.25" customHeight="1" thickBot="1">
      <c r="A103" s="578" t="s">
        <v>378</v>
      </c>
      <c r="B103" s="580"/>
      <c r="C103" s="579"/>
      <c r="D103" s="176"/>
      <c r="E103" s="176"/>
      <c r="F103" s="47"/>
      <c r="G103" s="110">
        <f ca="1">SUM(Lori!C60:C70)</f>
        <v>0</v>
      </c>
      <c r="H103" s="110">
        <f ca="1">SUM(Lori!D60:D70)</f>
        <v>300000</v>
      </c>
      <c r="I103" s="110">
        <f ca="1">SUM(Lori!E60:E70)</f>
        <v>375000</v>
      </c>
    </row>
    <row r="104" spans="1:9" ht="44.25" customHeight="1" thickBot="1">
      <c r="A104" s="578" t="s">
        <v>379</v>
      </c>
      <c r="B104" s="579"/>
      <c r="C104" s="185">
        <f>I103</f>
        <v>375000</v>
      </c>
      <c r="D104" s="185"/>
      <c r="E104" s="185"/>
      <c r="F104" s="47"/>
      <c r="G104" s="47"/>
      <c r="H104" s="47"/>
      <c r="I104" s="47"/>
    </row>
    <row r="105" spans="1:9" ht="124.5" customHeight="1" thickBot="1">
      <c r="A105" s="578" t="s">
        <v>380</v>
      </c>
      <c r="B105" s="579"/>
      <c r="C105" s="176"/>
      <c r="D105" s="176"/>
      <c r="E105" s="176"/>
      <c r="F105" s="47"/>
      <c r="G105" s="47"/>
      <c r="H105" s="47"/>
      <c r="I105" s="47"/>
    </row>
    <row r="106" spans="1:9" ht="16.5">
      <c r="A106" s="581" t="s">
        <v>362</v>
      </c>
      <c r="B106" s="582"/>
      <c r="C106" s="582"/>
      <c r="D106" s="582"/>
      <c r="E106" s="582"/>
      <c r="F106" s="582"/>
      <c r="G106" s="582"/>
      <c r="H106" s="582"/>
      <c r="I106" s="583"/>
    </row>
    <row r="107" spans="1:9" ht="17.25" thickBot="1">
      <c r="A107" s="575" t="s">
        <v>131</v>
      </c>
      <c r="B107" s="576"/>
      <c r="C107" s="576"/>
      <c r="D107" s="576"/>
      <c r="E107" s="576"/>
      <c r="F107" s="576"/>
      <c r="G107" s="576"/>
      <c r="H107" s="576"/>
      <c r="I107" s="577"/>
    </row>
    <row r="108" spans="1:9" ht="16.5">
      <c r="A108" s="581" t="s">
        <v>363</v>
      </c>
      <c r="B108" s="582"/>
      <c r="C108" s="582"/>
      <c r="D108" s="582"/>
      <c r="E108" s="582"/>
      <c r="F108" s="582"/>
      <c r="G108" s="582"/>
      <c r="H108" s="582"/>
      <c r="I108" s="583"/>
    </row>
    <row r="109" spans="1:9" ht="17.25" thickBot="1">
      <c r="A109" s="575" t="s">
        <v>381</v>
      </c>
      <c r="B109" s="576"/>
      <c r="C109" s="576"/>
      <c r="D109" s="576"/>
      <c r="E109" s="576"/>
      <c r="F109" s="576"/>
      <c r="G109" s="576"/>
      <c r="H109" s="576"/>
      <c r="I109" s="577"/>
    </row>
    <row r="110" spans="1:9" ht="16.5">
      <c r="A110" s="584" t="s">
        <v>350</v>
      </c>
      <c r="B110" s="585"/>
      <c r="C110" s="590" t="s">
        <v>320</v>
      </c>
      <c r="D110" s="591"/>
      <c r="E110" s="591"/>
      <c r="F110" s="591"/>
      <c r="G110" s="591"/>
      <c r="H110" s="591"/>
      <c r="I110" s="592"/>
    </row>
    <row r="111" spans="1:9" ht="16.5">
      <c r="A111" s="586"/>
      <c r="B111" s="587"/>
      <c r="C111" s="593" t="s">
        <v>419</v>
      </c>
      <c r="D111" s="594"/>
      <c r="E111" s="594"/>
      <c r="F111" s="595"/>
      <c r="G111" s="595"/>
      <c r="H111" s="595"/>
      <c r="I111" s="596"/>
    </row>
    <row r="112" spans="1:9" ht="17.25" thickBot="1">
      <c r="A112" s="588"/>
      <c r="B112" s="589"/>
      <c r="C112" s="571" t="s">
        <v>371</v>
      </c>
      <c r="D112" s="572"/>
      <c r="E112" s="572"/>
      <c r="F112" s="573"/>
      <c r="G112" s="573"/>
      <c r="H112" s="573"/>
      <c r="I112" s="574"/>
    </row>
    <row r="113" spans="1:9" ht="17.25" thickBot="1">
      <c r="A113" s="109" t="s">
        <v>408</v>
      </c>
      <c r="B113" s="47" t="s">
        <v>373</v>
      </c>
      <c r="C113" s="575" t="s">
        <v>419</v>
      </c>
      <c r="D113" s="576"/>
      <c r="E113" s="576"/>
      <c r="F113" s="576"/>
      <c r="G113" s="576"/>
      <c r="H113" s="576"/>
      <c r="I113" s="577"/>
    </row>
    <row r="114" spans="1:9" ht="37.5" customHeight="1" thickBot="1">
      <c r="A114" s="578" t="s">
        <v>374</v>
      </c>
      <c r="B114" s="579"/>
      <c r="C114" s="176" t="s">
        <v>420</v>
      </c>
      <c r="D114" s="47">
        <v>1</v>
      </c>
      <c r="E114" s="47">
        <v>2</v>
      </c>
      <c r="F114" s="47">
        <v>3.5</v>
      </c>
      <c r="G114" s="47"/>
      <c r="H114" s="47"/>
      <c r="I114" s="47"/>
    </row>
    <row r="115" spans="1:9" ht="17.25" thickBot="1">
      <c r="A115" s="578" t="s">
        <v>377</v>
      </c>
      <c r="B115" s="579"/>
      <c r="C115" s="176"/>
      <c r="D115" s="176"/>
      <c r="E115" s="176"/>
      <c r="F115" s="47"/>
      <c r="G115" s="47"/>
      <c r="H115" s="47"/>
      <c r="I115" s="47"/>
    </row>
    <row r="116" spans="1:9" ht="51.75" customHeight="1" thickBot="1">
      <c r="A116" s="578" t="s">
        <v>378</v>
      </c>
      <c r="B116" s="580"/>
      <c r="C116" s="579"/>
      <c r="D116" s="176"/>
      <c r="E116" s="176"/>
      <c r="F116" s="47"/>
      <c r="G116" s="179">
        <f ca="1">SUM(Lori!C14:C16)</f>
        <v>10000</v>
      </c>
      <c r="H116" s="179">
        <f ca="1">SUM(Lori!D14:D16)</f>
        <v>22000</v>
      </c>
      <c r="I116" s="179">
        <f ca="1">SUM(Lori!E14:E16)</f>
        <v>30000</v>
      </c>
    </row>
    <row r="117" spans="1:9" ht="34.5" customHeight="1" thickBot="1">
      <c r="A117" s="578" t="s">
        <v>379</v>
      </c>
      <c r="B117" s="579"/>
      <c r="C117" s="111">
        <f>I116</f>
        <v>30000</v>
      </c>
      <c r="D117" s="111"/>
      <c r="E117" s="111"/>
      <c r="F117" s="47"/>
      <c r="G117" s="47"/>
      <c r="H117" s="47"/>
      <c r="I117" s="47"/>
    </row>
    <row r="118" spans="1:9" ht="127.5" customHeight="1" thickBot="1">
      <c r="A118" s="578" t="s">
        <v>380</v>
      </c>
      <c r="B118" s="579"/>
      <c r="C118" s="176"/>
      <c r="D118" s="176"/>
      <c r="E118" s="176"/>
      <c r="F118" s="47"/>
      <c r="G118" s="47"/>
      <c r="H118" s="47"/>
      <c r="I118" s="47"/>
    </row>
    <row r="119" spans="1:9" ht="16.5">
      <c r="A119" s="581" t="s">
        <v>362</v>
      </c>
      <c r="B119" s="582"/>
      <c r="C119" s="582"/>
      <c r="D119" s="582"/>
      <c r="E119" s="582"/>
      <c r="F119" s="582"/>
      <c r="G119" s="582"/>
      <c r="H119" s="582"/>
      <c r="I119" s="583"/>
    </row>
    <row r="120" spans="1:9" ht="17.25" thickBot="1">
      <c r="A120" s="575" t="s">
        <v>474</v>
      </c>
      <c r="B120" s="576"/>
      <c r="C120" s="576"/>
      <c r="D120" s="576"/>
      <c r="E120" s="576"/>
      <c r="F120" s="576"/>
      <c r="G120" s="576"/>
      <c r="H120" s="576"/>
      <c r="I120" s="577"/>
    </row>
    <row r="121" spans="1:9" ht="16.5">
      <c r="A121" s="581" t="s">
        <v>363</v>
      </c>
      <c r="B121" s="582"/>
      <c r="C121" s="582"/>
      <c r="D121" s="582"/>
      <c r="E121" s="582"/>
      <c r="F121" s="582"/>
      <c r="G121" s="582"/>
      <c r="H121" s="582"/>
      <c r="I121" s="583"/>
    </row>
    <row r="122" spans="1:9" ht="28.5" customHeight="1" thickBot="1">
      <c r="A122" s="575" t="s">
        <v>381</v>
      </c>
      <c r="B122" s="576"/>
      <c r="C122" s="576"/>
      <c r="D122" s="576"/>
      <c r="E122" s="576"/>
      <c r="F122" s="576"/>
      <c r="G122" s="576"/>
      <c r="H122" s="576"/>
      <c r="I122" s="577"/>
    </row>
    <row r="123" spans="1:9" ht="16.5">
      <c r="A123" s="332" t="s">
        <v>350</v>
      </c>
      <c r="B123" s="333"/>
      <c r="C123" s="336" t="s">
        <v>320</v>
      </c>
      <c r="D123" s="337"/>
      <c r="E123" s="337"/>
      <c r="F123" s="337"/>
      <c r="G123" s="337"/>
      <c r="H123" s="337"/>
      <c r="I123" s="338"/>
    </row>
    <row r="124" spans="1:9" ht="16.5">
      <c r="A124" s="334"/>
      <c r="B124" s="335"/>
      <c r="C124" s="339" t="s">
        <v>421</v>
      </c>
      <c r="D124" s="340"/>
      <c r="E124" s="340"/>
      <c r="F124" s="340"/>
      <c r="G124" s="340"/>
      <c r="H124" s="340"/>
      <c r="I124" s="341"/>
    </row>
    <row r="125" spans="1:9" ht="16.5">
      <c r="A125" s="294" t="s">
        <v>385</v>
      </c>
      <c r="B125" s="295" t="s">
        <v>373</v>
      </c>
      <c r="C125" s="296" t="s">
        <v>354</v>
      </c>
      <c r="D125" s="297"/>
      <c r="E125" s="297"/>
      <c r="F125" s="297"/>
      <c r="G125" s="297"/>
      <c r="H125" s="297"/>
      <c r="I125" s="298"/>
    </row>
    <row r="126" spans="1:9" ht="17.25" thickBot="1">
      <c r="A126" s="487"/>
      <c r="B126" s="488"/>
      <c r="C126" s="342" t="s">
        <v>422</v>
      </c>
      <c r="D126" s="343"/>
      <c r="E126" s="343"/>
      <c r="F126" s="343"/>
      <c r="G126" s="343"/>
      <c r="H126" s="343"/>
      <c r="I126" s="344"/>
    </row>
    <row r="127" spans="1:9" ht="33">
      <c r="A127" s="476" t="s">
        <v>374</v>
      </c>
      <c r="B127" s="477"/>
      <c r="C127" s="95" t="s">
        <v>423</v>
      </c>
      <c r="D127" s="96">
        <v>2</v>
      </c>
      <c r="E127" s="96">
        <v>2</v>
      </c>
      <c r="F127" s="96">
        <v>2</v>
      </c>
      <c r="G127" s="97"/>
      <c r="H127" s="97"/>
      <c r="I127" s="98"/>
    </row>
    <row r="128" spans="1:9" ht="39.75" customHeight="1" thickBot="1">
      <c r="A128" s="478" t="s">
        <v>377</v>
      </c>
      <c r="B128" s="479"/>
      <c r="C128" s="99"/>
      <c r="D128" s="99"/>
      <c r="E128" s="99"/>
      <c r="F128" s="38"/>
      <c r="G128" s="100"/>
      <c r="H128" s="100"/>
      <c r="I128" s="39"/>
    </row>
    <row r="129" spans="1:9" ht="60.75" customHeight="1" thickBot="1">
      <c r="A129" s="489" t="s">
        <v>389</v>
      </c>
      <c r="B129" s="490"/>
      <c r="C129" s="490"/>
      <c r="D129" s="101"/>
      <c r="E129" s="101"/>
      <c r="F129" s="67"/>
      <c r="G129" s="102">
        <f ca="1">SUM(Lori!C57:C58)</f>
        <v>0</v>
      </c>
      <c r="H129" s="102">
        <f ca="1">SUM(Lori!D57:D58)</f>
        <v>7200</v>
      </c>
      <c r="I129" s="102">
        <f ca="1">SUM(Lori!E57:E58)</f>
        <v>8000</v>
      </c>
    </row>
    <row r="130" spans="1:9" ht="52.5" customHeight="1" thickBot="1">
      <c r="A130" s="305" t="s">
        <v>390</v>
      </c>
      <c r="B130" s="306"/>
      <c r="C130" s="103">
        <f>I129</f>
        <v>8000</v>
      </c>
      <c r="D130" s="103"/>
      <c r="E130" s="103"/>
      <c r="F130" s="67"/>
      <c r="G130" s="71"/>
      <c r="H130" s="71"/>
      <c r="I130" s="66"/>
    </row>
    <row r="131" spans="1:9" ht="129.75" customHeight="1" thickBot="1">
      <c r="A131" s="305" t="s">
        <v>391</v>
      </c>
      <c r="B131" s="306"/>
      <c r="C131" s="69"/>
      <c r="D131" s="69"/>
      <c r="E131" s="69"/>
      <c r="F131" s="67"/>
      <c r="G131" s="71"/>
      <c r="H131" s="71"/>
      <c r="I131" s="66"/>
    </row>
    <row r="132" spans="1:9" ht="16.5">
      <c r="A132" s="290" t="s">
        <v>362</v>
      </c>
      <c r="B132" s="291"/>
      <c r="C132" s="291"/>
      <c r="D132" s="291"/>
      <c r="E132" s="291"/>
      <c r="F132" s="291"/>
      <c r="G132" s="292"/>
      <c r="H132" s="292"/>
      <c r="I132" s="293"/>
    </row>
    <row r="133" spans="1:9" ht="17.25" thickBot="1">
      <c r="A133" s="311" t="s">
        <v>495</v>
      </c>
      <c r="B133" s="312"/>
      <c r="C133" s="312"/>
      <c r="D133" s="312"/>
      <c r="E133" s="312"/>
      <c r="F133" s="312"/>
      <c r="G133" s="313"/>
      <c r="H133" s="313"/>
      <c r="I133" s="314"/>
    </row>
    <row r="134" spans="1:9" ht="16.5">
      <c r="A134" s="290" t="s">
        <v>363</v>
      </c>
      <c r="B134" s="291"/>
      <c r="C134" s="291"/>
      <c r="D134" s="291"/>
      <c r="E134" s="291"/>
      <c r="F134" s="291"/>
      <c r="G134" s="292"/>
      <c r="H134" s="292"/>
      <c r="I134" s="293"/>
    </row>
    <row r="135" spans="1:9" ht="17.25" thickBot="1">
      <c r="A135" s="311" t="s">
        <v>381</v>
      </c>
      <c r="B135" s="312"/>
      <c r="C135" s="312"/>
      <c r="D135" s="312"/>
      <c r="E135" s="312"/>
      <c r="F135" s="312"/>
      <c r="G135" s="313"/>
      <c r="H135" s="313"/>
      <c r="I135" s="314"/>
    </row>
    <row r="136" spans="1:9" ht="16.5">
      <c r="A136" s="379" t="s">
        <v>350</v>
      </c>
      <c r="B136" s="380"/>
      <c r="C136" s="383" t="s">
        <v>320</v>
      </c>
      <c r="D136" s="384"/>
      <c r="E136" s="384"/>
      <c r="F136" s="384"/>
      <c r="G136" s="384"/>
      <c r="H136" s="384"/>
      <c r="I136" s="385"/>
    </row>
    <row r="137" spans="1:9" ht="16.5">
      <c r="A137" s="381"/>
      <c r="B137" s="382"/>
      <c r="C137" s="386" t="s">
        <v>384</v>
      </c>
      <c r="D137" s="387"/>
      <c r="E137" s="387"/>
      <c r="F137" s="387"/>
      <c r="G137" s="387"/>
      <c r="H137" s="387"/>
      <c r="I137" s="388"/>
    </row>
    <row r="138" spans="1:9" ht="16.5">
      <c r="A138" s="361" t="s">
        <v>434</v>
      </c>
      <c r="B138" s="363" t="s">
        <v>373</v>
      </c>
      <c r="C138" s="365" t="s">
        <v>354</v>
      </c>
      <c r="D138" s="366"/>
      <c r="E138" s="366"/>
      <c r="F138" s="366"/>
      <c r="G138" s="366"/>
      <c r="H138" s="366"/>
      <c r="I138" s="367"/>
    </row>
    <row r="139" spans="1:9" ht="17.25" thickBot="1">
      <c r="A139" s="362"/>
      <c r="B139" s="364"/>
      <c r="C139" s="368" t="s">
        <v>386</v>
      </c>
      <c r="D139" s="369"/>
      <c r="E139" s="369"/>
      <c r="F139" s="369"/>
      <c r="G139" s="369"/>
      <c r="H139" s="369"/>
      <c r="I139" s="370"/>
    </row>
    <row r="140" spans="1:9" ht="66">
      <c r="A140" s="347" t="s">
        <v>374</v>
      </c>
      <c r="B140" s="348"/>
      <c r="C140" s="48" t="s">
        <v>387</v>
      </c>
      <c r="D140" s="77">
        <v>58</v>
      </c>
      <c r="E140" s="77">
        <v>58</v>
      </c>
      <c r="F140" s="77">
        <v>58</v>
      </c>
      <c r="G140" s="50"/>
      <c r="H140" s="50"/>
      <c r="I140" s="51"/>
    </row>
    <row r="141" spans="1:9" ht="99.75" thickBot="1">
      <c r="A141" s="345" t="s">
        <v>377</v>
      </c>
      <c r="B141" s="346"/>
      <c r="C141" s="52" t="s">
        <v>388</v>
      </c>
      <c r="D141" s="52"/>
      <c r="E141" s="52"/>
      <c r="F141" s="53">
        <v>100</v>
      </c>
      <c r="G141" s="54"/>
      <c r="H141" s="54"/>
      <c r="I141" s="55"/>
    </row>
    <row r="142" spans="1:9" ht="68.25" customHeight="1" thickBot="1">
      <c r="A142" s="353" t="s">
        <v>389</v>
      </c>
      <c r="B142" s="354"/>
      <c r="C142" s="354"/>
      <c r="D142" s="56"/>
      <c r="E142" s="56"/>
      <c r="F142" s="57"/>
      <c r="G142" s="58">
        <f ca="1">Lori!C84</f>
        <v>55000</v>
      </c>
      <c r="H142" s="58">
        <f ca="1">Lori!D84</f>
        <v>55000</v>
      </c>
      <c r="I142" s="58">
        <f ca="1">Lori!E84</f>
        <v>55000</v>
      </c>
    </row>
    <row r="143" spans="1:9" ht="58.5" customHeight="1" thickBot="1">
      <c r="A143" s="355" t="s">
        <v>390</v>
      </c>
      <c r="B143" s="356"/>
      <c r="C143" s="58">
        <f>I142</f>
        <v>55000</v>
      </c>
      <c r="D143" s="59"/>
      <c r="E143" s="59"/>
      <c r="F143" s="57"/>
      <c r="G143" s="60"/>
      <c r="H143" s="60"/>
      <c r="I143" s="61"/>
    </row>
    <row r="144" spans="1:9" ht="132.75" customHeight="1" thickBot="1">
      <c r="A144" s="355" t="s">
        <v>391</v>
      </c>
      <c r="B144" s="356"/>
      <c r="C144" s="62"/>
      <c r="D144" s="62"/>
      <c r="E144" s="62"/>
      <c r="F144" s="57"/>
      <c r="G144" s="60"/>
      <c r="H144" s="60"/>
      <c r="I144" s="61"/>
    </row>
    <row r="145" spans="1:9" ht="16.5">
      <c r="A145" s="357" t="s">
        <v>362</v>
      </c>
      <c r="B145" s="358"/>
      <c r="C145" s="358"/>
      <c r="D145" s="358"/>
      <c r="E145" s="358"/>
      <c r="F145" s="358"/>
      <c r="G145" s="359"/>
      <c r="H145" s="359"/>
      <c r="I145" s="360"/>
    </row>
    <row r="146" spans="1:9" ht="17.25" thickBot="1">
      <c r="A146" s="349" t="s">
        <v>495</v>
      </c>
      <c r="B146" s="350"/>
      <c r="C146" s="350"/>
      <c r="D146" s="350"/>
      <c r="E146" s="350"/>
      <c r="F146" s="350"/>
      <c r="G146" s="351"/>
      <c r="H146" s="351"/>
      <c r="I146" s="352"/>
    </row>
    <row r="147" spans="1:9" ht="16.5">
      <c r="A147" s="357" t="s">
        <v>363</v>
      </c>
      <c r="B147" s="358"/>
      <c r="C147" s="358"/>
      <c r="D147" s="358"/>
      <c r="E147" s="358"/>
      <c r="F147" s="358"/>
      <c r="G147" s="359"/>
      <c r="H147" s="359"/>
      <c r="I147" s="360"/>
    </row>
    <row r="148" spans="1:9" ht="17.25" thickBot="1">
      <c r="A148" s="349" t="s">
        <v>381</v>
      </c>
      <c r="B148" s="350"/>
      <c r="C148" s="350"/>
      <c r="D148" s="350"/>
      <c r="E148" s="350"/>
      <c r="F148" s="350"/>
      <c r="G148" s="351"/>
      <c r="H148" s="351"/>
      <c r="I148" s="352"/>
    </row>
    <row r="149" spans="1:9" ht="16.5">
      <c r="A149" s="584" t="s">
        <v>350</v>
      </c>
      <c r="B149" s="585"/>
      <c r="C149" s="590" t="s">
        <v>320</v>
      </c>
      <c r="D149" s="572"/>
      <c r="E149" s="572"/>
      <c r="F149" s="572"/>
      <c r="G149" s="591"/>
      <c r="H149" s="572"/>
      <c r="I149" s="592"/>
    </row>
    <row r="150" spans="1:9" ht="16.5">
      <c r="A150" s="586"/>
      <c r="B150" s="587"/>
      <c r="C150" s="593" t="s">
        <v>410</v>
      </c>
      <c r="D150" s="594"/>
      <c r="E150" s="594"/>
      <c r="F150" s="595"/>
      <c r="G150" s="595"/>
      <c r="H150" s="595"/>
      <c r="I150" s="596"/>
    </row>
    <row r="151" spans="1:9" ht="17.25" thickBot="1">
      <c r="A151" s="588"/>
      <c r="B151" s="589"/>
      <c r="C151" s="571" t="s">
        <v>371</v>
      </c>
      <c r="D151" s="572"/>
      <c r="E151" s="572"/>
      <c r="F151" s="573"/>
      <c r="G151" s="573"/>
      <c r="H151" s="573"/>
      <c r="I151" s="574"/>
    </row>
    <row r="152" spans="1:9" ht="17.25" thickBot="1">
      <c r="A152" s="186" t="s">
        <v>404</v>
      </c>
      <c r="B152" s="187" t="s">
        <v>366</v>
      </c>
      <c r="C152" s="575" t="s">
        <v>487</v>
      </c>
      <c r="D152" s="576"/>
      <c r="E152" s="576"/>
      <c r="F152" s="576"/>
      <c r="G152" s="576"/>
      <c r="H152" s="576"/>
      <c r="I152" s="577"/>
    </row>
    <row r="153" spans="1:9" ht="42.75" customHeight="1" thickBot="1">
      <c r="A153" s="615" t="s">
        <v>405</v>
      </c>
      <c r="B153" s="615"/>
      <c r="C153" s="175"/>
      <c r="D153" s="47" t="s">
        <v>356</v>
      </c>
      <c r="E153" s="47" t="s">
        <v>356</v>
      </c>
      <c r="F153" s="47" t="s">
        <v>356</v>
      </c>
      <c r="G153" s="1">
        <f ca="1">SUM(Lori!C48:C50)</f>
        <v>0</v>
      </c>
      <c r="H153" s="1">
        <f ca="1">SUM(Lori!D48:D50)</f>
        <v>0</v>
      </c>
      <c r="I153" s="1">
        <f ca="1">SUM(Lori!E48:E50)</f>
        <v>35000</v>
      </c>
    </row>
    <row r="154" spans="1:9" ht="17.25" thickBot="1">
      <c r="A154" s="616" t="s">
        <v>357</v>
      </c>
      <c r="B154" s="617"/>
      <c r="C154" s="614"/>
      <c r="D154" s="614"/>
      <c r="E154" s="614"/>
      <c r="F154" s="614"/>
      <c r="G154" s="614"/>
      <c r="H154" s="614"/>
      <c r="I154" s="613"/>
    </row>
    <row r="155" spans="1:9" ht="17.25" thickBot="1">
      <c r="A155" s="578" t="s">
        <v>132</v>
      </c>
      <c r="B155" s="580"/>
      <c r="C155" s="580"/>
      <c r="D155" s="580"/>
      <c r="E155" s="580"/>
      <c r="F155" s="580"/>
      <c r="G155" s="580"/>
      <c r="H155" s="580"/>
      <c r="I155" s="579"/>
    </row>
    <row r="156" spans="1:9" ht="17.25" thickBot="1">
      <c r="A156" s="618" t="s">
        <v>358</v>
      </c>
      <c r="B156" s="619"/>
      <c r="C156" s="619"/>
      <c r="D156" s="619"/>
      <c r="E156" s="619"/>
      <c r="F156" s="619"/>
      <c r="G156" s="619"/>
      <c r="H156" s="619"/>
      <c r="I156" s="620"/>
    </row>
    <row r="157" spans="1:9" ht="115.5" customHeight="1" thickBot="1">
      <c r="A157" s="612" t="s">
        <v>359</v>
      </c>
      <c r="B157" s="613"/>
      <c r="C157" s="578" t="s">
        <v>406</v>
      </c>
      <c r="D157" s="580"/>
      <c r="E157" s="580"/>
      <c r="F157" s="580"/>
      <c r="G157" s="580"/>
      <c r="H157" s="580"/>
      <c r="I157" s="579"/>
    </row>
    <row r="158" spans="1:9" ht="59.25" customHeight="1" thickBot="1">
      <c r="A158" s="612" t="s">
        <v>361</v>
      </c>
      <c r="B158" s="613"/>
      <c r="C158" s="188"/>
      <c r="D158" s="188"/>
      <c r="E158" s="188"/>
      <c r="F158" s="188"/>
      <c r="G158" s="188"/>
      <c r="H158" s="188"/>
      <c r="I158" s="188"/>
    </row>
    <row r="159" spans="1:9" ht="17.25" thickBot="1">
      <c r="A159" s="612" t="s">
        <v>362</v>
      </c>
      <c r="B159" s="614"/>
      <c r="C159" s="614"/>
      <c r="D159" s="614"/>
      <c r="E159" s="614"/>
      <c r="F159" s="614"/>
      <c r="G159" s="614"/>
      <c r="H159" s="614"/>
      <c r="I159" s="613"/>
    </row>
    <row r="160" spans="1:9" ht="17.25" thickBot="1">
      <c r="A160" s="612" t="s">
        <v>363</v>
      </c>
      <c r="B160" s="614"/>
      <c r="C160" s="614"/>
      <c r="D160" s="614"/>
      <c r="E160" s="614"/>
      <c r="F160" s="614"/>
      <c r="G160" s="614"/>
      <c r="H160" s="614"/>
      <c r="I160" s="613"/>
    </row>
    <row r="161" spans="1:9" ht="17.25" thickBot="1">
      <c r="A161" s="578" t="s">
        <v>407</v>
      </c>
      <c r="B161" s="580"/>
      <c r="C161" s="580"/>
      <c r="D161" s="580"/>
      <c r="E161" s="580"/>
      <c r="F161" s="580"/>
      <c r="G161" s="580"/>
      <c r="H161" s="580"/>
      <c r="I161" s="579"/>
    </row>
    <row r="162" spans="1:9" s="37" customFormat="1" ht="16.5">
      <c r="A162" s="332" t="s">
        <v>350</v>
      </c>
      <c r="B162" s="333"/>
      <c r="C162" s="336" t="s">
        <v>320</v>
      </c>
      <c r="D162" s="337"/>
      <c r="E162" s="337"/>
      <c r="F162" s="337"/>
      <c r="G162" s="337"/>
      <c r="H162" s="337"/>
      <c r="I162" s="338"/>
    </row>
    <row r="163" spans="1:9" s="37" customFormat="1" ht="16.5">
      <c r="A163" s="334"/>
      <c r="B163" s="335"/>
      <c r="C163" s="339" t="s">
        <v>510</v>
      </c>
      <c r="D163" s="340"/>
      <c r="E163" s="340"/>
      <c r="F163" s="340"/>
      <c r="G163" s="340"/>
      <c r="H163" s="340"/>
      <c r="I163" s="341"/>
    </row>
    <row r="164" spans="1:9" s="37" customFormat="1" ht="16.5">
      <c r="A164" s="294" t="s">
        <v>450</v>
      </c>
      <c r="B164" s="295" t="s">
        <v>394</v>
      </c>
      <c r="C164" s="296" t="s">
        <v>354</v>
      </c>
      <c r="D164" s="297"/>
      <c r="E164" s="297"/>
      <c r="F164" s="297"/>
      <c r="G164" s="297"/>
      <c r="H164" s="297"/>
      <c r="I164" s="298"/>
    </row>
    <row r="165" spans="1:9" s="37" customFormat="1" ht="17.25" thickBot="1">
      <c r="A165" s="294"/>
      <c r="B165" s="295"/>
      <c r="C165" s="342" t="s">
        <v>395</v>
      </c>
      <c r="D165" s="343"/>
      <c r="E165" s="343"/>
      <c r="F165" s="343"/>
      <c r="G165" s="343"/>
      <c r="H165" s="343"/>
      <c r="I165" s="344"/>
    </row>
    <row r="166" spans="1:9" s="37" customFormat="1" ht="33.75" thickBot="1">
      <c r="A166" s="305" t="s">
        <v>396</v>
      </c>
      <c r="B166" s="306"/>
      <c r="C166" s="63" t="s">
        <v>397</v>
      </c>
      <c r="D166" s="64">
        <v>2</v>
      </c>
      <c r="E166" s="64">
        <v>2</v>
      </c>
      <c r="F166" s="64">
        <v>2</v>
      </c>
      <c r="G166" s="65"/>
      <c r="H166" s="65"/>
      <c r="I166" s="66"/>
    </row>
    <row r="167" spans="1:9" s="37" customFormat="1" ht="38.25" customHeight="1" thickBot="1">
      <c r="A167" s="305" t="s">
        <v>398</v>
      </c>
      <c r="B167" s="306"/>
      <c r="C167" s="63"/>
      <c r="D167" s="67" t="s">
        <v>356</v>
      </c>
      <c r="E167" s="67" t="s">
        <v>356</v>
      </c>
      <c r="F167" s="67" t="s">
        <v>356</v>
      </c>
      <c r="G167" s="68">
        <f ca="1">SUM(Lori!C27:C28)</f>
        <v>0</v>
      </c>
      <c r="H167" s="68">
        <f ca="1">SUM(Lori!D27:D28)</f>
        <v>30000</v>
      </c>
      <c r="I167" s="68">
        <f ca="1">SUM(Lori!E27:E28)</f>
        <v>30000</v>
      </c>
    </row>
    <row r="168" spans="1:9" s="37" customFormat="1" ht="17.25" thickBot="1">
      <c r="A168" s="305" t="s">
        <v>399</v>
      </c>
      <c r="B168" s="307"/>
      <c r="C168" s="306"/>
      <c r="D168" s="70"/>
      <c r="E168" s="70"/>
      <c r="F168" s="67"/>
      <c r="G168" s="71"/>
      <c r="H168" s="71"/>
      <c r="I168" s="66"/>
    </row>
    <row r="169" spans="1:9" s="37" customFormat="1" ht="16.5">
      <c r="A169" s="284" t="s">
        <v>400</v>
      </c>
      <c r="B169" s="285"/>
      <c r="C169" s="285"/>
      <c r="D169" s="285"/>
      <c r="E169" s="285"/>
      <c r="F169" s="285"/>
      <c r="G169" s="285"/>
      <c r="H169" s="285"/>
      <c r="I169" s="286"/>
    </row>
    <row r="170" spans="1:9" s="37" customFormat="1" ht="17.25" thickBot="1">
      <c r="A170" s="287" t="s">
        <v>401</v>
      </c>
      <c r="B170" s="288"/>
      <c r="C170" s="288"/>
      <c r="D170" s="288"/>
      <c r="E170" s="288"/>
      <c r="F170" s="288"/>
      <c r="G170" s="288"/>
      <c r="H170" s="288"/>
      <c r="I170" s="289"/>
    </row>
    <row r="171" spans="1:9" s="37" customFormat="1" ht="16.5">
      <c r="A171" s="290" t="s">
        <v>362</v>
      </c>
      <c r="B171" s="291"/>
      <c r="C171" s="291"/>
      <c r="D171" s="291"/>
      <c r="E171" s="291"/>
      <c r="F171" s="291"/>
      <c r="G171" s="292"/>
      <c r="H171" s="292"/>
      <c r="I171" s="293"/>
    </row>
    <row r="172" spans="1:9" s="37" customFormat="1" ht="17.25" thickBot="1">
      <c r="A172" s="311" t="s">
        <v>402</v>
      </c>
      <c r="B172" s="312"/>
      <c r="C172" s="312"/>
      <c r="D172" s="312"/>
      <c r="E172" s="312"/>
      <c r="F172" s="312"/>
      <c r="G172" s="313"/>
      <c r="H172" s="313"/>
      <c r="I172" s="314"/>
    </row>
    <row r="173" spans="1:9" s="37" customFormat="1" ht="16.5">
      <c r="A173" s="290" t="s">
        <v>363</v>
      </c>
      <c r="B173" s="291"/>
      <c r="C173" s="291"/>
      <c r="D173" s="291"/>
      <c r="E173" s="291"/>
      <c r="F173" s="291"/>
      <c r="G173" s="292"/>
      <c r="H173" s="292"/>
      <c r="I173" s="293"/>
    </row>
    <row r="174" spans="1:9" s="37" customFormat="1" ht="48.75" customHeight="1" thickBot="1">
      <c r="A174" s="311" t="s">
        <v>403</v>
      </c>
      <c r="B174" s="312"/>
      <c r="C174" s="312"/>
      <c r="D174" s="312"/>
      <c r="E174" s="312"/>
      <c r="F174" s="312"/>
      <c r="G174" s="313"/>
      <c r="H174" s="313"/>
      <c r="I174" s="314"/>
    </row>
    <row r="175" spans="1:9" s="37" customFormat="1" ht="16.5">
      <c r="A175" s="332" t="s">
        <v>350</v>
      </c>
      <c r="B175" s="333"/>
      <c r="C175" s="296" t="s">
        <v>320</v>
      </c>
      <c r="D175" s="297"/>
      <c r="E175" s="297"/>
      <c r="F175" s="297"/>
      <c r="G175" s="297"/>
      <c r="H175" s="297"/>
      <c r="I175" s="298"/>
    </row>
    <row r="176" spans="1:9" s="37" customFormat="1" ht="16.5">
      <c r="A176" s="334"/>
      <c r="B176" s="335"/>
      <c r="C176" s="621" t="s">
        <v>133</v>
      </c>
      <c r="D176" s="622"/>
      <c r="E176" s="622"/>
      <c r="F176" s="623"/>
      <c r="G176" s="623"/>
      <c r="H176" s="623"/>
      <c r="I176" s="624"/>
    </row>
    <row r="177" spans="1:9" s="37" customFormat="1" ht="16.5">
      <c r="A177" s="294" t="s">
        <v>450</v>
      </c>
      <c r="B177" s="295" t="s">
        <v>394</v>
      </c>
      <c r="C177" s="296" t="s">
        <v>354</v>
      </c>
      <c r="D177" s="297"/>
      <c r="E177" s="297"/>
      <c r="F177" s="297"/>
      <c r="G177" s="297"/>
      <c r="H177" s="297"/>
      <c r="I177" s="298"/>
    </row>
    <row r="178" spans="1:9" s="37" customFormat="1" ht="33.75" customHeight="1" thickBot="1">
      <c r="A178" s="294"/>
      <c r="B178" s="295"/>
      <c r="C178" s="342" t="s">
        <v>118</v>
      </c>
      <c r="D178" s="343"/>
      <c r="E178" s="343"/>
      <c r="F178" s="343"/>
      <c r="G178" s="343"/>
      <c r="H178" s="343"/>
      <c r="I178" s="344"/>
    </row>
    <row r="179" spans="1:9" s="37" customFormat="1" ht="50.25" customHeight="1" thickBot="1">
      <c r="A179" s="305" t="s">
        <v>396</v>
      </c>
      <c r="B179" s="306"/>
      <c r="C179" s="63" t="s">
        <v>397</v>
      </c>
      <c r="D179" s="197">
        <v>8</v>
      </c>
      <c r="E179" s="197">
        <v>8</v>
      </c>
      <c r="F179" s="198">
        <v>8</v>
      </c>
      <c r="G179" s="71"/>
      <c r="H179" s="71"/>
      <c r="I179" s="66"/>
    </row>
    <row r="180" spans="1:9" s="37" customFormat="1" ht="50.25" customHeight="1" thickBot="1">
      <c r="A180" s="305" t="s">
        <v>398</v>
      </c>
      <c r="B180" s="306"/>
      <c r="C180" s="63"/>
      <c r="D180" s="67" t="s">
        <v>356</v>
      </c>
      <c r="E180" s="67" t="s">
        <v>356</v>
      </c>
      <c r="F180" s="67" t="s">
        <v>356</v>
      </c>
      <c r="G180" s="1">
        <f ca="1">SUM(Lori!C76:C83)</f>
        <v>25000</v>
      </c>
      <c r="H180" s="1">
        <f ca="1">SUM(Lori!D76:D83)</f>
        <v>25000</v>
      </c>
      <c r="I180" s="1">
        <f ca="1">SUM(Lori!E76:E83)</f>
        <v>25000</v>
      </c>
    </row>
    <row r="181" spans="1:9" s="37" customFormat="1" ht="17.25" thickBot="1">
      <c r="A181" s="305" t="s">
        <v>399</v>
      </c>
      <c r="B181" s="307"/>
      <c r="C181" s="306"/>
      <c r="D181" s="70"/>
      <c r="E181" s="70"/>
      <c r="F181" s="67"/>
      <c r="G181" s="71"/>
      <c r="H181" s="71"/>
      <c r="I181" s="66"/>
    </row>
    <row r="182" spans="1:9" s="37" customFormat="1" ht="16.5">
      <c r="A182" s="284" t="s">
        <v>400</v>
      </c>
      <c r="B182" s="285"/>
      <c r="C182" s="285"/>
      <c r="D182" s="285"/>
      <c r="E182" s="285"/>
      <c r="F182" s="285"/>
      <c r="G182" s="285"/>
      <c r="H182" s="285"/>
      <c r="I182" s="286"/>
    </row>
    <row r="183" spans="1:9" s="37" customFormat="1" ht="17.25" thickBot="1">
      <c r="A183" s="287" t="s">
        <v>111</v>
      </c>
      <c r="B183" s="288"/>
      <c r="C183" s="288"/>
      <c r="D183" s="288"/>
      <c r="E183" s="288"/>
      <c r="F183" s="288"/>
      <c r="G183" s="288"/>
      <c r="H183" s="288"/>
      <c r="I183" s="289"/>
    </row>
    <row r="184" spans="1:9" s="37" customFormat="1" ht="16.5">
      <c r="A184" s="290" t="s">
        <v>362</v>
      </c>
      <c r="B184" s="291"/>
      <c r="C184" s="291"/>
      <c r="D184" s="291"/>
      <c r="E184" s="291"/>
      <c r="F184" s="291"/>
      <c r="G184" s="292"/>
      <c r="H184" s="292"/>
      <c r="I184" s="293"/>
    </row>
    <row r="185" spans="1:9" s="37" customFormat="1" ht="15" customHeight="1" thickBot="1">
      <c r="A185" s="311" t="s">
        <v>402</v>
      </c>
      <c r="B185" s="312"/>
      <c r="C185" s="312"/>
      <c r="D185" s="312"/>
      <c r="E185" s="312"/>
      <c r="F185" s="312"/>
      <c r="G185" s="313"/>
      <c r="H185" s="313"/>
      <c r="I185" s="314"/>
    </row>
    <row r="186" spans="1:9" s="37" customFormat="1" ht="16.5">
      <c r="A186" s="290" t="s">
        <v>363</v>
      </c>
      <c r="B186" s="291"/>
      <c r="C186" s="291"/>
      <c r="D186" s="291"/>
      <c r="E186" s="291"/>
      <c r="F186" s="291"/>
      <c r="G186" s="292"/>
      <c r="H186" s="292"/>
      <c r="I186" s="293"/>
    </row>
    <row r="187" spans="1:9" s="37" customFormat="1" ht="33.75" customHeight="1" thickBot="1">
      <c r="A187" s="311" t="s">
        <v>403</v>
      </c>
      <c r="B187" s="312"/>
      <c r="C187" s="312"/>
      <c r="D187" s="312"/>
      <c r="E187" s="312"/>
      <c r="F187" s="312"/>
      <c r="G187" s="313"/>
      <c r="H187" s="313"/>
      <c r="I187" s="314"/>
    </row>
    <row r="188" spans="1:9" ht="16.5">
      <c r="A188" s="37"/>
      <c r="B188" s="37"/>
      <c r="C188" s="37"/>
      <c r="D188" s="37"/>
      <c r="E188" s="37"/>
      <c r="F188" s="37"/>
      <c r="G188" s="37"/>
      <c r="H188" s="37"/>
      <c r="I188" s="37"/>
    </row>
    <row r="191" spans="1:9">
      <c r="I191" s="182"/>
    </row>
  </sheetData>
  <mergeCells count="217">
    <mergeCell ref="A183:I183"/>
    <mergeCell ref="A184:I184"/>
    <mergeCell ref="A185:I185"/>
    <mergeCell ref="A186:I186"/>
    <mergeCell ref="A179:B179"/>
    <mergeCell ref="A180:B180"/>
    <mergeCell ref="A181:C181"/>
    <mergeCell ref="A182:I182"/>
    <mergeCell ref="A187:I187"/>
    <mergeCell ref="A172:I172"/>
    <mergeCell ref="A173:I173"/>
    <mergeCell ref="A174:I174"/>
    <mergeCell ref="A175:B176"/>
    <mergeCell ref="C175:I175"/>
    <mergeCell ref="C176:I176"/>
    <mergeCell ref="A177:A178"/>
    <mergeCell ref="B177:B178"/>
    <mergeCell ref="C177:I177"/>
    <mergeCell ref="C178:I178"/>
    <mergeCell ref="A34:B34"/>
    <mergeCell ref="A35:I35"/>
    <mergeCell ref="A36:I36"/>
    <mergeCell ref="A37:I37"/>
    <mergeCell ref="A38:I38"/>
    <mergeCell ref="A162:B163"/>
    <mergeCell ref="C162:I162"/>
    <mergeCell ref="C163:I163"/>
    <mergeCell ref="A164:A165"/>
    <mergeCell ref="B67:B68"/>
    <mergeCell ref="C67:I67"/>
    <mergeCell ref="C68:I68"/>
    <mergeCell ref="B164:B165"/>
    <mergeCell ref="C165:I165"/>
    <mergeCell ref="A160:I160"/>
    <mergeCell ref="A161:I161"/>
    <mergeCell ref="C97:I97"/>
    <mergeCell ref="A73:I73"/>
    <mergeCell ref="A74:I74"/>
    <mergeCell ref="A75:I75"/>
    <mergeCell ref="A76:I76"/>
    <mergeCell ref="A69:B69"/>
    <mergeCell ref="A70:B70"/>
    <mergeCell ref="A71:C71"/>
    <mergeCell ref="A72:I72"/>
    <mergeCell ref="A123:B124"/>
    <mergeCell ref="A77:I77"/>
    <mergeCell ref="A136:B137"/>
    <mergeCell ref="C136:I136"/>
    <mergeCell ref="C137:I137"/>
    <mergeCell ref="A93:I93"/>
    <mergeCell ref="A94:I94"/>
    <mergeCell ref="A95:I95"/>
    <mergeCell ref="A96:I96"/>
    <mergeCell ref="A97:B99"/>
    <mergeCell ref="C100:I100"/>
    <mergeCell ref="A101:B101"/>
    <mergeCell ref="A102:B102"/>
    <mergeCell ref="A103:C103"/>
    <mergeCell ref="A104:B104"/>
    <mergeCell ref="A105:B105"/>
    <mergeCell ref="A153:B153"/>
    <mergeCell ref="A154:I154"/>
    <mergeCell ref="A155:I155"/>
    <mergeCell ref="A156:I156"/>
    <mergeCell ref="A157:B157"/>
    <mergeCell ref="A138:A139"/>
    <mergeCell ref="B138:B139"/>
    <mergeCell ref="C138:I138"/>
    <mergeCell ref="A158:B158"/>
    <mergeCell ref="A159:I159"/>
    <mergeCell ref="A170:I170"/>
    <mergeCell ref="A166:B166"/>
    <mergeCell ref="C164:I164"/>
    <mergeCell ref="C98:I98"/>
    <mergeCell ref="A169:I169"/>
    <mergeCell ref="A167:B167"/>
    <mergeCell ref="A168:C168"/>
    <mergeCell ref="C152:I152"/>
    <mergeCell ref="A130:B130"/>
    <mergeCell ref="A131:B131"/>
    <mergeCell ref="C139:I139"/>
    <mergeCell ref="A140:B140"/>
    <mergeCell ref="A141:B141"/>
    <mergeCell ref="A142:C142"/>
    <mergeCell ref="A148:I148"/>
    <mergeCell ref="A132:I132"/>
    <mergeCell ref="A133:I133"/>
    <mergeCell ref="A134:I134"/>
    <mergeCell ref="A135:I135"/>
    <mergeCell ref="A171:I171"/>
    <mergeCell ref="A143:B143"/>
    <mergeCell ref="A144:B144"/>
    <mergeCell ref="A145:I145"/>
    <mergeCell ref="C157:I157"/>
    <mergeCell ref="A1:I1"/>
    <mergeCell ref="A3:I3"/>
    <mergeCell ref="A5:I5"/>
    <mergeCell ref="A7:I7"/>
    <mergeCell ref="A149:B151"/>
    <mergeCell ref="C149:I149"/>
    <mergeCell ref="C150:I150"/>
    <mergeCell ref="C151:I151"/>
    <mergeCell ref="A146:I146"/>
    <mergeCell ref="A147:I147"/>
    <mergeCell ref="A17:B17"/>
    <mergeCell ref="A18:C18"/>
    <mergeCell ref="A19:I19"/>
    <mergeCell ref="A9:C11"/>
    <mergeCell ref="D9:I9"/>
    <mergeCell ref="D10:F10"/>
    <mergeCell ref="G10:I10"/>
    <mergeCell ref="A20:I20"/>
    <mergeCell ref="A21:I21"/>
    <mergeCell ref="A12:B13"/>
    <mergeCell ref="C12:I12"/>
    <mergeCell ref="C13:I13"/>
    <mergeCell ref="A14:A15"/>
    <mergeCell ref="B14:B15"/>
    <mergeCell ref="C14:I14"/>
    <mergeCell ref="C15:I15"/>
    <mergeCell ref="A16:B16"/>
    <mergeCell ref="A22:I22"/>
    <mergeCell ref="A23:I23"/>
    <mergeCell ref="A24:I24"/>
    <mergeCell ref="A25:B26"/>
    <mergeCell ref="C25:I25"/>
    <mergeCell ref="C26:I26"/>
    <mergeCell ref="A29:B29"/>
    <mergeCell ref="A30:I30"/>
    <mergeCell ref="A31:I31"/>
    <mergeCell ref="A32:I32"/>
    <mergeCell ref="A27:A28"/>
    <mergeCell ref="B27:B28"/>
    <mergeCell ref="C27:I27"/>
    <mergeCell ref="C28:I28"/>
    <mergeCell ref="A78:I78"/>
    <mergeCell ref="A79:I79"/>
    <mergeCell ref="C42:I42"/>
    <mergeCell ref="A43:B43"/>
    <mergeCell ref="A44:B44"/>
    <mergeCell ref="A45:C45"/>
    <mergeCell ref="A65:B66"/>
    <mergeCell ref="C65:I65"/>
    <mergeCell ref="C66:I66"/>
    <mergeCell ref="A67:A68"/>
    <mergeCell ref="C40:I40"/>
    <mergeCell ref="A41:A42"/>
    <mergeCell ref="B41:B42"/>
    <mergeCell ref="C41:I41"/>
    <mergeCell ref="A33:B33"/>
    <mergeCell ref="C33:I33"/>
    <mergeCell ref="A39:B40"/>
    <mergeCell ref="C39:I39"/>
    <mergeCell ref="A49:I49"/>
    <mergeCell ref="A52:B53"/>
    <mergeCell ref="C52:I52"/>
    <mergeCell ref="C53:I53"/>
    <mergeCell ref="A54:A55"/>
    <mergeCell ref="B54:B55"/>
    <mergeCell ref="C54:I54"/>
    <mergeCell ref="C55:I55"/>
    <mergeCell ref="C85:I85"/>
    <mergeCell ref="A46:I46"/>
    <mergeCell ref="C86:I86"/>
    <mergeCell ref="A87:B88"/>
    <mergeCell ref="A89:B89"/>
    <mergeCell ref="D80:I80"/>
    <mergeCell ref="D81:F81"/>
    <mergeCell ref="G81:I81"/>
    <mergeCell ref="A47:I47"/>
    <mergeCell ref="A48:I48"/>
    <mergeCell ref="A50:I50"/>
    <mergeCell ref="A51:I51"/>
    <mergeCell ref="A62:I62"/>
    <mergeCell ref="A63:I63"/>
    <mergeCell ref="A90:C90"/>
    <mergeCell ref="A91:B91"/>
    <mergeCell ref="A80:C82"/>
    <mergeCell ref="A83:B85"/>
    <mergeCell ref="C83:I83"/>
    <mergeCell ref="C84:I84"/>
    <mergeCell ref="A56:B56"/>
    <mergeCell ref="A118:B118"/>
    <mergeCell ref="A106:I106"/>
    <mergeCell ref="A107:I107"/>
    <mergeCell ref="A108:I108"/>
    <mergeCell ref="A109:I109"/>
    <mergeCell ref="A110:B112"/>
    <mergeCell ref="C110:I110"/>
    <mergeCell ref="C111:I111"/>
    <mergeCell ref="A92:B92"/>
    <mergeCell ref="A57:B57"/>
    <mergeCell ref="A58:C58"/>
    <mergeCell ref="A59:I59"/>
    <mergeCell ref="A60:I60"/>
    <mergeCell ref="A61:I61"/>
    <mergeCell ref="A64:I64"/>
    <mergeCell ref="A127:B127"/>
    <mergeCell ref="A128:B128"/>
    <mergeCell ref="A129:C129"/>
    <mergeCell ref="A119:I119"/>
    <mergeCell ref="A120:I120"/>
    <mergeCell ref="A121:I121"/>
    <mergeCell ref="A122:I122"/>
    <mergeCell ref="C123:I123"/>
    <mergeCell ref="C124:I124"/>
    <mergeCell ref="C125:I125"/>
    <mergeCell ref="A125:A126"/>
    <mergeCell ref="B125:B126"/>
    <mergeCell ref="C126:I126"/>
    <mergeCell ref="C99:I99"/>
    <mergeCell ref="C113:I113"/>
    <mergeCell ref="A114:B114"/>
    <mergeCell ref="A115:B115"/>
    <mergeCell ref="A116:C116"/>
    <mergeCell ref="A117:B117"/>
    <mergeCell ref="C112:I112"/>
  </mergeCells>
  <phoneticPr fontId="0" type="noConversion"/>
  <pageMargins left="0.24" right="0.19" top="0.17" bottom="0.17" header="0.17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44"/>
  <sheetViews>
    <sheetView topLeftCell="A37" zoomScaleNormal="100" workbookViewId="0">
      <selection activeCell="A37" sqref="A1:IV65536"/>
    </sheetView>
  </sheetViews>
  <sheetFormatPr defaultRowHeight="15"/>
  <cols>
    <col min="1" max="1" width="6.85546875" style="4" customWidth="1"/>
    <col min="2" max="2" width="48" style="154" customWidth="1"/>
    <col min="3" max="3" width="16.140625" style="4" customWidth="1"/>
    <col min="4" max="4" width="16" style="4" customWidth="1"/>
    <col min="5" max="5" width="15.85546875" style="4" customWidth="1"/>
    <col min="6" max="16384" width="9.140625" style="4"/>
  </cols>
  <sheetData>
    <row r="1" spans="1:6" ht="17.25" customHeight="1">
      <c r="A1" s="281" t="s">
        <v>308</v>
      </c>
      <c r="B1" s="281"/>
      <c r="C1" s="281"/>
      <c r="D1" s="281"/>
      <c r="E1" s="281"/>
      <c r="F1" s="120"/>
    </row>
    <row r="2" spans="1:6" ht="33" customHeight="1">
      <c r="A2" s="281" t="s">
        <v>285</v>
      </c>
      <c r="B2" s="281"/>
      <c r="C2" s="281"/>
      <c r="D2" s="281"/>
      <c r="E2" s="281"/>
      <c r="F2" s="120"/>
    </row>
    <row r="3" spans="1:6" ht="17.25">
      <c r="A3" s="239"/>
      <c r="B3" s="121"/>
      <c r="C3" s="239"/>
      <c r="D3" s="239"/>
      <c r="E3" s="239"/>
    </row>
    <row r="4" spans="1:6" ht="17.25">
      <c r="A4" s="239"/>
      <c r="B4" s="121"/>
      <c r="C4" s="239"/>
      <c r="D4" s="239"/>
      <c r="E4" s="121"/>
    </row>
    <row r="5" spans="1:6" ht="51" customHeight="1">
      <c r="A5" s="282" t="s">
        <v>307</v>
      </c>
      <c r="B5" s="282"/>
      <c r="C5" s="282"/>
      <c r="D5" s="282"/>
      <c r="E5" s="282"/>
    </row>
    <row r="6" spans="1:6" ht="30.75" customHeight="1">
      <c r="A6" s="122"/>
      <c r="B6" s="122"/>
      <c r="C6" s="122"/>
      <c r="D6" s="122"/>
      <c r="E6" s="122"/>
    </row>
    <row r="7" spans="1:6" ht="18">
      <c r="A7" s="283" t="s">
        <v>286</v>
      </c>
      <c r="B7" s="283"/>
      <c r="C7" s="283"/>
      <c r="D7" s="283"/>
      <c r="E7" s="283"/>
    </row>
    <row r="8" spans="1:6" ht="75" customHeight="1">
      <c r="A8" s="3" t="s">
        <v>282</v>
      </c>
      <c r="B8" s="123" t="s">
        <v>287</v>
      </c>
      <c r="C8" s="124" t="s">
        <v>298</v>
      </c>
      <c r="D8" s="124" t="s">
        <v>299</v>
      </c>
      <c r="E8" s="3" t="s">
        <v>288</v>
      </c>
    </row>
    <row r="9" spans="1:6" ht="17.25">
      <c r="A9" s="125"/>
      <c r="B9" s="3" t="s">
        <v>281</v>
      </c>
      <c r="C9" s="243">
        <f>C19+C11+C41+C44</f>
        <v>244500</v>
      </c>
      <c r="D9" s="243">
        <f>D19+D11+D41+D44</f>
        <v>1149715</v>
      </c>
      <c r="E9" s="243">
        <f>E19+E11+E41+E44</f>
        <v>1318000</v>
      </c>
    </row>
    <row r="10" spans="1:6" ht="17.25">
      <c r="A10" s="125"/>
      <c r="B10" s="125" t="s">
        <v>289</v>
      </c>
      <c r="C10" s="125"/>
      <c r="D10" s="125"/>
      <c r="E10" s="125"/>
    </row>
    <row r="11" spans="1:6" ht="34.5">
      <c r="A11" s="129">
        <v>1</v>
      </c>
      <c r="B11" s="3" t="s">
        <v>293</v>
      </c>
      <c r="C11" s="250">
        <f>SUM(C13:C18)</f>
        <v>28800</v>
      </c>
      <c r="D11" s="250">
        <f>SUM(D13:D18)</f>
        <v>280920</v>
      </c>
      <c r="E11" s="250">
        <f>SUM(E13:E18)</f>
        <v>306800</v>
      </c>
    </row>
    <row r="12" spans="1:6" ht="17.25">
      <c r="A12" s="129"/>
      <c r="B12" s="3" t="s">
        <v>290</v>
      </c>
      <c r="C12" s="250"/>
      <c r="D12" s="250"/>
      <c r="E12" s="250"/>
    </row>
    <row r="13" spans="1:6" s="141" customFormat="1" ht="36">
      <c r="A13" s="142">
        <v>1.1000000000000001</v>
      </c>
      <c r="B13" s="142" t="s">
        <v>815</v>
      </c>
      <c r="C13" s="140">
        <v>24000</v>
      </c>
      <c r="D13" s="140">
        <v>24000</v>
      </c>
      <c r="E13" s="140">
        <v>24000</v>
      </c>
    </row>
    <row r="14" spans="1:6" s="141" customFormat="1" ht="36">
      <c r="A14" s="142">
        <v>1.4</v>
      </c>
      <c r="B14" s="142" t="s">
        <v>833</v>
      </c>
      <c r="C14" s="131">
        <v>0</v>
      </c>
      <c r="D14" s="131">
        <f>E14*90%</f>
        <v>38700</v>
      </c>
      <c r="E14" s="140">
        <v>43000</v>
      </c>
    </row>
    <row r="15" spans="1:6" s="141" customFormat="1" ht="19.5" customHeight="1">
      <c r="A15" s="142">
        <v>1.5</v>
      </c>
      <c r="B15" s="142" t="s">
        <v>834</v>
      </c>
      <c r="C15" s="131">
        <v>0</v>
      </c>
      <c r="D15" s="131">
        <f>E15*90%</f>
        <v>60300</v>
      </c>
      <c r="E15" s="140">
        <v>67000</v>
      </c>
    </row>
    <row r="16" spans="1:6" s="141" customFormat="1" ht="36">
      <c r="A16" s="142">
        <v>1.2</v>
      </c>
      <c r="B16" s="142" t="s">
        <v>830</v>
      </c>
      <c r="C16" s="131">
        <v>0</v>
      </c>
      <c r="D16" s="131">
        <f>E16*90%</f>
        <v>47520</v>
      </c>
      <c r="E16" s="140">
        <v>52800</v>
      </c>
    </row>
    <row r="17" spans="1:5" s="141" customFormat="1" ht="36">
      <c r="A17" s="142">
        <v>1.3</v>
      </c>
      <c r="B17" s="142" t="s">
        <v>831</v>
      </c>
      <c r="C17" s="131">
        <v>0</v>
      </c>
      <c r="D17" s="131">
        <f>E17*90%</f>
        <v>86400</v>
      </c>
      <c r="E17" s="140">
        <v>96000</v>
      </c>
    </row>
    <row r="18" spans="1:5" s="141" customFormat="1" ht="36">
      <c r="A18" s="142">
        <v>1.6</v>
      </c>
      <c r="B18" s="142" t="s">
        <v>832</v>
      </c>
      <c r="C18" s="140">
        <f>D18*20%</f>
        <v>4800</v>
      </c>
      <c r="D18" s="140">
        <v>24000</v>
      </c>
      <c r="E18" s="140">
        <v>24000</v>
      </c>
    </row>
    <row r="19" spans="1:5" ht="34.5">
      <c r="A19" s="142">
        <v>2</v>
      </c>
      <c r="B19" s="152" t="s">
        <v>549</v>
      </c>
      <c r="C19" s="162">
        <f>SUM(C21:C40)</f>
        <v>161700</v>
      </c>
      <c r="D19" s="162">
        <f>SUM(D21:D40)</f>
        <v>814795</v>
      </c>
      <c r="E19" s="162">
        <f>SUM(E21:E40)</f>
        <v>882200</v>
      </c>
    </row>
    <row r="20" spans="1:5" ht="18">
      <c r="A20" s="142"/>
      <c r="B20" s="3" t="s">
        <v>290</v>
      </c>
      <c r="C20" s="3"/>
      <c r="D20" s="3"/>
      <c r="E20" s="3"/>
    </row>
    <row r="21" spans="1:5" s="141" customFormat="1" ht="36">
      <c r="A21" s="142">
        <v>2.1</v>
      </c>
      <c r="B21" s="142" t="s">
        <v>816</v>
      </c>
      <c r="C21" s="131">
        <v>0</v>
      </c>
      <c r="D21" s="131">
        <f>E21*95%</f>
        <v>45600</v>
      </c>
      <c r="E21" s="140">
        <v>48000</v>
      </c>
    </row>
    <row r="22" spans="1:5" s="141" customFormat="1" ht="36">
      <c r="A22" s="140">
        <v>2.2000000000000002</v>
      </c>
      <c r="B22" s="142" t="s">
        <v>817</v>
      </c>
      <c r="C22" s="140">
        <v>33300</v>
      </c>
      <c r="D22" s="140">
        <v>33300</v>
      </c>
      <c r="E22" s="140">
        <v>33300</v>
      </c>
    </row>
    <row r="23" spans="1:5" s="141" customFormat="1" ht="36">
      <c r="A23" s="142">
        <v>2.2999999999999998</v>
      </c>
      <c r="B23" s="142" t="s">
        <v>818</v>
      </c>
      <c r="C23" s="131">
        <v>0</v>
      </c>
      <c r="D23" s="131">
        <f t="shared" ref="D23:D34" si="0">E23*95%</f>
        <v>31635</v>
      </c>
      <c r="E23" s="140">
        <v>33300</v>
      </c>
    </row>
    <row r="24" spans="1:5" s="141" customFormat="1" ht="36">
      <c r="A24" s="140">
        <v>2.4</v>
      </c>
      <c r="B24" s="142" t="s">
        <v>819</v>
      </c>
      <c r="C24" s="131">
        <v>0</v>
      </c>
      <c r="D24" s="131">
        <f t="shared" si="0"/>
        <v>43700</v>
      </c>
      <c r="E24" s="140">
        <v>46000</v>
      </c>
    </row>
    <row r="25" spans="1:5" s="141" customFormat="1" ht="36">
      <c r="A25" s="142">
        <v>2.5</v>
      </c>
      <c r="B25" s="142" t="s">
        <v>820</v>
      </c>
      <c r="C25" s="140">
        <v>28500</v>
      </c>
      <c r="D25" s="140">
        <v>28500</v>
      </c>
      <c r="E25" s="140">
        <v>28500</v>
      </c>
    </row>
    <row r="26" spans="1:5" s="141" customFormat="1" ht="36">
      <c r="A26" s="140">
        <v>2.6</v>
      </c>
      <c r="B26" s="142" t="s">
        <v>821</v>
      </c>
      <c r="C26" s="140">
        <v>33300</v>
      </c>
      <c r="D26" s="140">
        <v>33300</v>
      </c>
      <c r="E26" s="140">
        <v>33300</v>
      </c>
    </row>
    <row r="27" spans="1:5" s="141" customFormat="1" ht="36">
      <c r="A27" s="142">
        <v>2.7</v>
      </c>
      <c r="B27" s="142" t="s">
        <v>822</v>
      </c>
      <c r="C27" s="131">
        <v>0</v>
      </c>
      <c r="D27" s="131">
        <f t="shared" si="0"/>
        <v>27075</v>
      </c>
      <c r="E27" s="140">
        <v>28500</v>
      </c>
    </row>
    <row r="28" spans="1:5" s="141" customFormat="1" ht="36">
      <c r="A28" s="140">
        <v>2.8</v>
      </c>
      <c r="B28" s="142" t="s">
        <v>823</v>
      </c>
      <c r="C28" s="140">
        <v>28500</v>
      </c>
      <c r="D28" s="140">
        <v>28500</v>
      </c>
      <c r="E28" s="140">
        <v>28500</v>
      </c>
    </row>
    <row r="29" spans="1:5" s="141" customFormat="1" ht="36">
      <c r="A29" s="142">
        <v>2.9</v>
      </c>
      <c r="B29" s="142" t="s">
        <v>824</v>
      </c>
      <c r="C29" s="131">
        <v>0</v>
      </c>
      <c r="D29" s="131">
        <f t="shared" si="0"/>
        <v>31635</v>
      </c>
      <c r="E29" s="140">
        <v>33300</v>
      </c>
    </row>
    <row r="30" spans="1:5" s="141" customFormat="1" ht="36">
      <c r="A30" s="270">
        <v>2.1</v>
      </c>
      <c r="B30" s="142" t="s">
        <v>825</v>
      </c>
      <c r="C30" s="131">
        <v>0</v>
      </c>
      <c r="D30" s="131">
        <f t="shared" si="0"/>
        <v>27075</v>
      </c>
      <c r="E30" s="140">
        <v>28500</v>
      </c>
    </row>
    <row r="31" spans="1:5" s="141" customFormat="1" ht="36">
      <c r="A31" s="142">
        <v>2.11</v>
      </c>
      <c r="B31" s="142" t="s">
        <v>826</v>
      </c>
      <c r="C31" s="140">
        <v>33300</v>
      </c>
      <c r="D31" s="140">
        <v>33300</v>
      </c>
      <c r="E31" s="140">
        <v>33300</v>
      </c>
    </row>
    <row r="32" spans="1:5" s="141" customFormat="1" ht="36">
      <c r="A32" s="270">
        <v>2.12</v>
      </c>
      <c r="B32" s="142" t="s">
        <v>827</v>
      </c>
      <c r="C32" s="131">
        <v>0</v>
      </c>
      <c r="D32" s="131">
        <f t="shared" si="0"/>
        <v>27075</v>
      </c>
      <c r="E32" s="140">
        <v>28500</v>
      </c>
    </row>
    <row r="33" spans="1:6" s="141" customFormat="1" ht="36">
      <c r="A33" s="142">
        <v>2.13</v>
      </c>
      <c r="B33" s="142" t="s">
        <v>828</v>
      </c>
      <c r="C33" s="131">
        <v>0</v>
      </c>
      <c r="D33" s="131">
        <f t="shared" si="0"/>
        <v>31825</v>
      </c>
      <c r="E33" s="140">
        <v>33500</v>
      </c>
    </row>
    <row r="34" spans="1:6" s="141" customFormat="1" ht="36">
      <c r="A34" s="270">
        <v>2.14</v>
      </c>
      <c r="B34" s="142" t="s">
        <v>829</v>
      </c>
      <c r="C34" s="131">
        <v>0</v>
      </c>
      <c r="D34" s="131">
        <f t="shared" si="0"/>
        <v>31635</v>
      </c>
      <c r="E34" s="140">
        <v>33300</v>
      </c>
    </row>
    <row r="35" spans="1:6" s="141" customFormat="1" ht="54">
      <c r="A35" s="142">
        <v>2.15</v>
      </c>
      <c r="B35" s="142" t="s">
        <v>838</v>
      </c>
      <c r="C35" s="140">
        <v>0</v>
      </c>
      <c r="D35" s="140">
        <v>86400</v>
      </c>
      <c r="E35" s="140">
        <v>86400</v>
      </c>
    </row>
    <row r="36" spans="1:6" s="141" customFormat="1" ht="54">
      <c r="A36" s="270">
        <v>2.16</v>
      </c>
      <c r="B36" s="142" t="s">
        <v>839</v>
      </c>
      <c r="C36" s="140">
        <v>0</v>
      </c>
      <c r="D36" s="140">
        <v>62400</v>
      </c>
      <c r="E36" s="140">
        <v>62400</v>
      </c>
    </row>
    <row r="37" spans="1:6" s="141" customFormat="1" ht="36">
      <c r="A37" s="142">
        <v>2.17</v>
      </c>
      <c r="B37" s="142" t="s">
        <v>835</v>
      </c>
      <c r="C37" s="135">
        <v>0</v>
      </c>
      <c r="D37" s="135">
        <f>E37*80%</f>
        <v>138000</v>
      </c>
      <c r="E37" s="140">
        <v>172500</v>
      </c>
    </row>
    <row r="38" spans="1:6" s="141" customFormat="1" ht="36">
      <c r="A38" s="270">
        <v>2.1800000000000002</v>
      </c>
      <c r="B38" s="142" t="s">
        <v>836</v>
      </c>
      <c r="C38" s="135">
        <v>0</v>
      </c>
      <c r="D38" s="135">
        <f>E38*80%</f>
        <v>26800</v>
      </c>
      <c r="E38" s="140">
        <v>33500</v>
      </c>
    </row>
    <row r="39" spans="1:6" s="141" customFormat="1" ht="36">
      <c r="A39" s="142">
        <v>2.19</v>
      </c>
      <c r="B39" s="142" t="s">
        <v>837</v>
      </c>
      <c r="C39" s="135">
        <v>0</v>
      </c>
      <c r="D39" s="135">
        <f>E39*80%</f>
        <v>42240</v>
      </c>
      <c r="E39" s="140">
        <v>52800</v>
      </c>
    </row>
    <row r="40" spans="1:6" ht="54">
      <c r="A40" s="270">
        <v>2.2000000000000002</v>
      </c>
      <c r="B40" s="142" t="s">
        <v>212</v>
      </c>
      <c r="C40" s="135">
        <v>4800</v>
      </c>
      <c r="D40" s="135">
        <v>4800</v>
      </c>
      <c r="E40" s="135">
        <v>4800</v>
      </c>
      <c r="F40" s="141"/>
    </row>
    <row r="41" spans="1:6" ht="18">
      <c r="A41" s="149">
        <v>4</v>
      </c>
      <c r="B41" s="271" t="s">
        <v>16</v>
      </c>
      <c r="C41" s="140">
        <f>C43</f>
        <v>0</v>
      </c>
      <c r="D41" s="140">
        <f>D43</f>
        <v>0</v>
      </c>
      <c r="E41" s="140">
        <f>E43</f>
        <v>75000</v>
      </c>
    </row>
    <row r="42" spans="1:6" ht="18">
      <c r="A42" s="134"/>
      <c r="B42" s="3" t="s">
        <v>290</v>
      </c>
      <c r="C42" s="244"/>
      <c r="D42" s="244"/>
      <c r="E42" s="244"/>
    </row>
    <row r="43" spans="1:6" s="141" customFormat="1" ht="108">
      <c r="A43" s="142">
        <v>4.0999999999999996</v>
      </c>
      <c r="B43" s="142" t="s">
        <v>219</v>
      </c>
      <c r="C43" s="140">
        <v>0</v>
      </c>
      <c r="D43" s="140">
        <v>0</v>
      </c>
      <c r="E43" s="140">
        <v>75000</v>
      </c>
    </row>
    <row r="44" spans="1:6" ht="17.25">
      <c r="A44" s="130">
        <v>5</v>
      </c>
      <c r="B44" s="201" t="s">
        <v>295</v>
      </c>
      <c r="C44" s="248">
        <v>54000</v>
      </c>
      <c r="D44" s="248">
        <v>54000</v>
      </c>
      <c r="E44" s="248">
        <v>54000</v>
      </c>
    </row>
  </sheetData>
  <mergeCells count="4">
    <mergeCell ref="A5:E5"/>
    <mergeCell ref="A7:E7"/>
    <mergeCell ref="A1:E1"/>
    <mergeCell ref="A2:E2"/>
  </mergeCells>
  <phoneticPr fontId="0" type="noConversion"/>
  <pageMargins left="0.27559055118110237" right="0.23622047244094491" top="0.15748031496062992" bottom="0.19685039370078741" header="0.31496062992125984" footer="0.31496062992125984"/>
  <pageSetup paperSize="9" scale="9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130"/>
  <sheetViews>
    <sheetView topLeftCell="A67" workbookViewId="0">
      <selection activeCell="E52" sqref="E52"/>
    </sheetView>
  </sheetViews>
  <sheetFormatPr defaultRowHeight="15"/>
  <cols>
    <col min="1" max="1" width="10.42578125" style="180" customWidth="1"/>
    <col min="2" max="2" width="12.42578125" style="180" customWidth="1"/>
    <col min="3" max="3" width="25.85546875" style="180" customWidth="1"/>
    <col min="4" max="4" width="15.85546875" style="180" customWidth="1"/>
    <col min="5" max="5" width="20.5703125" style="180" customWidth="1"/>
    <col min="6" max="6" width="12.28515625" style="180" customWidth="1"/>
    <col min="7" max="7" width="15" style="180" customWidth="1"/>
    <col min="8" max="8" width="13.85546875" style="180" customWidth="1"/>
    <col min="9" max="9" width="11.140625" style="180" bestFit="1" customWidth="1"/>
    <col min="10" max="16384" width="9.140625" style="180"/>
  </cols>
  <sheetData>
    <row r="1" spans="1:9" ht="16.5">
      <c r="A1" s="481" t="s">
        <v>497</v>
      </c>
      <c r="B1" s="481"/>
      <c r="C1" s="481"/>
      <c r="D1" s="481"/>
      <c r="E1" s="481"/>
      <c r="F1" s="481"/>
      <c r="G1" s="481"/>
      <c r="H1" s="481"/>
      <c r="I1" s="481"/>
    </row>
    <row r="2" spans="1:9" ht="16.5">
      <c r="A2" s="17"/>
      <c r="B2" s="17"/>
      <c r="C2" s="17"/>
      <c r="D2" s="17"/>
      <c r="E2" s="17"/>
      <c r="F2" s="17"/>
      <c r="G2" s="17"/>
      <c r="H2" s="17"/>
      <c r="I2" s="17"/>
    </row>
    <row r="3" spans="1:9" ht="44.25" customHeight="1">
      <c r="A3" s="483" t="s">
        <v>498</v>
      </c>
      <c r="B3" s="483"/>
      <c r="C3" s="483"/>
      <c r="D3" s="483"/>
      <c r="E3" s="483"/>
      <c r="F3" s="483"/>
      <c r="G3" s="483"/>
      <c r="H3" s="483"/>
      <c r="I3" s="483"/>
    </row>
    <row r="6" spans="1:9" ht="16.5">
      <c r="A6" s="480" t="s">
        <v>345</v>
      </c>
      <c r="B6" s="480"/>
      <c r="C6" s="480"/>
      <c r="D6" s="480"/>
      <c r="E6" s="480"/>
      <c r="F6" s="480"/>
      <c r="G6" s="480"/>
      <c r="H6" s="480"/>
      <c r="I6" s="480"/>
    </row>
    <row r="8" spans="1:9" ht="16.5">
      <c r="A8" s="465" t="s">
        <v>346</v>
      </c>
      <c r="B8" s="465"/>
      <c r="C8" s="465"/>
      <c r="D8" s="465"/>
      <c r="E8" s="465"/>
      <c r="F8" s="465"/>
      <c r="G8" s="465"/>
      <c r="H8" s="465"/>
      <c r="I8" s="465"/>
    </row>
    <row r="9" spans="1:9" ht="17.25" thickBot="1">
      <c r="A9" s="19"/>
      <c r="B9" s="19"/>
      <c r="C9" s="19"/>
      <c r="D9" s="19"/>
      <c r="E9" s="19"/>
      <c r="F9" s="19"/>
      <c r="G9" s="19"/>
      <c r="H9" s="19"/>
      <c r="I9" s="19"/>
    </row>
    <row r="10" spans="1:9" ht="16.5">
      <c r="A10" s="466" t="s">
        <v>347</v>
      </c>
      <c r="B10" s="467"/>
      <c r="C10" s="468"/>
      <c r="D10" s="416" t="s">
        <v>323</v>
      </c>
      <c r="E10" s="416"/>
      <c r="F10" s="416"/>
      <c r="G10" s="416"/>
      <c r="H10" s="416"/>
      <c r="I10" s="416"/>
    </row>
    <row r="11" spans="1:9" ht="16.5">
      <c r="A11" s="469"/>
      <c r="B11" s="470"/>
      <c r="C11" s="471"/>
      <c r="D11" s="475" t="s">
        <v>348</v>
      </c>
      <c r="E11" s="475"/>
      <c r="F11" s="475"/>
      <c r="G11" s="475" t="s">
        <v>349</v>
      </c>
      <c r="H11" s="475"/>
      <c r="I11" s="475"/>
    </row>
    <row r="12" spans="1:9" ht="33.75" thickBot="1">
      <c r="A12" s="472"/>
      <c r="B12" s="473"/>
      <c r="C12" s="474"/>
      <c r="D12" s="20" t="s">
        <v>298</v>
      </c>
      <c r="E12" s="20" t="s">
        <v>299</v>
      </c>
      <c r="F12" s="21" t="s">
        <v>288</v>
      </c>
      <c r="G12" s="20" t="s">
        <v>298</v>
      </c>
      <c r="H12" s="20" t="s">
        <v>299</v>
      </c>
      <c r="I12" s="22" t="s">
        <v>288</v>
      </c>
    </row>
    <row r="13" spans="1:9" ht="16.5">
      <c r="A13" s="379" t="s">
        <v>350</v>
      </c>
      <c r="B13" s="380"/>
      <c r="C13" s="383" t="s">
        <v>320</v>
      </c>
      <c r="D13" s="384"/>
      <c r="E13" s="384"/>
      <c r="F13" s="384"/>
      <c r="G13" s="384"/>
      <c r="H13" s="384"/>
      <c r="I13" s="385"/>
    </row>
    <row r="14" spans="1:9" ht="16.5">
      <c r="A14" s="381"/>
      <c r="B14" s="382"/>
      <c r="C14" s="386" t="s">
        <v>351</v>
      </c>
      <c r="D14" s="387"/>
      <c r="E14" s="387"/>
      <c r="F14" s="387"/>
      <c r="G14" s="387"/>
      <c r="H14" s="387"/>
      <c r="I14" s="388"/>
    </row>
    <row r="15" spans="1:9" ht="16.5">
      <c r="A15" s="361" t="s">
        <v>352</v>
      </c>
      <c r="B15" s="363" t="s">
        <v>353</v>
      </c>
      <c r="C15" s="23" t="s">
        <v>354</v>
      </c>
      <c r="D15" s="24"/>
      <c r="E15" s="24"/>
      <c r="F15" s="25"/>
      <c r="G15" s="25"/>
      <c r="H15" s="25"/>
      <c r="I15" s="26"/>
    </row>
    <row r="16" spans="1:9" ht="37.5" customHeight="1">
      <c r="A16" s="361"/>
      <c r="B16" s="363"/>
      <c r="C16" s="462" t="s">
        <v>502</v>
      </c>
      <c r="D16" s="463"/>
      <c r="E16" s="463"/>
      <c r="F16" s="463"/>
      <c r="G16" s="463"/>
      <c r="H16" s="463"/>
      <c r="I16" s="464"/>
    </row>
    <row r="17" spans="1:9" ht="39" customHeight="1" thickBot="1">
      <c r="A17" s="437" t="s">
        <v>355</v>
      </c>
      <c r="B17" s="438"/>
      <c r="C17" s="27"/>
      <c r="D17" s="28" t="s">
        <v>356</v>
      </c>
      <c r="E17" s="28" t="s">
        <v>356</v>
      </c>
      <c r="F17" s="28" t="s">
        <v>356</v>
      </c>
      <c r="G17" s="29">
        <f ca="1">SUM(Kotayq!C21:C34)</f>
        <v>156900</v>
      </c>
      <c r="H17" s="29">
        <f ca="1">SUM(Kotayq!D21:D34)</f>
        <v>454155</v>
      </c>
      <c r="I17" s="29">
        <f ca="1">SUM(Kotayq!E21:E34)</f>
        <v>469800</v>
      </c>
    </row>
    <row r="18" spans="1:9" ht="16.5">
      <c r="A18" s="439" t="s">
        <v>357</v>
      </c>
      <c r="B18" s="440"/>
      <c r="C18" s="440"/>
      <c r="D18" s="440"/>
      <c r="E18" s="440"/>
      <c r="F18" s="440"/>
      <c r="G18" s="440"/>
      <c r="H18" s="441"/>
      <c r="I18" s="442"/>
    </row>
    <row r="19" spans="1:9" ht="17.25" thickBot="1">
      <c r="A19" s="484" t="s">
        <v>134</v>
      </c>
      <c r="B19" s="485"/>
      <c r="C19" s="485"/>
      <c r="D19" s="485"/>
      <c r="E19" s="485"/>
      <c r="F19" s="485"/>
      <c r="G19" s="485"/>
      <c r="H19" s="485"/>
      <c r="I19" s="486"/>
    </row>
    <row r="20" spans="1:9" ht="17.25" thickBot="1">
      <c r="A20" s="449" t="s">
        <v>358</v>
      </c>
      <c r="B20" s="450"/>
      <c r="C20" s="450"/>
      <c r="D20" s="450"/>
      <c r="E20" s="450"/>
      <c r="F20" s="450"/>
      <c r="G20" s="450"/>
      <c r="H20" s="450"/>
      <c r="I20" s="451"/>
    </row>
    <row r="21" spans="1:9" ht="96.75" customHeight="1" thickBot="1">
      <c r="A21" s="452" t="s">
        <v>359</v>
      </c>
      <c r="B21" s="453"/>
      <c r="C21" s="454" t="s">
        <v>360</v>
      </c>
      <c r="D21" s="455"/>
      <c r="E21" s="455"/>
      <c r="F21" s="455"/>
      <c r="G21" s="455"/>
      <c r="H21" s="455"/>
      <c r="I21" s="456"/>
    </row>
    <row r="22" spans="1:9" ht="79.5" customHeight="1" thickBot="1">
      <c r="A22" s="457" t="s">
        <v>361</v>
      </c>
      <c r="B22" s="458"/>
      <c r="C22" s="30"/>
      <c r="D22" s="30"/>
      <c r="E22" s="30"/>
      <c r="F22" s="30"/>
      <c r="G22" s="30"/>
      <c r="H22" s="30"/>
      <c r="I22" s="31"/>
    </row>
    <row r="23" spans="1:9" ht="16.5">
      <c r="A23" s="357" t="s">
        <v>362</v>
      </c>
      <c r="B23" s="358"/>
      <c r="C23" s="358"/>
      <c r="D23" s="358"/>
      <c r="E23" s="358"/>
      <c r="F23" s="358"/>
      <c r="G23" s="359"/>
      <c r="H23" s="359"/>
      <c r="I23" s="360"/>
    </row>
    <row r="24" spans="1:9" ht="22.5" customHeight="1" thickBot="1">
      <c r="A24" s="349" t="s">
        <v>501</v>
      </c>
      <c r="B24" s="350"/>
      <c r="C24" s="350"/>
      <c r="D24" s="350"/>
      <c r="E24" s="350"/>
      <c r="F24" s="350"/>
      <c r="G24" s="351"/>
      <c r="H24" s="351"/>
      <c r="I24" s="352"/>
    </row>
    <row r="25" spans="1:9" ht="15.75" thickBot="1"/>
    <row r="26" spans="1:9" ht="16.5">
      <c r="A26" s="625" t="s">
        <v>499</v>
      </c>
      <c r="B26" s="626"/>
      <c r="C26" s="626"/>
      <c r="D26" s="626"/>
      <c r="E26" s="626"/>
      <c r="F26" s="626"/>
      <c r="G26" s="626"/>
      <c r="H26" s="626"/>
      <c r="I26" s="627"/>
    </row>
    <row r="27" spans="1:9" ht="17.25" thickBot="1">
      <c r="A27" s="628" t="s">
        <v>369</v>
      </c>
      <c r="B27" s="629"/>
      <c r="C27" s="629"/>
      <c r="D27" s="611"/>
      <c r="E27" s="611"/>
      <c r="F27" s="611"/>
      <c r="G27" s="611"/>
      <c r="H27" s="611"/>
      <c r="I27" s="630"/>
    </row>
    <row r="28" spans="1:9" ht="33" customHeight="1">
      <c r="A28" s="597" t="s">
        <v>347</v>
      </c>
      <c r="B28" s="598"/>
      <c r="C28" s="598"/>
      <c r="D28" s="416" t="s">
        <v>323</v>
      </c>
      <c r="E28" s="416"/>
      <c r="F28" s="416"/>
      <c r="G28" s="416"/>
      <c r="H28" s="416"/>
      <c r="I28" s="416"/>
    </row>
    <row r="29" spans="1:9" ht="17.25" thickBot="1">
      <c r="A29" s="599"/>
      <c r="B29" s="600"/>
      <c r="C29" s="600"/>
      <c r="D29" s="505" t="s">
        <v>414</v>
      </c>
      <c r="E29" s="505"/>
      <c r="F29" s="505"/>
      <c r="G29" s="631" t="s">
        <v>415</v>
      </c>
      <c r="H29" s="631"/>
      <c r="I29" s="632"/>
    </row>
    <row r="30" spans="1:9" ht="33.75" thickBot="1">
      <c r="A30" s="601"/>
      <c r="B30" s="602"/>
      <c r="C30" s="603"/>
      <c r="D30" s="20" t="s">
        <v>298</v>
      </c>
      <c r="E30" s="20" t="s">
        <v>299</v>
      </c>
      <c r="F30" s="20" t="s">
        <v>288</v>
      </c>
      <c r="G30" s="20" t="s">
        <v>298</v>
      </c>
      <c r="H30" s="20" t="s">
        <v>299</v>
      </c>
      <c r="I30" s="20" t="s">
        <v>288</v>
      </c>
    </row>
    <row r="31" spans="1:9" ht="16.5" customHeight="1">
      <c r="A31" s="584" t="s">
        <v>350</v>
      </c>
      <c r="B31" s="585"/>
      <c r="C31" s="590" t="s">
        <v>320</v>
      </c>
      <c r="D31" s="591"/>
      <c r="E31" s="591"/>
      <c r="F31" s="591"/>
      <c r="G31" s="591"/>
      <c r="H31" s="591"/>
      <c r="I31" s="592"/>
    </row>
    <row r="32" spans="1:9" ht="16.5">
      <c r="A32" s="586"/>
      <c r="B32" s="587"/>
      <c r="C32" s="593" t="s">
        <v>416</v>
      </c>
      <c r="D32" s="594"/>
      <c r="E32" s="594"/>
      <c r="F32" s="595"/>
      <c r="G32" s="595"/>
      <c r="H32" s="595"/>
      <c r="I32" s="596"/>
    </row>
    <row r="33" spans="1:9" ht="17.25" thickBot="1">
      <c r="A33" s="588"/>
      <c r="B33" s="589"/>
      <c r="C33" s="571" t="s">
        <v>371</v>
      </c>
      <c r="D33" s="572"/>
      <c r="E33" s="572"/>
      <c r="F33" s="573"/>
      <c r="G33" s="573"/>
      <c r="H33" s="573"/>
      <c r="I33" s="574"/>
    </row>
    <row r="34" spans="1:9" ht="17.25" thickBot="1">
      <c r="A34" s="109" t="s">
        <v>385</v>
      </c>
      <c r="B34" s="47" t="s">
        <v>373</v>
      </c>
      <c r="C34" s="575" t="s">
        <v>417</v>
      </c>
      <c r="D34" s="576"/>
      <c r="E34" s="576"/>
      <c r="F34" s="576"/>
      <c r="G34" s="576"/>
      <c r="H34" s="576"/>
      <c r="I34" s="577"/>
    </row>
    <row r="35" spans="1:9" ht="50.25" thickBot="1">
      <c r="A35" s="578" t="s">
        <v>374</v>
      </c>
      <c r="B35" s="579"/>
      <c r="C35" s="176" t="s">
        <v>418</v>
      </c>
      <c r="D35" s="47">
        <v>0</v>
      </c>
      <c r="E35" s="47">
        <v>4</v>
      </c>
      <c r="F35" s="47">
        <v>6</v>
      </c>
      <c r="G35" s="47"/>
      <c r="H35" s="47"/>
      <c r="I35" s="47"/>
    </row>
    <row r="36" spans="1:9" ht="17.25" thickBot="1">
      <c r="A36" s="578" t="s">
        <v>377</v>
      </c>
      <c r="B36" s="579"/>
      <c r="C36" s="176"/>
      <c r="D36" s="176"/>
      <c r="E36" s="176"/>
      <c r="F36" s="47"/>
      <c r="G36" s="47"/>
      <c r="H36" s="47"/>
      <c r="I36" s="47"/>
    </row>
    <row r="37" spans="1:9" ht="59.25" customHeight="1" thickBot="1">
      <c r="A37" s="578" t="s">
        <v>378</v>
      </c>
      <c r="B37" s="580"/>
      <c r="C37" s="579"/>
      <c r="D37" s="176"/>
      <c r="E37" s="176"/>
      <c r="F37" s="47"/>
      <c r="G37" s="110">
        <f ca="1">SUM(Kotayq!C37:C39)</f>
        <v>0</v>
      </c>
      <c r="H37" s="110">
        <f ca="1">SUM(Kotayq!D37:D39)</f>
        <v>207040</v>
      </c>
      <c r="I37" s="110">
        <f ca="1">SUM(Kotayq!E37:E39)</f>
        <v>258800</v>
      </c>
    </row>
    <row r="38" spans="1:9" ht="42" customHeight="1" thickBot="1">
      <c r="A38" s="578" t="s">
        <v>379</v>
      </c>
      <c r="B38" s="579"/>
      <c r="C38" s="111">
        <f>I37</f>
        <v>258800</v>
      </c>
      <c r="D38" s="111"/>
      <c r="E38" s="111"/>
      <c r="F38" s="47"/>
      <c r="G38" s="47"/>
      <c r="H38" s="47"/>
      <c r="I38" s="47"/>
    </row>
    <row r="39" spans="1:9" ht="138.75" customHeight="1" thickBot="1">
      <c r="A39" s="578" t="s">
        <v>380</v>
      </c>
      <c r="B39" s="579"/>
      <c r="C39" s="176"/>
      <c r="D39" s="176"/>
      <c r="E39" s="176"/>
      <c r="F39" s="47"/>
      <c r="G39" s="47"/>
      <c r="H39" s="47"/>
      <c r="I39" s="47"/>
    </row>
    <row r="40" spans="1:9" ht="17.25" thickBot="1">
      <c r="A40" s="612" t="s">
        <v>362</v>
      </c>
      <c r="B40" s="614"/>
      <c r="C40" s="614"/>
      <c r="D40" s="614"/>
      <c r="E40" s="614"/>
      <c r="F40" s="614"/>
      <c r="G40" s="614"/>
      <c r="H40" s="614"/>
      <c r="I40" s="613"/>
    </row>
    <row r="41" spans="1:9" ht="17.25" thickBot="1">
      <c r="A41" s="578" t="s">
        <v>500</v>
      </c>
      <c r="B41" s="580"/>
      <c r="C41" s="580"/>
      <c r="D41" s="580"/>
      <c r="E41" s="580"/>
      <c r="F41" s="580"/>
      <c r="G41" s="580"/>
      <c r="H41" s="580"/>
      <c r="I41" s="579"/>
    </row>
    <row r="42" spans="1:9" ht="17.25" thickBot="1">
      <c r="A42" s="612" t="s">
        <v>363</v>
      </c>
      <c r="B42" s="614"/>
      <c r="C42" s="614"/>
      <c r="D42" s="614"/>
      <c r="E42" s="614"/>
      <c r="F42" s="614"/>
      <c r="G42" s="614"/>
      <c r="H42" s="614"/>
      <c r="I42" s="613"/>
    </row>
    <row r="43" spans="1:9" ht="17.25" thickBot="1">
      <c r="A43" s="578" t="s">
        <v>381</v>
      </c>
      <c r="B43" s="580"/>
      <c r="C43" s="580"/>
      <c r="D43" s="580"/>
      <c r="E43" s="580"/>
      <c r="F43" s="580"/>
      <c r="G43" s="580"/>
      <c r="H43" s="580"/>
      <c r="I43" s="579"/>
    </row>
    <row r="44" spans="1:9" ht="16.5">
      <c r="A44" s="597" t="s">
        <v>347</v>
      </c>
      <c r="B44" s="598"/>
      <c r="C44" s="598"/>
      <c r="D44" s="416" t="s">
        <v>323</v>
      </c>
      <c r="E44" s="416"/>
      <c r="F44" s="416"/>
      <c r="G44" s="416"/>
      <c r="H44" s="416"/>
      <c r="I44" s="416"/>
    </row>
    <row r="45" spans="1:9" ht="16.5">
      <c r="A45" s="599"/>
      <c r="B45" s="600"/>
      <c r="C45" s="600"/>
      <c r="D45" s="505" t="s">
        <v>414</v>
      </c>
      <c r="E45" s="505"/>
      <c r="F45" s="505"/>
      <c r="G45" s="505" t="s">
        <v>415</v>
      </c>
      <c r="H45" s="505"/>
      <c r="I45" s="505"/>
    </row>
    <row r="46" spans="1:9" ht="33.75" thickBot="1">
      <c r="A46" s="601"/>
      <c r="B46" s="602"/>
      <c r="C46" s="603"/>
      <c r="D46" s="20" t="s">
        <v>298</v>
      </c>
      <c r="E46" s="20" t="s">
        <v>299</v>
      </c>
      <c r="F46" s="20" t="s">
        <v>288</v>
      </c>
      <c r="G46" s="20" t="s">
        <v>298</v>
      </c>
      <c r="H46" s="20" t="s">
        <v>299</v>
      </c>
      <c r="I46" s="20" t="s">
        <v>288</v>
      </c>
    </row>
    <row r="47" spans="1:9" ht="16.5">
      <c r="A47" s="584" t="s">
        <v>350</v>
      </c>
      <c r="B47" s="585"/>
      <c r="C47" s="590" t="s">
        <v>320</v>
      </c>
      <c r="D47" s="591"/>
      <c r="E47" s="591"/>
      <c r="F47" s="591"/>
      <c r="G47" s="591"/>
      <c r="H47" s="591"/>
      <c r="I47" s="592"/>
    </row>
    <row r="48" spans="1:9" ht="16.5">
      <c r="A48" s="586"/>
      <c r="B48" s="587"/>
      <c r="C48" s="593" t="s">
        <v>370</v>
      </c>
      <c r="D48" s="594"/>
      <c r="E48" s="594"/>
      <c r="F48" s="595"/>
      <c r="G48" s="595"/>
      <c r="H48" s="595"/>
      <c r="I48" s="596"/>
    </row>
    <row r="49" spans="1:9" ht="17.25" thickBot="1">
      <c r="A49" s="588"/>
      <c r="B49" s="589"/>
      <c r="C49" s="571" t="s">
        <v>371</v>
      </c>
      <c r="D49" s="572"/>
      <c r="E49" s="572"/>
      <c r="F49" s="573"/>
      <c r="G49" s="573"/>
      <c r="H49" s="573"/>
      <c r="I49" s="574"/>
    </row>
    <row r="50" spans="1:9" ht="17.25" thickBot="1">
      <c r="A50" s="109" t="s">
        <v>372</v>
      </c>
      <c r="B50" s="47" t="s">
        <v>373</v>
      </c>
      <c r="C50" s="575" t="s">
        <v>504</v>
      </c>
      <c r="D50" s="576"/>
      <c r="E50" s="576"/>
      <c r="F50" s="576"/>
      <c r="G50" s="576"/>
      <c r="H50" s="576"/>
      <c r="I50" s="577"/>
    </row>
    <row r="51" spans="1:9" ht="66.75" thickBot="1">
      <c r="A51" s="604" t="s">
        <v>374</v>
      </c>
      <c r="B51" s="605"/>
      <c r="C51" s="176" t="s">
        <v>375</v>
      </c>
      <c r="D51" s="47">
        <v>0</v>
      </c>
      <c r="E51" s="47">
        <v>35</v>
      </c>
      <c r="F51" s="47">
        <v>35</v>
      </c>
      <c r="G51" s="47"/>
      <c r="H51" s="47"/>
      <c r="I51" s="47"/>
    </row>
    <row r="52" spans="1:9" ht="50.25" thickBot="1">
      <c r="A52" s="575"/>
      <c r="B52" s="577"/>
      <c r="C52" s="176" t="s">
        <v>376</v>
      </c>
      <c r="D52" s="47">
        <v>0</v>
      </c>
      <c r="E52" s="47">
        <v>13500</v>
      </c>
      <c r="F52" s="47">
        <v>13500</v>
      </c>
      <c r="G52" s="47"/>
      <c r="H52" s="47"/>
      <c r="I52" s="47"/>
    </row>
    <row r="53" spans="1:9" ht="17.25" thickBot="1">
      <c r="A53" s="578" t="s">
        <v>377</v>
      </c>
      <c r="B53" s="579"/>
      <c r="C53" s="176"/>
      <c r="D53" s="176"/>
      <c r="E53" s="176"/>
      <c r="F53" s="47"/>
      <c r="G53" s="47"/>
      <c r="H53" s="47"/>
      <c r="I53" s="47"/>
    </row>
    <row r="54" spans="1:9" ht="54" customHeight="1" thickBot="1">
      <c r="A54" s="578" t="s">
        <v>378</v>
      </c>
      <c r="B54" s="580"/>
      <c r="C54" s="579"/>
      <c r="D54" s="176"/>
      <c r="E54" s="176"/>
      <c r="F54" s="47"/>
      <c r="G54" s="179">
        <f ca="1">SUM(Kotayq!C35:C36)</f>
        <v>0</v>
      </c>
      <c r="H54" s="179">
        <f ca="1">SUM(Kotayq!D35:D36)</f>
        <v>148800</v>
      </c>
      <c r="I54" s="179">
        <f ca="1">SUM(Kotayq!E35:E36)</f>
        <v>148800</v>
      </c>
    </row>
    <row r="55" spans="1:9" ht="32.25" customHeight="1" thickBot="1">
      <c r="A55" s="578" t="s">
        <v>379</v>
      </c>
      <c r="B55" s="579"/>
      <c r="C55" s="111">
        <f>I54</f>
        <v>148800</v>
      </c>
      <c r="D55" s="184"/>
      <c r="E55" s="184"/>
      <c r="F55" s="47"/>
      <c r="G55" s="47"/>
      <c r="H55" s="47"/>
      <c r="I55" s="47"/>
    </row>
    <row r="56" spans="1:9" ht="121.5" customHeight="1" thickBot="1">
      <c r="A56" s="578" t="s">
        <v>380</v>
      </c>
      <c r="B56" s="579"/>
      <c r="C56" s="176"/>
      <c r="D56" s="176"/>
      <c r="E56" s="176"/>
      <c r="F56" s="47"/>
      <c r="G56" s="47"/>
      <c r="H56" s="47"/>
      <c r="I56" s="47"/>
    </row>
    <row r="57" spans="1:9" ht="17.25" thickBot="1">
      <c r="A57" s="612" t="s">
        <v>362</v>
      </c>
      <c r="B57" s="614"/>
      <c r="C57" s="614"/>
      <c r="D57" s="614"/>
      <c r="E57" s="614"/>
      <c r="F57" s="614"/>
      <c r="G57" s="614"/>
      <c r="H57" s="614"/>
      <c r="I57" s="613"/>
    </row>
    <row r="58" spans="1:9" ht="17.25" thickBot="1">
      <c r="A58" s="578" t="s">
        <v>500</v>
      </c>
      <c r="B58" s="580"/>
      <c r="C58" s="580"/>
      <c r="D58" s="580"/>
      <c r="E58" s="580"/>
      <c r="F58" s="580"/>
      <c r="G58" s="580"/>
      <c r="H58" s="580"/>
      <c r="I58" s="579"/>
    </row>
    <row r="59" spans="1:9" ht="17.25" thickBot="1">
      <c r="A59" s="612" t="s">
        <v>363</v>
      </c>
      <c r="B59" s="614"/>
      <c r="C59" s="614"/>
      <c r="D59" s="614"/>
      <c r="E59" s="614"/>
      <c r="F59" s="614"/>
      <c r="G59" s="614"/>
      <c r="H59" s="614"/>
      <c r="I59" s="613"/>
    </row>
    <row r="60" spans="1:9" ht="17.25" thickBot="1">
      <c r="A60" s="578" t="s">
        <v>381</v>
      </c>
      <c r="B60" s="580"/>
      <c r="C60" s="580"/>
      <c r="D60" s="580"/>
      <c r="E60" s="580"/>
      <c r="F60" s="580"/>
      <c r="G60" s="580"/>
      <c r="H60" s="580"/>
      <c r="I60" s="579"/>
    </row>
    <row r="61" spans="1:9" ht="16.5">
      <c r="A61" s="379" t="s">
        <v>350</v>
      </c>
      <c r="B61" s="380"/>
      <c r="C61" s="383" t="s">
        <v>320</v>
      </c>
      <c r="D61" s="384"/>
      <c r="E61" s="384"/>
      <c r="F61" s="384"/>
      <c r="G61" s="384"/>
      <c r="H61" s="384"/>
      <c r="I61" s="385"/>
    </row>
    <row r="62" spans="1:9" ht="16.5" customHeight="1">
      <c r="A62" s="381"/>
      <c r="B62" s="382"/>
      <c r="C62" s="365" t="s">
        <v>421</v>
      </c>
      <c r="D62" s="366"/>
      <c r="E62" s="366"/>
      <c r="F62" s="366"/>
      <c r="G62" s="366"/>
      <c r="H62" s="366"/>
      <c r="I62" s="367"/>
    </row>
    <row r="63" spans="1:9" ht="16.5">
      <c r="A63" s="361" t="s">
        <v>408</v>
      </c>
      <c r="B63" s="363" t="s">
        <v>373</v>
      </c>
      <c r="C63" s="365" t="s">
        <v>354</v>
      </c>
      <c r="D63" s="366"/>
      <c r="E63" s="366"/>
      <c r="F63" s="366"/>
      <c r="G63" s="366"/>
      <c r="H63" s="366"/>
      <c r="I63" s="367"/>
    </row>
    <row r="64" spans="1:9" ht="17.25" thickBot="1">
      <c r="A64" s="362"/>
      <c r="B64" s="364"/>
      <c r="C64" s="368" t="s">
        <v>422</v>
      </c>
      <c r="D64" s="369"/>
      <c r="E64" s="369"/>
      <c r="F64" s="369"/>
      <c r="G64" s="369"/>
      <c r="H64" s="369"/>
      <c r="I64" s="370"/>
    </row>
    <row r="65" spans="1:9" ht="33">
      <c r="A65" s="347" t="s">
        <v>374</v>
      </c>
      <c r="B65" s="348"/>
      <c r="C65" s="48" t="s">
        <v>423</v>
      </c>
      <c r="D65" s="77">
        <v>3</v>
      </c>
      <c r="E65" s="77">
        <v>3</v>
      </c>
      <c r="F65" s="77">
        <v>3</v>
      </c>
      <c r="G65" s="78"/>
      <c r="H65" s="78"/>
      <c r="I65" s="51"/>
    </row>
    <row r="66" spans="1:9" ht="17.25" thickBot="1">
      <c r="A66" s="345" t="s">
        <v>377</v>
      </c>
      <c r="B66" s="346"/>
      <c r="C66" s="52"/>
      <c r="D66" s="52"/>
      <c r="E66" s="52"/>
      <c r="F66" s="53"/>
      <c r="G66" s="54"/>
      <c r="H66" s="54"/>
      <c r="I66" s="55"/>
    </row>
    <row r="67" spans="1:9" ht="60.75" customHeight="1" thickBot="1">
      <c r="A67" s="353" t="s">
        <v>389</v>
      </c>
      <c r="B67" s="354"/>
      <c r="C67" s="354"/>
      <c r="D67" s="56"/>
      <c r="E67" s="56"/>
      <c r="F67" s="57"/>
      <c r="G67" s="79">
        <f ca="1">SUM(Kotayq!C13:C15)</f>
        <v>24000</v>
      </c>
      <c r="H67" s="79">
        <f ca="1">SUM(Kotayq!D13:D15)</f>
        <v>123000</v>
      </c>
      <c r="I67" s="79">
        <f ca="1">SUM(Kotayq!E13:E15)</f>
        <v>134000</v>
      </c>
    </row>
    <row r="68" spans="1:9" ht="57.75" customHeight="1" thickBot="1">
      <c r="A68" s="355" t="s">
        <v>390</v>
      </c>
      <c r="B68" s="356"/>
      <c r="C68" s="80">
        <f>I67</f>
        <v>134000</v>
      </c>
      <c r="D68" s="80"/>
      <c r="E68" s="80"/>
      <c r="F68" s="57"/>
      <c r="G68" s="60"/>
      <c r="H68" s="60"/>
      <c r="I68" s="61"/>
    </row>
    <row r="69" spans="1:9" ht="139.5" customHeight="1" thickBot="1">
      <c r="A69" s="355" t="s">
        <v>391</v>
      </c>
      <c r="B69" s="356"/>
      <c r="C69" s="62"/>
      <c r="D69" s="62"/>
      <c r="E69" s="62"/>
      <c r="F69" s="57"/>
      <c r="G69" s="60"/>
      <c r="H69" s="60"/>
      <c r="I69" s="61"/>
    </row>
    <row r="70" spans="1:9" ht="16.5">
      <c r="A70" s="357" t="s">
        <v>362</v>
      </c>
      <c r="B70" s="358"/>
      <c r="C70" s="358"/>
      <c r="D70" s="358"/>
      <c r="E70" s="358"/>
      <c r="F70" s="358"/>
      <c r="G70" s="359"/>
      <c r="H70" s="359"/>
      <c r="I70" s="360"/>
    </row>
    <row r="71" spans="1:9" ht="17.25" thickBot="1">
      <c r="A71" s="349" t="s">
        <v>505</v>
      </c>
      <c r="B71" s="350"/>
      <c r="C71" s="350"/>
      <c r="D71" s="350"/>
      <c r="E71" s="350"/>
      <c r="F71" s="350"/>
      <c r="G71" s="351"/>
      <c r="H71" s="351"/>
      <c r="I71" s="352"/>
    </row>
    <row r="72" spans="1:9" ht="16.5">
      <c r="A72" s="357" t="s">
        <v>363</v>
      </c>
      <c r="B72" s="358"/>
      <c r="C72" s="358"/>
      <c r="D72" s="358"/>
      <c r="E72" s="358"/>
      <c r="F72" s="358"/>
      <c r="G72" s="359"/>
      <c r="H72" s="359"/>
      <c r="I72" s="360"/>
    </row>
    <row r="73" spans="1:9" ht="17.25" thickBot="1">
      <c r="A73" s="349" t="s">
        <v>381</v>
      </c>
      <c r="B73" s="350"/>
      <c r="C73" s="350"/>
      <c r="D73" s="350"/>
      <c r="E73" s="350"/>
      <c r="F73" s="350"/>
      <c r="G73" s="351"/>
      <c r="H73" s="351"/>
      <c r="I73" s="352"/>
    </row>
    <row r="74" spans="1:9" ht="16.5">
      <c r="A74" s="332" t="s">
        <v>350</v>
      </c>
      <c r="B74" s="333"/>
      <c r="C74" s="336" t="s">
        <v>320</v>
      </c>
      <c r="D74" s="337"/>
      <c r="E74" s="337"/>
      <c r="F74" s="337"/>
      <c r="G74" s="337"/>
      <c r="H74" s="337"/>
      <c r="I74" s="338"/>
    </row>
    <row r="75" spans="1:9" ht="16.5">
      <c r="A75" s="334"/>
      <c r="B75" s="335"/>
      <c r="C75" s="339" t="s">
        <v>464</v>
      </c>
      <c r="D75" s="340"/>
      <c r="E75" s="340"/>
      <c r="F75" s="340"/>
      <c r="G75" s="340"/>
      <c r="H75" s="340"/>
      <c r="I75" s="341"/>
    </row>
    <row r="76" spans="1:9" ht="16.5">
      <c r="A76" s="294" t="s">
        <v>434</v>
      </c>
      <c r="B76" s="295" t="s">
        <v>373</v>
      </c>
      <c r="C76" s="296" t="s">
        <v>354</v>
      </c>
      <c r="D76" s="297"/>
      <c r="E76" s="297"/>
      <c r="F76" s="297"/>
      <c r="G76" s="297"/>
      <c r="H76" s="297"/>
      <c r="I76" s="298"/>
    </row>
    <row r="77" spans="1:9" ht="17.25" thickBot="1">
      <c r="A77" s="487"/>
      <c r="B77" s="488"/>
      <c r="C77" s="342" t="s">
        <v>503</v>
      </c>
      <c r="D77" s="343"/>
      <c r="E77" s="343"/>
      <c r="F77" s="343"/>
      <c r="G77" s="343"/>
      <c r="H77" s="343"/>
      <c r="I77" s="344"/>
    </row>
    <row r="78" spans="1:9" ht="41.25" customHeight="1">
      <c r="A78" s="476" t="s">
        <v>374</v>
      </c>
      <c r="B78" s="477"/>
      <c r="C78" s="95" t="s">
        <v>423</v>
      </c>
      <c r="D78" s="96">
        <v>3</v>
      </c>
      <c r="E78" s="96">
        <v>3</v>
      </c>
      <c r="F78" s="96">
        <v>3</v>
      </c>
      <c r="G78" s="97"/>
      <c r="H78" s="97"/>
      <c r="I78" s="98"/>
    </row>
    <row r="79" spans="1:9" ht="17.25" thickBot="1">
      <c r="A79" s="478" t="s">
        <v>377</v>
      </c>
      <c r="B79" s="479"/>
      <c r="C79" s="99"/>
      <c r="D79" s="99"/>
      <c r="E79" s="99"/>
      <c r="F79" s="38"/>
      <c r="G79" s="100"/>
      <c r="H79" s="100"/>
      <c r="I79" s="39"/>
    </row>
    <row r="80" spans="1:9" ht="55.5" customHeight="1" thickBot="1">
      <c r="A80" s="489" t="s">
        <v>389</v>
      </c>
      <c r="B80" s="490"/>
      <c r="C80" s="490"/>
      <c r="D80" s="101"/>
      <c r="E80" s="101"/>
      <c r="F80" s="67"/>
      <c r="G80" s="102">
        <f ca="1">SUM(Kotayq!C16:C18)</f>
        <v>4800</v>
      </c>
      <c r="H80" s="102">
        <f ca="1">SUM(Kotayq!D16:D18)</f>
        <v>157920</v>
      </c>
      <c r="I80" s="102">
        <f ca="1">SUM(Kotayq!E16:E18)</f>
        <v>172800</v>
      </c>
    </row>
    <row r="81" spans="1:9" ht="61.5" customHeight="1" thickBot="1">
      <c r="A81" s="305" t="s">
        <v>390</v>
      </c>
      <c r="B81" s="306"/>
      <c r="C81" s="103">
        <f>I80</f>
        <v>172800</v>
      </c>
      <c r="D81" s="103"/>
      <c r="E81" s="103"/>
      <c r="F81" s="67"/>
      <c r="G81" s="71"/>
      <c r="H81" s="71"/>
      <c r="I81" s="66"/>
    </row>
    <row r="82" spans="1:9" ht="131.25" customHeight="1" thickBot="1">
      <c r="A82" s="305" t="s">
        <v>391</v>
      </c>
      <c r="B82" s="306"/>
      <c r="C82" s="69"/>
      <c r="D82" s="69"/>
      <c r="E82" s="69"/>
      <c r="F82" s="67"/>
      <c r="G82" s="71"/>
      <c r="H82" s="71"/>
      <c r="I82" s="66"/>
    </row>
    <row r="83" spans="1:9" ht="16.5">
      <c r="A83" s="290" t="s">
        <v>362</v>
      </c>
      <c r="B83" s="291"/>
      <c r="C83" s="291"/>
      <c r="D83" s="291"/>
      <c r="E83" s="291"/>
      <c r="F83" s="291"/>
      <c r="G83" s="292"/>
      <c r="H83" s="292"/>
      <c r="I83" s="293"/>
    </row>
    <row r="84" spans="1:9" ht="23.25" customHeight="1" thickBot="1">
      <c r="A84" s="311" t="s">
        <v>506</v>
      </c>
      <c r="B84" s="312"/>
      <c r="C84" s="312"/>
      <c r="D84" s="312"/>
      <c r="E84" s="312"/>
      <c r="F84" s="312"/>
      <c r="G84" s="313"/>
      <c r="H84" s="313"/>
      <c r="I84" s="314"/>
    </row>
    <row r="85" spans="1:9" ht="16.5">
      <c r="A85" s="290" t="s">
        <v>363</v>
      </c>
      <c r="B85" s="291"/>
      <c r="C85" s="291"/>
      <c r="D85" s="291"/>
      <c r="E85" s="291"/>
      <c r="F85" s="291"/>
      <c r="G85" s="292"/>
      <c r="H85" s="292"/>
      <c r="I85" s="293"/>
    </row>
    <row r="86" spans="1:9" ht="24.75" customHeight="1" thickBot="1">
      <c r="A86" s="311" t="s">
        <v>381</v>
      </c>
      <c r="B86" s="312"/>
      <c r="C86" s="312"/>
      <c r="D86" s="312"/>
      <c r="E86" s="312"/>
      <c r="F86" s="312"/>
      <c r="G86" s="313"/>
      <c r="H86" s="313"/>
      <c r="I86" s="314"/>
    </row>
    <row r="87" spans="1:9" s="37" customFormat="1" ht="16.5">
      <c r="A87" s="332" t="s">
        <v>350</v>
      </c>
      <c r="B87" s="333"/>
      <c r="C87" s="296" t="s">
        <v>320</v>
      </c>
      <c r="D87" s="297"/>
      <c r="E87" s="297"/>
      <c r="F87" s="297"/>
      <c r="G87" s="297"/>
      <c r="H87" s="297"/>
      <c r="I87" s="298"/>
    </row>
    <row r="88" spans="1:9" s="37" customFormat="1" ht="16.5">
      <c r="A88" s="334"/>
      <c r="B88" s="335"/>
      <c r="C88" s="621" t="s">
        <v>213</v>
      </c>
      <c r="D88" s="622"/>
      <c r="E88" s="622"/>
      <c r="F88" s="623"/>
      <c r="G88" s="623"/>
      <c r="H88" s="623"/>
      <c r="I88" s="624"/>
    </row>
    <row r="89" spans="1:9" s="37" customFormat="1" ht="16.5">
      <c r="A89" s="294" t="s">
        <v>450</v>
      </c>
      <c r="B89" s="295" t="s">
        <v>394</v>
      </c>
      <c r="C89" s="296" t="s">
        <v>354</v>
      </c>
      <c r="D89" s="297"/>
      <c r="E89" s="297"/>
      <c r="F89" s="297"/>
      <c r="G89" s="297"/>
      <c r="H89" s="297"/>
      <c r="I89" s="298"/>
    </row>
    <row r="90" spans="1:9" s="37" customFormat="1" ht="32.25" customHeight="1" thickBot="1">
      <c r="A90" s="294"/>
      <c r="B90" s="295"/>
      <c r="C90" s="621" t="s">
        <v>135</v>
      </c>
      <c r="D90" s="622"/>
      <c r="E90" s="622"/>
      <c r="F90" s="623"/>
      <c r="G90" s="623"/>
      <c r="H90" s="623"/>
      <c r="I90" s="624"/>
    </row>
    <row r="91" spans="1:9" s="37" customFormat="1" ht="50.25" customHeight="1" thickBot="1">
      <c r="A91" s="305" t="s">
        <v>396</v>
      </c>
      <c r="B91" s="306"/>
      <c r="C91" s="196" t="s">
        <v>136</v>
      </c>
      <c r="D91" s="197">
        <v>16</v>
      </c>
      <c r="E91" s="65"/>
      <c r="F91" s="64"/>
      <c r="G91" s="71"/>
      <c r="H91" s="71"/>
      <c r="I91" s="66"/>
    </row>
    <row r="92" spans="1:9" s="37" customFormat="1" ht="41.25" customHeight="1" thickBot="1">
      <c r="A92" s="305" t="s">
        <v>398</v>
      </c>
      <c r="B92" s="306"/>
      <c r="C92" s="63"/>
      <c r="D92" s="67" t="s">
        <v>356</v>
      </c>
      <c r="E92" s="67" t="s">
        <v>356</v>
      </c>
      <c r="F92" s="67" t="s">
        <v>356</v>
      </c>
      <c r="G92" s="1">
        <f ca="1">Kotayq!C41</f>
        <v>0</v>
      </c>
      <c r="H92" s="1">
        <f ca="1">Kotayq!D41</f>
        <v>0</v>
      </c>
      <c r="I92" s="1">
        <f ca="1">Kotayq!E41</f>
        <v>75000</v>
      </c>
    </row>
    <row r="93" spans="1:9" s="37" customFormat="1" ht="17.25" thickBot="1">
      <c r="A93" s="305" t="s">
        <v>399</v>
      </c>
      <c r="B93" s="307"/>
      <c r="C93" s="306"/>
      <c r="D93" s="70"/>
      <c r="E93" s="70"/>
      <c r="F93" s="67"/>
      <c r="G93" s="71"/>
      <c r="H93" s="71"/>
      <c r="I93" s="66"/>
    </row>
    <row r="94" spans="1:9" s="37" customFormat="1" ht="16.5">
      <c r="A94" s="284" t="s">
        <v>400</v>
      </c>
      <c r="B94" s="285"/>
      <c r="C94" s="285"/>
      <c r="D94" s="285"/>
      <c r="E94" s="285"/>
      <c r="F94" s="285"/>
      <c r="G94" s="285"/>
      <c r="H94" s="285"/>
      <c r="I94" s="286"/>
    </row>
    <row r="95" spans="1:9" s="37" customFormat="1" ht="17.25" thickBot="1">
      <c r="A95" s="287" t="s">
        <v>111</v>
      </c>
      <c r="B95" s="288"/>
      <c r="C95" s="288"/>
      <c r="D95" s="288"/>
      <c r="E95" s="288"/>
      <c r="F95" s="288"/>
      <c r="G95" s="288"/>
      <c r="H95" s="288"/>
      <c r="I95" s="289"/>
    </row>
    <row r="96" spans="1:9" s="37" customFormat="1" ht="16.5">
      <c r="A96" s="290" t="s">
        <v>362</v>
      </c>
      <c r="B96" s="291"/>
      <c r="C96" s="291"/>
      <c r="D96" s="291"/>
      <c r="E96" s="291"/>
      <c r="F96" s="291"/>
      <c r="G96" s="292"/>
      <c r="H96" s="292"/>
      <c r="I96" s="293"/>
    </row>
    <row r="97" spans="1:9" s="37" customFormat="1" ht="15" customHeight="1" thickBot="1">
      <c r="A97" s="311" t="s">
        <v>402</v>
      </c>
      <c r="B97" s="312"/>
      <c r="C97" s="312"/>
      <c r="D97" s="312"/>
      <c r="E97" s="312"/>
      <c r="F97" s="312"/>
      <c r="G97" s="313"/>
      <c r="H97" s="313"/>
      <c r="I97" s="314"/>
    </row>
    <row r="98" spans="1:9" s="37" customFormat="1" ht="16.5">
      <c r="A98" s="290" t="s">
        <v>363</v>
      </c>
      <c r="B98" s="291"/>
      <c r="C98" s="291"/>
      <c r="D98" s="291"/>
      <c r="E98" s="291"/>
      <c r="F98" s="291"/>
      <c r="G98" s="292"/>
      <c r="H98" s="292"/>
      <c r="I98" s="293"/>
    </row>
    <row r="99" spans="1:9" s="37" customFormat="1" ht="48.75" customHeight="1" thickBot="1">
      <c r="A99" s="311" t="s">
        <v>403</v>
      </c>
      <c r="B99" s="312"/>
      <c r="C99" s="312"/>
      <c r="D99" s="312"/>
      <c r="E99" s="312"/>
      <c r="F99" s="312"/>
      <c r="G99" s="313"/>
      <c r="H99" s="313"/>
      <c r="I99" s="314"/>
    </row>
    <row r="100" spans="1:9" ht="16.5">
      <c r="A100" s="290" t="s">
        <v>363</v>
      </c>
      <c r="B100" s="291"/>
      <c r="C100" s="291"/>
      <c r="D100" s="291"/>
      <c r="E100" s="291"/>
      <c r="F100" s="291"/>
      <c r="G100" s="292"/>
      <c r="H100" s="292"/>
      <c r="I100" s="293"/>
    </row>
    <row r="101" spans="1:9" ht="17.25" thickBot="1">
      <c r="A101" s="311" t="s">
        <v>381</v>
      </c>
      <c r="B101" s="312"/>
      <c r="C101" s="312"/>
      <c r="D101" s="312"/>
      <c r="E101" s="312"/>
      <c r="F101" s="312"/>
      <c r="G101" s="313"/>
      <c r="H101" s="313"/>
      <c r="I101" s="314"/>
    </row>
    <row r="102" spans="1:9" ht="16.5">
      <c r="A102" s="379" t="s">
        <v>350</v>
      </c>
      <c r="B102" s="380"/>
      <c r="C102" s="383" t="s">
        <v>320</v>
      </c>
      <c r="D102" s="384"/>
      <c r="E102" s="384"/>
      <c r="F102" s="384"/>
      <c r="G102" s="384"/>
      <c r="H102" s="384"/>
      <c r="I102" s="385"/>
    </row>
    <row r="103" spans="1:9" ht="16.5">
      <c r="A103" s="381"/>
      <c r="B103" s="382"/>
      <c r="C103" s="386" t="s">
        <v>218</v>
      </c>
      <c r="D103" s="387"/>
      <c r="E103" s="387"/>
      <c r="F103" s="387"/>
      <c r="G103" s="387"/>
      <c r="H103" s="387"/>
      <c r="I103" s="388"/>
    </row>
    <row r="104" spans="1:9" ht="16.5">
      <c r="A104" s="361" t="s">
        <v>434</v>
      </c>
      <c r="B104" s="363" t="s">
        <v>373</v>
      </c>
      <c r="C104" s="365" t="s">
        <v>354</v>
      </c>
      <c r="D104" s="366"/>
      <c r="E104" s="366"/>
      <c r="F104" s="366"/>
      <c r="G104" s="366"/>
      <c r="H104" s="366"/>
      <c r="I104" s="367"/>
    </row>
    <row r="105" spans="1:9" ht="17.25" thickBot="1">
      <c r="A105" s="362"/>
      <c r="B105" s="364"/>
      <c r="C105" s="368" t="s">
        <v>217</v>
      </c>
      <c r="D105" s="369"/>
      <c r="E105" s="369"/>
      <c r="F105" s="369"/>
      <c r="G105" s="369"/>
      <c r="H105" s="369"/>
      <c r="I105" s="370"/>
    </row>
    <row r="106" spans="1:9" ht="66">
      <c r="A106" s="347" t="s">
        <v>374</v>
      </c>
      <c r="B106" s="348"/>
      <c r="C106" s="48" t="s">
        <v>387</v>
      </c>
      <c r="D106" s="77">
        <v>26</v>
      </c>
      <c r="E106" s="77">
        <v>26</v>
      </c>
      <c r="F106" s="77">
        <v>26</v>
      </c>
      <c r="G106" s="50"/>
      <c r="H106" s="50"/>
      <c r="I106" s="51"/>
    </row>
    <row r="107" spans="1:9" ht="83.25" thickBot="1">
      <c r="A107" s="345" t="s">
        <v>377</v>
      </c>
      <c r="B107" s="346"/>
      <c r="C107" s="52" t="s">
        <v>388</v>
      </c>
      <c r="D107" s="52"/>
      <c r="E107" s="52"/>
      <c r="F107" s="53">
        <v>100</v>
      </c>
      <c r="G107" s="54"/>
      <c r="H107" s="54"/>
      <c r="I107" s="55"/>
    </row>
    <row r="108" spans="1:9" ht="60" customHeight="1" thickBot="1">
      <c r="A108" s="353" t="s">
        <v>389</v>
      </c>
      <c r="B108" s="354"/>
      <c r="C108" s="354"/>
      <c r="D108" s="56"/>
      <c r="E108" s="56"/>
      <c r="F108" s="57"/>
      <c r="G108" s="58">
        <f ca="1">Kotayq!C44</f>
        <v>54000</v>
      </c>
      <c r="H108" s="58">
        <f ca="1">Kotayq!D44</f>
        <v>54000</v>
      </c>
      <c r="I108" s="58">
        <f ca="1">Kotayq!E44</f>
        <v>54000</v>
      </c>
    </row>
    <row r="109" spans="1:9" ht="58.5" customHeight="1" thickBot="1">
      <c r="A109" s="355" t="s">
        <v>390</v>
      </c>
      <c r="B109" s="356"/>
      <c r="C109" s="58">
        <f>I108</f>
        <v>54000</v>
      </c>
      <c r="D109" s="59"/>
      <c r="E109" s="59"/>
      <c r="F109" s="57"/>
      <c r="G109" s="60"/>
      <c r="H109" s="60"/>
      <c r="I109" s="61"/>
    </row>
    <row r="110" spans="1:9" ht="132.75" customHeight="1" thickBot="1">
      <c r="A110" s="355" t="s">
        <v>391</v>
      </c>
      <c r="B110" s="356"/>
      <c r="C110" s="62"/>
      <c r="D110" s="62"/>
      <c r="E110" s="62"/>
      <c r="F110" s="57"/>
      <c r="G110" s="60"/>
      <c r="H110" s="60"/>
      <c r="I110" s="61"/>
    </row>
    <row r="111" spans="1:9" ht="16.5">
      <c r="A111" s="357" t="s">
        <v>362</v>
      </c>
      <c r="B111" s="358"/>
      <c r="C111" s="358"/>
      <c r="D111" s="358"/>
      <c r="E111" s="358"/>
      <c r="F111" s="358"/>
      <c r="G111" s="359"/>
      <c r="H111" s="359"/>
      <c r="I111" s="360"/>
    </row>
    <row r="112" spans="1:9" ht="17.25" thickBot="1">
      <c r="A112" s="349" t="s">
        <v>137</v>
      </c>
      <c r="B112" s="350"/>
      <c r="C112" s="350"/>
      <c r="D112" s="350"/>
      <c r="E112" s="350"/>
      <c r="F112" s="350"/>
      <c r="G112" s="351"/>
      <c r="H112" s="351"/>
      <c r="I112" s="352"/>
    </row>
    <row r="113" spans="1:9" ht="16.5">
      <c r="A113" s="357" t="s">
        <v>363</v>
      </c>
      <c r="B113" s="358"/>
      <c r="C113" s="358"/>
      <c r="D113" s="358"/>
      <c r="E113" s="358"/>
      <c r="F113" s="358"/>
      <c r="G113" s="359"/>
      <c r="H113" s="359"/>
      <c r="I113" s="360"/>
    </row>
    <row r="114" spans="1:9" ht="17.25" thickBot="1">
      <c r="A114" s="349" t="s">
        <v>381</v>
      </c>
      <c r="B114" s="350"/>
      <c r="C114" s="350"/>
      <c r="D114" s="350"/>
      <c r="E114" s="350"/>
      <c r="F114" s="350"/>
      <c r="G114" s="351"/>
      <c r="H114" s="351"/>
      <c r="I114" s="352"/>
    </row>
    <row r="115" spans="1:9" s="37" customFormat="1" ht="16.5">
      <c r="A115" s="558" t="s">
        <v>350</v>
      </c>
      <c r="B115" s="559"/>
      <c r="C115" s="562" t="s">
        <v>320</v>
      </c>
      <c r="D115" s="563"/>
      <c r="E115" s="563"/>
      <c r="F115" s="563"/>
      <c r="G115" s="563"/>
      <c r="H115" s="563"/>
      <c r="I115" s="564"/>
    </row>
    <row r="116" spans="1:9" s="37" customFormat="1" ht="16.5">
      <c r="A116" s="560"/>
      <c r="B116" s="561"/>
      <c r="C116" s="565" t="s">
        <v>457</v>
      </c>
      <c r="D116" s="566"/>
      <c r="E116" s="566"/>
      <c r="F116" s="566"/>
      <c r="G116" s="566"/>
      <c r="H116" s="566"/>
      <c r="I116" s="567"/>
    </row>
    <row r="117" spans="1:9" s="37" customFormat="1" ht="16.5">
      <c r="A117" s="550" t="s">
        <v>450</v>
      </c>
      <c r="B117" s="551" t="s">
        <v>394</v>
      </c>
      <c r="C117" s="552" t="s">
        <v>354</v>
      </c>
      <c r="D117" s="553"/>
      <c r="E117" s="553"/>
      <c r="F117" s="553"/>
      <c r="G117" s="553"/>
      <c r="H117" s="553"/>
      <c r="I117" s="554"/>
    </row>
    <row r="118" spans="1:9" s="37" customFormat="1" ht="17.25" thickBot="1">
      <c r="A118" s="550"/>
      <c r="B118" s="551"/>
      <c r="C118" s="555" t="s">
        <v>212</v>
      </c>
      <c r="D118" s="556"/>
      <c r="E118" s="556"/>
      <c r="F118" s="556"/>
      <c r="G118" s="556"/>
      <c r="H118" s="556"/>
      <c r="I118" s="557"/>
    </row>
    <row r="119" spans="1:9" s="37" customFormat="1" ht="33.75" thickBot="1">
      <c r="A119" s="544" t="s">
        <v>396</v>
      </c>
      <c r="B119" s="546"/>
      <c r="C119" s="63" t="s">
        <v>397</v>
      </c>
      <c r="D119" s="105">
        <v>1</v>
      </c>
      <c r="E119" s="105">
        <v>1</v>
      </c>
      <c r="F119" s="104">
        <v>1</v>
      </c>
      <c r="G119" s="87"/>
      <c r="H119" s="87"/>
      <c r="I119" s="88"/>
    </row>
    <row r="120" spans="1:9" s="37" customFormat="1" ht="18.75" thickBot="1">
      <c r="A120" s="544" t="s">
        <v>398</v>
      </c>
      <c r="B120" s="546"/>
      <c r="C120" s="89"/>
      <c r="D120" s="86" t="s">
        <v>356</v>
      </c>
      <c r="E120" s="86" t="s">
        <v>356</v>
      </c>
      <c r="F120" s="86" t="s">
        <v>356</v>
      </c>
      <c r="G120" s="89">
        <f ca="1">Kotayq!C40</f>
        <v>4800</v>
      </c>
      <c r="H120" s="89">
        <f ca="1">Kotayq!D40</f>
        <v>4800</v>
      </c>
      <c r="I120" s="89">
        <f ca="1">Kotayq!E40</f>
        <v>4800</v>
      </c>
    </row>
    <row r="121" spans="1:9" s="37" customFormat="1" ht="17.25" thickBot="1">
      <c r="A121" s="544" t="s">
        <v>399</v>
      </c>
      <c r="B121" s="545"/>
      <c r="C121" s="546"/>
      <c r="D121" s="90"/>
      <c r="E121" s="90"/>
      <c r="F121" s="86"/>
      <c r="G121" s="87"/>
      <c r="H121" s="87"/>
      <c r="I121" s="88"/>
    </row>
    <row r="122" spans="1:9" s="37" customFormat="1" ht="16.5">
      <c r="A122" s="547" t="s">
        <v>400</v>
      </c>
      <c r="B122" s="548"/>
      <c r="C122" s="548"/>
      <c r="D122" s="548"/>
      <c r="E122" s="548"/>
      <c r="F122" s="548"/>
      <c r="G122" s="548"/>
      <c r="H122" s="548"/>
      <c r="I122" s="549"/>
    </row>
    <row r="123" spans="1:9" s="37" customFormat="1" ht="17.25" thickBot="1">
      <c r="A123" s="537" t="s">
        <v>494</v>
      </c>
      <c r="B123" s="538"/>
      <c r="C123" s="538"/>
      <c r="D123" s="538"/>
      <c r="E123" s="538"/>
      <c r="F123" s="538"/>
      <c r="G123" s="538"/>
      <c r="H123" s="538"/>
      <c r="I123" s="539"/>
    </row>
    <row r="124" spans="1:9" s="37" customFormat="1" ht="16.5">
      <c r="A124" s="540" t="s">
        <v>362</v>
      </c>
      <c r="B124" s="541"/>
      <c r="C124" s="541"/>
      <c r="D124" s="541"/>
      <c r="E124" s="541"/>
      <c r="F124" s="541"/>
      <c r="G124" s="542"/>
      <c r="H124" s="542"/>
      <c r="I124" s="543"/>
    </row>
    <row r="125" spans="1:9" s="37" customFormat="1" ht="17.25" thickBot="1">
      <c r="A125" s="530" t="s">
        <v>402</v>
      </c>
      <c r="B125" s="531"/>
      <c r="C125" s="531"/>
      <c r="D125" s="531"/>
      <c r="E125" s="531"/>
      <c r="F125" s="531"/>
      <c r="G125" s="532"/>
      <c r="H125" s="532"/>
      <c r="I125" s="533"/>
    </row>
    <row r="126" spans="1:9" s="37" customFormat="1" ht="16.5">
      <c r="A126" s="540" t="s">
        <v>363</v>
      </c>
      <c r="B126" s="541"/>
      <c r="C126" s="541"/>
      <c r="D126" s="541"/>
      <c r="E126" s="541"/>
      <c r="F126" s="541"/>
      <c r="G126" s="542"/>
      <c r="H126" s="542"/>
      <c r="I126" s="543"/>
    </row>
    <row r="127" spans="1:9" s="37" customFormat="1" ht="17.25" thickBot="1">
      <c r="A127" s="530" t="s">
        <v>458</v>
      </c>
      <c r="B127" s="531"/>
      <c r="C127" s="531"/>
      <c r="D127" s="531"/>
      <c r="E127" s="531"/>
      <c r="F127" s="531"/>
      <c r="G127" s="532"/>
      <c r="H127" s="532"/>
      <c r="I127" s="533"/>
    </row>
    <row r="130" spans="9:9">
      <c r="I130" s="189"/>
    </row>
  </sheetData>
  <mergeCells count="143">
    <mergeCell ref="A102:B103"/>
    <mergeCell ref="C102:I102"/>
    <mergeCell ref="C103:I103"/>
    <mergeCell ref="A111:I111"/>
    <mergeCell ref="A109:B109"/>
    <mergeCell ref="A110:B110"/>
    <mergeCell ref="A112:I112"/>
    <mergeCell ref="A113:I113"/>
    <mergeCell ref="A114:I114"/>
    <mergeCell ref="A104:A105"/>
    <mergeCell ref="B104:B105"/>
    <mergeCell ref="C104:I104"/>
    <mergeCell ref="C105:I105"/>
    <mergeCell ref="A106:B106"/>
    <mergeCell ref="A107:B107"/>
    <mergeCell ref="A108:C108"/>
    <mergeCell ref="A97:I97"/>
    <mergeCell ref="A98:I98"/>
    <mergeCell ref="A99:I99"/>
    <mergeCell ref="A100:I100"/>
    <mergeCell ref="A93:C93"/>
    <mergeCell ref="A94:I94"/>
    <mergeCell ref="A95:I95"/>
    <mergeCell ref="A96:I96"/>
    <mergeCell ref="A101:I101"/>
    <mergeCell ref="A87:B88"/>
    <mergeCell ref="C87:I87"/>
    <mergeCell ref="C88:I88"/>
    <mergeCell ref="A89:A90"/>
    <mergeCell ref="B89:B90"/>
    <mergeCell ref="C89:I89"/>
    <mergeCell ref="C90:I90"/>
    <mergeCell ref="A91:B91"/>
    <mergeCell ref="A92:B92"/>
    <mergeCell ref="A86:I86"/>
    <mergeCell ref="A78:B78"/>
    <mergeCell ref="A79:B79"/>
    <mergeCell ref="A80:C80"/>
    <mergeCell ref="A81:B81"/>
    <mergeCell ref="A82:B82"/>
    <mergeCell ref="A83:I83"/>
    <mergeCell ref="A76:A77"/>
    <mergeCell ref="B76:B77"/>
    <mergeCell ref="C76:I76"/>
    <mergeCell ref="C77:I77"/>
    <mergeCell ref="A84:I84"/>
    <mergeCell ref="A85:I85"/>
    <mergeCell ref="A73:I73"/>
    <mergeCell ref="A71:I71"/>
    <mergeCell ref="A72:I72"/>
    <mergeCell ref="A65:B65"/>
    <mergeCell ref="A66:B66"/>
    <mergeCell ref="A67:C67"/>
    <mergeCell ref="A68:B68"/>
    <mergeCell ref="A69:B69"/>
    <mergeCell ref="A70:I70"/>
    <mergeCell ref="A74:B75"/>
    <mergeCell ref="C74:I74"/>
    <mergeCell ref="C75:I75"/>
    <mergeCell ref="A59:I59"/>
    <mergeCell ref="A60:I60"/>
    <mergeCell ref="C63:I63"/>
    <mergeCell ref="C64:I64"/>
    <mergeCell ref="A61:B62"/>
    <mergeCell ref="C61:I61"/>
    <mergeCell ref="C62:I62"/>
    <mergeCell ref="A63:A64"/>
    <mergeCell ref="B63:B64"/>
    <mergeCell ref="A58:I58"/>
    <mergeCell ref="C50:I50"/>
    <mergeCell ref="A51:B52"/>
    <mergeCell ref="A53:B53"/>
    <mergeCell ref="A54:C54"/>
    <mergeCell ref="A42:I42"/>
    <mergeCell ref="A43:I43"/>
    <mergeCell ref="A57:I57"/>
    <mergeCell ref="A47:B49"/>
    <mergeCell ref="C47:I47"/>
    <mergeCell ref="C48:I48"/>
    <mergeCell ref="C49:I49"/>
    <mergeCell ref="A55:B55"/>
    <mergeCell ref="A56:B56"/>
    <mergeCell ref="D28:I28"/>
    <mergeCell ref="D29:F29"/>
    <mergeCell ref="G29:I29"/>
    <mergeCell ref="A15:A16"/>
    <mergeCell ref="B15:B16"/>
    <mergeCell ref="A41:I41"/>
    <mergeCell ref="A20:I20"/>
    <mergeCell ref="A21:B21"/>
    <mergeCell ref="A44:C46"/>
    <mergeCell ref="D44:I44"/>
    <mergeCell ref="D45:F45"/>
    <mergeCell ref="G45:I45"/>
    <mergeCell ref="A37:C37"/>
    <mergeCell ref="A38:B38"/>
    <mergeCell ref="A39:B39"/>
    <mergeCell ref="A35:B35"/>
    <mergeCell ref="A23:I23"/>
    <mergeCell ref="A24:I24"/>
    <mergeCell ref="A40:I40"/>
    <mergeCell ref="A31:B33"/>
    <mergeCell ref="C31:I31"/>
    <mergeCell ref="C32:I32"/>
    <mergeCell ref="C33:I33"/>
    <mergeCell ref="C34:I34"/>
    <mergeCell ref="A36:B36"/>
    <mergeCell ref="A28:C30"/>
    <mergeCell ref="A18:I18"/>
    <mergeCell ref="A19:I19"/>
    <mergeCell ref="A1:I1"/>
    <mergeCell ref="A3:I3"/>
    <mergeCell ref="A26:I26"/>
    <mergeCell ref="A27:I27"/>
    <mergeCell ref="C13:I13"/>
    <mergeCell ref="C14:I14"/>
    <mergeCell ref="C21:I21"/>
    <mergeCell ref="A22:B22"/>
    <mergeCell ref="A6:I6"/>
    <mergeCell ref="A8:I8"/>
    <mergeCell ref="A10:C12"/>
    <mergeCell ref="D10:I10"/>
    <mergeCell ref="C16:I16"/>
    <mergeCell ref="A17:B17"/>
    <mergeCell ref="D11:F11"/>
    <mergeCell ref="G11:I11"/>
    <mergeCell ref="A13:B14"/>
    <mergeCell ref="C117:I117"/>
    <mergeCell ref="C118:I118"/>
    <mergeCell ref="A121:C121"/>
    <mergeCell ref="A122:I122"/>
    <mergeCell ref="A123:I123"/>
    <mergeCell ref="A124:I124"/>
    <mergeCell ref="A119:B119"/>
    <mergeCell ref="A120:B120"/>
    <mergeCell ref="A125:I125"/>
    <mergeCell ref="A126:I126"/>
    <mergeCell ref="A127:I127"/>
    <mergeCell ref="A115:B116"/>
    <mergeCell ref="C115:I115"/>
    <mergeCell ref="C116:I116"/>
    <mergeCell ref="A117:A118"/>
    <mergeCell ref="B117:B118"/>
  </mergeCells>
  <phoneticPr fontId="0" type="noConversion"/>
  <pageMargins left="0.23622047244094491" right="0.23622047244094491" top="0.35433070866141736" bottom="0.19685039370078741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60"/>
  <sheetViews>
    <sheetView topLeftCell="A52" zoomScale="85" zoomScaleNormal="85" workbookViewId="0">
      <selection activeCell="B60" sqref="B60"/>
    </sheetView>
  </sheetViews>
  <sheetFormatPr defaultRowHeight="15"/>
  <cols>
    <col min="1" max="1" width="6.85546875" style="4" customWidth="1"/>
    <col min="2" max="2" width="44.28515625" style="154" customWidth="1"/>
    <col min="3" max="3" width="15.140625" style="4" customWidth="1"/>
    <col min="4" max="4" width="16.7109375" style="4" customWidth="1"/>
    <col min="5" max="5" width="16" style="4" customWidth="1"/>
    <col min="6" max="16384" width="9.140625" style="4"/>
  </cols>
  <sheetData>
    <row r="1" spans="1:6" ht="17.25" customHeight="1">
      <c r="A1" s="281" t="s">
        <v>310</v>
      </c>
      <c r="B1" s="281"/>
      <c r="C1" s="281"/>
      <c r="D1" s="281"/>
      <c r="E1" s="281"/>
      <c r="F1" s="120"/>
    </row>
    <row r="2" spans="1:6" ht="33.75" customHeight="1">
      <c r="A2" s="281" t="s">
        <v>285</v>
      </c>
      <c r="B2" s="281"/>
      <c r="C2" s="281"/>
      <c r="D2" s="281"/>
      <c r="E2" s="281"/>
      <c r="F2" s="120"/>
    </row>
    <row r="3" spans="1:6" ht="17.25">
      <c r="A3" s="239"/>
      <c r="B3" s="121"/>
      <c r="C3" s="239"/>
      <c r="D3" s="239"/>
      <c r="E3" s="239"/>
    </row>
    <row r="4" spans="1:6" ht="17.25">
      <c r="A4" s="239"/>
      <c r="B4" s="121"/>
      <c r="C4" s="239"/>
      <c r="D4" s="239"/>
      <c r="E4" s="121"/>
    </row>
    <row r="5" spans="1:6" ht="51" customHeight="1">
      <c r="A5" s="282" t="s">
        <v>309</v>
      </c>
      <c r="B5" s="282"/>
      <c r="C5" s="282"/>
      <c r="D5" s="282"/>
      <c r="E5" s="282"/>
    </row>
    <row r="6" spans="1:6" ht="18">
      <c r="A6" s="283" t="s">
        <v>286</v>
      </c>
      <c r="B6" s="283"/>
      <c r="C6" s="283"/>
      <c r="D6" s="283"/>
      <c r="E6" s="283"/>
    </row>
    <row r="7" spans="1:6" ht="75" customHeight="1">
      <c r="A7" s="3" t="s">
        <v>282</v>
      </c>
      <c r="B7" s="123" t="s">
        <v>287</v>
      </c>
      <c r="C7" s="124" t="s">
        <v>298</v>
      </c>
      <c r="D7" s="124" t="s">
        <v>299</v>
      </c>
      <c r="E7" s="3" t="s">
        <v>288</v>
      </c>
    </row>
    <row r="8" spans="1:6" ht="17.25">
      <c r="A8" s="125"/>
      <c r="B8" s="3" t="s">
        <v>281</v>
      </c>
      <c r="C8" s="162">
        <f>C17+C10+C60+C56</f>
        <v>559000</v>
      </c>
      <c r="D8" s="162">
        <f>D17+D10+D60+D56</f>
        <v>1121650</v>
      </c>
      <c r="E8" s="162">
        <f>E17+E10+E60+E56</f>
        <v>1320000</v>
      </c>
    </row>
    <row r="9" spans="1:6" ht="17.25">
      <c r="A9" s="125"/>
      <c r="B9" s="125" t="s">
        <v>289</v>
      </c>
      <c r="C9" s="125"/>
      <c r="D9" s="125"/>
      <c r="E9" s="125"/>
    </row>
    <row r="10" spans="1:6" ht="34.5">
      <c r="A10" s="129">
        <v>1</v>
      </c>
      <c r="B10" s="3" t="s">
        <v>293</v>
      </c>
      <c r="C10" s="243">
        <f>SUM(C12:C16)</f>
        <v>120000</v>
      </c>
      <c r="D10" s="243">
        <f>SUM(D12:D16)</f>
        <v>180250</v>
      </c>
      <c r="E10" s="243">
        <f>SUM(E12:E16)</f>
        <v>183000</v>
      </c>
    </row>
    <row r="11" spans="1:6" ht="18">
      <c r="A11" s="272"/>
      <c r="B11" s="3" t="s">
        <v>290</v>
      </c>
      <c r="C11" s="244"/>
      <c r="D11" s="244"/>
      <c r="E11" s="244"/>
    </row>
    <row r="12" spans="1:6" s="133" customFormat="1" ht="54">
      <c r="A12" s="137" t="s">
        <v>30</v>
      </c>
      <c r="B12" s="137" t="s">
        <v>17</v>
      </c>
      <c r="C12" s="131">
        <v>0</v>
      </c>
      <c r="D12" s="131">
        <f>E12*95%</f>
        <v>14250</v>
      </c>
      <c r="E12" s="135">
        <v>15000</v>
      </c>
    </row>
    <row r="13" spans="1:6" s="133" customFormat="1" ht="54">
      <c r="A13" s="137" t="s">
        <v>31</v>
      </c>
      <c r="B13" s="137" t="s">
        <v>19</v>
      </c>
      <c r="C13" s="131">
        <v>0</v>
      </c>
      <c r="D13" s="131">
        <f>E13*95%</f>
        <v>23750</v>
      </c>
      <c r="E13" s="135">
        <v>25000</v>
      </c>
    </row>
    <row r="14" spans="1:6" s="133" customFormat="1" ht="54">
      <c r="A14" s="137" t="s">
        <v>32</v>
      </c>
      <c r="B14" s="137" t="s">
        <v>18</v>
      </c>
      <c r="C14" s="131">
        <v>0</v>
      </c>
      <c r="D14" s="131">
        <f>E14*95%</f>
        <v>14250</v>
      </c>
      <c r="E14" s="135">
        <v>15000</v>
      </c>
    </row>
    <row r="15" spans="1:6" s="133" customFormat="1" ht="36">
      <c r="A15" s="137" t="s">
        <v>79</v>
      </c>
      <c r="B15" s="137" t="s">
        <v>20</v>
      </c>
      <c r="C15" s="135">
        <v>0</v>
      </c>
      <c r="D15" s="135">
        <v>8000</v>
      </c>
      <c r="E15" s="135">
        <v>8000</v>
      </c>
    </row>
    <row r="16" spans="1:6" s="133" customFormat="1" ht="36">
      <c r="A16" s="137" t="s">
        <v>80</v>
      </c>
      <c r="B16" s="137" t="s">
        <v>688</v>
      </c>
      <c r="C16" s="135">
        <v>120000</v>
      </c>
      <c r="D16" s="135">
        <v>120000</v>
      </c>
      <c r="E16" s="135">
        <v>120000</v>
      </c>
    </row>
    <row r="17" spans="1:6" ht="45.75" customHeight="1">
      <c r="A17" s="126" t="s">
        <v>759</v>
      </c>
      <c r="B17" s="152" t="s">
        <v>549</v>
      </c>
      <c r="C17" s="273">
        <f>SUM(C19:C55)</f>
        <v>399000</v>
      </c>
      <c r="D17" s="273">
        <f>SUM(D19:D55)</f>
        <v>899400</v>
      </c>
      <c r="E17" s="273">
        <f>SUM(E19:E55)</f>
        <v>1086000</v>
      </c>
      <c r="F17" s="5"/>
    </row>
    <row r="18" spans="1:6" ht="17.25">
      <c r="A18" s="126"/>
      <c r="B18" s="256" t="s">
        <v>290</v>
      </c>
      <c r="C18" s="263"/>
      <c r="D18" s="263"/>
      <c r="E18" s="263"/>
      <c r="F18" s="5"/>
    </row>
    <row r="19" spans="1:6" s="133" customFormat="1" ht="36">
      <c r="A19" s="137" t="s">
        <v>33</v>
      </c>
      <c r="B19" s="137" t="s">
        <v>666</v>
      </c>
      <c r="C19" s="135">
        <v>17000</v>
      </c>
      <c r="D19" s="135">
        <v>17000</v>
      </c>
      <c r="E19" s="135">
        <v>17000</v>
      </c>
    </row>
    <row r="20" spans="1:6" s="133" customFormat="1" ht="36">
      <c r="A20" s="274" t="s">
        <v>34</v>
      </c>
      <c r="B20" s="137" t="s">
        <v>209</v>
      </c>
      <c r="C20" s="131">
        <v>0</v>
      </c>
      <c r="D20" s="131">
        <f t="shared" ref="D20:D27" si="0">E20*95%</f>
        <v>4750</v>
      </c>
      <c r="E20" s="135">
        <v>5000</v>
      </c>
    </row>
    <row r="21" spans="1:6" s="133" customFormat="1" ht="36">
      <c r="A21" s="137" t="s">
        <v>35</v>
      </c>
      <c r="B21" s="137" t="s">
        <v>210</v>
      </c>
      <c r="C21" s="131">
        <v>0</v>
      </c>
      <c r="D21" s="131">
        <f>E21*95%</f>
        <v>4750</v>
      </c>
      <c r="E21" s="135">
        <v>5000</v>
      </c>
    </row>
    <row r="22" spans="1:6" s="133" customFormat="1" ht="54">
      <c r="A22" s="274" t="s">
        <v>36</v>
      </c>
      <c r="B22" s="137" t="s">
        <v>667</v>
      </c>
      <c r="C22" s="135">
        <v>4000</v>
      </c>
      <c r="D22" s="135">
        <v>4000</v>
      </c>
      <c r="E22" s="135">
        <v>4000</v>
      </c>
    </row>
    <row r="23" spans="1:6" s="133" customFormat="1" ht="36">
      <c r="A23" s="137" t="s">
        <v>37</v>
      </c>
      <c r="B23" s="137" t="s">
        <v>687</v>
      </c>
      <c r="C23" s="131">
        <v>0</v>
      </c>
      <c r="D23" s="131">
        <f t="shared" si="0"/>
        <v>11400</v>
      </c>
      <c r="E23" s="135">
        <v>12000</v>
      </c>
    </row>
    <row r="24" spans="1:6" s="133" customFormat="1" ht="36">
      <c r="A24" s="274" t="s">
        <v>38</v>
      </c>
      <c r="B24" s="137" t="s">
        <v>550</v>
      </c>
      <c r="C24" s="135">
        <v>35000</v>
      </c>
      <c r="D24" s="135">
        <v>35000</v>
      </c>
      <c r="E24" s="135">
        <v>35000</v>
      </c>
    </row>
    <row r="25" spans="1:6" s="133" customFormat="1" ht="36">
      <c r="A25" s="137" t="s">
        <v>39</v>
      </c>
      <c r="B25" s="137" t="s">
        <v>672</v>
      </c>
      <c r="C25" s="131">
        <v>0</v>
      </c>
      <c r="D25" s="131">
        <f t="shared" si="0"/>
        <v>30400</v>
      </c>
      <c r="E25" s="135">
        <v>32000</v>
      </c>
    </row>
    <row r="26" spans="1:6" s="133" customFormat="1" ht="36">
      <c r="A26" s="274" t="s">
        <v>40</v>
      </c>
      <c r="B26" s="137" t="s">
        <v>685</v>
      </c>
      <c r="C26" s="131">
        <v>0</v>
      </c>
      <c r="D26" s="131">
        <f t="shared" si="0"/>
        <v>13300</v>
      </c>
      <c r="E26" s="135">
        <v>14000</v>
      </c>
    </row>
    <row r="27" spans="1:6" s="133" customFormat="1" ht="36">
      <c r="A27" s="137" t="s">
        <v>41</v>
      </c>
      <c r="B27" s="137" t="s">
        <v>673</v>
      </c>
      <c r="C27" s="131">
        <v>0</v>
      </c>
      <c r="D27" s="131">
        <f t="shared" si="0"/>
        <v>9500</v>
      </c>
      <c r="E27" s="135">
        <v>10000</v>
      </c>
    </row>
    <row r="28" spans="1:6" s="133" customFormat="1" ht="36">
      <c r="A28" s="274" t="s">
        <v>42</v>
      </c>
      <c r="B28" s="137" t="s">
        <v>691</v>
      </c>
      <c r="C28" s="135">
        <v>12000</v>
      </c>
      <c r="D28" s="135">
        <v>12000</v>
      </c>
      <c r="E28" s="135">
        <v>12000</v>
      </c>
    </row>
    <row r="29" spans="1:6" s="133" customFormat="1" ht="54">
      <c r="A29" s="137" t="s">
        <v>43</v>
      </c>
      <c r="B29" s="137" t="s">
        <v>658</v>
      </c>
      <c r="C29" s="135">
        <v>0</v>
      </c>
      <c r="D29" s="135">
        <v>130000</v>
      </c>
      <c r="E29" s="135">
        <v>130000</v>
      </c>
    </row>
    <row r="30" spans="1:6" s="133" customFormat="1" ht="54">
      <c r="A30" s="274" t="s">
        <v>44</v>
      </c>
      <c r="B30" s="137" t="s">
        <v>669</v>
      </c>
      <c r="C30" s="135">
        <v>0</v>
      </c>
      <c r="D30" s="135">
        <v>18000</v>
      </c>
      <c r="E30" s="135">
        <v>18000</v>
      </c>
    </row>
    <row r="31" spans="1:6" s="133" customFormat="1" ht="60" customHeight="1">
      <c r="A31" s="137" t="s">
        <v>45</v>
      </c>
      <c r="B31" s="137" t="s">
        <v>682</v>
      </c>
      <c r="C31" s="135">
        <v>17000</v>
      </c>
      <c r="D31" s="135">
        <v>17000</v>
      </c>
      <c r="E31" s="135">
        <v>17000</v>
      </c>
    </row>
    <row r="32" spans="1:6" s="133" customFormat="1" ht="72">
      <c r="A32" s="274" t="s">
        <v>46</v>
      </c>
      <c r="B32" s="137" t="s">
        <v>659</v>
      </c>
      <c r="C32" s="135">
        <v>0</v>
      </c>
      <c r="D32" s="135">
        <f t="shared" ref="D32:D42" si="1">E32*80%</f>
        <v>120000</v>
      </c>
      <c r="E32" s="135">
        <v>150000</v>
      </c>
    </row>
    <row r="33" spans="1:5" s="133" customFormat="1" ht="36">
      <c r="A33" s="137" t="s">
        <v>47</v>
      </c>
      <c r="B33" s="137" t="s">
        <v>660</v>
      </c>
      <c r="C33" s="135">
        <v>0</v>
      </c>
      <c r="D33" s="135">
        <f t="shared" si="1"/>
        <v>52800</v>
      </c>
      <c r="E33" s="135">
        <v>66000</v>
      </c>
    </row>
    <row r="34" spans="1:5" s="133" customFormat="1" ht="36">
      <c r="A34" s="274" t="s">
        <v>48</v>
      </c>
      <c r="B34" s="137" t="s">
        <v>661</v>
      </c>
      <c r="C34" s="135">
        <v>33000</v>
      </c>
      <c r="D34" s="135">
        <v>33000</v>
      </c>
      <c r="E34" s="135">
        <v>33000</v>
      </c>
    </row>
    <row r="35" spans="1:5" s="133" customFormat="1" ht="36">
      <c r="A35" s="137" t="s">
        <v>49</v>
      </c>
      <c r="B35" s="137" t="s">
        <v>662</v>
      </c>
      <c r="C35" s="135">
        <v>40000</v>
      </c>
      <c r="D35" s="135">
        <v>40000</v>
      </c>
      <c r="E35" s="135">
        <v>40000</v>
      </c>
    </row>
    <row r="36" spans="1:5" s="133" customFormat="1" ht="73.5" customHeight="1">
      <c r="A36" s="274" t="s">
        <v>50</v>
      </c>
      <c r="B36" s="137" t="s">
        <v>663</v>
      </c>
      <c r="C36" s="135">
        <v>35000</v>
      </c>
      <c r="D36" s="135">
        <v>35000</v>
      </c>
      <c r="E36" s="135">
        <v>35000</v>
      </c>
    </row>
    <row r="37" spans="1:5" s="133" customFormat="1" ht="36">
      <c r="A37" s="137" t="s">
        <v>51</v>
      </c>
      <c r="B37" s="137" t="s">
        <v>664</v>
      </c>
      <c r="C37" s="135">
        <v>0</v>
      </c>
      <c r="D37" s="135">
        <f t="shared" si="1"/>
        <v>12800</v>
      </c>
      <c r="E37" s="135">
        <v>16000</v>
      </c>
    </row>
    <row r="38" spans="1:5" s="133" customFormat="1" ht="36">
      <c r="A38" s="274" t="s">
        <v>52</v>
      </c>
      <c r="B38" s="137" t="s">
        <v>665</v>
      </c>
      <c r="C38" s="135">
        <v>0</v>
      </c>
      <c r="D38" s="135">
        <f t="shared" si="1"/>
        <v>8000</v>
      </c>
      <c r="E38" s="135">
        <v>10000</v>
      </c>
    </row>
    <row r="39" spans="1:5" s="133" customFormat="1" ht="54">
      <c r="A39" s="137" t="s">
        <v>53</v>
      </c>
      <c r="B39" s="137" t="s">
        <v>679</v>
      </c>
      <c r="C39" s="135">
        <v>10000</v>
      </c>
      <c r="D39" s="135">
        <v>10000</v>
      </c>
      <c r="E39" s="135">
        <v>10000</v>
      </c>
    </row>
    <row r="40" spans="1:5" s="133" customFormat="1" ht="36">
      <c r="A40" s="274" t="s">
        <v>54</v>
      </c>
      <c r="B40" s="137" t="s">
        <v>680</v>
      </c>
      <c r="C40" s="135">
        <v>45000</v>
      </c>
      <c r="D40" s="135">
        <v>45000</v>
      </c>
      <c r="E40" s="135">
        <v>45000</v>
      </c>
    </row>
    <row r="41" spans="1:5" s="133" customFormat="1" ht="54">
      <c r="A41" s="137" t="s">
        <v>55</v>
      </c>
      <c r="B41" s="137" t="s">
        <v>670</v>
      </c>
      <c r="C41" s="135">
        <v>59000</v>
      </c>
      <c r="D41" s="135">
        <v>59000</v>
      </c>
      <c r="E41" s="135">
        <v>59000</v>
      </c>
    </row>
    <row r="42" spans="1:5" s="133" customFormat="1" ht="36">
      <c r="A42" s="274" t="s">
        <v>56</v>
      </c>
      <c r="B42" s="137" t="s">
        <v>671</v>
      </c>
      <c r="C42" s="135">
        <v>0</v>
      </c>
      <c r="D42" s="135">
        <f t="shared" si="1"/>
        <v>41600</v>
      </c>
      <c r="E42" s="135">
        <v>52000</v>
      </c>
    </row>
    <row r="43" spans="1:5" s="133" customFormat="1" ht="36">
      <c r="A43" s="137" t="s">
        <v>57</v>
      </c>
      <c r="B43" s="137" t="s">
        <v>683</v>
      </c>
      <c r="C43" s="138">
        <v>0</v>
      </c>
      <c r="D43" s="138">
        <f>E43*80%</f>
        <v>10400</v>
      </c>
      <c r="E43" s="135">
        <v>13000</v>
      </c>
    </row>
    <row r="44" spans="1:5" s="133" customFormat="1" ht="36">
      <c r="A44" s="274" t="s">
        <v>58</v>
      </c>
      <c r="B44" s="137" t="s">
        <v>690</v>
      </c>
      <c r="C44" s="135">
        <v>30000</v>
      </c>
      <c r="D44" s="135">
        <v>30000</v>
      </c>
      <c r="E44" s="135">
        <v>30000</v>
      </c>
    </row>
    <row r="45" spans="1:5" s="133" customFormat="1" ht="54">
      <c r="A45" s="137" t="s">
        <v>59</v>
      </c>
      <c r="B45" s="137" t="s">
        <v>674</v>
      </c>
      <c r="C45" s="138">
        <v>0</v>
      </c>
      <c r="D45" s="138">
        <f>E45*80%</f>
        <v>3200</v>
      </c>
      <c r="E45" s="135">
        <v>4000</v>
      </c>
    </row>
    <row r="46" spans="1:5" s="133" customFormat="1" ht="36">
      <c r="A46" s="274" t="s">
        <v>60</v>
      </c>
      <c r="B46" s="137" t="s">
        <v>676</v>
      </c>
      <c r="C46" s="138">
        <v>0</v>
      </c>
      <c r="D46" s="138">
        <f>E46*80%</f>
        <v>6400</v>
      </c>
      <c r="E46" s="135">
        <v>8000</v>
      </c>
    </row>
    <row r="47" spans="1:5" s="133" customFormat="1" ht="54">
      <c r="A47" s="137" t="s">
        <v>61</v>
      </c>
      <c r="B47" s="137" t="s">
        <v>677</v>
      </c>
      <c r="C47" s="138">
        <v>0</v>
      </c>
      <c r="D47" s="138">
        <f>E47*80%</f>
        <v>5600</v>
      </c>
      <c r="E47" s="135">
        <v>7000</v>
      </c>
    </row>
    <row r="48" spans="1:5" s="133" customFormat="1" ht="36">
      <c r="A48" s="274" t="s">
        <v>62</v>
      </c>
      <c r="B48" s="137" t="s">
        <v>681</v>
      </c>
      <c r="C48" s="131">
        <v>0</v>
      </c>
      <c r="D48" s="131">
        <f>E48*90%</f>
        <v>4500</v>
      </c>
      <c r="E48" s="135">
        <v>5000</v>
      </c>
    </row>
    <row r="49" spans="1:6" s="133" customFormat="1" ht="18">
      <c r="A49" s="137" t="s">
        <v>63</v>
      </c>
      <c r="B49" s="137" t="s">
        <v>686</v>
      </c>
      <c r="C49" s="135">
        <v>0</v>
      </c>
      <c r="D49" s="135">
        <v>0</v>
      </c>
      <c r="E49" s="135">
        <v>12000</v>
      </c>
    </row>
    <row r="50" spans="1:6" s="133" customFormat="1" ht="36">
      <c r="A50" s="274" t="s">
        <v>64</v>
      </c>
      <c r="B50" s="137" t="s">
        <v>675</v>
      </c>
      <c r="C50" s="135">
        <v>12000</v>
      </c>
      <c r="D50" s="135">
        <v>12000</v>
      </c>
      <c r="E50" s="135">
        <v>12000</v>
      </c>
    </row>
    <row r="51" spans="1:6" s="133" customFormat="1" ht="36">
      <c r="A51" s="137" t="s">
        <v>65</v>
      </c>
      <c r="B51" s="137" t="s">
        <v>692</v>
      </c>
      <c r="C51" s="135">
        <v>0</v>
      </c>
      <c r="D51" s="135">
        <v>0</v>
      </c>
      <c r="E51" s="135">
        <v>30000</v>
      </c>
    </row>
    <row r="52" spans="1:6" s="133" customFormat="1" ht="36">
      <c r="A52" s="274" t="s">
        <v>101</v>
      </c>
      <c r="B52" s="137" t="s">
        <v>689</v>
      </c>
      <c r="C52" s="135">
        <v>0</v>
      </c>
      <c r="D52" s="135">
        <v>0</v>
      </c>
      <c r="E52" s="135">
        <v>45000</v>
      </c>
    </row>
    <row r="53" spans="1:6" s="133" customFormat="1" ht="54">
      <c r="A53" s="137" t="s">
        <v>102</v>
      </c>
      <c r="B53" s="137" t="s">
        <v>684</v>
      </c>
      <c r="C53" s="135">
        <v>0</v>
      </c>
      <c r="D53" s="135">
        <v>13000</v>
      </c>
      <c r="E53" s="135">
        <v>13000</v>
      </c>
    </row>
    <row r="54" spans="1:6" s="133" customFormat="1" ht="36">
      <c r="A54" s="274" t="s">
        <v>103</v>
      </c>
      <c r="B54" s="137" t="s">
        <v>678</v>
      </c>
      <c r="C54" s="135">
        <v>50000</v>
      </c>
      <c r="D54" s="135">
        <v>50000</v>
      </c>
      <c r="E54" s="135">
        <v>50000</v>
      </c>
    </row>
    <row r="55" spans="1:6" s="133" customFormat="1" ht="54">
      <c r="A55" s="137" t="s">
        <v>104</v>
      </c>
      <c r="B55" s="137" t="s">
        <v>668</v>
      </c>
      <c r="C55" s="135">
        <v>0</v>
      </c>
      <c r="D55" s="135">
        <v>0</v>
      </c>
      <c r="E55" s="135">
        <v>30000</v>
      </c>
    </row>
    <row r="56" spans="1:6" s="157" customFormat="1" ht="34.5">
      <c r="A56" s="8">
        <v>3</v>
      </c>
      <c r="B56" s="205" t="s">
        <v>15</v>
      </c>
      <c r="C56" s="7">
        <f>SUM(C58:C59)</f>
        <v>0</v>
      </c>
      <c r="D56" s="7">
        <f>SUM(D58:D59)</f>
        <v>2000</v>
      </c>
      <c r="E56" s="7">
        <f>SUM(E58:E59)</f>
        <v>11000</v>
      </c>
    </row>
    <row r="57" spans="1:6" s="157" customFormat="1" ht="17.25">
      <c r="A57" s="146"/>
      <c r="B57" s="3" t="s">
        <v>290</v>
      </c>
      <c r="C57" s="3"/>
      <c r="D57" s="3"/>
      <c r="E57" s="3"/>
    </row>
    <row r="58" spans="1:6" ht="36">
      <c r="A58" s="137">
        <v>3.1</v>
      </c>
      <c r="B58" s="137" t="s">
        <v>278</v>
      </c>
      <c r="C58" s="135">
        <v>0</v>
      </c>
      <c r="D58" s="135">
        <v>0</v>
      </c>
      <c r="E58" s="135">
        <v>9000</v>
      </c>
      <c r="F58" s="133"/>
    </row>
    <row r="59" spans="1:6" s="133" customFormat="1" ht="126">
      <c r="A59" s="137">
        <v>3.2</v>
      </c>
      <c r="B59" s="142" t="s">
        <v>280</v>
      </c>
      <c r="C59" s="135">
        <v>0</v>
      </c>
      <c r="D59" s="135">
        <v>2000</v>
      </c>
      <c r="E59" s="135">
        <v>2000</v>
      </c>
      <c r="F59" s="157"/>
    </row>
    <row r="60" spans="1:6" ht="17.25">
      <c r="A60" s="130">
        <v>4</v>
      </c>
      <c r="B60" s="201" t="s">
        <v>295</v>
      </c>
      <c r="C60" s="243">
        <v>40000</v>
      </c>
      <c r="D60" s="243">
        <v>40000</v>
      </c>
      <c r="E60" s="243">
        <v>40000</v>
      </c>
    </row>
  </sheetData>
  <mergeCells count="4">
    <mergeCell ref="A5:E5"/>
    <mergeCell ref="A6:E6"/>
    <mergeCell ref="A1:E1"/>
    <mergeCell ref="A2:E2"/>
  </mergeCells>
  <phoneticPr fontId="0" type="noConversion"/>
  <pageMargins left="0.24" right="0.23" top="0.19" bottom="0.18" header="0.21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I158"/>
  <sheetViews>
    <sheetView topLeftCell="A139" zoomScaleNormal="100" workbookViewId="0">
      <selection activeCell="K16" sqref="K16"/>
    </sheetView>
  </sheetViews>
  <sheetFormatPr defaultRowHeight="16.5"/>
  <cols>
    <col min="1" max="1" width="11.42578125" style="37" customWidth="1"/>
    <col min="2" max="2" width="18.28515625" style="37" customWidth="1"/>
    <col min="3" max="3" width="21" style="37" customWidth="1"/>
    <col min="4" max="5" width="16" style="37" customWidth="1"/>
    <col min="6" max="6" width="17" style="37" customWidth="1"/>
    <col min="7" max="7" width="15.28515625" style="37" customWidth="1"/>
    <col min="8" max="8" width="17" style="37" customWidth="1"/>
    <col min="9" max="9" width="10.7109375" style="37" bestFit="1" customWidth="1"/>
    <col min="10" max="10" width="9.140625" style="37"/>
    <col min="11" max="11" width="10.28515625" style="37" bestFit="1" customWidth="1"/>
    <col min="12" max="16384" width="9.140625" style="37"/>
  </cols>
  <sheetData>
    <row r="1" spans="1:9" ht="16.5" customHeight="1">
      <c r="A1" s="507" t="s">
        <v>507</v>
      </c>
      <c r="B1" s="507"/>
      <c r="C1" s="507"/>
      <c r="D1" s="507"/>
      <c r="E1" s="507"/>
      <c r="F1" s="507"/>
      <c r="G1" s="507"/>
      <c r="H1" s="507"/>
      <c r="I1" s="507"/>
    </row>
    <row r="2" spans="1:9">
      <c r="A2" s="81"/>
      <c r="B2" s="81"/>
      <c r="C2" s="81"/>
      <c r="D2" s="81"/>
      <c r="E2" s="81"/>
      <c r="F2" s="81"/>
      <c r="G2" s="81"/>
      <c r="H2" s="81"/>
      <c r="I2" s="81"/>
    </row>
    <row r="3" spans="1:9" ht="45.75" customHeight="1">
      <c r="A3" s="483" t="s">
        <v>508</v>
      </c>
      <c r="B3" s="483"/>
      <c r="C3" s="483"/>
      <c r="D3" s="483"/>
      <c r="E3" s="483"/>
      <c r="F3" s="483"/>
      <c r="G3" s="483"/>
      <c r="H3" s="483"/>
      <c r="I3" s="483"/>
    </row>
    <row r="4" spans="1:9">
      <c r="A4" s="480" t="s">
        <v>345</v>
      </c>
      <c r="B4" s="480"/>
      <c r="C4" s="480"/>
      <c r="D4" s="480"/>
      <c r="E4" s="480"/>
      <c r="F4" s="480"/>
      <c r="G4" s="480"/>
      <c r="H4" s="480"/>
      <c r="I4" s="480"/>
    </row>
    <row r="5" spans="1:9" s="18" customFormat="1">
      <c r="A5" s="37"/>
      <c r="B5" s="37"/>
      <c r="C5" s="37"/>
      <c r="D5" s="37"/>
      <c r="E5" s="37"/>
      <c r="F5" s="37"/>
      <c r="G5" s="37"/>
      <c r="H5" s="37"/>
      <c r="I5" s="37"/>
    </row>
    <row r="6" spans="1:9">
      <c r="A6" s="480" t="s">
        <v>392</v>
      </c>
      <c r="B6" s="480"/>
      <c r="C6" s="480"/>
      <c r="D6" s="480"/>
      <c r="E6" s="480"/>
      <c r="F6" s="480"/>
      <c r="G6" s="480"/>
      <c r="H6" s="480"/>
      <c r="I6" s="480"/>
    </row>
    <row r="7" spans="1:9" s="18" customFormat="1" ht="17.25" thickBot="1">
      <c r="A7" s="37"/>
      <c r="B7" s="37"/>
      <c r="C7" s="37"/>
      <c r="D7" s="37"/>
      <c r="E7" s="37"/>
      <c r="F7" s="37"/>
      <c r="G7" s="37"/>
      <c r="H7" s="37"/>
      <c r="I7" s="37"/>
    </row>
    <row r="8" spans="1:9">
      <c r="A8" s="429" t="s">
        <v>347</v>
      </c>
      <c r="B8" s="430"/>
      <c r="C8" s="430"/>
      <c r="D8" s="434" t="s">
        <v>323</v>
      </c>
      <c r="E8" s="435"/>
      <c r="F8" s="435"/>
      <c r="G8" s="435"/>
      <c r="H8" s="435"/>
      <c r="I8" s="436"/>
    </row>
    <row r="9" spans="1:9">
      <c r="A9" s="431"/>
      <c r="B9" s="415"/>
      <c r="C9" s="415"/>
      <c r="D9" s="411" t="s">
        <v>348</v>
      </c>
      <c r="E9" s="412"/>
      <c r="F9" s="295"/>
      <c r="G9" s="411" t="s">
        <v>349</v>
      </c>
      <c r="H9" s="412"/>
      <c r="I9" s="295"/>
    </row>
    <row r="10" spans="1:9" ht="44.25" customHeight="1" thickBot="1">
      <c r="A10" s="432"/>
      <c r="B10" s="433"/>
      <c r="C10" s="433"/>
      <c r="D10" s="20" t="s">
        <v>298</v>
      </c>
      <c r="E10" s="20" t="s">
        <v>299</v>
      </c>
      <c r="F10" s="38" t="s">
        <v>288</v>
      </c>
      <c r="G10" s="20" t="s">
        <v>298</v>
      </c>
      <c r="H10" s="20" t="s">
        <v>299</v>
      </c>
      <c r="I10" s="39" t="s">
        <v>288</v>
      </c>
    </row>
    <row r="11" spans="1:9">
      <c r="A11" s="332" t="s">
        <v>350</v>
      </c>
      <c r="B11" s="333"/>
      <c r="C11" s="336" t="s">
        <v>320</v>
      </c>
      <c r="D11" s="337"/>
      <c r="E11" s="337"/>
      <c r="F11" s="337"/>
      <c r="G11" s="337"/>
      <c r="H11" s="337"/>
      <c r="I11" s="338"/>
    </row>
    <row r="12" spans="1:9">
      <c r="A12" s="334"/>
      <c r="B12" s="335"/>
      <c r="C12" s="339" t="s">
        <v>509</v>
      </c>
      <c r="D12" s="340"/>
      <c r="E12" s="340"/>
      <c r="F12" s="340"/>
      <c r="G12" s="340"/>
      <c r="H12" s="340"/>
      <c r="I12" s="341"/>
    </row>
    <row r="13" spans="1:9">
      <c r="A13" s="294" t="s">
        <v>393</v>
      </c>
      <c r="B13" s="295" t="s">
        <v>394</v>
      </c>
      <c r="C13" s="296" t="s">
        <v>354</v>
      </c>
      <c r="D13" s="297"/>
      <c r="E13" s="297"/>
      <c r="F13" s="297"/>
      <c r="G13" s="297"/>
      <c r="H13" s="297"/>
      <c r="I13" s="298"/>
    </row>
    <row r="14" spans="1:9" ht="17.25" thickBot="1">
      <c r="A14" s="294"/>
      <c r="B14" s="295"/>
      <c r="C14" s="342" t="s">
        <v>448</v>
      </c>
      <c r="D14" s="343"/>
      <c r="E14" s="343"/>
      <c r="F14" s="343"/>
      <c r="G14" s="343"/>
      <c r="H14" s="343"/>
      <c r="I14" s="344"/>
    </row>
    <row r="15" spans="1:9" ht="50.25" thickBot="1">
      <c r="A15" s="305" t="s">
        <v>396</v>
      </c>
      <c r="B15" s="306"/>
      <c r="C15" s="63" t="s">
        <v>397</v>
      </c>
      <c r="D15" s="82">
        <v>5</v>
      </c>
      <c r="E15" s="82">
        <v>5</v>
      </c>
      <c r="F15" s="82">
        <v>5</v>
      </c>
      <c r="G15" s="83"/>
      <c r="H15" s="83"/>
      <c r="I15" s="66"/>
    </row>
    <row r="16" spans="1:9" ht="17.25" thickBot="1">
      <c r="A16" s="305" t="s">
        <v>398</v>
      </c>
      <c r="B16" s="306"/>
      <c r="C16" s="63"/>
      <c r="D16" s="67" t="s">
        <v>356</v>
      </c>
      <c r="E16" s="67" t="s">
        <v>356</v>
      </c>
      <c r="F16" s="67" t="s">
        <v>356</v>
      </c>
      <c r="G16" s="84">
        <f ca="1">SUM(Shirak!C43:C47)</f>
        <v>30000</v>
      </c>
      <c r="H16" s="84">
        <f ca="1">SUM(Shirak!D43:D47)</f>
        <v>55600</v>
      </c>
      <c r="I16" s="84">
        <f ca="1">SUM(Shirak!E43:E47)</f>
        <v>62000</v>
      </c>
    </row>
    <row r="17" spans="1:9" ht="17.25" thickBot="1">
      <c r="A17" s="305" t="s">
        <v>399</v>
      </c>
      <c r="B17" s="307"/>
      <c r="C17" s="306"/>
      <c r="D17" s="70"/>
      <c r="E17" s="70"/>
      <c r="F17" s="67"/>
      <c r="G17" s="71"/>
      <c r="H17" s="71"/>
      <c r="I17" s="66"/>
    </row>
    <row r="18" spans="1:9">
      <c r="A18" s="284" t="s">
        <v>400</v>
      </c>
      <c r="B18" s="285"/>
      <c r="C18" s="285"/>
      <c r="D18" s="285"/>
      <c r="E18" s="285"/>
      <c r="F18" s="285"/>
      <c r="G18" s="285"/>
      <c r="H18" s="285"/>
      <c r="I18" s="286"/>
    </row>
    <row r="19" spans="1:9" ht="17.25" thickBot="1">
      <c r="A19" s="287" t="s">
        <v>449</v>
      </c>
      <c r="B19" s="288"/>
      <c r="C19" s="288"/>
      <c r="D19" s="288"/>
      <c r="E19" s="288"/>
      <c r="F19" s="288"/>
      <c r="G19" s="288"/>
      <c r="H19" s="288"/>
      <c r="I19" s="289"/>
    </row>
    <row r="20" spans="1:9">
      <c r="A20" s="290" t="s">
        <v>362</v>
      </c>
      <c r="B20" s="291"/>
      <c r="C20" s="291"/>
      <c r="D20" s="291"/>
      <c r="E20" s="291"/>
      <c r="F20" s="291"/>
      <c r="G20" s="292"/>
      <c r="H20" s="292"/>
      <c r="I20" s="293"/>
    </row>
    <row r="21" spans="1:9" ht="22.5" customHeight="1" thickBot="1">
      <c r="A21" s="311" t="s">
        <v>402</v>
      </c>
      <c r="B21" s="312"/>
      <c r="C21" s="312"/>
      <c r="D21" s="312"/>
      <c r="E21" s="312"/>
      <c r="F21" s="312"/>
      <c r="G21" s="313"/>
      <c r="H21" s="313"/>
      <c r="I21" s="314"/>
    </row>
    <row r="22" spans="1:9">
      <c r="A22" s="290" t="s">
        <v>363</v>
      </c>
      <c r="B22" s="291"/>
      <c r="C22" s="291"/>
      <c r="D22" s="291"/>
      <c r="E22" s="291"/>
      <c r="F22" s="291"/>
      <c r="G22" s="292"/>
      <c r="H22" s="292"/>
      <c r="I22" s="293"/>
    </row>
    <row r="23" spans="1:9" ht="61.5" customHeight="1" thickBot="1">
      <c r="A23" s="311" t="s">
        <v>403</v>
      </c>
      <c r="B23" s="312"/>
      <c r="C23" s="312"/>
      <c r="D23" s="312"/>
      <c r="E23" s="312"/>
      <c r="F23" s="312"/>
      <c r="G23" s="313"/>
      <c r="H23" s="313"/>
      <c r="I23" s="314"/>
    </row>
    <row r="24" spans="1:9">
      <c r="A24" s="332" t="s">
        <v>350</v>
      </c>
      <c r="B24" s="333"/>
      <c r="C24" s="336" t="s">
        <v>320</v>
      </c>
      <c r="D24" s="337"/>
      <c r="E24" s="337"/>
      <c r="F24" s="337"/>
      <c r="G24" s="337"/>
      <c r="H24" s="337"/>
      <c r="I24" s="338"/>
    </row>
    <row r="25" spans="1:9">
      <c r="A25" s="334"/>
      <c r="B25" s="335"/>
      <c r="C25" s="339" t="s">
        <v>510</v>
      </c>
      <c r="D25" s="340"/>
      <c r="E25" s="340"/>
      <c r="F25" s="340"/>
      <c r="G25" s="340"/>
      <c r="H25" s="340"/>
      <c r="I25" s="341"/>
    </row>
    <row r="26" spans="1:9">
      <c r="A26" s="294" t="s">
        <v>450</v>
      </c>
      <c r="B26" s="295" t="s">
        <v>394</v>
      </c>
      <c r="C26" s="296" t="s">
        <v>354</v>
      </c>
      <c r="D26" s="297"/>
      <c r="E26" s="297"/>
      <c r="F26" s="297"/>
      <c r="G26" s="297"/>
      <c r="H26" s="297"/>
      <c r="I26" s="298"/>
    </row>
    <row r="27" spans="1:9" ht="17.25" thickBot="1">
      <c r="A27" s="294"/>
      <c r="B27" s="295"/>
      <c r="C27" s="342" t="s">
        <v>395</v>
      </c>
      <c r="D27" s="343"/>
      <c r="E27" s="343"/>
      <c r="F27" s="343"/>
      <c r="G27" s="343"/>
      <c r="H27" s="343"/>
      <c r="I27" s="344"/>
    </row>
    <row r="28" spans="1:9" ht="50.25" thickBot="1">
      <c r="A28" s="305" t="s">
        <v>396</v>
      </c>
      <c r="B28" s="306"/>
      <c r="C28" s="63" t="s">
        <v>397</v>
      </c>
      <c r="D28" s="64">
        <v>3</v>
      </c>
      <c r="E28" s="64">
        <v>3</v>
      </c>
      <c r="F28" s="64">
        <v>3</v>
      </c>
      <c r="G28" s="65"/>
      <c r="H28" s="65"/>
      <c r="I28" s="66"/>
    </row>
    <row r="29" spans="1:9" ht="24" customHeight="1" thickBot="1">
      <c r="A29" s="305" t="s">
        <v>398</v>
      </c>
      <c r="B29" s="306"/>
      <c r="C29" s="63"/>
      <c r="D29" s="67" t="s">
        <v>356</v>
      </c>
      <c r="E29" s="67" t="s">
        <v>356</v>
      </c>
      <c r="F29" s="67" t="s">
        <v>356</v>
      </c>
      <c r="G29" s="68">
        <f ca="1">SUM(Shirak!C15:C16,Shirak!C53)</f>
        <v>120000</v>
      </c>
      <c r="H29" s="68">
        <f ca="1">SUM(Shirak!D15:D16,Shirak!D53)</f>
        <v>141000</v>
      </c>
      <c r="I29" s="68">
        <f ca="1">SUM(Shirak!E15:E16,Shirak!E53)</f>
        <v>141000</v>
      </c>
    </row>
    <row r="30" spans="1:9" ht="27.75" customHeight="1" thickBot="1">
      <c r="A30" s="305" t="s">
        <v>399</v>
      </c>
      <c r="B30" s="307"/>
      <c r="C30" s="306"/>
      <c r="D30" s="70"/>
      <c r="E30" s="70"/>
      <c r="F30" s="67"/>
      <c r="G30" s="71"/>
      <c r="H30" s="71"/>
      <c r="I30" s="66"/>
    </row>
    <row r="31" spans="1:9">
      <c r="A31" s="284" t="s">
        <v>400</v>
      </c>
      <c r="B31" s="285"/>
      <c r="C31" s="285"/>
      <c r="D31" s="285"/>
      <c r="E31" s="285"/>
      <c r="F31" s="285"/>
      <c r="G31" s="285"/>
      <c r="H31" s="285"/>
      <c r="I31" s="286"/>
    </row>
    <row r="32" spans="1:9" ht="17.25" thickBot="1">
      <c r="A32" s="287" t="s">
        <v>401</v>
      </c>
      <c r="B32" s="288"/>
      <c r="C32" s="288"/>
      <c r="D32" s="288"/>
      <c r="E32" s="288"/>
      <c r="F32" s="288"/>
      <c r="G32" s="288"/>
      <c r="H32" s="288"/>
      <c r="I32" s="289"/>
    </row>
    <row r="33" spans="1:9">
      <c r="A33" s="290" t="s">
        <v>362</v>
      </c>
      <c r="B33" s="291"/>
      <c r="C33" s="291"/>
      <c r="D33" s="291"/>
      <c r="E33" s="291"/>
      <c r="F33" s="291"/>
      <c r="G33" s="292"/>
      <c r="H33" s="292"/>
      <c r="I33" s="293"/>
    </row>
    <row r="34" spans="1:9" ht="17.25" thickBot="1">
      <c r="A34" s="311" t="s">
        <v>402</v>
      </c>
      <c r="B34" s="312"/>
      <c r="C34" s="312"/>
      <c r="D34" s="312"/>
      <c r="E34" s="312"/>
      <c r="F34" s="312"/>
      <c r="G34" s="313"/>
      <c r="H34" s="313"/>
      <c r="I34" s="314"/>
    </row>
    <row r="35" spans="1:9">
      <c r="A35" s="290" t="s">
        <v>363</v>
      </c>
      <c r="B35" s="291"/>
      <c r="C35" s="291"/>
      <c r="D35" s="291"/>
      <c r="E35" s="291"/>
      <c r="F35" s="291"/>
      <c r="G35" s="292"/>
      <c r="H35" s="292"/>
      <c r="I35" s="293"/>
    </row>
    <row r="36" spans="1:9" ht="48.75" customHeight="1" thickBot="1">
      <c r="A36" s="311" t="s">
        <v>403</v>
      </c>
      <c r="B36" s="312"/>
      <c r="C36" s="312"/>
      <c r="D36" s="312"/>
      <c r="E36" s="312"/>
      <c r="F36" s="312"/>
      <c r="G36" s="313"/>
      <c r="H36" s="313"/>
      <c r="I36" s="314"/>
    </row>
    <row r="37" spans="1:9">
      <c r="A37" s="106"/>
      <c r="B37" s="106"/>
      <c r="C37" s="106"/>
      <c r="D37" s="106"/>
      <c r="E37" s="106"/>
      <c r="F37" s="106"/>
      <c r="G37" s="106"/>
      <c r="H37" s="106"/>
      <c r="I37" s="106"/>
    </row>
    <row r="38" spans="1:9">
      <c r="A38" s="480" t="s">
        <v>346</v>
      </c>
      <c r="B38" s="480"/>
      <c r="C38" s="480"/>
      <c r="D38" s="480"/>
      <c r="E38" s="480"/>
      <c r="F38" s="480"/>
      <c r="G38" s="480"/>
      <c r="H38" s="480"/>
      <c r="I38" s="480"/>
    </row>
    <row r="39" spans="1:9" ht="17.25" thickBot="1">
      <c r="A39" s="18"/>
      <c r="B39" s="18"/>
      <c r="C39" s="18"/>
      <c r="D39" s="18"/>
      <c r="E39" s="18"/>
      <c r="F39" s="18"/>
      <c r="G39" s="18"/>
      <c r="H39" s="18"/>
      <c r="I39" s="18"/>
    </row>
    <row r="40" spans="1:9">
      <c r="A40" s="429" t="s">
        <v>347</v>
      </c>
      <c r="B40" s="430"/>
      <c r="C40" s="430"/>
      <c r="D40" s="434" t="s">
        <v>323</v>
      </c>
      <c r="E40" s="435"/>
      <c r="F40" s="435"/>
      <c r="G40" s="435"/>
      <c r="H40" s="435"/>
      <c r="I40" s="436"/>
    </row>
    <row r="41" spans="1:9">
      <c r="A41" s="431"/>
      <c r="B41" s="415"/>
      <c r="C41" s="415"/>
      <c r="D41" s="411" t="s">
        <v>348</v>
      </c>
      <c r="E41" s="412"/>
      <c r="F41" s="295"/>
      <c r="G41" s="411" t="s">
        <v>349</v>
      </c>
      <c r="H41" s="412"/>
      <c r="I41" s="295"/>
    </row>
    <row r="42" spans="1:9" ht="33.75" thickBot="1">
      <c r="A42" s="432"/>
      <c r="B42" s="433"/>
      <c r="C42" s="433"/>
      <c r="D42" s="20" t="s">
        <v>298</v>
      </c>
      <c r="E42" s="20" t="s">
        <v>299</v>
      </c>
      <c r="F42" s="38" t="s">
        <v>288</v>
      </c>
      <c r="G42" s="20" t="s">
        <v>298</v>
      </c>
      <c r="H42" s="20" t="s">
        <v>299</v>
      </c>
      <c r="I42" s="39" t="s">
        <v>288</v>
      </c>
    </row>
    <row r="43" spans="1:9">
      <c r="A43" s="332" t="s">
        <v>350</v>
      </c>
      <c r="B43" s="333"/>
      <c r="C43" s="336" t="s">
        <v>320</v>
      </c>
      <c r="D43" s="337"/>
      <c r="E43" s="337"/>
      <c r="F43" s="337"/>
      <c r="G43" s="337"/>
      <c r="H43" s="337"/>
      <c r="I43" s="338"/>
    </row>
    <row r="44" spans="1:9">
      <c r="A44" s="334"/>
      <c r="B44" s="335"/>
      <c r="C44" s="339" t="s">
        <v>351</v>
      </c>
      <c r="D44" s="340"/>
      <c r="E44" s="340"/>
      <c r="F44" s="340"/>
      <c r="G44" s="340"/>
      <c r="H44" s="340"/>
      <c r="I44" s="341"/>
    </row>
    <row r="45" spans="1:9">
      <c r="A45" s="294" t="s">
        <v>352</v>
      </c>
      <c r="B45" s="295" t="s">
        <v>353</v>
      </c>
      <c r="C45" s="296" t="s">
        <v>354</v>
      </c>
      <c r="D45" s="297"/>
      <c r="E45" s="297"/>
      <c r="F45" s="297"/>
      <c r="G45" s="297"/>
      <c r="H45" s="297"/>
      <c r="I45" s="298"/>
    </row>
    <row r="46" spans="1:9" ht="39" customHeight="1" thickBot="1">
      <c r="A46" s="294"/>
      <c r="B46" s="295"/>
      <c r="C46" s="534" t="s">
        <v>511</v>
      </c>
      <c r="D46" s="535"/>
      <c r="E46" s="535"/>
      <c r="F46" s="535"/>
      <c r="G46" s="535"/>
      <c r="H46" s="535"/>
      <c r="I46" s="536"/>
    </row>
    <row r="47" spans="1:9" ht="17.25" thickBot="1">
      <c r="A47" s="520" t="s">
        <v>355</v>
      </c>
      <c r="B47" s="521"/>
      <c r="C47" s="91"/>
      <c r="D47" s="92" t="s">
        <v>356</v>
      </c>
      <c r="E47" s="92" t="s">
        <v>356</v>
      </c>
      <c r="F47" s="92" t="s">
        <v>356</v>
      </c>
      <c r="G47" s="84">
        <f ca="1">SUM(Shirak!C12:C14,Shirak!C19:C28)</f>
        <v>68000</v>
      </c>
      <c r="H47" s="84">
        <f ca="1">SUM(Shirak!D12:D14,Shirak!D19:D28)</f>
        <v>194350</v>
      </c>
      <c r="I47" s="84">
        <f ca="1">SUM(Shirak!E12:E14,Shirak!E19:E28)</f>
        <v>201000</v>
      </c>
    </row>
    <row r="48" spans="1:9">
      <c r="A48" s="522" t="s">
        <v>357</v>
      </c>
      <c r="B48" s="523"/>
      <c r="C48" s="523"/>
      <c r="D48" s="523"/>
      <c r="E48" s="523"/>
      <c r="F48" s="523"/>
      <c r="G48" s="523"/>
      <c r="H48" s="523"/>
      <c r="I48" s="524"/>
    </row>
    <row r="49" spans="1:9" ht="17.25" thickBot="1">
      <c r="A49" s="287" t="s">
        <v>211</v>
      </c>
      <c r="B49" s="288"/>
      <c r="C49" s="288"/>
      <c r="D49" s="288"/>
      <c r="E49" s="288"/>
      <c r="F49" s="288"/>
      <c r="G49" s="288"/>
      <c r="H49" s="288"/>
      <c r="I49" s="289"/>
    </row>
    <row r="50" spans="1:9" ht="17.25" thickBot="1">
      <c r="A50" s="525" t="s">
        <v>358</v>
      </c>
      <c r="B50" s="526"/>
      <c r="C50" s="526"/>
      <c r="D50" s="526"/>
      <c r="E50" s="526"/>
      <c r="F50" s="526"/>
      <c r="G50" s="526"/>
      <c r="H50" s="526"/>
      <c r="I50" s="527"/>
    </row>
    <row r="51" spans="1:9" ht="72" customHeight="1" thickBot="1">
      <c r="A51" s="516" t="s">
        <v>359</v>
      </c>
      <c r="B51" s="517"/>
      <c r="C51" s="518" t="s">
        <v>360</v>
      </c>
      <c r="D51" s="307"/>
      <c r="E51" s="307"/>
      <c r="F51" s="307"/>
      <c r="G51" s="307"/>
      <c r="H51" s="307"/>
      <c r="I51" s="519"/>
    </row>
    <row r="52" spans="1:9" ht="60.75" customHeight="1" thickBot="1">
      <c r="A52" s="528" t="s">
        <v>361</v>
      </c>
      <c r="B52" s="529"/>
      <c r="C52" s="93"/>
      <c r="D52" s="93"/>
      <c r="E52" s="93"/>
      <c r="F52" s="93"/>
      <c r="G52" s="93"/>
      <c r="H52" s="93"/>
      <c r="I52" s="94"/>
    </row>
    <row r="53" spans="1:9">
      <c r="A53" s="290" t="s">
        <v>362</v>
      </c>
      <c r="B53" s="291"/>
      <c r="C53" s="291"/>
      <c r="D53" s="291"/>
      <c r="E53" s="291"/>
      <c r="F53" s="291"/>
      <c r="G53" s="292"/>
      <c r="H53" s="292"/>
      <c r="I53" s="293"/>
    </row>
    <row r="54" spans="1:9" ht="17.25" thickBot="1">
      <c r="A54" s="311" t="s">
        <v>512</v>
      </c>
      <c r="B54" s="312"/>
      <c r="C54" s="312"/>
      <c r="D54" s="312"/>
      <c r="E54" s="312"/>
      <c r="F54" s="312"/>
      <c r="G54" s="313"/>
      <c r="H54" s="313"/>
      <c r="I54" s="314"/>
    </row>
    <row r="55" spans="1:9">
      <c r="A55" s="290" t="s">
        <v>363</v>
      </c>
      <c r="B55" s="291"/>
      <c r="C55" s="291"/>
      <c r="D55" s="291"/>
      <c r="E55" s="291"/>
      <c r="F55" s="291"/>
      <c r="G55" s="292"/>
      <c r="H55" s="292"/>
      <c r="I55" s="293"/>
    </row>
    <row r="56" spans="1:9" ht="17.25" thickBot="1">
      <c r="A56" s="311" t="s">
        <v>382</v>
      </c>
      <c r="B56" s="312"/>
      <c r="C56" s="312"/>
      <c r="D56" s="312"/>
      <c r="E56" s="312"/>
      <c r="F56" s="312"/>
      <c r="G56" s="313"/>
      <c r="H56" s="313"/>
      <c r="I56" s="314"/>
    </row>
    <row r="57" spans="1:9">
      <c r="A57" s="422" t="s">
        <v>350</v>
      </c>
      <c r="B57" s="423"/>
      <c r="C57" s="426" t="s">
        <v>320</v>
      </c>
      <c r="D57" s="427"/>
      <c r="E57" s="427"/>
      <c r="F57" s="427"/>
      <c r="G57" s="427"/>
      <c r="H57" s="427"/>
      <c r="I57" s="428"/>
    </row>
    <row r="58" spans="1:9">
      <c r="A58" s="424"/>
      <c r="B58" s="425"/>
      <c r="C58" s="339" t="s">
        <v>364</v>
      </c>
      <c r="D58" s="340"/>
      <c r="E58" s="340"/>
      <c r="F58" s="340"/>
      <c r="G58" s="340"/>
      <c r="H58" s="340"/>
      <c r="I58" s="341"/>
    </row>
    <row r="59" spans="1:9">
      <c r="A59" s="413" t="s">
        <v>365</v>
      </c>
      <c r="B59" s="414" t="s">
        <v>366</v>
      </c>
      <c r="C59" s="443" t="s">
        <v>354</v>
      </c>
      <c r="D59" s="444"/>
      <c r="E59" s="444"/>
      <c r="F59" s="444"/>
      <c r="G59" s="444"/>
      <c r="H59" s="444"/>
      <c r="I59" s="445"/>
    </row>
    <row r="60" spans="1:9">
      <c r="A60" s="413"/>
      <c r="B60" s="414"/>
      <c r="C60" s="446" t="s">
        <v>513</v>
      </c>
      <c r="D60" s="447"/>
      <c r="E60" s="447"/>
      <c r="F60" s="447"/>
      <c r="G60" s="447"/>
      <c r="H60" s="447"/>
      <c r="I60" s="448"/>
    </row>
    <row r="61" spans="1:9" ht="17.25" thickBot="1">
      <c r="A61" s="396" t="s">
        <v>355</v>
      </c>
      <c r="B61" s="397"/>
      <c r="C61" s="32"/>
      <c r="D61" s="33" t="s">
        <v>356</v>
      </c>
      <c r="E61" s="33" t="s">
        <v>356</v>
      </c>
      <c r="F61" s="33" t="s">
        <v>356</v>
      </c>
      <c r="G61" s="34">
        <f ca="1">SUM(Shirak!C49:C52)</f>
        <v>12000</v>
      </c>
      <c r="H61" s="34">
        <f ca="1">SUM(Shirak!D49:D52)</f>
        <v>12000</v>
      </c>
      <c r="I61" s="34">
        <f ca="1">SUM(Shirak!E49:E52)</f>
        <v>99000</v>
      </c>
    </row>
    <row r="62" spans="1:9">
      <c r="A62" s="398"/>
      <c r="B62" s="399"/>
      <c r="C62" s="399"/>
      <c r="D62" s="399"/>
      <c r="E62" s="399"/>
      <c r="F62" s="399"/>
      <c r="G62" s="399"/>
      <c r="H62" s="399"/>
      <c r="I62" s="400"/>
    </row>
    <row r="63" spans="1:9" ht="21" customHeight="1" thickBot="1">
      <c r="A63" s="401" t="s">
        <v>279</v>
      </c>
      <c r="B63" s="402"/>
      <c r="C63" s="402"/>
      <c r="D63" s="402"/>
      <c r="E63" s="402"/>
      <c r="F63" s="402"/>
      <c r="G63" s="402"/>
      <c r="H63" s="402"/>
      <c r="I63" s="403"/>
    </row>
    <row r="64" spans="1:9" ht="17.25" thickBot="1">
      <c r="A64" s="404" t="s">
        <v>358</v>
      </c>
      <c r="B64" s="405"/>
      <c r="C64" s="405"/>
      <c r="D64" s="405"/>
      <c r="E64" s="405"/>
      <c r="F64" s="405"/>
      <c r="G64" s="405"/>
      <c r="H64" s="405"/>
      <c r="I64" s="406"/>
    </row>
    <row r="65" spans="1:9" ht="79.5" customHeight="1" thickBot="1">
      <c r="A65" s="389" t="s">
        <v>359</v>
      </c>
      <c r="B65" s="390"/>
      <c r="C65" s="391" t="s">
        <v>367</v>
      </c>
      <c r="D65" s="392"/>
      <c r="E65" s="392"/>
      <c r="F65" s="392"/>
      <c r="G65" s="392"/>
      <c r="H65" s="392"/>
      <c r="I65" s="393"/>
    </row>
    <row r="66" spans="1:9" ht="17.25" thickBot="1">
      <c r="A66" s="394" t="s">
        <v>361</v>
      </c>
      <c r="B66" s="395"/>
      <c r="C66" s="35"/>
      <c r="D66" s="35"/>
      <c r="E66" s="35"/>
      <c r="F66" s="35"/>
      <c r="G66" s="35"/>
      <c r="H66" s="35"/>
      <c r="I66" s="36"/>
    </row>
    <row r="67" spans="1:9">
      <c r="A67" s="375" t="s">
        <v>362</v>
      </c>
      <c r="B67" s="376"/>
      <c r="C67" s="376"/>
      <c r="D67" s="376"/>
      <c r="E67" s="376"/>
      <c r="F67" s="376"/>
      <c r="G67" s="377"/>
      <c r="H67" s="377"/>
      <c r="I67" s="378"/>
    </row>
    <row r="68" spans="1:9" ht="17.25" thickBot="1">
      <c r="A68" s="371" t="s">
        <v>514</v>
      </c>
      <c r="B68" s="372"/>
      <c r="C68" s="372"/>
      <c r="D68" s="372"/>
      <c r="E68" s="372"/>
      <c r="F68" s="372"/>
      <c r="G68" s="373"/>
      <c r="H68" s="373"/>
      <c r="I68" s="374"/>
    </row>
    <row r="69" spans="1:9">
      <c r="A69" s="375" t="s">
        <v>363</v>
      </c>
      <c r="B69" s="376"/>
      <c r="C69" s="376"/>
      <c r="D69" s="376"/>
      <c r="E69" s="376"/>
      <c r="F69" s="376"/>
      <c r="G69" s="377"/>
      <c r="H69" s="377"/>
      <c r="I69" s="378"/>
    </row>
    <row r="70" spans="1:9" ht="17.25" thickBot="1">
      <c r="A70" s="371" t="s">
        <v>383</v>
      </c>
      <c r="B70" s="372"/>
      <c r="C70" s="372"/>
      <c r="D70" s="372"/>
      <c r="E70" s="372"/>
      <c r="F70" s="372"/>
      <c r="G70" s="373"/>
      <c r="H70" s="373"/>
      <c r="I70" s="374"/>
    </row>
    <row r="71" spans="1:9">
      <c r="A71" s="584" t="s">
        <v>350</v>
      </c>
      <c r="B71" s="585"/>
      <c r="C71" s="590" t="s">
        <v>320</v>
      </c>
      <c r="D71" s="572"/>
      <c r="E71" s="572"/>
      <c r="F71" s="572"/>
      <c r="G71" s="591"/>
      <c r="H71" s="572"/>
      <c r="I71" s="592"/>
    </row>
    <row r="72" spans="1:9">
      <c r="A72" s="586"/>
      <c r="B72" s="587"/>
      <c r="C72" s="593" t="s">
        <v>410</v>
      </c>
      <c r="D72" s="594"/>
      <c r="E72" s="594"/>
      <c r="F72" s="595"/>
      <c r="G72" s="595"/>
      <c r="H72" s="595"/>
      <c r="I72" s="596"/>
    </row>
    <row r="73" spans="1:9" ht="17.25" thickBot="1">
      <c r="A73" s="588"/>
      <c r="B73" s="589"/>
      <c r="C73" s="571" t="s">
        <v>371</v>
      </c>
      <c r="D73" s="572"/>
      <c r="E73" s="572"/>
      <c r="F73" s="573"/>
      <c r="G73" s="573"/>
      <c r="H73" s="573"/>
      <c r="I73" s="574"/>
    </row>
    <row r="74" spans="1:9" ht="17.25" thickBot="1">
      <c r="A74" s="186" t="s">
        <v>404</v>
      </c>
      <c r="B74" s="187" t="s">
        <v>366</v>
      </c>
      <c r="C74" s="575" t="s">
        <v>141</v>
      </c>
      <c r="D74" s="576"/>
      <c r="E74" s="576"/>
      <c r="F74" s="576"/>
      <c r="G74" s="576"/>
      <c r="H74" s="576"/>
      <c r="I74" s="577"/>
    </row>
    <row r="75" spans="1:9" ht="18.75" thickBot="1">
      <c r="A75" s="615" t="s">
        <v>405</v>
      </c>
      <c r="B75" s="615"/>
      <c r="C75" s="175"/>
      <c r="D75" s="47" t="s">
        <v>356</v>
      </c>
      <c r="E75" s="47" t="s">
        <v>356</v>
      </c>
      <c r="F75" s="47" t="s">
        <v>356</v>
      </c>
      <c r="G75" s="1">
        <f ca="1">SUM(Shirak!C54:C55)</f>
        <v>50000</v>
      </c>
      <c r="H75" s="1">
        <f ca="1">SUM(Shirak!D54:D55)</f>
        <v>50000</v>
      </c>
      <c r="I75" s="1">
        <f ca="1">SUM(Shirak!E54:E55)</f>
        <v>80000</v>
      </c>
    </row>
    <row r="76" spans="1:9" ht="17.25" thickBot="1">
      <c r="A76" s="616" t="s">
        <v>357</v>
      </c>
      <c r="B76" s="617"/>
      <c r="C76" s="614"/>
      <c r="D76" s="614"/>
      <c r="E76" s="614"/>
      <c r="F76" s="614"/>
      <c r="G76" s="614"/>
      <c r="H76" s="614"/>
      <c r="I76" s="613"/>
    </row>
    <row r="77" spans="1:9" ht="17.25" thickBot="1">
      <c r="A77" s="578" t="s">
        <v>529</v>
      </c>
      <c r="B77" s="580"/>
      <c r="C77" s="580"/>
      <c r="D77" s="580"/>
      <c r="E77" s="580"/>
      <c r="F77" s="580"/>
      <c r="G77" s="580"/>
      <c r="H77" s="580"/>
      <c r="I77" s="579"/>
    </row>
    <row r="78" spans="1:9" ht="17.25" thickBot="1">
      <c r="A78" s="618" t="s">
        <v>358</v>
      </c>
      <c r="B78" s="619"/>
      <c r="C78" s="619"/>
      <c r="D78" s="619"/>
      <c r="E78" s="619"/>
      <c r="F78" s="619"/>
      <c r="G78" s="619"/>
      <c r="H78" s="619"/>
      <c r="I78" s="620"/>
    </row>
    <row r="79" spans="1:9" ht="77.25" customHeight="1" thickBot="1">
      <c r="A79" s="612" t="s">
        <v>359</v>
      </c>
      <c r="B79" s="613"/>
      <c r="C79" s="578" t="s">
        <v>406</v>
      </c>
      <c r="D79" s="580"/>
      <c r="E79" s="580"/>
      <c r="F79" s="580"/>
      <c r="G79" s="580"/>
      <c r="H79" s="580"/>
      <c r="I79" s="579"/>
    </row>
    <row r="80" spans="1:9" ht="56.25" customHeight="1" thickBot="1">
      <c r="A80" s="612" t="s">
        <v>361</v>
      </c>
      <c r="B80" s="613"/>
      <c r="C80" s="188"/>
      <c r="D80" s="188"/>
      <c r="E80" s="188"/>
      <c r="F80" s="188"/>
      <c r="G80" s="188"/>
      <c r="H80" s="188"/>
      <c r="I80" s="188"/>
    </row>
    <row r="81" spans="1:9" ht="17.25" thickBot="1">
      <c r="A81" s="612" t="s">
        <v>362</v>
      </c>
      <c r="B81" s="614"/>
      <c r="C81" s="614"/>
      <c r="D81" s="614"/>
      <c r="E81" s="614"/>
      <c r="F81" s="614"/>
      <c r="G81" s="614"/>
      <c r="H81" s="614"/>
      <c r="I81" s="613"/>
    </row>
    <row r="82" spans="1:9" ht="17.25" thickBot="1">
      <c r="A82" s="612" t="s">
        <v>363</v>
      </c>
      <c r="B82" s="614"/>
      <c r="C82" s="614"/>
      <c r="D82" s="614"/>
      <c r="E82" s="614"/>
      <c r="F82" s="614"/>
      <c r="G82" s="614"/>
      <c r="H82" s="614"/>
      <c r="I82" s="613"/>
    </row>
    <row r="83" spans="1:9" ht="17.25" thickBot="1">
      <c r="A83" s="578" t="s">
        <v>407</v>
      </c>
      <c r="B83" s="580"/>
      <c r="C83" s="580"/>
      <c r="D83" s="580"/>
      <c r="E83" s="580"/>
      <c r="F83" s="580"/>
      <c r="G83" s="580"/>
      <c r="H83" s="580"/>
      <c r="I83" s="579"/>
    </row>
    <row r="84" spans="1:9">
      <c r="A84" s="112"/>
      <c r="B84" s="112"/>
      <c r="C84" s="112"/>
      <c r="D84" s="112"/>
      <c r="E84" s="112"/>
      <c r="F84" s="112"/>
      <c r="G84" s="112"/>
      <c r="H84" s="112"/>
      <c r="I84" s="112"/>
    </row>
    <row r="85" spans="1:9">
      <c r="A85" s="480" t="s">
        <v>368</v>
      </c>
      <c r="B85" s="480"/>
      <c r="C85" s="480"/>
      <c r="D85" s="480"/>
      <c r="E85" s="480"/>
      <c r="F85" s="480"/>
      <c r="G85" s="480"/>
      <c r="H85" s="480"/>
      <c r="I85" s="480"/>
    </row>
    <row r="87" spans="1:9" ht="17.25" thickBot="1">
      <c r="A87" s="480" t="s">
        <v>369</v>
      </c>
      <c r="B87" s="480"/>
      <c r="C87" s="480"/>
      <c r="D87" s="480"/>
      <c r="E87" s="480"/>
      <c r="F87" s="480"/>
      <c r="G87" s="480"/>
      <c r="H87" s="480"/>
      <c r="I87" s="480"/>
    </row>
    <row r="88" spans="1:9">
      <c r="A88" s="429" t="s">
        <v>347</v>
      </c>
      <c r="B88" s="430"/>
      <c r="C88" s="430"/>
      <c r="D88" s="434" t="s">
        <v>323</v>
      </c>
      <c r="E88" s="435"/>
      <c r="F88" s="435"/>
      <c r="G88" s="435"/>
      <c r="H88" s="435"/>
      <c r="I88" s="436"/>
    </row>
    <row r="89" spans="1:9">
      <c r="A89" s="431"/>
      <c r="B89" s="415"/>
      <c r="C89" s="415"/>
      <c r="D89" s="411" t="s">
        <v>348</v>
      </c>
      <c r="E89" s="412"/>
      <c r="F89" s="295"/>
      <c r="G89" s="411" t="s">
        <v>349</v>
      </c>
      <c r="H89" s="412"/>
      <c r="I89" s="295"/>
    </row>
    <row r="90" spans="1:9" ht="33.75" thickBot="1">
      <c r="A90" s="432"/>
      <c r="B90" s="433"/>
      <c r="C90" s="433"/>
      <c r="D90" s="20" t="s">
        <v>298</v>
      </c>
      <c r="E90" s="20" t="s">
        <v>299</v>
      </c>
      <c r="F90" s="38" t="s">
        <v>288</v>
      </c>
      <c r="G90" s="20" t="s">
        <v>298</v>
      </c>
      <c r="H90" s="20" t="s">
        <v>299</v>
      </c>
      <c r="I90" s="39" t="s">
        <v>288</v>
      </c>
    </row>
    <row r="91" spans="1:9">
      <c r="A91" s="332" t="s">
        <v>350</v>
      </c>
      <c r="B91" s="333"/>
      <c r="C91" s="336" t="s">
        <v>320</v>
      </c>
      <c r="D91" s="337"/>
      <c r="E91" s="337"/>
      <c r="F91" s="337"/>
      <c r="G91" s="337"/>
      <c r="H91" s="337"/>
      <c r="I91" s="338"/>
    </row>
    <row r="92" spans="1:9">
      <c r="A92" s="334"/>
      <c r="B92" s="335"/>
      <c r="C92" s="339" t="s">
        <v>421</v>
      </c>
      <c r="D92" s="340"/>
      <c r="E92" s="340"/>
      <c r="F92" s="340"/>
      <c r="G92" s="340"/>
      <c r="H92" s="340"/>
      <c r="I92" s="341"/>
    </row>
    <row r="93" spans="1:9">
      <c r="A93" s="294" t="s">
        <v>409</v>
      </c>
      <c r="B93" s="295" t="s">
        <v>373</v>
      </c>
      <c r="C93" s="296" t="s">
        <v>354</v>
      </c>
      <c r="D93" s="297"/>
      <c r="E93" s="297"/>
      <c r="F93" s="297"/>
      <c r="G93" s="297"/>
      <c r="H93" s="297"/>
      <c r="I93" s="298"/>
    </row>
    <row r="94" spans="1:9" ht="17.25" thickBot="1">
      <c r="A94" s="487"/>
      <c r="B94" s="488"/>
      <c r="C94" s="342" t="s">
        <v>422</v>
      </c>
      <c r="D94" s="343"/>
      <c r="E94" s="343"/>
      <c r="F94" s="343"/>
      <c r="G94" s="343"/>
      <c r="H94" s="343"/>
      <c r="I94" s="344"/>
    </row>
    <row r="95" spans="1:9" ht="49.5">
      <c r="A95" s="476" t="s">
        <v>374</v>
      </c>
      <c r="B95" s="477"/>
      <c r="C95" s="95" t="s">
        <v>423</v>
      </c>
      <c r="D95" s="96">
        <v>1</v>
      </c>
      <c r="E95" s="96">
        <v>1</v>
      </c>
      <c r="F95" s="96">
        <v>1</v>
      </c>
      <c r="G95" s="97"/>
      <c r="H95" s="97"/>
      <c r="I95" s="98"/>
    </row>
    <row r="96" spans="1:9" ht="22.5" customHeight="1" thickBot="1">
      <c r="A96" s="478" t="s">
        <v>377</v>
      </c>
      <c r="B96" s="479"/>
      <c r="C96" s="99"/>
      <c r="D96" s="99"/>
      <c r="E96" s="99"/>
      <c r="F96" s="38"/>
      <c r="G96" s="100"/>
      <c r="H96" s="100"/>
      <c r="I96" s="39"/>
    </row>
    <row r="97" spans="1:9" ht="61.5" customHeight="1" thickBot="1">
      <c r="A97" s="489" t="s">
        <v>389</v>
      </c>
      <c r="B97" s="490"/>
      <c r="C97" s="490"/>
      <c r="D97" s="101"/>
      <c r="E97" s="101"/>
      <c r="F97" s="67"/>
      <c r="G97" s="102">
        <f ca="1">SUM(Shirak!C48)</f>
        <v>0</v>
      </c>
      <c r="H97" s="102">
        <f ca="1">SUM(Shirak!D48)</f>
        <v>4500</v>
      </c>
      <c r="I97" s="102">
        <f ca="1">SUM(Shirak!E48)</f>
        <v>5000</v>
      </c>
    </row>
    <row r="98" spans="1:9" ht="45" customHeight="1" thickBot="1">
      <c r="A98" s="305" t="s">
        <v>390</v>
      </c>
      <c r="B98" s="306"/>
      <c r="C98" s="103">
        <f>I97</f>
        <v>5000</v>
      </c>
      <c r="D98" s="103"/>
      <c r="E98" s="103"/>
      <c r="F98" s="67"/>
      <c r="G98" s="71"/>
      <c r="H98" s="71"/>
      <c r="I98" s="66"/>
    </row>
    <row r="99" spans="1:9" ht="93" customHeight="1" thickBot="1">
      <c r="A99" s="305" t="s">
        <v>391</v>
      </c>
      <c r="B99" s="306"/>
      <c r="C99" s="69"/>
      <c r="D99" s="69"/>
      <c r="E99" s="69"/>
      <c r="F99" s="67"/>
      <c r="G99" s="71"/>
      <c r="H99" s="71"/>
      <c r="I99" s="66"/>
    </row>
    <row r="100" spans="1:9">
      <c r="A100" s="290" t="s">
        <v>362</v>
      </c>
      <c r="B100" s="291"/>
      <c r="C100" s="291"/>
      <c r="D100" s="291"/>
      <c r="E100" s="291"/>
      <c r="F100" s="291"/>
      <c r="G100" s="292"/>
      <c r="H100" s="292"/>
      <c r="I100" s="293"/>
    </row>
    <row r="101" spans="1:9" ht="17.25" thickBot="1">
      <c r="A101" s="311" t="s">
        <v>516</v>
      </c>
      <c r="B101" s="312"/>
      <c r="C101" s="312"/>
      <c r="D101" s="312"/>
      <c r="E101" s="312"/>
      <c r="F101" s="312"/>
      <c r="G101" s="313"/>
      <c r="H101" s="313"/>
      <c r="I101" s="314"/>
    </row>
    <row r="102" spans="1:9">
      <c r="A102" s="290" t="s">
        <v>363</v>
      </c>
      <c r="B102" s="291"/>
      <c r="C102" s="291"/>
      <c r="D102" s="291"/>
      <c r="E102" s="291"/>
      <c r="F102" s="291"/>
      <c r="G102" s="292"/>
      <c r="H102" s="292"/>
      <c r="I102" s="293"/>
    </row>
    <row r="103" spans="1:9" ht="17.25" thickBot="1">
      <c r="A103" s="311" t="s">
        <v>381</v>
      </c>
      <c r="B103" s="312"/>
      <c r="C103" s="312"/>
      <c r="D103" s="312"/>
      <c r="E103" s="312"/>
      <c r="F103" s="312"/>
      <c r="G103" s="313"/>
      <c r="H103" s="313"/>
      <c r="I103" s="314"/>
    </row>
    <row r="104" spans="1:9">
      <c r="A104" s="584" t="s">
        <v>350</v>
      </c>
      <c r="B104" s="585"/>
      <c r="C104" s="590" t="s">
        <v>320</v>
      </c>
      <c r="D104" s="591"/>
      <c r="E104" s="591"/>
      <c r="F104" s="591"/>
      <c r="G104" s="591"/>
      <c r="H104" s="591"/>
      <c r="I104" s="592"/>
    </row>
    <row r="105" spans="1:9">
      <c r="A105" s="586"/>
      <c r="B105" s="587"/>
      <c r="C105" s="593" t="s">
        <v>370</v>
      </c>
      <c r="D105" s="594"/>
      <c r="E105" s="594"/>
      <c r="F105" s="595"/>
      <c r="G105" s="595"/>
      <c r="H105" s="595"/>
      <c r="I105" s="596"/>
    </row>
    <row r="106" spans="1:9" ht="17.25" thickBot="1">
      <c r="A106" s="588"/>
      <c r="B106" s="589"/>
      <c r="C106" s="571" t="s">
        <v>371</v>
      </c>
      <c r="D106" s="572"/>
      <c r="E106" s="572"/>
      <c r="F106" s="573"/>
      <c r="G106" s="573"/>
      <c r="H106" s="573"/>
      <c r="I106" s="574"/>
    </row>
    <row r="107" spans="1:9" ht="17.25" thickBot="1">
      <c r="A107" s="109" t="s">
        <v>372</v>
      </c>
      <c r="B107" s="47" t="s">
        <v>373</v>
      </c>
      <c r="C107" s="575" t="s">
        <v>518</v>
      </c>
      <c r="D107" s="576"/>
      <c r="E107" s="576"/>
      <c r="F107" s="576"/>
      <c r="G107" s="576"/>
      <c r="H107" s="576"/>
      <c r="I107" s="577"/>
    </row>
    <row r="108" spans="1:9" ht="66.75" thickBot="1">
      <c r="A108" s="604" t="s">
        <v>374</v>
      </c>
      <c r="B108" s="605"/>
      <c r="C108" s="176" t="s">
        <v>375</v>
      </c>
      <c r="D108" s="47">
        <v>3</v>
      </c>
      <c r="E108" s="47">
        <v>3</v>
      </c>
      <c r="F108" s="47">
        <v>3</v>
      </c>
      <c r="G108" s="47"/>
      <c r="H108" s="47"/>
      <c r="I108" s="47"/>
    </row>
    <row r="109" spans="1:9" ht="50.25" thickBot="1">
      <c r="A109" s="575"/>
      <c r="B109" s="577"/>
      <c r="C109" s="176" t="s">
        <v>376</v>
      </c>
      <c r="D109" s="214">
        <v>0</v>
      </c>
      <c r="E109" s="214">
        <v>11780</v>
      </c>
      <c r="F109" s="214">
        <v>11780</v>
      </c>
      <c r="G109" s="47"/>
      <c r="H109" s="47"/>
      <c r="I109" s="47"/>
    </row>
    <row r="110" spans="1:9" ht="17.25" thickBot="1">
      <c r="A110" s="578" t="s">
        <v>377</v>
      </c>
      <c r="B110" s="579"/>
      <c r="C110" s="176"/>
      <c r="D110" s="176"/>
      <c r="E110" s="176"/>
      <c r="F110" s="47"/>
      <c r="G110" s="47"/>
      <c r="H110" s="47"/>
      <c r="I110" s="47"/>
    </row>
    <row r="111" spans="1:9" ht="60.75" customHeight="1" thickBot="1">
      <c r="A111" s="578" t="s">
        <v>378</v>
      </c>
      <c r="B111" s="580"/>
      <c r="C111" s="579"/>
      <c r="D111" s="176"/>
      <c r="E111" s="176"/>
      <c r="F111" s="47"/>
      <c r="G111" s="179">
        <f ca="1">SUM(Shirak!C29:C31)</f>
        <v>17000</v>
      </c>
      <c r="H111" s="179">
        <f ca="1">SUM(Shirak!D29:D31)</f>
        <v>165000</v>
      </c>
      <c r="I111" s="179">
        <f ca="1">SUM(Shirak!E29:E31)</f>
        <v>165000</v>
      </c>
    </row>
    <row r="112" spans="1:9" ht="40.5" customHeight="1" thickBot="1">
      <c r="A112" s="578" t="s">
        <v>379</v>
      </c>
      <c r="B112" s="579"/>
      <c r="C112" s="111">
        <f>I111</f>
        <v>165000</v>
      </c>
      <c r="D112" s="184"/>
      <c r="E112" s="184"/>
      <c r="F112" s="47"/>
      <c r="G112" s="47"/>
      <c r="H112" s="47"/>
      <c r="I112" s="47"/>
    </row>
    <row r="113" spans="1:9" ht="64.5" customHeight="1" thickBot="1">
      <c r="A113" s="578" t="s">
        <v>380</v>
      </c>
      <c r="B113" s="579"/>
      <c r="C113" s="176"/>
      <c r="D113" s="176"/>
      <c r="E113" s="176"/>
      <c r="F113" s="47"/>
      <c r="G113" s="47"/>
      <c r="H113" s="47"/>
      <c r="I113" s="47"/>
    </row>
    <row r="114" spans="1:9" ht="17.25" thickBot="1">
      <c r="A114" s="612" t="s">
        <v>362</v>
      </c>
      <c r="B114" s="614"/>
      <c r="C114" s="614"/>
      <c r="D114" s="614"/>
      <c r="E114" s="614"/>
      <c r="F114" s="614"/>
      <c r="G114" s="614"/>
      <c r="H114" s="614"/>
      <c r="I114" s="613"/>
    </row>
    <row r="115" spans="1:9" ht="17.25" thickBot="1">
      <c r="A115" s="578" t="s">
        <v>517</v>
      </c>
      <c r="B115" s="580"/>
      <c r="C115" s="580"/>
      <c r="D115" s="580"/>
      <c r="E115" s="580"/>
      <c r="F115" s="580"/>
      <c r="G115" s="580"/>
      <c r="H115" s="580"/>
      <c r="I115" s="579"/>
    </row>
    <row r="116" spans="1:9" ht="17.25" thickBot="1">
      <c r="A116" s="612" t="s">
        <v>363</v>
      </c>
      <c r="B116" s="614"/>
      <c r="C116" s="614"/>
      <c r="D116" s="614"/>
      <c r="E116" s="614"/>
      <c r="F116" s="614"/>
      <c r="G116" s="614"/>
      <c r="H116" s="614"/>
      <c r="I116" s="613"/>
    </row>
    <row r="117" spans="1:9" ht="17.25" thickBot="1">
      <c r="A117" s="578" t="s">
        <v>381</v>
      </c>
      <c r="B117" s="580"/>
      <c r="C117" s="580"/>
      <c r="D117" s="580"/>
      <c r="E117" s="580"/>
      <c r="F117" s="580"/>
      <c r="G117" s="580"/>
      <c r="H117" s="580"/>
      <c r="I117" s="579"/>
    </row>
    <row r="118" spans="1:9">
      <c r="A118" s="584" t="s">
        <v>350</v>
      </c>
      <c r="B118" s="585"/>
      <c r="C118" s="590" t="s">
        <v>320</v>
      </c>
      <c r="D118" s="591"/>
      <c r="E118" s="591"/>
      <c r="F118" s="591"/>
      <c r="G118" s="591"/>
      <c r="H118" s="591"/>
      <c r="I118" s="592"/>
    </row>
    <row r="119" spans="1:9">
      <c r="A119" s="586"/>
      <c r="B119" s="587"/>
      <c r="C119" s="593" t="s">
        <v>416</v>
      </c>
      <c r="D119" s="594"/>
      <c r="E119" s="594"/>
      <c r="F119" s="595"/>
      <c r="G119" s="595"/>
      <c r="H119" s="595"/>
      <c r="I119" s="596"/>
    </row>
    <row r="120" spans="1:9" ht="17.25" thickBot="1">
      <c r="A120" s="588"/>
      <c r="B120" s="589"/>
      <c r="C120" s="571" t="s">
        <v>371</v>
      </c>
      <c r="D120" s="572"/>
      <c r="E120" s="572"/>
      <c r="F120" s="573"/>
      <c r="G120" s="573"/>
      <c r="H120" s="573"/>
      <c r="I120" s="574"/>
    </row>
    <row r="121" spans="1:9" ht="17.25" thickBot="1">
      <c r="A121" s="109" t="s">
        <v>408</v>
      </c>
      <c r="B121" s="47" t="s">
        <v>373</v>
      </c>
      <c r="C121" s="575" t="s">
        <v>417</v>
      </c>
      <c r="D121" s="576"/>
      <c r="E121" s="576"/>
      <c r="F121" s="576"/>
      <c r="G121" s="576"/>
      <c r="H121" s="576"/>
      <c r="I121" s="577"/>
    </row>
    <row r="122" spans="1:9" ht="66.75" thickBot="1">
      <c r="A122" s="578" t="s">
        <v>374</v>
      </c>
      <c r="B122" s="579"/>
      <c r="C122" s="176" t="s">
        <v>418</v>
      </c>
      <c r="D122" s="47" t="s">
        <v>174</v>
      </c>
      <c r="E122" s="176"/>
      <c r="F122" s="47"/>
      <c r="G122" s="47"/>
      <c r="H122" s="47"/>
      <c r="I122" s="47"/>
    </row>
    <row r="123" spans="1:9" ht="17.25" thickBot="1">
      <c r="A123" s="578" t="s">
        <v>377</v>
      </c>
      <c r="B123" s="579"/>
      <c r="C123" s="176"/>
      <c r="D123" s="176"/>
      <c r="E123" s="176"/>
      <c r="F123" s="47"/>
      <c r="G123" s="47"/>
      <c r="H123" s="47"/>
      <c r="I123" s="47"/>
    </row>
    <row r="124" spans="1:9" ht="61.5" customHeight="1" thickBot="1">
      <c r="A124" s="578" t="s">
        <v>378</v>
      </c>
      <c r="B124" s="580"/>
      <c r="C124" s="579"/>
      <c r="D124" s="176"/>
      <c r="E124" s="176"/>
      <c r="F124" s="47"/>
      <c r="G124" s="110">
        <f ca="1">SUM(Shirak!C32:C42)</f>
        <v>222000</v>
      </c>
      <c r="H124" s="110">
        <f ca="1">SUM(Shirak!D32:D42)</f>
        <v>457200</v>
      </c>
      <c r="I124" s="110">
        <f ca="1">SUM(Shirak!E32:E42)</f>
        <v>516000</v>
      </c>
    </row>
    <row r="125" spans="1:9" ht="43.5" customHeight="1" thickBot="1">
      <c r="A125" s="578" t="s">
        <v>379</v>
      </c>
      <c r="B125" s="579"/>
      <c r="C125" s="185">
        <f>I124</f>
        <v>516000</v>
      </c>
      <c r="D125" s="185"/>
      <c r="E125" s="185"/>
      <c r="F125" s="47"/>
      <c r="G125" s="47"/>
      <c r="H125" s="47"/>
      <c r="I125" s="47"/>
    </row>
    <row r="126" spans="1:9" ht="95.25" customHeight="1" thickBot="1">
      <c r="A126" s="578" t="s">
        <v>380</v>
      </c>
      <c r="B126" s="579"/>
      <c r="C126" s="176"/>
      <c r="D126" s="176"/>
      <c r="E126" s="176"/>
      <c r="F126" s="47"/>
      <c r="G126" s="47"/>
      <c r="H126" s="47"/>
      <c r="I126" s="47"/>
    </row>
    <row r="127" spans="1:9">
      <c r="A127" s="581" t="s">
        <v>362</v>
      </c>
      <c r="B127" s="582"/>
      <c r="C127" s="582"/>
      <c r="D127" s="582"/>
      <c r="E127" s="582"/>
      <c r="F127" s="582"/>
      <c r="G127" s="582"/>
      <c r="H127" s="582"/>
      <c r="I127" s="583"/>
    </row>
    <row r="128" spans="1:9" ht="17.25" thickBot="1">
      <c r="A128" s="575" t="s">
        <v>515</v>
      </c>
      <c r="B128" s="576"/>
      <c r="C128" s="576"/>
      <c r="D128" s="576"/>
      <c r="E128" s="576"/>
      <c r="F128" s="576"/>
      <c r="G128" s="576"/>
      <c r="H128" s="576"/>
      <c r="I128" s="577"/>
    </row>
    <row r="129" spans="1:9">
      <c r="A129" s="581" t="s">
        <v>363</v>
      </c>
      <c r="B129" s="582"/>
      <c r="C129" s="582"/>
      <c r="D129" s="582"/>
      <c r="E129" s="582"/>
      <c r="F129" s="582"/>
      <c r="G129" s="582"/>
      <c r="H129" s="582"/>
      <c r="I129" s="583"/>
    </row>
    <row r="130" spans="1:9" ht="17.25" thickBot="1">
      <c r="A130" s="575" t="s">
        <v>381</v>
      </c>
      <c r="B130" s="576"/>
      <c r="C130" s="576"/>
      <c r="D130" s="576"/>
      <c r="E130" s="576"/>
      <c r="F130" s="576"/>
      <c r="G130" s="576"/>
      <c r="H130" s="576"/>
      <c r="I130" s="577"/>
    </row>
    <row r="131" spans="1:9">
      <c r="A131" s="379" t="s">
        <v>350</v>
      </c>
      <c r="B131" s="380"/>
      <c r="C131" s="383" t="s">
        <v>320</v>
      </c>
      <c r="D131" s="384"/>
      <c r="E131" s="384"/>
      <c r="F131" s="384"/>
      <c r="G131" s="384"/>
      <c r="H131" s="384"/>
      <c r="I131" s="385"/>
    </row>
    <row r="132" spans="1:9">
      <c r="A132" s="381"/>
      <c r="B132" s="382"/>
      <c r="C132" s="386" t="s">
        <v>384</v>
      </c>
      <c r="D132" s="387"/>
      <c r="E132" s="387"/>
      <c r="F132" s="387"/>
      <c r="G132" s="387"/>
      <c r="H132" s="387"/>
      <c r="I132" s="388"/>
    </row>
    <row r="133" spans="1:9">
      <c r="A133" s="361" t="s">
        <v>385</v>
      </c>
      <c r="B133" s="363" t="s">
        <v>373</v>
      </c>
      <c r="C133" s="365" t="s">
        <v>354</v>
      </c>
      <c r="D133" s="366"/>
      <c r="E133" s="366"/>
      <c r="F133" s="366"/>
      <c r="G133" s="366"/>
      <c r="H133" s="366"/>
      <c r="I133" s="367"/>
    </row>
    <row r="134" spans="1:9" ht="17.25" thickBot="1">
      <c r="A134" s="362"/>
      <c r="B134" s="364"/>
      <c r="C134" s="368" t="s">
        <v>386</v>
      </c>
      <c r="D134" s="369"/>
      <c r="E134" s="369"/>
      <c r="F134" s="369"/>
      <c r="G134" s="369"/>
      <c r="H134" s="369"/>
      <c r="I134" s="370"/>
    </row>
    <row r="135" spans="1:9" ht="66">
      <c r="A135" s="347" t="s">
        <v>374</v>
      </c>
      <c r="B135" s="348"/>
      <c r="C135" s="48" t="s">
        <v>387</v>
      </c>
      <c r="D135" s="77">
        <v>41</v>
      </c>
      <c r="E135" s="77">
        <v>41</v>
      </c>
      <c r="F135" s="77">
        <v>41</v>
      </c>
      <c r="G135" s="50"/>
      <c r="H135" s="50"/>
      <c r="I135" s="51"/>
    </row>
    <row r="136" spans="1:9" ht="116.25" thickBot="1">
      <c r="A136" s="345" t="s">
        <v>377</v>
      </c>
      <c r="B136" s="346"/>
      <c r="C136" s="52" t="s">
        <v>388</v>
      </c>
      <c r="D136" s="52"/>
      <c r="E136" s="52"/>
      <c r="F136" s="53">
        <v>100</v>
      </c>
      <c r="G136" s="54"/>
      <c r="H136" s="54"/>
      <c r="I136" s="55"/>
    </row>
    <row r="137" spans="1:9" ht="58.5" customHeight="1" thickBot="1">
      <c r="A137" s="353" t="s">
        <v>389</v>
      </c>
      <c r="B137" s="354"/>
      <c r="C137" s="354"/>
      <c r="D137" s="56"/>
      <c r="E137" s="56"/>
      <c r="F137" s="57"/>
      <c r="G137" s="58">
        <f ca="1">Shirak!C60</f>
        <v>40000</v>
      </c>
      <c r="H137" s="58">
        <f ca="1">Shirak!D60</f>
        <v>40000</v>
      </c>
      <c r="I137" s="58">
        <f ca="1">Shirak!E60</f>
        <v>40000</v>
      </c>
    </row>
    <row r="138" spans="1:9" ht="61.5" customHeight="1" thickBot="1">
      <c r="A138" s="355" t="s">
        <v>390</v>
      </c>
      <c r="B138" s="356"/>
      <c r="C138" s="58">
        <f>I137</f>
        <v>40000</v>
      </c>
      <c r="D138" s="59"/>
      <c r="E138" s="59"/>
      <c r="F138" s="57"/>
      <c r="G138" s="60"/>
      <c r="H138" s="60"/>
      <c r="I138" s="61"/>
    </row>
    <row r="139" spans="1:9" ht="101.25" customHeight="1" thickBot="1">
      <c r="A139" s="355" t="s">
        <v>391</v>
      </c>
      <c r="B139" s="356"/>
      <c r="C139" s="62"/>
      <c r="D139" s="62"/>
      <c r="E139" s="62"/>
      <c r="F139" s="57"/>
      <c r="G139" s="60"/>
      <c r="H139" s="60"/>
      <c r="I139" s="61"/>
    </row>
    <row r="140" spans="1:9">
      <c r="A140" s="357" t="s">
        <v>362</v>
      </c>
      <c r="B140" s="358"/>
      <c r="C140" s="358"/>
      <c r="D140" s="358"/>
      <c r="E140" s="358"/>
      <c r="F140" s="358"/>
      <c r="G140" s="359"/>
      <c r="H140" s="359"/>
      <c r="I140" s="360"/>
    </row>
    <row r="141" spans="1:9" ht="17.25" thickBot="1">
      <c r="A141" s="349" t="s">
        <v>516</v>
      </c>
      <c r="B141" s="350"/>
      <c r="C141" s="350"/>
      <c r="D141" s="350"/>
      <c r="E141" s="350"/>
      <c r="F141" s="350"/>
      <c r="G141" s="351"/>
      <c r="H141" s="351"/>
      <c r="I141" s="352"/>
    </row>
    <row r="142" spans="1:9">
      <c r="A142" s="357" t="s">
        <v>363</v>
      </c>
      <c r="B142" s="358"/>
      <c r="C142" s="358"/>
      <c r="D142" s="358"/>
      <c r="E142" s="358"/>
      <c r="F142" s="358"/>
      <c r="G142" s="359"/>
      <c r="H142" s="359"/>
      <c r="I142" s="360"/>
    </row>
    <row r="143" spans="1:9" ht="17.25" thickBot="1">
      <c r="A143" s="349" t="s">
        <v>381</v>
      </c>
      <c r="B143" s="350"/>
      <c r="C143" s="350"/>
      <c r="D143" s="350"/>
      <c r="E143" s="350"/>
      <c r="F143" s="350"/>
      <c r="G143" s="351"/>
      <c r="H143" s="351"/>
      <c r="I143" s="352"/>
    </row>
    <row r="144" spans="1:9">
      <c r="A144" s="332" t="s">
        <v>350</v>
      </c>
      <c r="B144" s="333"/>
      <c r="C144" s="296" t="s">
        <v>320</v>
      </c>
      <c r="D144" s="297"/>
      <c r="E144" s="297"/>
      <c r="F144" s="297"/>
      <c r="G144" s="297"/>
      <c r="H144" s="297"/>
      <c r="I144" s="298"/>
    </row>
    <row r="145" spans="1:9">
      <c r="A145" s="334"/>
      <c r="B145" s="335"/>
      <c r="C145" s="621" t="s">
        <v>142</v>
      </c>
      <c r="D145" s="622"/>
      <c r="E145" s="622"/>
      <c r="F145" s="623"/>
      <c r="G145" s="623"/>
      <c r="H145" s="623"/>
      <c r="I145" s="624"/>
    </row>
    <row r="146" spans="1:9">
      <c r="A146" s="294" t="s">
        <v>450</v>
      </c>
      <c r="B146" s="295" t="s">
        <v>394</v>
      </c>
      <c r="C146" s="296" t="s">
        <v>354</v>
      </c>
      <c r="D146" s="297"/>
      <c r="E146" s="297"/>
      <c r="F146" s="297"/>
      <c r="G146" s="297"/>
      <c r="H146" s="297"/>
      <c r="I146" s="298"/>
    </row>
    <row r="147" spans="1:9" ht="33.75" customHeight="1" thickBot="1">
      <c r="A147" s="294"/>
      <c r="B147" s="295"/>
      <c r="C147" s="342" t="s">
        <v>143</v>
      </c>
      <c r="D147" s="343"/>
      <c r="E147" s="343"/>
      <c r="F147" s="343"/>
      <c r="G147" s="343"/>
      <c r="H147" s="343"/>
      <c r="I147" s="344"/>
    </row>
    <row r="148" spans="1:9" ht="50.25" customHeight="1" thickBot="1">
      <c r="A148" s="305" t="s">
        <v>396</v>
      </c>
      <c r="B148" s="306"/>
      <c r="C148" s="63" t="s">
        <v>397</v>
      </c>
      <c r="D148" s="65">
        <v>1</v>
      </c>
      <c r="E148" s="65">
        <v>1</v>
      </c>
      <c r="F148" s="64">
        <v>1</v>
      </c>
      <c r="G148" s="71"/>
      <c r="H148" s="71"/>
      <c r="I148" s="66"/>
    </row>
    <row r="149" spans="1:9" ht="18.75" thickBot="1">
      <c r="A149" s="305" t="s">
        <v>398</v>
      </c>
      <c r="B149" s="306"/>
      <c r="C149" s="63"/>
      <c r="D149" s="67" t="s">
        <v>356</v>
      </c>
      <c r="E149" s="67" t="s">
        <v>356</v>
      </c>
      <c r="F149" s="67" t="s">
        <v>356</v>
      </c>
      <c r="G149" s="1">
        <f ca="1">Shirak!C56</f>
        <v>0</v>
      </c>
      <c r="H149" s="1">
        <f ca="1">Shirak!D56</f>
        <v>2000</v>
      </c>
      <c r="I149" s="1">
        <f ca="1">Shirak!E56</f>
        <v>11000</v>
      </c>
    </row>
    <row r="150" spans="1:9" ht="17.25" thickBot="1">
      <c r="A150" s="305" t="s">
        <v>399</v>
      </c>
      <c r="B150" s="307"/>
      <c r="C150" s="306"/>
      <c r="D150" s="70"/>
      <c r="E150" s="70"/>
      <c r="F150" s="67"/>
      <c r="G150" s="71"/>
      <c r="H150" s="71"/>
      <c r="I150" s="66"/>
    </row>
    <row r="151" spans="1:9">
      <c r="A151" s="284" t="s">
        <v>400</v>
      </c>
      <c r="B151" s="285"/>
      <c r="C151" s="285"/>
      <c r="D151" s="285"/>
      <c r="E151" s="285"/>
      <c r="F151" s="285"/>
      <c r="G151" s="285"/>
      <c r="H151" s="285"/>
      <c r="I151" s="286"/>
    </row>
    <row r="152" spans="1:9" ht="17.25" thickBot="1">
      <c r="A152" s="287" t="s">
        <v>521</v>
      </c>
      <c r="B152" s="288"/>
      <c r="C152" s="288"/>
      <c r="D152" s="288"/>
      <c r="E152" s="288"/>
      <c r="F152" s="288"/>
      <c r="G152" s="288"/>
      <c r="H152" s="288"/>
      <c r="I152" s="289"/>
    </row>
    <row r="153" spans="1:9">
      <c r="A153" s="290" t="s">
        <v>362</v>
      </c>
      <c r="B153" s="291"/>
      <c r="C153" s="291"/>
      <c r="D153" s="291"/>
      <c r="E153" s="291"/>
      <c r="F153" s="291"/>
      <c r="G153" s="292"/>
      <c r="H153" s="292"/>
      <c r="I153" s="293"/>
    </row>
    <row r="154" spans="1:9" ht="15" customHeight="1" thickBot="1">
      <c r="A154" s="311" t="s">
        <v>402</v>
      </c>
      <c r="B154" s="312"/>
      <c r="C154" s="312"/>
      <c r="D154" s="312"/>
      <c r="E154" s="312"/>
      <c r="F154" s="312"/>
      <c r="G154" s="313"/>
      <c r="H154" s="313"/>
      <c r="I154" s="314"/>
    </row>
    <row r="155" spans="1:9">
      <c r="A155" s="290" t="s">
        <v>363</v>
      </c>
      <c r="B155" s="291"/>
      <c r="C155" s="291"/>
      <c r="D155" s="291"/>
      <c r="E155" s="291"/>
      <c r="F155" s="291"/>
      <c r="G155" s="292"/>
      <c r="H155" s="292"/>
      <c r="I155" s="293"/>
    </row>
    <row r="156" spans="1:9" ht="33.75" customHeight="1" thickBot="1">
      <c r="A156" s="311" t="s">
        <v>403</v>
      </c>
      <c r="B156" s="312"/>
      <c r="C156" s="312"/>
      <c r="D156" s="312"/>
      <c r="E156" s="312"/>
      <c r="F156" s="312"/>
      <c r="G156" s="313"/>
      <c r="H156" s="313"/>
      <c r="I156" s="314"/>
    </row>
    <row r="157" spans="1:9" s="180" customFormat="1">
      <c r="A157" s="290" t="s">
        <v>363</v>
      </c>
      <c r="B157" s="291"/>
      <c r="C157" s="291"/>
      <c r="D157" s="291"/>
      <c r="E157" s="291"/>
      <c r="F157" s="291"/>
      <c r="G157" s="292"/>
      <c r="H157" s="292"/>
      <c r="I157" s="293"/>
    </row>
    <row r="158" spans="1:9" s="180" customFormat="1" ht="17.25" thickBot="1">
      <c r="A158" s="311" t="s">
        <v>381</v>
      </c>
      <c r="B158" s="312"/>
      <c r="C158" s="312"/>
      <c r="D158" s="312"/>
      <c r="E158" s="312"/>
      <c r="F158" s="312"/>
      <c r="G158" s="313"/>
      <c r="H158" s="313"/>
      <c r="I158" s="314"/>
    </row>
  </sheetData>
  <mergeCells count="180">
    <mergeCell ref="A154:I154"/>
    <mergeCell ref="A155:I155"/>
    <mergeCell ref="A156:I156"/>
    <mergeCell ref="A157:I157"/>
    <mergeCell ref="A150:C150"/>
    <mergeCell ref="A151:I151"/>
    <mergeCell ref="A152:I152"/>
    <mergeCell ref="A153:I153"/>
    <mergeCell ref="A158:I158"/>
    <mergeCell ref="A144:B145"/>
    <mergeCell ref="C144:I144"/>
    <mergeCell ref="C145:I145"/>
    <mergeCell ref="A146:A147"/>
    <mergeCell ref="B146:B147"/>
    <mergeCell ref="C146:I146"/>
    <mergeCell ref="C147:I147"/>
    <mergeCell ref="A148:B148"/>
    <mergeCell ref="A149:B149"/>
    <mergeCell ref="A143:I143"/>
    <mergeCell ref="A135:B135"/>
    <mergeCell ref="A136:B136"/>
    <mergeCell ref="A137:C137"/>
    <mergeCell ref="A138:B138"/>
    <mergeCell ref="A139:B139"/>
    <mergeCell ref="A140:I140"/>
    <mergeCell ref="A133:A134"/>
    <mergeCell ref="B133:B134"/>
    <mergeCell ref="C133:I133"/>
    <mergeCell ref="C134:I134"/>
    <mergeCell ref="A141:I141"/>
    <mergeCell ref="A142:I142"/>
    <mergeCell ref="C93:I93"/>
    <mergeCell ref="C94:I94"/>
    <mergeCell ref="A127:I127"/>
    <mergeCell ref="A128:I128"/>
    <mergeCell ref="A131:B132"/>
    <mergeCell ref="C131:I131"/>
    <mergeCell ref="C132:I132"/>
    <mergeCell ref="A129:I129"/>
    <mergeCell ref="A124:C124"/>
    <mergeCell ref="A125:B125"/>
    <mergeCell ref="A126:B126"/>
    <mergeCell ref="A130:I130"/>
    <mergeCell ref="A91:B92"/>
    <mergeCell ref="C91:I91"/>
    <mergeCell ref="C92:I92"/>
    <mergeCell ref="A93:A94"/>
    <mergeCell ref="B93:B94"/>
    <mergeCell ref="A101:I101"/>
    <mergeCell ref="A102:I102"/>
    <mergeCell ref="A108:B109"/>
    <mergeCell ref="A110:B110"/>
    <mergeCell ref="A111:C111"/>
    <mergeCell ref="A112:B112"/>
    <mergeCell ref="C104:I104"/>
    <mergeCell ref="C105:I105"/>
    <mergeCell ref="C106:I106"/>
    <mergeCell ref="C107:I107"/>
    <mergeCell ref="A99:B99"/>
    <mergeCell ref="A100:I100"/>
    <mergeCell ref="A113:B113"/>
    <mergeCell ref="A104:B106"/>
    <mergeCell ref="A77:I77"/>
    <mergeCell ref="A78:I78"/>
    <mergeCell ref="A79:B79"/>
    <mergeCell ref="C79:I79"/>
    <mergeCell ref="A80:B80"/>
    <mergeCell ref="A81:I81"/>
    <mergeCell ref="A115:I115"/>
    <mergeCell ref="A116:I116"/>
    <mergeCell ref="A117:I117"/>
    <mergeCell ref="A87:I87"/>
    <mergeCell ref="A88:C90"/>
    <mergeCell ref="A103:I103"/>
    <mergeCell ref="A95:B95"/>
    <mergeCell ref="A96:B96"/>
    <mergeCell ref="A97:C97"/>
    <mergeCell ref="A98:B98"/>
    <mergeCell ref="A123:B123"/>
    <mergeCell ref="A118:B120"/>
    <mergeCell ref="C118:I118"/>
    <mergeCell ref="C119:I119"/>
    <mergeCell ref="C120:I120"/>
    <mergeCell ref="A82:I82"/>
    <mergeCell ref="A83:I83"/>
    <mergeCell ref="C121:I121"/>
    <mergeCell ref="A122:B122"/>
    <mergeCell ref="A114:I114"/>
    <mergeCell ref="A70:I70"/>
    <mergeCell ref="A85:I85"/>
    <mergeCell ref="A71:B73"/>
    <mergeCell ref="C71:I71"/>
    <mergeCell ref="C72:I72"/>
    <mergeCell ref="C73:I73"/>
    <mergeCell ref="C74:I74"/>
    <mergeCell ref="A75:B75"/>
    <mergeCell ref="A63:I63"/>
    <mergeCell ref="A64:I64"/>
    <mergeCell ref="A65:B65"/>
    <mergeCell ref="C65:I65"/>
    <mergeCell ref="D88:I88"/>
    <mergeCell ref="D89:F89"/>
    <mergeCell ref="G89:I89"/>
    <mergeCell ref="A76:I76"/>
    <mergeCell ref="A68:I68"/>
    <mergeCell ref="A69:I69"/>
    <mergeCell ref="A54:I54"/>
    <mergeCell ref="A55:I55"/>
    <mergeCell ref="A66:B66"/>
    <mergeCell ref="A67:I67"/>
    <mergeCell ref="A59:A60"/>
    <mergeCell ref="B59:B60"/>
    <mergeCell ref="C59:I59"/>
    <mergeCell ref="C60:I60"/>
    <mergeCell ref="A61:B61"/>
    <mergeCell ref="A62:I62"/>
    <mergeCell ref="A47:B47"/>
    <mergeCell ref="A48:I48"/>
    <mergeCell ref="A49:I49"/>
    <mergeCell ref="A50:I50"/>
    <mergeCell ref="A56:I56"/>
    <mergeCell ref="A57:B58"/>
    <mergeCell ref="C57:I57"/>
    <mergeCell ref="C58:I58"/>
    <mergeCell ref="A52:B52"/>
    <mergeCell ref="A53:I53"/>
    <mergeCell ref="A38:I38"/>
    <mergeCell ref="A51:B51"/>
    <mergeCell ref="C51:I51"/>
    <mergeCell ref="A43:B44"/>
    <mergeCell ref="C43:I43"/>
    <mergeCell ref="C44:I44"/>
    <mergeCell ref="A45:A46"/>
    <mergeCell ref="B45:B46"/>
    <mergeCell ref="C45:I45"/>
    <mergeCell ref="C46:I46"/>
    <mergeCell ref="A29:B29"/>
    <mergeCell ref="A30:C30"/>
    <mergeCell ref="A31:I31"/>
    <mergeCell ref="A40:C42"/>
    <mergeCell ref="D40:I40"/>
    <mergeCell ref="D41:F41"/>
    <mergeCell ref="G41:I41"/>
    <mergeCell ref="A34:I34"/>
    <mergeCell ref="A35:I35"/>
    <mergeCell ref="A36:I36"/>
    <mergeCell ref="A32:I32"/>
    <mergeCell ref="A33:I33"/>
    <mergeCell ref="A24:B25"/>
    <mergeCell ref="C24:I24"/>
    <mergeCell ref="C25:I25"/>
    <mergeCell ref="A26:A27"/>
    <mergeCell ref="B26:B27"/>
    <mergeCell ref="C26:I26"/>
    <mergeCell ref="C27:I27"/>
    <mergeCell ref="A28:B28"/>
    <mergeCell ref="A21:I21"/>
    <mergeCell ref="A22:I22"/>
    <mergeCell ref="A23:I23"/>
    <mergeCell ref="A15:B15"/>
    <mergeCell ref="A16:B16"/>
    <mergeCell ref="A17:C17"/>
    <mergeCell ref="A18:I18"/>
    <mergeCell ref="A19:I19"/>
    <mergeCell ref="A20:I20"/>
    <mergeCell ref="A11:B12"/>
    <mergeCell ref="C11:I11"/>
    <mergeCell ref="C12:I12"/>
    <mergeCell ref="A13:A14"/>
    <mergeCell ref="B13:B14"/>
    <mergeCell ref="C13:I13"/>
    <mergeCell ref="C14:I14"/>
    <mergeCell ref="A8:C10"/>
    <mergeCell ref="D8:I8"/>
    <mergeCell ref="D9:F9"/>
    <mergeCell ref="G9:I9"/>
    <mergeCell ref="A1:I1"/>
    <mergeCell ref="A3:I3"/>
    <mergeCell ref="A4:I4"/>
    <mergeCell ref="A6:I6"/>
  </mergeCells>
  <phoneticPr fontId="0" type="noConversion"/>
  <pageMargins left="0.2" right="0.19" top="0.17" bottom="0.17" header="0.31496062992125984" footer="0.2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37"/>
  <sheetViews>
    <sheetView topLeftCell="A28" workbookViewId="0">
      <selection activeCell="D36" sqref="D36"/>
    </sheetView>
  </sheetViews>
  <sheetFormatPr defaultRowHeight="15"/>
  <cols>
    <col min="1" max="1" width="6.85546875" style="4" customWidth="1"/>
    <col min="2" max="2" width="47.42578125" style="154" customWidth="1"/>
    <col min="3" max="3" width="18.42578125" style="4" customWidth="1"/>
    <col min="4" max="4" width="16.140625" style="4" customWidth="1"/>
    <col min="5" max="5" width="14.5703125" style="4" customWidth="1"/>
    <col min="6" max="16384" width="9.140625" style="4"/>
  </cols>
  <sheetData>
    <row r="1" spans="1:6" ht="17.25" customHeight="1">
      <c r="A1" s="281" t="s">
        <v>311</v>
      </c>
      <c r="B1" s="281"/>
      <c r="C1" s="281"/>
      <c r="D1" s="281"/>
      <c r="E1" s="281"/>
      <c r="F1" s="120"/>
    </row>
    <row r="2" spans="1:6" ht="57" customHeight="1">
      <c r="A2" s="281" t="s">
        <v>285</v>
      </c>
      <c r="B2" s="281"/>
      <c r="C2" s="281"/>
      <c r="D2" s="281"/>
      <c r="E2" s="281"/>
      <c r="F2" s="120"/>
    </row>
    <row r="3" spans="1:6" ht="51" customHeight="1">
      <c r="A3" s="282" t="s">
        <v>312</v>
      </c>
      <c r="B3" s="282"/>
      <c r="C3" s="282"/>
      <c r="D3" s="282"/>
      <c r="E3" s="282"/>
    </row>
    <row r="4" spans="1:6" ht="18">
      <c r="A4" s="633" t="s">
        <v>286</v>
      </c>
      <c r="B4" s="633"/>
      <c r="C4" s="633"/>
      <c r="D4" s="633"/>
      <c r="E4" s="633"/>
    </row>
    <row r="5" spans="1:6" ht="75" customHeight="1">
      <c r="A5" s="3" t="s">
        <v>282</v>
      </c>
      <c r="B5" s="124" t="s">
        <v>287</v>
      </c>
      <c r="C5" s="124" t="s">
        <v>298</v>
      </c>
      <c r="D5" s="124" t="s">
        <v>299</v>
      </c>
      <c r="E5" s="3" t="s">
        <v>288</v>
      </c>
    </row>
    <row r="6" spans="1:6" ht="17.25">
      <c r="A6" s="125"/>
      <c r="B6" s="3" t="s">
        <v>281</v>
      </c>
      <c r="C6" s="7">
        <f>C8+C12+C28+C34+C37+C31</f>
        <v>206500</v>
      </c>
      <c r="D6" s="7">
        <f>D8+D12+D28+D34+D37+D31</f>
        <v>582200</v>
      </c>
      <c r="E6" s="7">
        <f>E8+E12+E28+E34+E37+E31</f>
        <v>720000</v>
      </c>
    </row>
    <row r="7" spans="1:6" ht="17.25">
      <c r="A7" s="125"/>
      <c r="B7" s="125" t="s">
        <v>289</v>
      </c>
      <c r="C7" s="125"/>
      <c r="D7" s="125"/>
      <c r="E7" s="125"/>
    </row>
    <row r="8" spans="1:6" s="6" customFormat="1" ht="34.5">
      <c r="A8" s="129">
        <v>1</v>
      </c>
      <c r="B8" s="3" t="s">
        <v>293</v>
      </c>
      <c r="C8" s="243">
        <f>SUM(C10:C11)</f>
        <v>30000</v>
      </c>
      <c r="D8" s="243">
        <f>SUM(D10:D11)</f>
        <v>64200</v>
      </c>
      <c r="E8" s="243">
        <f>SUM(E10:E11)</f>
        <v>68000</v>
      </c>
    </row>
    <row r="9" spans="1:6" s="6" customFormat="1" ht="17.25">
      <c r="A9" s="129"/>
      <c r="B9" s="3" t="s">
        <v>290</v>
      </c>
      <c r="C9" s="243"/>
      <c r="D9" s="243"/>
      <c r="E9" s="243"/>
    </row>
    <row r="10" spans="1:6" s="133" customFormat="1" ht="36">
      <c r="A10" s="137">
        <v>1.1000000000000001</v>
      </c>
      <c r="B10" s="137" t="s">
        <v>699</v>
      </c>
      <c r="C10" s="135">
        <v>30000</v>
      </c>
      <c r="D10" s="135">
        <v>30000</v>
      </c>
      <c r="E10" s="135">
        <v>30000</v>
      </c>
    </row>
    <row r="11" spans="1:6" s="133" customFormat="1" ht="36">
      <c r="A11" s="137">
        <v>1.2</v>
      </c>
      <c r="B11" s="137" t="s">
        <v>701</v>
      </c>
      <c r="C11" s="131">
        <v>0</v>
      </c>
      <c r="D11" s="131">
        <f>E11*90%</f>
        <v>34200</v>
      </c>
      <c r="E11" s="135">
        <v>38000</v>
      </c>
    </row>
    <row r="12" spans="1:6" ht="34.5">
      <c r="A12" s="275" t="s">
        <v>759</v>
      </c>
      <c r="B12" s="152" t="s">
        <v>292</v>
      </c>
      <c r="C12" s="127">
        <f>SUM(C14:C27)</f>
        <v>159500</v>
      </c>
      <c r="D12" s="127">
        <f>SUM(D14:D27)</f>
        <v>491000</v>
      </c>
      <c r="E12" s="127">
        <f>SUM(E14:E27)</f>
        <v>563000</v>
      </c>
    </row>
    <row r="13" spans="1:6" ht="17.25">
      <c r="A13" s="128"/>
      <c r="B13" s="3" t="s">
        <v>290</v>
      </c>
      <c r="C13" s="3"/>
      <c r="D13" s="3"/>
      <c r="E13" s="3"/>
    </row>
    <row r="14" spans="1:6" s="6" customFormat="1" ht="36">
      <c r="A14" s="223" t="s">
        <v>33</v>
      </c>
      <c r="B14" s="137" t="s">
        <v>22</v>
      </c>
      <c r="C14" s="135">
        <v>35000</v>
      </c>
      <c r="D14" s="135">
        <v>35000</v>
      </c>
      <c r="E14" s="135">
        <v>35000</v>
      </c>
    </row>
    <row r="15" spans="1:6" s="133" customFormat="1" ht="36">
      <c r="A15" s="223" t="s">
        <v>34</v>
      </c>
      <c r="B15" s="137" t="s">
        <v>23</v>
      </c>
      <c r="C15" s="131">
        <v>0</v>
      </c>
      <c r="D15" s="131">
        <f>E15*95%</f>
        <v>14250</v>
      </c>
      <c r="E15" s="135">
        <v>15000</v>
      </c>
    </row>
    <row r="16" spans="1:6" s="133" customFormat="1" ht="36">
      <c r="A16" s="223" t="s">
        <v>35</v>
      </c>
      <c r="B16" s="137" t="s">
        <v>552</v>
      </c>
      <c r="C16" s="135">
        <v>33000</v>
      </c>
      <c r="D16" s="135">
        <v>33000</v>
      </c>
      <c r="E16" s="135">
        <v>33000</v>
      </c>
    </row>
    <row r="17" spans="1:5" s="133" customFormat="1" ht="18">
      <c r="A17" s="223" t="s">
        <v>36</v>
      </c>
      <c r="B17" s="137" t="s">
        <v>26</v>
      </c>
      <c r="C17" s="135">
        <v>10600</v>
      </c>
      <c r="D17" s="135">
        <v>10600</v>
      </c>
      <c r="E17" s="135">
        <v>10600</v>
      </c>
    </row>
    <row r="18" spans="1:5" s="133" customFormat="1" ht="36">
      <c r="A18" s="223" t="s">
        <v>37</v>
      </c>
      <c r="B18" s="137" t="s">
        <v>24</v>
      </c>
      <c r="C18" s="131">
        <v>0</v>
      </c>
      <c r="D18" s="131">
        <f>E18*95%</f>
        <v>9500</v>
      </c>
      <c r="E18" s="135">
        <v>10000</v>
      </c>
    </row>
    <row r="19" spans="1:5" s="133" customFormat="1" ht="36">
      <c r="A19" s="223" t="s">
        <v>38</v>
      </c>
      <c r="B19" s="137" t="s">
        <v>25</v>
      </c>
      <c r="C19" s="131">
        <v>0</v>
      </c>
      <c r="D19" s="131">
        <f>E19*95%</f>
        <v>31350</v>
      </c>
      <c r="E19" s="135">
        <v>33000</v>
      </c>
    </row>
    <row r="20" spans="1:5" s="133" customFormat="1" ht="36">
      <c r="A20" s="223" t="s">
        <v>39</v>
      </c>
      <c r="B20" s="137" t="s">
        <v>27</v>
      </c>
      <c r="C20" s="135">
        <v>7700</v>
      </c>
      <c r="D20" s="135">
        <v>7700</v>
      </c>
      <c r="E20" s="135">
        <v>7700</v>
      </c>
    </row>
    <row r="21" spans="1:5" s="133" customFormat="1" ht="36">
      <c r="A21" s="223" t="s">
        <v>40</v>
      </c>
      <c r="B21" s="137" t="s">
        <v>551</v>
      </c>
      <c r="C21" s="135">
        <v>15200</v>
      </c>
      <c r="D21" s="135">
        <v>15200</v>
      </c>
      <c r="E21" s="135">
        <v>15200</v>
      </c>
    </row>
    <row r="22" spans="1:5" s="6" customFormat="1" ht="37.5" customHeight="1">
      <c r="A22" s="223" t="s">
        <v>41</v>
      </c>
      <c r="B22" s="137" t="s">
        <v>698</v>
      </c>
      <c r="C22" s="135">
        <v>58000</v>
      </c>
      <c r="D22" s="135">
        <v>58000</v>
      </c>
      <c r="E22" s="135">
        <v>58000</v>
      </c>
    </row>
    <row r="23" spans="1:5" s="6" customFormat="1" ht="36">
      <c r="A23" s="223" t="s">
        <v>42</v>
      </c>
      <c r="B23" s="137" t="s">
        <v>693</v>
      </c>
      <c r="C23" s="135">
        <v>0</v>
      </c>
      <c r="D23" s="135">
        <f>E23*80%</f>
        <v>76000</v>
      </c>
      <c r="E23" s="135">
        <v>95000</v>
      </c>
    </row>
    <row r="24" spans="1:5" s="6" customFormat="1" ht="36">
      <c r="A24" s="223" t="s">
        <v>43</v>
      </c>
      <c r="B24" s="137" t="s">
        <v>694</v>
      </c>
      <c r="C24" s="135">
        <v>0</v>
      </c>
      <c r="D24" s="135">
        <f>E24*80%</f>
        <v>64000</v>
      </c>
      <c r="E24" s="135">
        <v>80000</v>
      </c>
    </row>
    <row r="25" spans="1:5" s="6" customFormat="1" ht="36">
      <c r="A25" s="223" t="s">
        <v>44</v>
      </c>
      <c r="B25" s="137" t="s">
        <v>695</v>
      </c>
      <c r="C25" s="135">
        <v>0</v>
      </c>
      <c r="D25" s="135">
        <f>E25*80%</f>
        <v>49600</v>
      </c>
      <c r="E25" s="135">
        <v>62000</v>
      </c>
    </row>
    <row r="26" spans="1:5" s="6" customFormat="1" ht="36">
      <c r="A26" s="223" t="s">
        <v>45</v>
      </c>
      <c r="B26" s="137" t="s">
        <v>696</v>
      </c>
      <c r="C26" s="135">
        <v>0</v>
      </c>
      <c r="D26" s="135">
        <f>E26*80%</f>
        <v>50800</v>
      </c>
      <c r="E26" s="135">
        <v>63500</v>
      </c>
    </row>
    <row r="27" spans="1:5" s="6" customFormat="1" ht="36">
      <c r="A27" s="223" t="s">
        <v>46</v>
      </c>
      <c r="B27" s="137" t="s">
        <v>697</v>
      </c>
      <c r="C27" s="135">
        <v>0</v>
      </c>
      <c r="D27" s="135">
        <f>E27*80%</f>
        <v>36000</v>
      </c>
      <c r="E27" s="135">
        <v>45000</v>
      </c>
    </row>
    <row r="28" spans="1:5" ht="17.25">
      <c r="A28" s="225">
        <v>3</v>
      </c>
      <c r="B28" s="3" t="s">
        <v>317</v>
      </c>
      <c r="C28" s="7">
        <f>C30</f>
        <v>0</v>
      </c>
      <c r="D28" s="7">
        <f>D30</f>
        <v>10000</v>
      </c>
      <c r="E28" s="7">
        <f>E30</f>
        <v>10000</v>
      </c>
    </row>
    <row r="29" spans="1:5" ht="18">
      <c r="A29" s="223"/>
      <c r="B29" s="3" t="s">
        <v>290</v>
      </c>
      <c r="C29" s="244"/>
      <c r="D29" s="244"/>
      <c r="E29" s="244"/>
    </row>
    <row r="30" spans="1:5" s="133" customFormat="1" ht="54">
      <c r="A30" s="137">
        <v>3.1</v>
      </c>
      <c r="B30" s="137" t="s">
        <v>700</v>
      </c>
      <c r="C30" s="135">
        <v>0</v>
      </c>
      <c r="D30" s="135">
        <v>10000</v>
      </c>
      <c r="E30" s="135">
        <v>10000</v>
      </c>
    </row>
    <row r="31" spans="1:5" s="148" customFormat="1" ht="17.25">
      <c r="A31" s="130">
        <v>4</v>
      </c>
      <c r="B31" s="147" t="s">
        <v>254</v>
      </c>
      <c r="C31" s="145">
        <f>C33</f>
        <v>0</v>
      </c>
      <c r="D31" s="145">
        <f>D33</f>
        <v>0</v>
      </c>
      <c r="E31" s="145">
        <f>E33</f>
        <v>12000</v>
      </c>
    </row>
    <row r="32" spans="1:5" s="148" customFormat="1" ht="17.25">
      <c r="A32" s="262"/>
      <c r="B32" s="256" t="s">
        <v>290</v>
      </c>
      <c r="C32" s="263"/>
      <c r="D32" s="263"/>
      <c r="E32" s="263"/>
    </row>
    <row r="33" spans="1:5" s="133" customFormat="1" ht="72">
      <c r="A33" s="137">
        <v>4.0999999999999996</v>
      </c>
      <c r="B33" s="137" t="s">
        <v>255</v>
      </c>
      <c r="C33" s="135">
        <v>0</v>
      </c>
      <c r="D33" s="135">
        <v>0</v>
      </c>
      <c r="E33" s="135">
        <v>12000</v>
      </c>
    </row>
    <row r="34" spans="1:5" s="148" customFormat="1" ht="17.25">
      <c r="A34" s="130">
        <v>5</v>
      </c>
      <c r="B34" s="147" t="s">
        <v>14</v>
      </c>
      <c r="C34" s="145">
        <f>C36</f>
        <v>0</v>
      </c>
      <c r="D34" s="145">
        <f>D36</f>
        <v>0</v>
      </c>
      <c r="E34" s="145">
        <f>E36</f>
        <v>50000</v>
      </c>
    </row>
    <row r="35" spans="1:5" s="148" customFormat="1" ht="17.25">
      <c r="A35" s="262"/>
      <c r="B35" s="256" t="s">
        <v>290</v>
      </c>
      <c r="C35" s="263"/>
      <c r="D35" s="263"/>
      <c r="E35" s="263"/>
    </row>
    <row r="36" spans="1:5" s="151" customFormat="1" ht="36">
      <c r="A36" s="150">
        <v>5.0999999999999996</v>
      </c>
      <c r="B36" s="142" t="s">
        <v>21</v>
      </c>
      <c r="C36" s="135">
        <v>0</v>
      </c>
      <c r="D36" s="135">
        <v>0</v>
      </c>
      <c r="E36" s="138">
        <v>50000</v>
      </c>
    </row>
    <row r="37" spans="1:5" s="6" customFormat="1" ht="17.25">
      <c r="A37" s="276">
        <v>6</v>
      </c>
      <c r="B37" s="201" t="s">
        <v>295</v>
      </c>
      <c r="C37" s="7">
        <v>17000</v>
      </c>
      <c r="D37" s="7">
        <v>17000</v>
      </c>
      <c r="E37" s="7">
        <v>17000</v>
      </c>
    </row>
  </sheetData>
  <mergeCells count="4">
    <mergeCell ref="A3:E3"/>
    <mergeCell ref="A4:E4"/>
    <mergeCell ref="A1:E1"/>
    <mergeCell ref="A2:E2"/>
  </mergeCells>
  <phoneticPr fontId="0" type="noConversion"/>
  <pageMargins left="0.23622047244094491" right="0.23622047244094491" top="0.19685039370078741" bottom="0.19685039370078741" header="0.31496062992125984" footer="0.31496062992125984"/>
  <pageSetup paperSize="9" scale="9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I129"/>
  <sheetViews>
    <sheetView topLeftCell="A116" workbookViewId="0">
      <selection activeCell="D120" sqref="D120"/>
    </sheetView>
  </sheetViews>
  <sheetFormatPr defaultRowHeight="16.5"/>
  <cols>
    <col min="1" max="1" width="13.140625" style="37" customWidth="1"/>
    <col min="2" max="2" width="16.140625" style="37" customWidth="1"/>
    <col min="3" max="3" width="26.85546875" style="37" customWidth="1"/>
    <col min="4" max="4" width="17.42578125" style="37" customWidth="1"/>
    <col min="5" max="5" width="15.140625" style="37" customWidth="1"/>
    <col min="6" max="6" width="19.140625" style="37" customWidth="1"/>
    <col min="7" max="7" width="10.7109375" style="37" bestFit="1" customWidth="1"/>
    <col min="8" max="9" width="10.5703125" style="37" bestFit="1" customWidth="1"/>
    <col min="10" max="10" width="9.140625" style="37"/>
    <col min="11" max="11" width="9.42578125" style="37" bestFit="1" customWidth="1"/>
    <col min="12" max="16384" width="9.140625" style="37"/>
  </cols>
  <sheetData>
    <row r="1" spans="1:9">
      <c r="A1" s="481" t="s">
        <v>519</v>
      </c>
      <c r="B1" s="481"/>
      <c r="C1" s="481"/>
      <c r="D1" s="481"/>
      <c r="E1" s="481"/>
      <c r="F1" s="481"/>
      <c r="G1" s="481"/>
      <c r="H1" s="481"/>
      <c r="I1" s="481"/>
    </row>
    <row r="2" spans="1:9">
      <c r="A2" s="17"/>
      <c r="B2" s="17"/>
      <c r="C2" s="17"/>
      <c r="D2" s="17"/>
      <c r="E2" s="17"/>
      <c r="F2" s="17"/>
      <c r="G2" s="17"/>
      <c r="H2" s="17"/>
      <c r="I2" s="17"/>
    </row>
    <row r="3" spans="1:9" ht="58.5" customHeight="1">
      <c r="A3" s="483" t="s">
        <v>520</v>
      </c>
      <c r="B3" s="483"/>
      <c r="C3" s="483"/>
      <c r="D3" s="483"/>
      <c r="E3" s="483"/>
      <c r="F3" s="483"/>
      <c r="G3" s="483"/>
      <c r="H3" s="483"/>
      <c r="I3" s="483"/>
    </row>
    <row r="4" spans="1:9" s="18" customFormat="1" ht="34.5" customHeight="1">
      <c r="A4" s="480" t="s">
        <v>345</v>
      </c>
      <c r="B4" s="480"/>
      <c r="C4" s="480"/>
      <c r="D4" s="480"/>
      <c r="E4" s="480"/>
      <c r="F4" s="480"/>
      <c r="G4" s="480"/>
      <c r="H4" s="480"/>
      <c r="I4" s="480"/>
    </row>
    <row r="6" spans="1:9" s="18" customFormat="1">
      <c r="A6" s="480" t="s">
        <v>392</v>
      </c>
      <c r="B6" s="480"/>
      <c r="C6" s="480"/>
      <c r="D6" s="480"/>
      <c r="E6" s="480"/>
      <c r="F6" s="480"/>
      <c r="G6" s="480"/>
      <c r="H6" s="480"/>
      <c r="I6" s="480"/>
    </row>
    <row r="7" spans="1:9" s="18" customFormat="1" ht="17.25" thickBot="1"/>
    <row r="8" spans="1:9" ht="38.25" customHeight="1">
      <c r="A8" s="429" t="s">
        <v>347</v>
      </c>
      <c r="B8" s="430"/>
      <c r="C8" s="430"/>
      <c r="D8" s="434" t="s">
        <v>323</v>
      </c>
      <c r="E8" s="435"/>
      <c r="F8" s="435"/>
      <c r="G8" s="435"/>
      <c r="H8" s="435"/>
      <c r="I8" s="436"/>
    </row>
    <row r="9" spans="1:9" ht="16.5" customHeight="1">
      <c r="A9" s="431"/>
      <c r="B9" s="415"/>
      <c r="C9" s="415"/>
      <c r="D9" s="411" t="s">
        <v>348</v>
      </c>
      <c r="E9" s="412"/>
      <c r="F9" s="295"/>
      <c r="G9" s="411" t="s">
        <v>349</v>
      </c>
      <c r="H9" s="412"/>
      <c r="I9" s="295"/>
    </row>
    <row r="10" spans="1:9" ht="33.75" thickBot="1">
      <c r="A10" s="432"/>
      <c r="B10" s="433"/>
      <c r="C10" s="433"/>
      <c r="D10" s="20" t="s">
        <v>298</v>
      </c>
      <c r="E10" s="20" t="s">
        <v>299</v>
      </c>
      <c r="F10" s="38" t="s">
        <v>288</v>
      </c>
      <c r="G10" s="20" t="s">
        <v>298</v>
      </c>
      <c r="H10" s="20" t="s">
        <v>299</v>
      </c>
      <c r="I10" s="39" t="s">
        <v>288</v>
      </c>
    </row>
    <row r="11" spans="1:9">
      <c r="A11" s="584" t="s">
        <v>350</v>
      </c>
      <c r="B11" s="585"/>
      <c r="C11" s="590" t="s">
        <v>320</v>
      </c>
      <c r="D11" s="591"/>
      <c r="E11" s="591"/>
      <c r="F11" s="591"/>
      <c r="G11" s="591"/>
      <c r="H11" s="591"/>
      <c r="I11" s="592"/>
    </row>
    <row r="12" spans="1:9">
      <c r="A12" s="586"/>
      <c r="B12" s="587"/>
      <c r="C12" s="593" t="s">
        <v>522</v>
      </c>
      <c r="D12" s="594"/>
      <c r="E12" s="594"/>
      <c r="F12" s="595"/>
      <c r="G12" s="595"/>
      <c r="H12" s="595"/>
      <c r="I12" s="596"/>
    </row>
    <row r="13" spans="1:9" ht="17.25" thickBot="1">
      <c r="A13" s="588"/>
      <c r="B13" s="589"/>
      <c r="C13" s="571" t="s">
        <v>371</v>
      </c>
      <c r="D13" s="572"/>
      <c r="E13" s="572"/>
      <c r="F13" s="573"/>
      <c r="G13" s="573"/>
      <c r="H13" s="573"/>
      <c r="I13" s="574"/>
    </row>
    <row r="14" spans="1:9" ht="17.25" thickBot="1">
      <c r="A14" s="109" t="s">
        <v>404</v>
      </c>
      <c r="B14" s="47" t="s">
        <v>366</v>
      </c>
      <c r="C14" s="575" t="s">
        <v>523</v>
      </c>
      <c r="D14" s="594"/>
      <c r="E14" s="594"/>
      <c r="F14" s="594"/>
      <c r="G14" s="594"/>
      <c r="H14" s="594"/>
      <c r="I14" s="596"/>
    </row>
    <row r="15" spans="1:9" ht="19.5" customHeight="1" thickBot="1">
      <c r="A15" s="513" t="s">
        <v>405</v>
      </c>
      <c r="B15" s="514"/>
      <c r="C15" s="192"/>
      <c r="D15" s="193" t="s">
        <v>356</v>
      </c>
      <c r="E15" s="193" t="s">
        <v>356</v>
      </c>
      <c r="F15" s="193" t="s">
        <v>356</v>
      </c>
      <c r="G15" s="113">
        <f ca="1">SUM(Syunik!C28)</f>
        <v>0</v>
      </c>
      <c r="H15" s="113">
        <f ca="1">SUM(Syunik!D28)</f>
        <v>10000</v>
      </c>
      <c r="I15" s="113">
        <f ca="1">SUM(Syunik!E28)</f>
        <v>10000</v>
      </c>
    </row>
    <row r="16" spans="1:9" ht="17.25" thickBot="1">
      <c r="A16" s="612" t="s">
        <v>357</v>
      </c>
      <c r="B16" s="614"/>
      <c r="C16" s="614"/>
      <c r="D16" s="617"/>
      <c r="E16" s="617"/>
      <c r="F16" s="617"/>
      <c r="G16" s="617"/>
      <c r="H16" s="617"/>
      <c r="I16" s="634"/>
    </row>
    <row r="17" spans="1:9" ht="17.25" thickBot="1">
      <c r="A17" s="578" t="s">
        <v>144</v>
      </c>
      <c r="B17" s="580"/>
      <c r="C17" s="580"/>
      <c r="D17" s="580"/>
      <c r="E17" s="580"/>
      <c r="F17" s="580"/>
      <c r="G17" s="580"/>
      <c r="H17" s="580"/>
      <c r="I17" s="579"/>
    </row>
    <row r="18" spans="1:9" ht="17.25" thickBot="1">
      <c r="A18" s="618" t="s">
        <v>358</v>
      </c>
      <c r="B18" s="619"/>
      <c r="C18" s="619"/>
      <c r="D18" s="619"/>
      <c r="E18" s="619"/>
      <c r="F18" s="619"/>
      <c r="G18" s="619"/>
      <c r="H18" s="619"/>
      <c r="I18" s="620"/>
    </row>
    <row r="19" spans="1:9" ht="81.75" customHeight="1" thickBot="1">
      <c r="A19" s="612" t="s">
        <v>359</v>
      </c>
      <c r="B19" s="613"/>
      <c r="C19" s="578" t="s">
        <v>406</v>
      </c>
      <c r="D19" s="580"/>
      <c r="E19" s="580"/>
      <c r="F19" s="580"/>
      <c r="G19" s="580"/>
      <c r="H19" s="580"/>
      <c r="I19" s="579"/>
    </row>
    <row r="20" spans="1:9" ht="58.5" customHeight="1" thickBot="1">
      <c r="A20" s="612" t="s">
        <v>361</v>
      </c>
      <c r="B20" s="613"/>
      <c r="C20" s="188"/>
      <c r="D20" s="188"/>
      <c r="E20" s="188"/>
      <c r="F20" s="188"/>
      <c r="G20" s="188"/>
      <c r="H20" s="188"/>
      <c r="I20" s="188"/>
    </row>
    <row r="21" spans="1:9" ht="17.25" thickBot="1">
      <c r="A21" s="612" t="s">
        <v>362</v>
      </c>
      <c r="B21" s="614"/>
      <c r="C21" s="614"/>
      <c r="D21" s="614"/>
      <c r="E21" s="614"/>
      <c r="F21" s="614"/>
      <c r="G21" s="614"/>
      <c r="H21" s="614"/>
      <c r="I21" s="613"/>
    </row>
    <row r="22" spans="1:9" ht="17.25" thickBot="1">
      <c r="A22" s="612" t="s">
        <v>363</v>
      </c>
      <c r="B22" s="614"/>
      <c r="C22" s="614"/>
      <c r="D22" s="614"/>
      <c r="E22" s="614"/>
      <c r="F22" s="614"/>
      <c r="G22" s="614"/>
      <c r="H22" s="614"/>
      <c r="I22" s="613"/>
    </row>
    <row r="23" spans="1:9" ht="17.25" thickBot="1">
      <c r="A23" s="578" t="s">
        <v>407</v>
      </c>
      <c r="B23" s="580"/>
      <c r="C23" s="580"/>
      <c r="D23" s="580"/>
      <c r="E23" s="580"/>
      <c r="F23" s="580"/>
      <c r="G23" s="580"/>
      <c r="H23" s="580"/>
      <c r="I23" s="579"/>
    </row>
    <row r="24" spans="1:9">
      <c r="A24" s="332" t="s">
        <v>350</v>
      </c>
      <c r="B24" s="333"/>
      <c r="C24" s="336" t="s">
        <v>320</v>
      </c>
      <c r="D24" s="337"/>
      <c r="E24" s="337"/>
      <c r="F24" s="337"/>
      <c r="G24" s="337"/>
      <c r="H24" s="337"/>
      <c r="I24" s="338"/>
    </row>
    <row r="25" spans="1:9">
      <c r="A25" s="334"/>
      <c r="B25" s="335"/>
      <c r="C25" s="339" t="s">
        <v>351</v>
      </c>
      <c r="D25" s="340"/>
      <c r="E25" s="340"/>
      <c r="F25" s="340"/>
      <c r="G25" s="340"/>
      <c r="H25" s="340"/>
      <c r="I25" s="341"/>
    </row>
    <row r="26" spans="1:9">
      <c r="A26" s="294" t="s">
        <v>352</v>
      </c>
      <c r="B26" s="295" t="s">
        <v>353</v>
      </c>
      <c r="C26" s="296" t="s">
        <v>354</v>
      </c>
      <c r="D26" s="297"/>
      <c r="E26" s="297"/>
      <c r="F26" s="297"/>
      <c r="G26" s="297"/>
      <c r="H26" s="297"/>
      <c r="I26" s="298"/>
    </row>
    <row r="27" spans="1:9" ht="37.5" customHeight="1" thickBot="1">
      <c r="A27" s="294"/>
      <c r="B27" s="295"/>
      <c r="C27" s="534" t="s">
        <v>530</v>
      </c>
      <c r="D27" s="535"/>
      <c r="E27" s="535"/>
      <c r="F27" s="535"/>
      <c r="G27" s="535"/>
      <c r="H27" s="535"/>
      <c r="I27" s="536"/>
    </row>
    <row r="28" spans="1:9" ht="17.25" thickBot="1">
      <c r="A28" s="520" t="s">
        <v>355</v>
      </c>
      <c r="B28" s="521"/>
      <c r="C28" s="91"/>
      <c r="D28" s="92" t="s">
        <v>356</v>
      </c>
      <c r="E28" s="92" t="s">
        <v>356</v>
      </c>
      <c r="F28" s="92" t="s">
        <v>356</v>
      </c>
      <c r="G28" s="84">
        <f ca="1">SUM(Syunik!C10,Syunik!C14:C21)</f>
        <v>131500</v>
      </c>
      <c r="H28" s="84">
        <f ca="1">SUM(Syunik!D10,Syunik!D14:D21)</f>
        <v>186600</v>
      </c>
      <c r="I28" s="84">
        <f ca="1">SUM(Syunik!E10,Syunik!E14:E21)</f>
        <v>189500</v>
      </c>
    </row>
    <row r="29" spans="1:9">
      <c r="A29" s="522" t="s">
        <v>357</v>
      </c>
      <c r="B29" s="523"/>
      <c r="C29" s="523"/>
      <c r="D29" s="523"/>
      <c r="E29" s="523"/>
      <c r="F29" s="523"/>
      <c r="G29" s="523"/>
      <c r="H29" s="523"/>
      <c r="I29" s="524"/>
    </row>
    <row r="30" spans="1:9" ht="17.25" thickBot="1">
      <c r="A30" s="287" t="s">
        <v>145</v>
      </c>
      <c r="B30" s="288"/>
      <c r="C30" s="288"/>
      <c r="D30" s="288"/>
      <c r="E30" s="288"/>
      <c r="F30" s="288"/>
      <c r="G30" s="288"/>
      <c r="H30" s="288"/>
      <c r="I30" s="289"/>
    </row>
    <row r="31" spans="1:9" ht="17.25" thickBot="1">
      <c r="A31" s="525" t="s">
        <v>358</v>
      </c>
      <c r="B31" s="526"/>
      <c r="C31" s="526"/>
      <c r="D31" s="526"/>
      <c r="E31" s="526"/>
      <c r="F31" s="526"/>
      <c r="G31" s="526"/>
      <c r="H31" s="526"/>
      <c r="I31" s="527"/>
    </row>
    <row r="32" spans="1:9" ht="73.5" customHeight="1" thickBot="1">
      <c r="A32" s="516" t="s">
        <v>359</v>
      </c>
      <c r="B32" s="517"/>
      <c r="C32" s="518" t="s">
        <v>360</v>
      </c>
      <c r="D32" s="307"/>
      <c r="E32" s="307"/>
      <c r="F32" s="307"/>
      <c r="G32" s="307"/>
      <c r="H32" s="307"/>
      <c r="I32" s="519"/>
    </row>
    <row r="33" spans="1:9" ht="75" customHeight="1" thickBot="1">
      <c r="A33" s="528" t="s">
        <v>361</v>
      </c>
      <c r="B33" s="529"/>
      <c r="C33" s="93"/>
      <c r="D33" s="93"/>
      <c r="E33" s="93"/>
      <c r="F33" s="93"/>
      <c r="G33" s="93"/>
      <c r="H33" s="93"/>
      <c r="I33" s="94"/>
    </row>
    <row r="34" spans="1:9">
      <c r="A34" s="290" t="s">
        <v>362</v>
      </c>
      <c r="B34" s="291"/>
      <c r="C34" s="291"/>
      <c r="D34" s="291"/>
      <c r="E34" s="291"/>
      <c r="F34" s="291"/>
      <c r="G34" s="292"/>
      <c r="H34" s="292"/>
      <c r="I34" s="293"/>
    </row>
    <row r="35" spans="1:9" ht="17.25" thickBot="1">
      <c r="A35" s="311" t="s">
        <v>531</v>
      </c>
      <c r="B35" s="312"/>
      <c r="C35" s="312"/>
      <c r="D35" s="312"/>
      <c r="E35" s="312"/>
      <c r="F35" s="312"/>
      <c r="G35" s="313"/>
      <c r="H35" s="313"/>
      <c r="I35" s="314"/>
    </row>
    <row r="36" spans="1:9">
      <c r="A36" s="290" t="s">
        <v>363</v>
      </c>
      <c r="B36" s="291"/>
      <c r="C36" s="291"/>
      <c r="D36" s="291"/>
      <c r="E36" s="291"/>
      <c r="F36" s="291"/>
      <c r="G36" s="292"/>
      <c r="H36" s="292"/>
      <c r="I36" s="293"/>
    </row>
    <row r="37" spans="1:9" ht="17.25" thickBot="1">
      <c r="A37" s="311" t="s">
        <v>382</v>
      </c>
      <c r="B37" s="312"/>
      <c r="C37" s="312"/>
      <c r="D37" s="312"/>
      <c r="E37" s="312"/>
      <c r="F37" s="312"/>
      <c r="G37" s="313"/>
      <c r="H37" s="313"/>
      <c r="I37" s="314"/>
    </row>
    <row r="39" spans="1:9">
      <c r="A39" s="480" t="s">
        <v>368</v>
      </c>
      <c r="B39" s="480"/>
      <c r="C39" s="480"/>
      <c r="D39" s="480"/>
      <c r="E39" s="480"/>
      <c r="F39" s="480"/>
      <c r="G39" s="480"/>
      <c r="H39" s="480"/>
      <c r="I39" s="480"/>
    </row>
    <row r="41" spans="1:9">
      <c r="A41" s="480" t="s">
        <v>369</v>
      </c>
      <c r="B41" s="480"/>
      <c r="C41" s="480"/>
      <c r="D41" s="480"/>
      <c r="E41" s="480"/>
      <c r="F41" s="480"/>
      <c r="G41" s="480"/>
      <c r="H41" s="480"/>
      <c r="I41" s="480"/>
    </row>
    <row r="42" spans="1:9" ht="17.25" thickBot="1"/>
    <row r="43" spans="1:9">
      <c r="A43" s="429" t="s">
        <v>347</v>
      </c>
      <c r="B43" s="430"/>
      <c r="C43" s="430"/>
      <c r="D43" s="434" t="s">
        <v>323</v>
      </c>
      <c r="E43" s="435"/>
      <c r="F43" s="435"/>
      <c r="G43" s="435"/>
      <c r="H43" s="435"/>
      <c r="I43" s="436"/>
    </row>
    <row r="44" spans="1:9">
      <c r="A44" s="431"/>
      <c r="B44" s="415"/>
      <c r="C44" s="415"/>
      <c r="D44" s="411" t="s">
        <v>348</v>
      </c>
      <c r="E44" s="412"/>
      <c r="F44" s="295"/>
      <c r="G44" s="411" t="s">
        <v>349</v>
      </c>
      <c r="H44" s="412"/>
      <c r="I44" s="295"/>
    </row>
    <row r="45" spans="1:9" ht="33.75" thickBot="1">
      <c r="A45" s="432"/>
      <c r="B45" s="433"/>
      <c r="C45" s="433"/>
      <c r="D45" s="20" t="s">
        <v>298</v>
      </c>
      <c r="E45" s="20" t="s">
        <v>299</v>
      </c>
      <c r="F45" s="38" t="s">
        <v>288</v>
      </c>
      <c r="G45" s="20" t="s">
        <v>298</v>
      </c>
      <c r="H45" s="20" t="s">
        <v>299</v>
      </c>
      <c r="I45" s="38" t="s">
        <v>288</v>
      </c>
    </row>
    <row r="46" spans="1:9">
      <c r="A46" s="332" t="s">
        <v>350</v>
      </c>
      <c r="B46" s="333"/>
      <c r="C46" s="336" t="s">
        <v>320</v>
      </c>
      <c r="D46" s="337"/>
      <c r="E46" s="337"/>
      <c r="F46" s="337"/>
      <c r="G46" s="337"/>
      <c r="H46" s="337"/>
      <c r="I46" s="338"/>
    </row>
    <row r="47" spans="1:9">
      <c r="A47" s="334"/>
      <c r="B47" s="335"/>
      <c r="C47" s="339" t="s">
        <v>524</v>
      </c>
      <c r="D47" s="340"/>
      <c r="E47" s="340"/>
      <c r="F47" s="340"/>
      <c r="G47" s="340"/>
      <c r="H47" s="340"/>
      <c r="I47" s="341"/>
    </row>
    <row r="48" spans="1:9">
      <c r="A48" s="294" t="s">
        <v>372</v>
      </c>
      <c r="B48" s="295" t="s">
        <v>373</v>
      </c>
      <c r="C48" s="296" t="s">
        <v>354</v>
      </c>
      <c r="D48" s="297"/>
      <c r="E48" s="297"/>
      <c r="F48" s="297"/>
      <c r="G48" s="297"/>
      <c r="H48" s="297"/>
      <c r="I48" s="298"/>
    </row>
    <row r="49" spans="1:9" ht="17.25" thickBot="1">
      <c r="A49" s="487"/>
      <c r="B49" s="488"/>
      <c r="C49" s="342" t="s">
        <v>525</v>
      </c>
      <c r="D49" s="343"/>
      <c r="E49" s="343"/>
      <c r="F49" s="343"/>
      <c r="G49" s="343"/>
      <c r="H49" s="343"/>
      <c r="I49" s="344"/>
    </row>
    <row r="50" spans="1:9" ht="50.25" thickBot="1">
      <c r="A50" s="476" t="s">
        <v>374</v>
      </c>
      <c r="B50" s="477"/>
      <c r="C50" s="114" t="s">
        <v>526</v>
      </c>
      <c r="D50" s="84">
        <v>0</v>
      </c>
      <c r="E50" s="84">
        <v>2</v>
      </c>
      <c r="F50" s="84">
        <v>2.8</v>
      </c>
      <c r="G50" s="115"/>
      <c r="H50" s="115"/>
      <c r="I50" s="98"/>
    </row>
    <row r="51" spans="1:9" ht="17.25" thickBot="1">
      <c r="A51" s="478" t="s">
        <v>377</v>
      </c>
      <c r="B51" s="479"/>
      <c r="C51" s="99"/>
      <c r="D51" s="99"/>
      <c r="E51" s="99"/>
      <c r="F51" s="38"/>
      <c r="G51" s="100"/>
      <c r="H51" s="100"/>
      <c r="I51" s="39"/>
    </row>
    <row r="52" spans="1:9" ht="51" customHeight="1" thickBot="1">
      <c r="A52" s="489" t="s">
        <v>389</v>
      </c>
      <c r="B52" s="490"/>
      <c r="C52" s="490"/>
      <c r="D52" s="101"/>
      <c r="E52" s="101"/>
      <c r="F52" s="67"/>
      <c r="G52" s="84">
        <f ca="1">SUM(Syunik!C23:C27)</f>
        <v>0</v>
      </c>
      <c r="H52" s="84">
        <f ca="1">SUM(Syunik!D23:D27)</f>
        <v>276400</v>
      </c>
      <c r="I52" s="84">
        <f ca="1">SUM(Syunik!E23:E27)</f>
        <v>345500</v>
      </c>
    </row>
    <row r="53" spans="1:9" ht="42.75" customHeight="1" thickBot="1">
      <c r="A53" s="305" t="s">
        <v>390</v>
      </c>
      <c r="B53" s="306"/>
      <c r="C53" s="116">
        <f>I52</f>
        <v>345500</v>
      </c>
      <c r="D53" s="116"/>
      <c r="E53" s="116"/>
      <c r="F53" s="67"/>
      <c r="G53" s="71"/>
      <c r="H53" s="71"/>
      <c r="I53" s="66"/>
    </row>
    <row r="54" spans="1:9" ht="93" customHeight="1" thickBot="1">
      <c r="A54" s="305" t="s">
        <v>391</v>
      </c>
      <c r="B54" s="306"/>
      <c r="C54" s="69"/>
      <c r="D54" s="69"/>
      <c r="E54" s="69"/>
      <c r="F54" s="67"/>
      <c r="G54" s="71"/>
      <c r="H54" s="71"/>
      <c r="I54" s="66"/>
    </row>
    <row r="55" spans="1:9">
      <c r="A55" s="290" t="s">
        <v>362</v>
      </c>
      <c r="B55" s="291"/>
      <c r="C55" s="291"/>
      <c r="D55" s="291"/>
      <c r="E55" s="291"/>
      <c r="F55" s="291"/>
      <c r="G55" s="292"/>
      <c r="H55" s="292"/>
      <c r="I55" s="293"/>
    </row>
    <row r="56" spans="1:9" ht="17.25" customHeight="1" thickBot="1">
      <c r="A56" s="311" t="s">
        <v>527</v>
      </c>
      <c r="B56" s="312"/>
      <c r="C56" s="312"/>
      <c r="D56" s="312"/>
      <c r="E56" s="312"/>
      <c r="F56" s="312"/>
      <c r="G56" s="313"/>
      <c r="H56" s="313"/>
      <c r="I56" s="314"/>
    </row>
    <row r="57" spans="1:9">
      <c r="A57" s="290" t="s">
        <v>363</v>
      </c>
      <c r="B57" s="291"/>
      <c r="C57" s="291"/>
      <c r="D57" s="291"/>
      <c r="E57" s="291"/>
      <c r="F57" s="291"/>
      <c r="G57" s="292"/>
      <c r="H57" s="292"/>
      <c r="I57" s="293"/>
    </row>
    <row r="58" spans="1:9" ht="17.25" thickBot="1">
      <c r="A58" s="311" t="s">
        <v>381</v>
      </c>
      <c r="B58" s="312"/>
      <c r="C58" s="312"/>
      <c r="D58" s="312"/>
      <c r="E58" s="312"/>
      <c r="F58" s="312"/>
      <c r="G58" s="313"/>
      <c r="H58" s="313"/>
      <c r="I58" s="314"/>
    </row>
    <row r="59" spans="1:9">
      <c r="A59" s="379" t="s">
        <v>350</v>
      </c>
      <c r="B59" s="380"/>
      <c r="C59" s="383" t="s">
        <v>320</v>
      </c>
      <c r="D59" s="384"/>
      <c r="E59" s="384"/>
      <c r="F59" s="384"/>
      <c r="G59" s="384"/>
      <c r="H59" s="384"/>
      <c r="I59" s="385"/>
    </row>
    <row r="60" spans="1:9">
      <c r="A60" s="381"/>
      <c r="B60" s="382"/>
      <c r="C60" s="386" t="s">
        <v>384</v>
      </c>
      <c r="D60" s="387"/>
      <c r="E60" s="387"/>
      <c r="F60" s="387"/>
      <c r="G60" s="387"/>
      <c r="H60" s="387"/>
      <c r="I60" s="388"/>
    </row>
    <row r="61" spans="1:9">
      <c r="A61" s="361" t="s">
        <v>409</v>
      </c>
      <c r="B61" s="363" t="s">
        <v>373</v>
      </c>
      <c r="C61" s="365" t="s">
        <v>354</v>
      </c>
      <c r="D61" s="366"/>
      <c r="E61" s="366"/>
      <c r="F61" s="366"/>
      <c r="G61" s="366"/>
      <c r="H61" s="366"/>
      <c r="I61" s="367"/>
    </row>
    <row r="62" spans="1:9" ht="17.25" thickBot="1">
      <c r="A62" s="362"/>
      <c r="B62" s="364"/>
      <c r="C62" s="368" t="s">
        <v>386</v>
      </c>
      <c r="D62" s="369"/>
      <c r="E62" s="369"/>
      <c r="F62" s="369"/>
      <c r="G62" s="369"/>
      <c r="H62" s="369"/>
      <c r="I62" s="370"/>
    </row>
    <row r="63" spans="1:9" ht="66">
      <c r="A63" s="347" t="s">
        <v>374</v>
      </c>
      <c r="B63" s="348"/>
      <c r="C63" s="48" t="s">
        <v>387</v>
      </c>
      <c r="D63" s="48"/>
      <c r="E63" s="48"/>
      <c r="F63" s="49"/>
      <c r="G63" s="50"/>
      <c r="H63" s="50"/>
      <c r="I63" s="51"/>
    </row>
    <row r="64" spans="1:9" ht="83.25" thickBot="1">
      <c r="A64" s="345" t="s">
        <v>377</v>
      </c>
      <c r="B64" s="346"/>
      <c r="C64" s="52" t="s">
        <v>388</v>
      </c>
      <c r="D64" s="194">
        <v>16</v>
      </c>
      <c r="E64" s="52"/>
      <c r="F64" s="53">
        <v>100</v>
      </c>
      <c r="G64" s="54"/>
      <c r="H64" s="54"/>
      <c r="I64" s="55"/>
    </row>
    <row r="65" spans="1:9" ht="53.25" customHeight="1" thickBot="1">
      <c r="A65" s="353" t="s">
        <v>389</v>
      </c>
      <c r="B65" s="354"/>
      <c r="C65" s="354"/>
      <c r="D65" s="56"/>
      <c r="E65" s="56"/>
      <c r="F65" s="57"/>
      <c r="G65" s="58">
        <f ca="1">Syunik!C37</f>
        <v>17000</v>
      </c>
      <c r="H65" s="58">
        <f ca="1">Syunik!D37</f>
        <v>17000</v>
      </c>
      <c r="I65" s="58">
        <f ca="1">Syunik!E37</f>
        <v>17000</v>
      </c>
    </row>
    <row r="66" spans="1:9" ht="44.25" customHeight="1" thickBot="1">
      <c r="A66" s="355" t="s">
        <v>390</v>
      </c>
      <c r="B66" s="356"/>
      <c r="C66" s="58">
        <f>I65</f>
        <v>17000</v>
      </c>
      <c r="D66" s="59"/>
      <c r="E66" s="59"/>
      <c r="F66" s="57"/>
      <c r="G66" s="60"/>
      <c r="H66" s="60"/>
      <c r="I66" s="61"/>
    </row>
    <row r="67" spans="1:9" ht="88.5" customHeight="1" thickBot="1">
      <c r="A67" s="355" t="s">
        <v>391</v>
      </c>
      <c r="B67" s="356"/>
      <c r="C67" s="62"/>
      <c r="D67" s="62"/>
      <c r="E67" s="62"/>
      <c r="F67" s="57"/>
      <c r="G67" s="60"/>
      <c r="H67" s="60"/>
      <c r="I67" s="61"/>
    </row>
    <row r="68" spans="1:9">
      <c r="A68" s="357" t="s">
        <v>362</v>
      </c>
      <c r="B68" s="358"/>
      <c r="C68" s="358"/>
      <c r="D68" s="358"/>
      <c r="E68" s="358"/>
      <c r="F68" s="358"/>
      <c r="G68" s="359"/>
      <c r="H68" s="359"/>
      <c r="I68" s="360"/>
    </row>
    <row r="69" spans="1:9" ht="17.25" thickBot="1">
      <c r="A69" s="349" t="s">
        <v>528</v>
      </c>
      <c r="B69" s="350"/>
      <c r="C69" s="350"/>
      <c r="D69" s="350"/>
      <c r="E69" s="350"/>
      <c r="F69" s="350"/>
      <c r="G69" s="351"/>
      <c r="H69" s="351"/>
      <c r="I69" s="352"/>
    </row>
    <row r="70" spans="1:9">
      <c r="A70" s="357" t="s">
        <v>363</v>
      </c>
      <c r="B70" s="358"/>
      <c r="C70" s="358"/>
      <c r="D70" s="358"/>
      <c r="E70" s="358"/>
      <c r="F70" s="358"/>
      <c r="G70" s="359"/>
      <c r="H70" s="359"/>
      <c r="I70" s="360"/>
    </row>
    <row r="71" spans="1:9" ht="17.25" thickBot="1">
      <c r="A71" s="349" t="s">
        <v>381</v>
      </c>
      <c r="B71" s="350"/>
      <c r="C71" s="350"/>
      <c r="D71" s="350"/>
      <c r="E71" s="350"/>
      <c r="F71" s="350"/>
      <c r="G71" s="351"/>
      <c r="H71" s="351"/>
      <c r="I71" s="352"/>
    </row>
    <row r="72" spans="1:9">
      <c r="A72" s="379" t="s">
        <v>350</v>
      </c>
      <c r="B72" s="380"/>
      <c r="C72" s="383" t="s">
        <v>320</v>
      </c>
      <c r="D72" s="384"/>
      <c r="E72" s="384"/>
      <c r="F72" s="384"/>
      <c r="G72" s="384"/>
      <c r="H72" s="384"/>
      <c r="I72" s="385"/>
    </row>
    <row r="73" spans="1:9">
      <c r="A73" s="381"/>
      <c r="B73" s="382"/>
      <c r="C73" s="386" t="s">
        <v>421</v>
      </c>
      <c r="D73" s="387"/>
      <c r="E73" s="387"/>
      <c r="F73" s="387"/>
      <c r="G73" s="387"/>
      <c r="H73" s="387"/>
      <c r="I73" s="388"/>
    </row>
    <row r="74" spans="1:9">
      <c r="A74" s="361" t="s">
        <v>408</v>
      </c>
      <c r="B74" s="363" t="s">
        <v>373</v>
      </c>
      <c r="C74" s="365" t="s">
        <v>354</v>
      </c>
      <c r="D74" s="366"/>
      <c r="E74" s="366"/>
      <c r="F74" s="366"/>
      <c r="G74" s="366"/>
      <c r="H74" s="366"/>
      <c r="I74" s="367"/>
    </row>
    <row r="75" spans="1:9" ht="17.25" thickBot="1">
      <c r="A75" s="362"/>
      <c r="B75" s="364"/>
      <c r="C75" s="368" t="s">
        <v>422</v>
      </c>
      <c r="D75" s="369"/>
      <c r="E75" s="369"/>
      <c r="F75" s="369"/>
      <c r="G75" s="369"/>
      <c r="H75" s="369"/>
      <c r="I75" s="370"/>
    </row>
    <row r="76" spans="1:9" ht="33">
      <c r="A76" s="347" t="s">
        <v>374</v>
      </c>
      <c r="B76" s="348"/>
      <c r="C76" s="48" t="s">
        <v>423</v>
      </c>
      <c r="D76" s="77">
        <v>1</v>
      </c>
      <c r="E76" s="77">
        <v>1</v>
      </c>
      <c r="F76" s="77">
        <v>1</v>
      </c>
      <c r="G76" s="78"/>
      <c r="H76" s="78"/>
      <c r="I76" s="51"/>
    </row>
    <row r="77" spans="1:9" ht="17.25" thickBot="1">
      <c r="A77" s="345" t="s">
        <v>377</v>
      </c>
      <c r="B77" s="346"/>
      <c r="C77" s="52"/>
      <c r="D77" s="52"/>
      <c r="E77" s="52"/>
      <c r="F77" s="53"/>
      <c r="G77" s="54"/>
      <c r="H77" s="54"/>
      <c r="I77" s="55"/>
    </row>
    <row r="78" spans="1:9" ht="60.75" customHeight="1" thickBot="1">
      <c r="A78" s="353" t="s">
        <v>389</v>
      </c>
      <c r="B78" s="354"/>
      <c r="C78" s="354"/>
      <c r="D78" s="56"/>
      <c r="E78" s="56"/>
      <c r="F78" s="57"/>
      <c r="G78" s="79">
        <f ca="1">SUM(Syunik!C11)</f>
        <v>0</v>
      </c>
      <c r="H78" s="79">
        <f ca="1">SUM(Syunik!D11)</f>
        <v>34200</v>
      </c>
      <c r="I78" s="79">
        <f ca="1">SUM(Syunik!E11)</f>
        <v>38000</v>
      </c>
    </row>
    <row r="79" spans="1:9" ht="50.25" customHeight="1" thickBot="1">
      <c r="A79" s="355" t="s">
        <v>390</v>
      </c>
      <c r="B79" s="356"/>
      <c r="C79" s="80">
        <f>I78</f>
        <v>38000</v>
      </c>
      <c r="D79" s="80"/>
      <c r="E79" s="80"/>
      <c r="F79" s="57"/>
      <c r="G79" s="60"/>
      <c r="H79" s="60"/>
      <c r="I79" s="61"/>
    </row>
    <row r="80" spans="1:9" ht="98.25" customHeight="1" thickBot="1">
      <c r="A80" s="355" t="s">
        <v>391</v>
      </c>
      <c r="B80" s="356"/>
      <c r="C80" s="62"/>
      <c r="D80" s="62"/>
      <c r="E80" s="62"/>
      <c r="F80" s="57"/>
      <c r="G80" s="60"/>
      <c r="H80" s="60"/>
      <c r="I80" s="61"/>
    </row>
    <row r="81" spans="1:9">
      <c r="A81" s="357" t="s">
        <v>362</v>
      </c>
      <c r="B81" s="358"/>
      <c r="C81" s="358"/>
      <c r="D81" s="358"/>
      <c r="E81" s="358"/>
      <c r="F81" s="358"/>
      <c r="G81" s="359"/>
      <c r="H81" s="359"/>
      <c r="I81" s="360"/>
    </row>
    <row r="82" spans="1:9" ht="17.25" thickBot="1">
      <c r="A82" s="349" t="s">
        <v>528</v>
      </c>
      <c r="B82" s="350"/>
      <c r="C82" s="350"/>
      <c r="D82" s="350"/>
      <c r="E82" s="350"/>
      <c r="F82" s="350"/>
      <c r="G82" s="351"/>
      <c r="H82" s="351"/>
      <c r="I82" s="352"/>
    </row>
    <row r="83" spans="1:9">
      <c r="A83" s="357" t="s">
        <v>363</v>
      </c>
      <c r="B83" s="358"/>
      <c r="C83" s="358"/>
      <c r="D83" s="358"/>
      <c r="E83" s="358"/>
      <c r="F83" s="358"/>
      <c r="G83" s="359"/>
      <c r="H83" s="359"/>
      <c r="I83" s="360"/>
    </row>
    <row r="84" spans="1:9" ht="17.25" thickBot="1">
      <c r="A84" s="349" t="s">
        <v>381</v>
      </c>
      <c r="B84" s="350"/>
      <c r="C84" s="350"/>
      <c r="D84" s="350"/>
      <c r="E84" s="350"/>
      <c r="F84" s="350"/>
      <c r="G84" s="351"/>
      <c r="H84" s="351"/>
      <c r="I84" s="352"/>
    </row>
    <row r="85" spans="1:9" s="180" customFormat="1">
      <c r="A85" s="429" t="s">
        <v>347</v>
      </c>
      <c r="B85" s="430"/>
      <c r="C85" s="430"/>
      <c r="D85" s="434" t="s">
        <v>323</v>
      </c>
      <c r="E85" s="435"/>
      <c r="F85" s="435"/>
      <c r="G85" s="435"/>
      <c r="H85" s="435"/>
      <c r="I85" s="436"/>
    </row>
    <row r="86" spans="1:9" s="180" customFormat="1">
      <c r="A86" s="431"/>
      <c r="B86" s="415"/>
      <c r="C86" s="415"/>
      <c r="D86" s="411" t="s">
        <v>348</v>
      </c>
      <c r="E86" s="412"/>
      <c r="F86" s="295"/>
      <c r="G86" s="411" t="s">
        <v>349</v>
      </c>
      <c r="H86" s="412"/>
      <c r="I86" s="295"/>
    </row>
    <row r="87" spans="1:9" s="180" customFormat="1" ht="33.75" thickBot="1">
      <c r="A87" s="432"/>
      <c r="B87" s="433"/>
      <c r="C87" s="433"/>
      <c r="D87" s="20" t="s">
        <v>298</v>
      </c>
      <c r="E87" s="20" t="s">
        <v>299</v>
      </c>
      <c r="F87" s="38" t="s">
        <v>288</v>
      </c>
      <c r="G87" s="20" t="s">
        <v>298</v>
      </c>
      <c r="H87" s="20" t="s">
        <v>299</v>
      </c>
      <c r="I87" s="39" t="s">
        <v>288</v>
      </c>
    </row>
    <row r="88" spans="1:9" s="180" customFormat="1">
      <c r="A88" s="584" t="s">
        <v>350</v>
      </c>
      <c r="B88" s="585"/>
      <c r="C88" s="590" t="s">
        <v>320</v>
      </c>
      <c r="D88" s="591"/>
      <c r="E88" s="591"/>
      <c r="F88" s="591"/>
      <c r="G88" s="591"/>
      <c r="H88" s="591"/>
      <c r="I88" s="592"/>
    </row>
    <row r="89" spans="1:9" s="180" customFormat="1">
      <c r="A89" s="586"/>
      <c r="B89" s="587"/>
      <c r="C89" s="593" t="s">
        <v>370</v>
      </c>
      <c r="D89" s="594"/>
      <c r="E89" s="594"/>
      <c r="F89" s="595"/>
      <c r="G89" s="595"/>
      <c r="H89" s="595"/>
      <c r="I89" s="596"/>
    </row>
    <row r="90" spans="1:9" s="180" customFormat="1" ht="17.25" thickBot="1">
      <c r="A90" s="588"/>
      <c r="B90" s="589"/>
      <c r="C90" s="571" t="s">
        <v>371</v>
      </c>
      <c r="D90" s="572"/>
      <c r="E90" s="572"/>
      <c r="F90" s="573"/>
      <c r="G90" s="573"/>
      <c r="H90" s="573"/>
      <c r="I90" s="574"/>
    </row>
    <row r="91" spans="1:9" s="180" customFormat="1" ht="38.25" customHeight="1" thickBot="1">
      <c r="A91" s="109" t="s">
        <v>372</v>
      </c>
      <c r="B91" s="47" t="s">
        <v>373</v>
      </c>
      <c r="C91" s="575" t="s">
        <v>147</v>
      </c>
      <c r="D91" s="576"/>
      <c r="E91" s="576"/>
      <c r="F91" s="576"/>
      <c r="G91" s="576"/>
      <c r="H91" s="576"/>
      <c r="I91" s="577"/>
    </row>
    <row r="92" spans="1:9" s="180" customFormat="1" ht="69.75" customHeight="1" thickBot="1">
      <c r="A92" s="604" t="s">
        <v>374</v>
      </c>
      <c r="B92" s="605"/>
      <c r="C92" s="176" t="s">
        <v>375</v>
      </c>
      <c r="D92" s="47">
        <v>1</v>
      </c>
      <c r="E92" s="47">
        <v>1</v>
      </c>
      <c r="F92" s="47">
        <v>1</v>
      </c>
      <c r="G92" s="47"/>
      <c r="H92" s="47"/>
      <c r="I92" s="47"/>
    </row>
    <row r="93" spans="1:9" s="180" customFormat="1" ht="60.75" customHeight="1" thickBot="1">
      <c r="A93" s="575"/>
      <c r="B93" s="577"/>
      <c r="C93" s="176" t="s">
        <v>376</v>
      </c>
      <c r="D93" s="47">
        <v>6000</v>
      </c>
      <c r="E93" s="47">
        <v>6000</v>
      </c>
      <c r="F93" s="47">
        <v>6000</v>
      </c>
      <c r="G93" s="47"/>
      <c r="H93" s="47"/>
      <c r="I93" s="47"/>
    </row>
    <row r="94" spans="1:9" s="180" customFormat="1" ht="17.25" thickBot="1">
      <c r="A94" s="578" t="s">
        <v>377</v>
      </c>
      <c r="B94" s="579"/>
      <c r="C94" s="176"/>
      <c r="D94" s="176"/>
      <c r="E94" s="176"/>
      <c r="F94" s="47"/>
      <c r="G94" s="47"/>
      <c r="H94" s="47"/>
      <c r="I94" s="47"/>
    </row>
    <row r="95" spans="1:9" s="180" customFormat="1" ht="63.75" customHeight="1" thickBot="1">
      <c r="A95" s="578" t="s">
        <v>378</v>
      </c>
      <c r="B95" s="580"/>
      <c r="C95" s="579"/>
      <c r="D95" s="176"/>
      <c r="E95" s="176"/>
      <c r="F95" s="47"/>
      <c r="G95" s="179">
        <f ca="1">SUM(Syunik!C22)</f>
        <v>58000</v>
      </c>
      <c r="H95" s="179">
        <f ca="1">SUM(Syunik!D22)</f>
        <v>58000</v>
      </c>
      <c r="I95" s="179">
        <f ca="1">SUM(Syunik!E22)</f>
        <v>58000</v>
      </c>
    </row>
    <row r="96" spans="1:9" s="180" customFormat="1" ht="36" customHeight="1" thickBot="1">
      <c r="A96" s="578" t="s">
        <v>379</v>
      </c>
      <c r="B96" s="579"/>
      <c r="C96" s="111">
        <f>I95</f>
        <v>58000</v>
      </c>
      <c r="D96" s="184"/>
      <c r="E96" s="184"/>
      <c r="F96" s="47"/>
      <c r="G96" s="47"/>
      <c r="H96" s="47"/>
      <c r="I96" s="47"/>
    </row>
    <row r="97" spans="1:9" s="180" customFormat="1" ht="66" customHeight="1" thickBot="1">
      <c r="A97" s="578" t="s">
        <v>380</v>
      </c>
      <c r="B97" s="579"/>
      <c r="C97" s="176"/>
      <c r="D97" s="176"/>
      <c r="E97" s="176"/>
      <c r="F97" s="47"/>
      <c r="G97" s="47"/>
      <c r="H97" s="47"/>
      <c r="I97" s="47"/>
    </row>
    <row r="98" spans="1:9" s="180" customFormat="1" ht="17.25" thickBot="1">
      <c r="A98" s="612" t="s">
        <v>362</v>
      </c>
      <c r="B98" s="614"/>
      <c r="C98" s="614"/>
      <c r="D98" s="614"/>
      <c r="E98" s="614"/>
      <c r="F98" s="614"/>
      <c r="G98" s="614"/>
      <c r="H98" s="614"/>
      <c r="I98" s="613"/>
    </row>
    <row r="99" spans="1:9" s="180" customFormat="1" ht="17.25" thickBot="1">
      <c r="A99" s="578" t="s">
        <v>146</v>
      </c>
      <c r="B99" s="580"/>
      <c r="C99" s="580"/>
      <c r="D99" s="580"/>
      <c r="E99" s="580"/>
      <c r="F99" s="580"/>
      <c r="G99" s="580"/>
      <c r="H99" s="580"/>
      <c r="I99" s="579"/>
    </row>
    <row r="100" spans="1:9" s="180" customFormat="1" ht="17.25" thickBot="1">
      <c r="A100" s="612" t="s">
        <v>363</v>
      </c>
      <c r="B100" s="614"/>
      <c r="C100" s="614"/>
      <c r="D100" s="614"/>
      <c r="E100" s="614"/>
      <c r="F100" s="614"/>
      <c r="G100" s="614"/>
      <c r="H100" s="614"/>
      <c r="I100" s="613"/>
    </row>
    <row r="101" spans="1:9" s="180" customFormat="1" ht="17.25" thickBot="1">
      <c r="A101" s="578" t="s">
        <v>381</v>
      </c>
      <c r="B101" s="580"/>
      <c r="C101" s="580"/>
      <c r="D101" s="580"/>
      <c r="E101" s="580"/>
      <c r="F101" s="580"/>
      <c r="G101" s="580"/>
      <c r="H101" s="580"/>
      <c r="I101" s="579"/>
    </row>
    <row r="102" spans="1:9">
      <c r="A102" s="332" t="s">
        <v>350</v>
      </c>
      <c r="B102" s="333"/>
      <c r="C102" s="296" t="s">
        <v>320</v>
      </c>
      <c r="D102" s="297"/>
      <c r="E102" s="297"/>
      <c r="F102" s="297"/>
      <c r="G102" s="297"/>
      <c r="H102" s="297"/>
      <c r="I102" s="298"/>
    </row>
    <row r="103" spans="1:9">
      <c r="A103" s="334"/>
      <c r="B103" s="335"/>
      <c r="C103" s="621" t="s">
        <v>149</v>
      </c>
      <c r="D103" s="622"/>
      <c r="E103" s="622"/>
      <c r="F103" s="623"/>
      <c r="G103" s="623"/>
      <c r="H103" s="623"/>
      <c r="I103" s="624"/>
    </row>
    <row r="104" spans="1:9">
      <c r="A104" s="294" t="s">
        <v>450</v>
      </c>
      <c r="B104" s="295" t="s">
        <v>394</v>
      </c>
      <c r="C104" s="296" t="s">
        <v>354</v>
      </c>
      <c r="D104" s="297"/>
      <c r="E104" s="297"/>
      <c r="F104" s="297"/>
      <c r="G104" s="297"/>
      <c r="H104" s="297"/>
      <c r="I104" s="298"/>
    </row>
    <row r="105" spans="1:9" ht="17.25" thickBot="1">
      <c r="A105" s="294"/>
      <c r="B105" s="295"/>
      <c r="C105" s="342" t="s">
        <v>148</v>
      </c>
      <c r="D105" s="343"/>
      <c r="E105" s="343"/>
      <c r="F105" s="343"/>
      <c r="G105" s="343"/>
      <c r="H105" s="343"/>
      <c r="I105" s="344"/>
    </row>
    <row r="106" spans="1:9" ht="33.75" thickBot="1">
      <c r="A106" s="305" t="s">
        <v>396</v>
      </c>
      <c r="B106" s="306"/>
      <c r="C106" s="196" t="s">
        <v>397</v>
      </c>
      <c r="D106" s="197"/>
      <c r="E106" s="65"/>
      <c r="F106" s="64"/>
      <c r="G106" s="71"/>
      <c r="H106" s="71"/>
      <c r="I106" s="66"/>
    </row>
    <row r="107" spans="1:9" ht="18.75" thickBot="1">
      <c r="A107" s="305" t="s">
        <v>398</v>
      </c>
      <c r="B107" s="306"/>
      <c r="C107" s="63"/>
      <c r="D107" s="67" t="s">
        <v>356</v>
      </c>
      <c r="E107" s="67" t="s">
        <v>356</v>
      </c>
      <c r="F107" s="67" t="s">
        <v>356</v>
      </c>
      <c r="G107" s="1">
        <f ca="1">SUM(Syunik!C34)</f>
        <v>0</v>
      </c>
      <c r="H107" s="1">
        <f ca="1">SUM(Syunik!D34)</f>
        <v>0</v>
      </c>
      <c r="I107" s="1">
        <f ca="1">SUM(Syunik!E34)</f>
        <v>50000</v>
      </c>
    </row>
    <row r="108" spans="1:9" ht="17.25" thickBot="1">
      <c r="A108" s="305" t="s">
        <v>399</v>
      </c>
      <c r="B108" s="307"/>
      <c r="C108" s="306"/>
      <c r="D108" s="70"/>
      <c r="E108" s="70"/>
      <c r="F108" s="67"/>
      <c r="G108" s="71"/>
      <c r="H108" s="71"/>
      <c r="I108" s="66"/>
    </row>
    <row r="109" spans="1:9">
      <c r="A109" s="284" t="s">
        <v>400</v>
      </c>
      <c r="B109" s="285"/>
      <c r="C109" s="285"/>
      <c r="D109" s="285"/>
      <c r="E109" s="285"/>
      <c r="F109" s="285"/>
      <c r="G109" s="285"/>
      <c r="H109" s="285"/>
      <c r="I109" s="286"/>
    </row>
    <row r="110" spans="1:9" ht="17.25" thickBot="1">
      <c r="A110" s="287" t="s">
        <v>521</v>
      </c>
      <c r="B110" s="288"/>
      <c r="C110" s="288"/>
      <c r="D110" s="288"/>
      <c r="E110" s="288"/>
      <c r="F110" s="288"/>
      <c r="G110" s="288"/>
      <c r="H110" s="288"/>
      <c r="I110" s="289"/>
    </row>
    <row r="111" spans="1:9">
      <c r="A111" s="290" t="s">
        <v>362</v>
      </c>
      <c r="B111" s="291"/>
      <c r="C111" s="291"/>
      <c r="D111" s="291"/>
      <c r="E111" s="291"/>
      <c r="F111" s="291"/>
      <c r="G111" s="292"/>
      <c r="H111" s="292"/>
      <c r="I111" s="293"/>
    </row>
    <row r="112" spans="1:9" ht="15" customHeight="1" thickBot="1">
      <c r="A112" s="311" t="s">
        <v>402</v>
      </c>
      <c r="B112" s="312"/>
      <c r="C112" s="312"/>
      <c r="D112" s="312"/>
      <c r="E112" s="312"/>
      <c r="F112" s="312"/>
      <c r="G112" s="313"/>
      <c r="H112" s="313"/>
      <c r="I112" s="314"/>
    </row>
    <row r="113" spans="1:9">
      <c r="A113" s="290" t="s">
        <v>363</v>
      </c>
      <c r="B113" s="291"/>
      <c r="C113" s="291"/>
      <c r="D113" s="291"/>
      <c r="E113" s="291"/>
      <c r="F113" s="291"/>
      <c r="G113" s="292"/>
      <c r="H113" s="292"/>
      <c r="I113" s="293"/>
    </row>
    <row r="114" spans="1:9" ht="33.75" customHeight="1" thickBot="1">
      <c r="A114" s="311" t="s">
        <v>403</v>
      </c>
      <c r="B114" s="312"/>
      <c r="C114" s="312"/>
      <c r="D114" s="312"/>
      <c r="E114" s="312"/>
      <c r="F114" s="312"/>
      <c r="G114" s="313"/>
      <c r="H114" s="313"/>
      <c r="I114" s="314"/>
    </row>
    <row r="115" spans="1:9" s="231" customFormat="1">
      <c r="A115" s="332" t="s">
        <v>350</v>
      </c>
      <c r="B115" s="333"/>
      <c r="C115" s="296" t="s">
        <v>320</v>
      </c>
      <c r="D115" s="297"/>
      <c r="E115" s="297"/>
      <c r="F115" s="297"/>
      <c r="G115" s="297"/>
      <c r="H115" s="297"/>
      <c r="I115" s="298"/>
    </row>
    <row r="116" spans="1:9" s="231" customFormat="1">
      <c r="A116" s="334"/>
      <c r="B116" s="335"/>
      <c r="C116" s="635" t="s">
        <v>256</v>
      </c>
      <c r="D116" s="636"/>
      <c r="E116" s="636"/>
      <c r="F116" s="637"/>
      <c r="G116" s="637"/>
      <c r="H116" s="637"/>
      <c r="I116" s="638"/>
    </row>
    <row r="117" spans="1:9" s="231" customFormat="1">
      <c r="A117" s="294" t="s">
        <v>450</v>
      </c>
      <c r="B117" s="295" t="s">
        <v>394</v>
      </c>
      <c r="C117" s="296" t="s">
        <v>354</v>
      </c>
      <c r="D117" s="297"/>
      <c r="E117" s="297"/>
      <c r="F117" s="297"/>
      <c r="G117" s="297"/>
      <c r="H117" s="297"/>
      <c r="I117" s="298"/>
    </row>
    <row r="118" spans="1:9" s="231" customFormat="1" ht="33.75" customHeight="1" thickBot="1">
      <c r="A118" s="294"/>
      <c r="B118" s="295"/>
      <c r="C118" s="342" t="s">
        <v>276</v>
      </c>
      <c r="D118" s="343"/>
      <c r="E118" s="343"/>
      <c r="F118" s="343"/>
      <c r="G118" s="343"/>
      <c r="H118" s="343"/>
      <c r="I118" s="344"/>
    </row>
    <row r="119" spans="1:9" s="231" customFormat="1" ht="39" customHeight="1" thickBot="1">
      <c r="A119" s="305" t="s">
        <v>396</v>
      </c>
      <c r="B119" s="306"/>
      <c r="C119" s="196" t="s">
        <v>277</v>
      </c>
      <c r="D119" s="197">
        <v>0</v>
      </c>
      <c r="E119" s="197">
        <v>0</v>
      </c>
      <c r="F119" s="198">
        <v>80</v>
      </c>
      <c r="G119" s="199"/>
      <c r="H119" s="199"/>
      <c r="I119" s="200"/>
    </row>
    <row r="120" spans="1:9" s="231" customFormat="1" ht="17.25" thickBot="1">
      <c r="A120" s="305" t="s">
        <v>398</v>
      </c>
      <c r="B120" s="306"/>
      <c r="C120" s="196"/>
      <c r="D120" s="232" t="s">
        <v>356</v>
      </c>
      <c r="E120" s="232" t="s">
        <v>356</v>
      </c>
      <c r="F120" s="232" t="s">
        <v>356</v>
      </c>
      <c r="G120" s="233">
        <f ca="1">Syunik!C31</f>
        <v>0</v>
      </c>
      <c r="H120" s="233">
        <f ca="1">Syunik!D31</f>
        <v>0</v>
      </c>
      <c r="I120" s="233">
        <f ca="1">Syunik!E31</f>
        <v>12000</v>
      </c>
    </row>
    <row r="121" spans="1:9" s="231" customFormat="1" ht="17.25" thickBot="1">
      <c r="A121" s="305" t="s">
        <v>399</v>
      </c>
      <c r="B121" s="307"/>
      <c r="C121" s="306"/>
      <c r="D121" s="234"/>
      <c r="E121" s="234"/>
      <c r="F121" s="232"/>
      <c r="G121" s="199"/>
      <c r="H121" s="199"/>
      <c r="I121" s="200"/>
    </row>
    <row r="122" spans="1:9" s="231" customFormat="1">
      <c r="A122" s="284" t="s">
        <v>400</v>
      </c>
      <c r="B122" s="285"/>
      <c r="C122" s="285"/>
      <c r="D122" s="285"/>
      <c r="E122" s="285"/>
      <c r="F122" s="285"/>
      <c r="G122" s="285"/>
      <c r="H122" s="285"/>
      <c r="I122" s="286"/>
    </row>
    <row r="123" spans="1:9" s="231" customFormat="1" ht="17.25" thickBot="1">
      <c r="A123" s="287" t="s">
        <v>111</v>
      </c>
      <c r="B123" s="288"/>
      <c r="C123" s="288"/>
      <c r="D123" s="288"/>
      <c r="E123" s="288"/>
      <c r="F123" s="288"/>
      <c r="G123" s="288"/>
      <c r="H123" s="288"/>
      <c r="I123" s="289"/>
    </row>
    <row r="124" spans="1:9" s="231" customFormat="1">
      <c r="A124" s="290" t="s">
        <v>362</v>
      </c>
      <c r="B124" s="291"/>
      <c r="C124" s="291"/>
      <c r="D124" s="291"/>
      <c r="E124" s="291"/>
      <c r="F124" s="291"/>
      <c r="G124" s="292"/>
      <c r="H124" s="292"/>
      <c r="I124" s="293"/>
    </row>
    <row r="125" spans="1:9" s="231" customFormat="1" ht="15" customHeight="1" thickBot="1">
      <c r="A125" s="311" t="s">
        <v>402</v>
      </c>
      <c r="B125" s="312"/>
      <c r="C125" s="312"/>
      <c r="D125" s="312"/>
      <c r="E125" s="312"/>
      <c r="F125" s="312"/>
      <c r="G125" s="313"/>
      <c r="H125" s="313"/>
      <c r="I125" s="314"/>
    </row>
    <row r="126" spans="1:9" s="231" customFormat="1">
      <c r="A126" s="290" t="s">
        <v>363</v>
      </c>
      <c r="B126" s="291"/>
      <c r="C126" s="291"/>
      <c r="D126" s="291"/>
      <c r="E126" s="291"/>
      <c r="F126" s="291"/>
      <c r="G126" s="292"/>
      <c r="H126" s="292"/>
      <c r="I126" s="293"/>
    </row>
    <row r="127" spans="1:9" s="231" customFormat="1" ht="33.75" customHeight="1" thickBot="1">
      <c r="A127" s="311" t="s">
        <v>403</v>
      </c>
      <c r="B127" s="312"/>
      <c r="C127" s="312"/>
      <c r="D127" s="312"/>
      <c r="E127" s="312"/>
      <c r="F127" s="312"/>
      <c r="G127" s="313"/>
      <c r="H127" s="313"/>
      <c r="I127" s="314"/>
    </row>
    <row r="128" spans="1:9">
      <c r="A128" s="180"/>
      <c r="B128" s="180"/>
      <c r="C128" s="180"/>
      <c r="D128" s="180"/>
      <c r="E128" s="180"/>
      <c r="F128" s="180"/>
      <c r="G128" s="180"/>
      <c r="H128" s="180"/>
      <c r="I128" s="180"/>
    </row>
    <row r="129" spans="1:9">
      <c r="A129" s="180"/>
      <c r="B129" s="180"/>
      <c r="C129" s="180"/>
      <c r="D129" s="180"/>
      <c r="E129" s="180"/>
      <c r="F129" s="180"/>
      <c r="G129" s="180"/>
      <c r="H129" s="180"/>
      <c r="I129" s="189"/>
    </row>
  </sheetData>
  <mergeCells count="145">
    <mergeCell ref="A121:C121"/>
    <mergeCell ref="A122:I122"/>
    <mergeCell ref="A123:I123"/>
    <mergeCell ref="A124:I124"/>
    <mergeCell ref="A125:I125"/>
    <mergeCell ref="A126:I126"/>
    <mergeCell ref="A127:I127"/>
    <mergeCell ref="A115:B116"/>
    <mergeCell ref="C115:I115"/>
    <mergeCell ref="C116:I116"/>
    <mergeCell ref="A117:A118"/>
    <mergeCell ref="B117:B118"/>
    <mergeCell ref="C117:I117"/>
    <mergeCell ref="C118:I118"/>
    <mergeCell ref="A119:B119"/>
    <mergeCell ref="A120:B120"/>
    <mergeCell ref="A111:I111"/>
    <mergeCell ref="A112:I112"/>
    <mergeCell ref="A113:I113"/>
    <mergeCell ref="A114:I114"/>
    <mergeCell ref="A106:B106"/>
    <mergeCell ref="A107:B107"/>
    <mergeCell ref="A108:C108"/>
    <mergeCell ref="A109:I109"/>
    <mergeCell ref="A104:A105"/>
    <mergeCell ref="B104:B105"/>
    <mergeCell ref="C104:I104"/>
    <mergeCell ref="C105:I105"/>
    <mergeCell ref="A110:I110"/>
    <mergeCell ref="A96:B96"/>
    <mergeCell ref="A97:B97"/>
    <mergeCell ref="A98:I98"/>
    <mergeCell ref="A99:I99"/>
    <mergeCell ref="A100:I100"/>
    <mergeCell ref="A101:I101"/>
    <mergeCell ref="A102:B103"/>
    <mergeCell ref="C102:I102"/>
    <mergeCell ref="C103:I103"/>
    <mergeCell ref="A92:B93"/>
    <mergeCell ref="A94:B94"/>
    <mergeCell ref="A95:C95"/>
    <mergeCell ref="A84:I84"/>
    <mergeCell ref="C90:I90"/>
    <mergeCell ref="C91:I91"/>
    <mergeCell ref="A83:I83"/>
    <mergeCell ref="C88:I88"/>
    <mergeCell ref="A85:C87"/>
    <mergeCell ref="D85:I85"/>
    <mergeCell ref="D86:F86"/>
    <mergeCell ref="G86:I86"/>
    <mergeCell ref="A88:B90"/>
    <mergeCell ref="C89:I89"/>
    <mergeCell ref="A74:A75"/>
    <mergeCell ref="B74:B75"/>
    <mergeCell ref="C74:I74"/>
    <mergeCell ref="C75:I75"/>
    <mergeCell ref="A80:B80"/>
    <mergeCell ref="A81:I81"/>
    <mergeCell ref="A76:B76"/>
    <mergeCell ref="A77:B77"/>
    <mergeCell ref="A78:C78"/>
    <mergeCell ref="A79:B79"/>
    <mergeCell ref="C62:I62"/>
    <mergeCell ref="A63:B63"/>
    <mergeCell ref="A64:B64"/>
    <mergeCell ref="A61:A62"/>
    <mergeCell ref="B61:B62"/>
    <mergeCell ref="A72:B73"/>
    <mergeCell ref="C72:I72"/>
    <mergeCell ref="C73:I73"/>
    <mergeCell ref="A52:C52"/>
    <mergeCell ref="A53:B53"/>
    <mergeCell ref="A54:B54"/>
    <mergeCell ref="A36:I36"/>
    <mergeCell ref="A37:I37"/>
    <mergeCell ref="A71:I71"/>
    <mergeCell ref="A65:C65"/>
    <mergeCell ref="A66:B66"/>
    <mergeCell ref="A67:B67"/>
    <mergeCell ref="C61:I61"/>
    <mergeCell ref="A56:I56"/>
    <mergeCell ref="A57:I57"/>
    <mergeCell ref="A58:I58"/>
    <mergeCell ref="A59:B60"/>
    <mergeCell ref="A82:I82"/>
    <mergeCell ref="A68:I68"/>
    <mergeCell ref="A69:I69"/>
    <mergeCell ref="A70:I70"/>
    <mergeCell ref="C59:I59"/>
    <mergeCell ref="C60:I60"/>
    <mergeCell ref="A55:I55"/>
    <mergeCell ref="A46:B47"/>
    <mergeCell ref="C46:I46"/>
    <mergeCell ref="C47:I47"/>
    <mergeCell ref="A48:A49"/>
    <mergeCell ref="B48:B49"/>
    <mergeCell ref="C48:I48"/>
    <mergeCell ref="C49:I49"/>
    <mergeCell ref="A50:B50"/>
    <mergeCell ref="A51:B51"/>
    <mergeCell ref="A21:I21"/>
    <mergeCell ref="A22:I22"/>
    <mergeCell ref="A23:I23"/>
    <mergeCell ref="A39:I39"/>
    <mergeCell ref="A30:I30"/>
    <mergeCell ref="A31:I31"/>
    <mergeCell ref="A32:B32"/>
    <mergeCell ref="C32:I32"/>
    <mergeCell ref="A33:B33"/>
    <mergeCell ref="A34:I34"/>
    <mergeCell ref="C26:I26"/>
    <mergeCell ref="C27:I27"/>
    <mergeCell ref="A28:B28"/>
    <mergeCell ref="A41:I41"/>
    <mergeCell ref="A43:C45"/>
    <mergeCell ref="D43:I43"/>
    <mergeCell ref="D44:F44"/>
    <mergeCell ref="G44:I44"/>
    <mergeCell ref="A29:I29"/>
    <mergeCell ref="A8:C10"/>
    <mergeCell ref="D8:I8"/>
    <mergeCell ref="D9:F9"/>
    <mergeCell ref="G9:I9"/>
    <mergeCell ref="A35:I35"/>
    <mergeCell ref="A24:B25"/>
    <mergeCell ref="C24:I24"/>
    <mergeCell ref="C25:I25"/>
    <mergeCell ref="A26:A27"/>
    <mergeCell ref="B26:B27"/>
    <mergeCell ref="A16:I16"/>
    <mergeCell ref="A17:I17"/>
    <mergeCell ref="A18:I18"/>
    <mergeCell ref="A19:B19"/>
    <mergeCell ref="C19:I19"/>
    <mergeCell ref="A15:B15"/>
    <mergeCell ref="A20:B20"/>
    <mergeCell ref="A1:I1"/>
    <mergeCell ref="A3:I3"/>
    <mergeCell ref="A4:I4"/>
    <mergeCell ref="A6:I6"/>
    <mergeCell ref="A11:B13"/>
    <mergeCell ref="C11:I11"/>
    <mergeCell ref="C12:I12"/>
    <mergeCell ref="C13:I13"/>
    <mergeCell ref="C14:I14"/>
  </mergeCells>
  <phoneticPr fontId="0" type="noConversion"/>
  <pageMargins left="0.23622047244094491" right="0.23622047244094491" top="0.15748031496062992" bottom="0.19685039370078741" header="0.19685039370078741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42"/>
  <sheetViews>
    <sheetView topLeftCell="A16" workbookViewId="0">
      <selection activeCell="A16" sqref="A1:IV65536"/>
    </sheetView>
  </sheetViews>
  <sheetFormatPr defaultRowHeight="15"/>
  <cols>
    <col min="1" max="1" width="6.85546875" style="4" customWidth="1"/>
    <col min="2" max="2" width="43" style="148" customWidth="1"/>
    <col min="3" max="3" width="15.42578125" style="4" customWidth="1"/>
    <col min="4" max="4" width="15.140625" style="4" customWidth="1"/>
    <col min="5" max="5" width="15.85546875" style="4" customWidth="1"/>
    <col min="6" max="16384" width="9.140625" style="4"/>
  </cols>
  <sheetData>
    <row r="1" spans="1:8" ht="17.25" customHeight="1">
      <c r="A1" s="281" t="s">
        <v>314</v>
      </c>
      <c r="B1" s="281"/>
      <c r="C1" s="281"/>
      <c r="D1" s="281"/>
      <c r="E1" s="281"/>
      <c r="F1" s="120"/>
    </row>
    <row r="2" spans="1:8" ht="31.5" customHeight="1">
      <c r="A2" s="281" t="s">
        <v>285</v>
      </c>
      <c r="B2" s="281"/>
      <c r="C2" s="281"/>
      <c r="D2" s="281"/>
      <c r="E2" s="281"/>
      <c r="F2" s="120"/>
    </row>
    <row r="3" spans="1:8" ht="17.25">
      <c r="A3" s="239"/>
      <c r="B3" s="121"/>
      <c r="C3" s="239"/>
      <c r="D3" s="239"/>
      <c r="E3" s="121"/>
    </row>
    <row r="4" spans="1:8" ht="51" customHeight="1">
      <c r="A4" s="282" t="s">
        <v>313</v>
      </c>
      <c r="B4" s="282"/>
      <c r="C4" s="282"/>
      <c r="D4" s="282"/>
      <c r="E4" s="282"/>
    </row>
    <row r="5" spans="1:8" ht="18">
      <c r="A5" s="283" t="s">
        <v>286</v>
      </c>
      <c r="B5" s="283"/>
      <c r="C5" s="283"/>
      <c r="D5" s="283"/>
      <c r="E5" s="283"/>
    </row>
    <row r="6" spans="1:8" ht="75" customHeight="1">
      <c r="A6" s="3" t="s">
        <v>282</v>
      </c>
      <c r="B6" s="123" t="s">
        <v>287</v>
      </c>
      <c r="C6" s="124" t="s">
        <v>298</v>
      </c>
      <c r="D6" s="124" t="s">
        <v>299</v>
      </c>
      <c r="E6" s="3" t="s">
        <v>288</v>
      </c>
    </row>
    <row r="7" spans="1:8" ht="17.25">
      <c r="A7" s="125"/>
      <c r="B7" s="3" t="s">
        <v>281</v>
      </c>
      <c r="C7" s="7">
        <f>C12+C9+C25+C42+C28</f>
        <v>22876.799999999999</v>
      </c>
      <c r="D7" s="7">
        <f>D12+D9+D25+D42+D28</f>
        <v>181181.19999999998</v>
      </c>
      <c r="E7" s="7">
        <f>E12+E9+E25+E42+E28</f>
        <v>260000.8</v>
      </c>
    </row>
    <row r="8" spans="1:8" ht="17.25">
      <c r="A8" s="125"/>
      <c r="B8" s="125" t="s">
        <v>289</v>
      </c>
      <c r="C8" s="125"/>
      <c r="D8" s="125"/>
      <c r="E8" s="125"/>
    </row>
    <row r="9" spans="1:8" ht="34.5">
      <c r="A9" s="129">
        <v>1</v>
      </c>
      <c r="B9" s="3" t="s">
        <v>293</v>
      </c>
      <c r="C9" s="243">
        <f>SUM(C11:C11)</f>
        <v>0</v>
      </c>
      <c r="D9" s="243">
        <f>SUM(D11:D11)</f>
        <v>5354.4</v>
      </c>
      <c r="E9" s="243">
        <f>SUM(E11:E11)</f>
        <v>8924</v>
      </c>
    </row>
    <row r="10" spans="1:8" ht="17.25">
      <c r="A10" s="129"/>
      <c r="B10" s="277" t="s">
        <v>290</v>
      </c>
      <c r="C10" s="243"/>
      <c r="D10" s="243"/>
      <c r="E10" s="243"/>
    </row>
    <row r="11" spans="1:8" s="133" customFormat="1" ht="18">
      <c r="A11" s="278">
        <v>1.1000000000000001</v>
      </c>
      <c r="B11" s="142" t="s">
        <v>802</v>
      </c>
      <c r="C11" s="131">
        <v>0</v>
      </c>
      <c r="D11" s="131">
        <f>E11*60%</f>
        <v>5354.4</v>
      </c>
      <c r="E11" s="140">
        <v>8924</v>
      </c>
      <c r="H11" s="279"/>
    </row>
    <row r="12" spans="1:8" ht="34.5">
      <c r="A12" s="126" t="s">
        <v>759</v>
      </c>
      <c r="B12" s="147" t="s">
        <v>292</v>
      </c>
      <c r="C12" s="127">
        <f>SUM(C14:C24)</f>
        <v>0</v>
      </c>
      <c r="D12" s="127">
        <f>SUM(D14:D24)</f>
        <v>152950</v>
      </c>
      <c r="E12" s="127">
        <f>SUM(E14:E24)</f>
        <v>198200</v>
      </c>
    </row>
    <row r="13" spans="1:8" ht="17.25">
      <c r="A13" s="280"/>
      <c r="B13" s="277" t="s">
        <v>290</v>
      </c>
      <c r="C13" s="277"/>
      <c r="D13" s="277"/>
      <c r="E13" s="277"/>
    </row>
    <row r="14" spans="1:8" s="133" customFormat="1" ht="36">
      <c r="A14" s="278" t="s">
        <v>33</v>
      </c>
      <c r="B14" s="142" t="s">
        <v>794</v>
      </c>
      <c r="C14" s="131">
        <v>0</v>
      </c>
      <c r="D14" s="131">
        <f>E14*95%</f>
        <v>21850</v>
      </c>
      <c r="E14" s="140">
        <v>23000</v>
      </c>
    </row>
    <row r="15" spans="1:8" s="133" customFormat="1" ht="38.25" customHeight="1">
      <c r="A15" s="278" t="s">
        <v>34</v>
      </c>
      <c r="B15" s="142" t="s">
        <v>795</v>
      </c>
      <c r="C15" s="140">
        <v>0</v>
      </c>
      <c r="D15" s="140">
        <v>12500</v>
      </c>
      <c r="E15" s="140">
        <v>12500</v>
      </c>
    </row>
    <row r="16" spans="1:8" s="133" customFormat="1" ht="58.5" customHeight="1">
      <c r="A16" s="278" t="s">
        <v>35</v>
      </c>
      <c r="B16" s="142" t="s">
        <v>796</v>
      </c>
      <c r="C16" s="140">
        <v>0</v>
      </c>
      <c r="D16" s="140">
        <v>12500</v>
      </c>
      <c r="E16" s="140">
        <v>12500</v>
      </c>
    </row>
    <row r="17" spans="1:6" s="133" customFormat="1" ht="39.75" customHeight="1">
      <c r="A17" s="278" t="s">
        <v>36</v>
      </c>
      <c r="B17" s="142" t="s">
        <v>797</v>
      </c>
      <c r="C17" s="140">
        <v>0</v>
      </c>
      <c r="D17" s="140">
        <v>7400</v>
      </c>
      <c r="E17" s="140">
        <v>7400</v>
      </c>
    </row>
    <row r="18" spans="1:6" s="133" customFormat="1" ht="37.5" customHeight="1">
      <c r="A18" s="278" t="s">
        <v>37</v>
      </c>
      <c r="B18" s="142" t="s">
        <v>798</v>
      </c>
      <c r="C18" s="140">
        <v>0</v>
      </c>
      <c r="D18" s="140">
        <v>7600</v>
      </c>
      <c r="E18" s="140">
        <v>7600</v>
      </c>
    </row>
    <row r="19" spans="1:6" s="133" customFormat="1" ht="54">
      <c r="A19" s="278" t="s">
        <v>38</v>
      </c>
      <c r="B19" s="142" t="s">
        <v>28</v>
      </c>
      <c r="C19" s="140">
        <v>0</v>
      </c>
      <c r="D19" s="140">
        <v>22000</v>
      </c>
      <c r="E19" s="140">
        <v>22000</v>
      </c>
    </row>
    <row r="20" spans="1:6" s="133" customFormat="1" ht="36">
      <c r="A20" s="278" t="s">
        <v>39</v>
      </c>
      <c r="B20" s="142" t="s">
        <v>792</v>
      </c>
      <c r="C20" s="135">
        <v>0</v>
      </c>
      <c r="D20" s="135">
        <f>E20*80%</f>
        <v>56000</v>
      </c>
      <c r="E20" s="140">
        <v>70000</v>
      </c>
    </row>
    <row r="21" spans="1:6" s="133" customFormat="1" ht="36">
      <c r="A21" s="278" t="s">
        <v>40</v>
      </c>
      <c r="B21" s="142" t="s">
        <v>793</v>
      </c>
      <c r="C21" s="135">
        <v>0</v>
      </c>
      <c r="D21" s="135">
        <v>0</v>
      </c>
      <c r="E21" s="140">
        <v>22000</v>
      </c>
    </row>
    <row r="22" spans="1:6" s="133" customFormat="1" ht="36">
      <c r="A22" s="278" t="s">
        <v>41</v>
      </c>
      <c r="B22" s="142" t="s">
        <v>800</v>
      </c>
      <c r="C22" s="135">
        <v>0</v>
      </c>
      <c r="D22" s="135">
        <v>0</v>
      </c>
      <c r="E22" s="140">
        <v>7000</v>
      </c>
    </row>
    <row r="23" spans="1:6" s="133" customFormat="1" ht="36">
      <c r="A23" s="278" t="s">
        <v>42</v>
      </c>
      <c r="B23" s="142" t="s">
        <v>801</v>
      </c>
      <c r="C23" s="131">
        <v>0</v>
      </c>
      <c r="D23" s="131">
        <f>E23*90%</f>
        <v>9900</v>
      </c>
      <c r="E23" s="140">
        <v>11000</v>
      </c>
    </row>
    <row r="24" spans="1:6" s="133" customFormat="1" ht="36">
      <c r="A24" s="278" t="s">
        <v>43</v>
      </c>
      <c r="B24" s="142" t="s">
        <v>803</v>
      </c>
      <c r="C24" s="138">
        <v>0</v>
      </c>
      <c r="D24" s="131">
        <v>3200</v>
      </c>
      <c r="E24" s="140">
        <v>3200</v>
      </c>
      <c r="F24" s="139"/>
    </row>
    <row r="25" spans="1:6" ht="17.25" collapsed="1">
      <c r="A25" s="149">
        <v>3</v>
      </c>
      <c r="B25" s="205" t="s">
        <v>16</v>
      </c>
      <c r="C25" s="248">
        <f>C27</f>
        <v>0</v>
      </c>
      <c r="D25" s="248">
        <f>D27</f>
        <v>0</v>
      </c>
      <c r="E25" s="248">
        <f>E27</f>
        <v>30000</v>
      </c>
    </row>
    <row r="26" spans="1:6" ht="18">
      <c r="A26" s="134"/>
      <c r="B26" s="3" t="s">
        <v>290</v>
      </c>
      <c r="C26" s="244"/>
      <c r="D26" s="244"/>
      <c r="E26" s="244"/>
    </row>
    <row r="27" spans="1:6" s="133" customFormat="1" ht="54">
      <c r="A27" s="278">
        <v>3.1</v>
      </c>
      <c r="B27" s="142" t="s">
        <v>799</v>
      </c>
      <c r="C27" s="140">
        <v>0</v>
      </c>
      <c r="D27" s="140">
        <v>0</v>
      </c>
      <c r="E27" s="140">
        <v>30000</v>
      </c>
    </row>
    <row r="28" spans="1:6" s="159" customFormat="1" ht="34.5">
      <c r="A28" s="8">
        <v>4</v>
      </c>
      <c r="B28" s="205" t="s">
        <v>202</v>
      </c>
      <c r="C28" s="206">
        <f>SUM(C30:C41)</f>
        <v>14126.8</v>
      </c>
      <c r="D28" s="206">
        <f>SUM(D30:D41)</f>
        <v>14126.8</v>
      </c>
      <c r="E28" s="206">
        <f>SUM(E30:E41)</f>
        <v>14126.8</v>
      </c>
    </row>
    <row r="29" spans="1:6" s="159" customFormat="1" ht="18">
      <c r="B29" s="266" t="s">
        <v>290</v>
      </c>
      <c r="C29" s="142"/>
      <c r="D29" s="142"/>
      <c r="E29" s="142"/>
    </row>
    <row r="30" spans="1:6" s="159" customFormat="1" ht="18">
      <c r="A30" s="158">
        <v>4.0999999999999996</v>
      </c>
      <c r="B30" s="142" t="s">
        <v>190</v>
      </c>
      <c r="C30" s="140">
        <v>1244.2</v>
      </c>
      <c r="D30" s="140">
        <v>1244.2</v>
      </c>
      <c r="E30" s="140">
        <v>1244.2</v>
      </c>
    </row>
    <row r="31" spans="1:6" s="159" customFormat="1" ht="18">
      <c r="A31" s="158">
        <v>4.2</v>
      </c>
      <c r="B31" s="142" t="s">
        <v>191</v>
      </c>
      <c r="C31" s="140">
        <v>1154.5</v>
      </c>
      <c r="D31" s="140">
        <v>1154.5</v>
      </c>
      <c r="E31" s="140">
        <v>1154.5</v>
      </c>
    </row>
    <row r="32" spans="1:6" s="159" customFormat="1" ht="18">
      <c r="A32" s="158">
        <v>4.3</v>
      </c>
      <c r="B32" s="142" t="s">
        <v>192</v>
      </c>
      <c r="C32" s="140">
        <v>1274.1000000000001</v>
      </c>
      <c r="D32" s="140">
        <v>1274.1000000000001</v>
      </c>
      <c r="E32" s="140">
        <v>1274.1000000000001</v>
      </c>
    </row>
    <row r="33" spans="1:5" s="159" customFormat="1" ht="18">
      <c r="A33" s="158">
        <v>4.4000000000000004</v>
      </c>
      <c r="B33" s="142" t="s">
        <v>193</v>
      </c>
      <c r="C33" s="140">
        <v>1789.5</v>
      </c>
      <c r="D33" s="140">
        <v>1789.5</v>
      </c>
      <c r="E33" s="140">
        <v>1789.5</v>
      </c>
    </row>
    <row r="34" spans="1:5" s="159" customFormat="1" ht="18">
      <c r="A34" s="158">
        <v>4.5</v>
      </c>
      <c r="B34" s="142" t="s">
        <v>194</v>
      </c>
      <c r="C34" s="140">
        <v>745.59999999999991</v>
      </c>
      <c r="D34" s="140">
        <v>745.59999999999991</v>
      </c>
      <c r="E34" s="140">
        <v>745.59999999999991</v>
      </c>
    </row>
    <row r="35" spans="1:5" s="159" customFormat="1" ht="18">
      <c r="A35" s="158">
        <v>4.5999999999999996</v>
      </c>
      <c r="B35" s="142" t="s">
        <v>195</v>
      </c>
      <c r="C35" s="140">
        <v>959.59999999999991</v>
      </c>
      <c r="D35" s="140">
        <v>959.59999999999991</v>
      </c>
      <c r="E35" s="140">
        <v>959.59999999999991</v>
      </c>
    </row>
    <row r="36" spans="1:5" s="159" customFormat="1" ht="18">
      <c r="A36" s="158">
        <v>4.7</v>
      </c>
      <c r="B36" s="142" t="s">
        <v>196</v>
      </c>
      <c r="C36" s="140">
        <v>1173.3999999999999</v>
      </c>
      <c r="D36" s="140">
        <v>1173.3999999999999</v>
      </c>
      <c r="E36" s="140">
        <v>1173.3999999999999</v>
      </c>
    </row>
    <row r="37" spans="1:5" s="159" customFormat="1" ht="18">
      <c r="A37" s="158">
        <v>4.8</v>
      </c>
      <c r="B37" s="142" t="s">
        <v>197</v>
      </c>
      <c r="C37" s="140">
        <v>1202.3</v>
      </c>
      <c r="D37" s="140">
        <v>1202.3</v>
      </c>
      <c r="E37" s="140">
        <v>1202.3</v>
      </c>
    </row>
    <row r="38" spans="1:5" s="159" customFormat="1" ht="18">
      <c r="A38" s="158">
        <v>4.9000000000000004</v>
      </c>
      <c r="B38" s="142" t="s">
        <v>198</v>
      </c>
      <c r="C38" s="140">
        <v>806.7</v>
      </c>
      <c r="D38" s="140">
        <v>806.7</v>
      </c>
      <c r="E38" s="140">
        <v>806.7</v>
      </c>
    </row>
    <row r="39" spans="1:5" s="159" customFormat="1" ht="18">
      <c r="A39" s="204">
        <v>4.0999999999999996</v>
      </c>
      <c r="B39" s="142" t="s">
        <v>199</v>
      </c>
      <c r="C39" s="140">
        <v>1161</v>
      </c>
      <c r="D39" s="140">
        <v>1161</v>
      </c>
      <c r="E39" s="140">
        <v>1161</v>
      </c>
    </row>
    <row r="40" spans="1:5" s="159" customFormat="1" ht="18">
      <c r="A40" s="204">
        <v>4.1100000000000003</v>
      </c>
      <c r="B40" s="142" t="s">
        <v>200</v>
      </c>
      <c r="C40" s="140">
        <v>1549.1999999999998</v>
      </c>
      <c r="D40" s="140">
        <v>1549.1999999999998</v>
      </c>
      <c r="E40" s="140">
        <v>1549.1999999999998</v>
      </c>
    </row>
    <row r="41" spans="1:5" s="159" customFormat="1" ht="18">
      <c r="A41" s="204">
        <v>4.12</v>
      </c>
      <c r="B41" s="142" t="s">
        <v>201</v>
      </c>
      <c r="C41" s="140">
        <v>1066.7</v>
      </c>
      <c r="D41" s="140">
        <v>1066.7</v>
      </c>
      <c r="E41" s="140">
        <v>1066.7</v>
      </c>
    </row>
    <row r="42" spans="1:5" s="6" customFormat="1" ht="34.5" collapsed="1">
      <c r="A42" s="276">
        <v>5</v>
      </c>
      <c r="B42" s="201" t="s">
        <v>295</v>
      </c>
      <c r="C42" s="201">
        <v>8750</v>
      </c>
      <c r="D42" s="201">
        <v>8750</v>
      </c>
      <c r="E42" s="201">
        <v>8750</v>
      </c>
    </row>
  </sheetData>
  <mergeCells count="4">
    <mergeCell ref="A4:E4"/>
    <mergeCell ref="A5:E5"/>
    <mergeCell ref="A1:E1"/>
    <mergeCell ref="A2:E2"/>
  </mergeCells>
  <phoneticPr fontId="0" type="noConversion"/>
  <pageMargins left="0.24" right="0.23" top="0.23" bottom="0.18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I155"/>
  <sheetViews>
    <sheetView topLeftCell="A43" workbookViewId="0">
      <selection activeCell="E90" sqref="E90"/>
    </sheetView>
  </sheetViews>
  <sheetFormatPr defaultRowHeight="15"/>
  <cols>
    <col min="1" max="1" width="23" style="180" customWidth="1"/>
    <col min="2" max="2" width="20" style="180" customWidth="1"/>
    <col min="3" max="3" width="27.85546875" style="180" customWidth="1"/>
    <col min="4" max="4" width="12.7109375" style="180" customWidth="1"/>
    <col min="5" max="5" width="15.140625" style="180" customWidth="1"/>
    <col min="6" max="6" width="9.140625" style="180"/>
    <col min="7" max="7" width="13.7109375" style="180" customWidth="1"/>
    <col min="8" max="8" width="10.42578125" style="180" bestFit="1" customWidth="1"/>
    <col min="9" max="9" width="10.5703125" style="180" bestFit="1" customWidth="1"/>
    <col min="10" max="16384" width="9.140625" style="180"/>
  </cols>
  <sheetData>
    <row r="1" spans="1:9" ht="16.5">
      <c r="A1" s="639" t="s">
        <v>532</v>
      </c>
      <c r="B1" s="639"/>
      <c r="C1" s="639"/>
      <c r="D1" s="639"/>
      <c r="E1" s="639"/>
      <c r="F1" s="639"/>
      <c r="G1" s="639"/>
      <c r="H1" s="639"/>
      <c r="I1" s="639"/>
    </row>
    <row r="2" spans="1:9" ht="16.5">
      <c r="A2" s="178"/>
      <c r="B2" s="178"/>
      <c r="C2" s="178"/>
      <c r="D2" s="178"/>
      <c r="E2" s="178"/>
      <c r="F2" s="117"/>
      <c r="G2" s="117"/>
      <c r="H2" s="117"/>
      <c r="I2" s="117"/>
    </row>
    <row r="3" spans="1:9" ht="57.75" customHeight="1">
      <c r="A3" s="640" t="s">
        <v>533</v>
      </c>
      <c r="B3" s="640"/>
      <c r="C3" s="640"/>
      <c r="D3" s="640"/>
      <c r="E3" s="640"/>
      <c r="F3" s="640"/>
      <c r="G3" s="640"/>
      <c r="H3" s="640"/>
      <c r="I3" s="640"/>
    </row>
    <row r="4" spans="1:9" ht="48.75" customHeight="1">
      <c r="A4" s="480" t="s">
        <v>345</v>
      </c>
      <c r="B4" s="480"/>
      <c r="C4" s="480"/>
      <c r="D4" s="480"/>
      <c r="E4" s="480"/>
      <c r="F4" s="480"/>
      <c r="G4" s="480"/>
      <c r="H4" s="480"/>
      <c r="I4" s="480"/>
    </row>
    <row r="5" spans="1:9" ht="16.5">
      <c r="A5" s="465" t="s">
        <v>346</v>
      </c>
      <c r="B5" s="465"/>
      <c r="C5" s="465"/>
      <c r="D5" s="465"/>
      <c r="E5" s="465"/>
      <c r="F5" s="465"/>
      <c r="G5" s="465"/>
      <c r="H5" s="465"/>
      <c r="I5" s="465"/>
    </row>
    <row r="6" spans="1:9" ht="17.25" thickBot="1">
      <c r="A6" s="19"/>
      <c r="B6" s="19"/>
      <c r="C6" s="19"/>
      <c r="D6" s="19"/>
      <c r="E6" s="19"/>
      <c r="F6" s="19"/>
      <c r="G6" s="19"/>
      <c r="H6" s="19"/>
      <c r="I6" s="19"/>
    </row>
    <row r="7" spans="1:9" ht="31.5" customHeight="1">
      <c r="A7" s="466" t="s">
        <v>347</v>
      </c>
      <c r="B7" s="467"/>
      <c r="C7" s="468"/>
      <c r="D7" s="416" t="s">
        <v>323</v>
      </c>
      <c r="E7" s="416"/>
      <c r="F7" s="416"/>
      <c r="G7" s="416"/>
      <c r="H7" s="416"/>
      <c r="I7" s="416"/>
    </row>
    <row r="8" spans="1:9" ht="16.5">
      <c r="A8" s="469"/>
      <c r="B8" s="470"/>
      <c r="C8" s="471"/>
      <c r="D8" s="475" t="s">
        <v>348</v>
      </c>
      <c r="E8" s="475"/>
      <c r="F8" s="475"/>
      <c r="G8" s="475" t="s">
        <v>349</v>
      </c>
      <c r="H8" s="475"/>
      <c r="I8" s="475"/>
    </row>
    <row r="9" spans="1:9" ht="33.75" thickBot="1">
      <c r="A9" s="472"/>
      <c r="B9" s="473"/>
      <c r="C9" s="474"/>
      <c r="D9" s="20" t="s">
        <v>298</v>
      </c>
      <c r="E9" s="20" t="s">
        <v>299</v>
      </c>
      <c r="F9" s="21" t="s">
        <v>288</v>
      </c>
      <c r="G9" s="20" t="s">
        <v>298</v>
      </c>
      <c r="H9" s="20" t="s">
        <v>299</v>
      </c>
      <c r="I9" s="22" t="s">
        <v>288</v>
      </c>
    </row>
    <row r="10" spans="1:9" ht="16.5">
      <c r="A10" s="379" t="s">
        <v>350</v>
      </c>
      <c r="B10" s="380"/>
      <c r="C10" s="383" t="s">
        <v>320</v>
      </c>
      <c r="D10" s="384"/>
      <c r="E10" s="384"/>
      <c r="F10" s="384"/>
      <c r="G10" s="384"/>
      <c r="H10" s="384"/>
      <c r="I10" s="385"/>
    </row>
    <row r="11" spans="1:9" ht="16.5">
      <c r="A11" s="381"/>
      <c r="B11" s="382"/>
      <c r="C11" s="386" t="s">
        <v>351</v>
      </c>
      <c r="D11" s="387"/>
      <c r="E11" s="387"/>
      <c r="F11" s="387"/>
      <c r="G11" s="387"/>
      <c r="H11" s="387"/>
      <c r="I11" s="388"/>
    </row>
    <row r="12" spans="1:9" ht="16.5">
      <c r="A12" s="361" t="s">
        <v>352</v>
      </c>
      <c r="B12" s="363" t="s">
        <v>353</v>
      </c>
      <c r="C12" s="23" t="s">
        <v>354</v>
      </c>
      <c r="D12" s="24"/>
      <c r="E12" s="24"/>
      <c r="F12" s="25"/>
      <c r="G12" s="25"/>
      <c r="H12" s="25"/>
      <c r="I12" s="26"/>
    </row>
    <row r="13" spans="1:9" ht="42" customHeight="1">
      <c r="A13" s="361"/>
      <c r="B13" s="363"/>
      <c r="C13" s="462" t="s">
        <v>184</v>
      </c>
      <c r="D13" s="463"/>
      <c r="E13" s="463"/>
      <c r="F13" s="463"/>
      <c r="G13" s="463"/>
      <c r="H13" s="463"/>
      <c r="I13" s="464"/>
    </row>
    <row r="14" spans="1:9" ht="17.25" thickBot="1">
      <c r="A14" s="437" t="s">
        <v>355</v>
      </c>
      <c r="B14" s="438"/>
      <c r="C14" s="27"/>
      <c r="D14" s="28" t="s">
        <v>356</v>
      </c>
      <c r="E14" s="28" t="s">
        <v>356</v>
      </c>
      <c r="F14" s="28" t="s">
        <v>356</v>
      </c>
      <c r="G14" s="29">
        <f ca="1">SUM('Vayoc Dzor'!C14)</f>
        <v>0</v>
      </c>
      <c r="H14" s="29">
        <f ca="1">SUM('Vayoc Dzor'!D14)</f>
        <v>21850</v>
      </c>
      <c r="I14" s="29">
        <f ca="1">SUM('Vayoc Dzor'!E14)</f>
        <v>23000</v>
      </c>
    </row>
    <row r="15" spans="1:9" ht="16.5">
      <c r="A15" s="439" t="s">
        <v>357</v>
      </c>
      <c r="B15" s="440"/>
      <c r="C15" s="440"/>
      <c r="D15" s="440"/>
      <c r="E15" s="440"/>
      <c r="F15" s="440"/>
      <c r="G15" s="440"/>
      <c r="H15" s="441"/>
      <c r="I15" s="442"/>
    </row>
    <row r="16" spans="1:9" ht="17.25" thickBot="1">
      <c r="A16" s="484" t="s">
        <v>185</v>
      </c>
      <c r="B16" s="485"/>
      <c r="C16" s="485"/>
      <c r="D16" s="485"/>
      <c r="E16" s="485"/>
      <c r="F16" s="485"/>
      <c r="G16" s="485"/>
      <c r="H16" s="485"/>
      <c r="I16" s="486"/>
    </row>
    <row r="17" spans="1:9" ht="17.25" thickBot="1">
      <c r="A17" s="449" t="s">
        <v>358</v>
      </c>
      <c r="B17" s="450"/>
      <c r="C17" s="450"/>
      <c r="D17" s="450"/>
      <c r="E17" s="450"/>
      <c r="F17" s="450"/>
      <c r="G17" s="450"/>
      <c r="H17" s="450"/>
      <c r="I17" s="451"/>
    </row>
    <row r="18" spans="1:9" ht="56.25" customHeight="1" thickBot="1">
      <c r="A18" s="452" t="s">
        <v>359</v>
      </c>
      <c r="B18" s="453"/>
      <c r="C18" s="454" t="s">
        <v>360</v>
      </c>
      <c r="D18" s="455"/>
      <c r="E18" s="455"/>
      <c r="F18" s="455"/>
      <c r="G18" s="455"/>
      <c r="H18" s="455"/>
      <c r="I18" s="456"/>
    </row>
    <row r="19" spans="1:9" ht="33.75" customHeight="1" thickBot="1">
      <c r="A19" s="457" t="s">
        <v>361</v>
      </c>
      <c r="B19" s="458"/>
      <c r="C19" s="30"/>
      <c r="D19" s="30"/>
      <c r="E19" s="30"/>
      <c r="F19" s="30"/>
      <c r="G19" s="30"/>
      <c r="H19" s="30"/>
      <c r="I19" s="31"/>
    </row>
    <row r="20" spans="1:9" ht="16.5">
      <c r="A20" s="357" t="s">
        <v>362</v>
      </c>
      <c r="B20" s="358"/>
      <c r="C20" s="358"/>
      <c r="D20" s="358"/>
      <c r="E20" s="358"/>
      <c r="F20" s="358"/>
      <c r="G20" s="359"/>
      <c r="H20" s="359"/>
      <c r="I20" s="360"/>
    </row>
    <row r="21" spans="1:9" ht="17.25" thickBot="1">
      <c r="A21" s="349" t="s">
        <v>186</v>
      </c>
      <c r="B21" s="350"/>
      <c r="C21" s="350"/>
      <c r="D21" s="350"/>
      <c r="E21" s="350"/>
      <c r="F21" s="350"/>
      <c r="G21" s="351"/>
      <c r="H21" s="351"/>
      <c r="I21" s="352"/>
    </row>
    <row r="22" spans="1:9" ht="16.5">
      <c r="A22" s="357" t="s">
        <v>363</v>
      </c>
      <c r="B22" s="358"/>
      <c r="C22" s="358"/>
      <c r="D22" s="358"/>
      <c r="E22" s="358"/>
      <c r="F22" s="358"/>
      <c r="G22" s="359"/>
      <c r="H22" s="359"/>
      <c r="I22" s="360"/>
    </row>
    <row r="23" spans="1:9" ht="17.25" thickBot="1">
      <c r="A23" s="349" t="s">
        <v>382</v>
      </c>
      <c r="B23" s="350"/>
      <c r="C23" s="350"/>
      <c r="D23" s="350"/>
      <c r="E23" s="350"/>
      <c r="F23" s="350"/>
      <c r="G23" s="351"/>
      <c r="H23" s="351"/>
      <c r="I23" s="352"/>
    </row>
    <row r="24" spans="1:9" ht="16.5">
      <c r="A24" s="422" t="s">
        <v>350</v>
      </c>
      <c r="B24" s="423"/>
      <c r="C24" s="426" t="s">
        <v>320</v>
      </c>
      <c r="D24" s="427"/>
      <c r="E24" s="427"/>
      <c r="F24" s="427"/>
      <c r="G24" s="427"/>
      <c r="H24" s="427"/>
      <c r="I24" s="428"/>
    </row>
    <row r="25" spans="1:9" ht="18" customHeight="1">
      <c r="A25" s="424"/>
      <c r="B25" s="425"/>
      <c r="C25" s="339" t="s">
        <v>364</v>
      </c>
      <c r="D25" s="340"/>
      <c r="E25" s="340"/>
      <c r="F25" s="340"/>
      <c r="G25" s="340"/>
      <c r="H25" s="340"/>
      <c r="I25" s="341"/>
    </row>
    <row r="26" spans="1:9" ht="16.5">
      <c r="A26" s="413" t="s">
        <v>365</v>
      </c>
      <c r="B26" s="414" t="s">
        <v>366</v>
      </c>
      <c r="C26" s="443" t="s">
        <v>354</v>
      </c>
      <c r="D26" s="444"/>
      <c r="E26" s="444"/>
      <c r="F26" s="444"/>
      <c r="G26" s="444"/>
      <c r="H26" s="444"/>
      <c r="I26" s="445"/>
    </row>
    <row r="27" spans="1:9" ht="16.5">
      <c r="A27" s="413"/>
      <c r="B27" s="414"/>
      <c r="C27" s="446" t="s">
        <v>187</v>
      </c>
      <c r="D27" s="447"/>
      <c r="E27" s="447"/>
      <c r="F27" s="447"/>
      <c r="G27" s="447"/>
      <c r="H27" s="447"/>
      <c r="I27" s="448"/>
    </row>
    <row r="28" spans="1:9" ht="17.25" thickBot="1">
      <c r="A28" s="396" t="s">
        <v>355</v>
      </c>
      <c r="B28" s="397"/>
      <c r="C28" s="32"/>
      <c r="D28" s="33" t="s">
        <v>356</v>
      </c>
      <c r="E28" s="33" t="s">
        <v>356</v>
      </c>
      <c r="F28" s="33" t="s">
        <v>356</v>
      </c>
      <c r="G28" s="34">
        <f ca="1">SUM('Vayoc Dzor'!C21:C22)</f>
        <v>0</v>
      </c>
      <c r="H28" s="34">
        <f ca="1">SUM('Vayoc Dzor'!D21:D22)</f>
        <v>0</v>
      </c>
      <c r="I28" s="34">
        <f ca="1">SUM('Vayoc Dzor'!E21:E22)</f>
        <v>29000</v>
      </c>
    </row>
    <row r="29" spans="1:9" ht="16.5">
      <c r="A29" s="398" t="s">
        <v>357</v>
      </c>
      <c r="B29" s="399"/>
      <c r="C29" s="399"/>
      <c r="D29" s="399"/>
      <c r="E29" s="399"/>
      <c r="F29" s="399"/>
      <c r="G29" s="399"/>
      <c r="H29" s="399"/>
      <c r="I29" s="400"/>
    </row>
    <row r="30" spans="1:9" ht="17.25" thickBot="1">
      <c r="A30" s="401" t="s">
        <v>150</v>
      </c>
      <c r="B30" s="402"/>
      <c r="C30" s="402"/>
      <c r="D30" s="402"/>
      <c r="E30" s="402"/>
      <c r="F30" s="402"/>
      <c r="G30" s="402"/>
      <c r="H30" s="402"/>
      <c r="I30" s="403"/>
    </row>
    <row r="31" spans="1:9" ht="17.25" thickBot="1">
      <c r="A31" s="404" t="s">
        <v>358</v>
      </c>
      <c r="B31" s="405"/>
      <c r="C31" s="405"/>
      <c r="D31" s="405"/>
      <c r="E31" s="405"/>
      <c r="F31" s="405"/>
      <c r="G31" s="405"/>
      <c r="H31" s="405"/>
      <c r="I31" s="406"/>
    </row>
    <row r="32" spans="1:9" ht="60" customHeight="1" thickBot="1">
      <c r="A32" s="389" t="s">
        <v>359</v>
      </c>
      <c r="B32" s="390"/>
      <c r="C32" s="391" t="s">
        <v>367</v>
      </c>
      <c r="D32" s="392"/>
      <c r="E32" s="392"/>
      <c r="F32" s="392"/>
      <c r="G32" s="392"/>
      <c r="H32" s="392"/>
      <c r="I32" s="393"/>
    </row>
    <row r="33" spans="1:9" ht="42" customHeight="1" thickBot="1">
      <c r="A33" s="394" t="s">
        <v>361</v>
      </c>
      <c r="B33" s="395"/>
      <c r="C33" s="35"/>
      <c r="D33" s="35"/>
      <c r="E33" s="35"/>
      <c r="F33" s="35"/>
      <c r="G33" s="35"/>
      <c r="H33" s="35"/>
      <c r="I33" s="36"/>
    </row>
    <row r="34" spans="1:9" ht="16.5">
      <c r="A34" s="375" t="s">
        <v>362</v>
      </c>
      <c r="B34" s="376"/>
      <c r="C34" s="376"/>
      <c r="D34" s="376"/>
      <c r="E34" s="376"/>
      <c r="F34" s="376"/>
      <c r="G34" s="377"/>
      <c r="H34" s="377"/>
      <c r="I34" s="378"/>
    </row>
    <row r="35" spans="1:9" ht="17.25" thickBot="1">
      <c r="A35" s="371" t="s">
        <v>177</v>
      </c>
      <c r="B35" s="372"/>
      <c r="C35" s="372"/>
      <c r="D35" s="372"/>
      <c r="E35" s="372"/>
      <c r="F35" s="372"/>
      <c r="G35" s="373"/>
      <c r="H35" s="373"/>
      <c r="I35" s="374"/>
    </row>
    <row r="36" spans="1:9" ht="16.5">
      <c r="A36" s="375" t="s">
        <v>363</v>
      </c>
      <c r="B36" s="376"/>
      <c r="C36" s="376"/>
      <c r="D36" s="376"/>
      <c r="E36" s="376"/>
      <c r="F36" s="376"/>
      <c r="G36" s="377"/>
      <c r="H36" s="377"/>
      <c r="I36" s="378"/>
    </row>
    <row r="37" spans="1:9" ht="17.25" thickBot="1">
      <c r="A37" s="371" t="s">
        <v>383</v>
      </c>
      <c r="B37" s="372"/>
      <c r="C37" s="372"/>
      <c r="D37" s="372"/>
      <c r="E37" s="372"/>
      <c r="F37" s="372"/>
      <c r="G37" s="373"/>
      <c r="H37" s="373"/>
      <c r="I37" s="374"/>
    </row>
    <row r="38" spans="1:9" ht="16.5">
      <c r="A38" s="37"/>
      <c r="B38" s="37"/>
      <c r="C38" s="37"/>
      <c r="D38" s="37"/>
      <c r="E38" s="37"/>
      <c r="F38" s="37"/>
      <c r="G38" s="37"/>
      <c r="H38" s="37"/>
      <c r="I38" s="37"/>
    </row>
    <row r="39" spans="1:9" ht="16.5">
      <c r="A39" s="480" t="s">
        <v>368</v>
      </c>
      <c r="B39" s="480"/>
      <c r="C39" s="480"/>
      <c r="D39" s="480"/>
      <c r="E39" s="480"/>
      <c r="F39" s="480"/>
      <c r="G39" s="480"/>
      <c r="H39" s="480"/>
      <c r="I39" s="480"/>
    </row>
    <row r="40" spans="1:9" ht="16.5">
      <c r="A40" s="37"/>
      <c r="B40" s="37"/>
      <c r="C40" s="37"/>
      <c r="D40" s="37"/>
      <c r="E40" s="37"/>
      <c r="F40" s="37"/>
      <c r="G40" s="37"/>
      <c r="H40" s="37"/>
      <c r="I40" s="37"/>
    </row>
    <row r="41" spans="1:9" ht="16.5">
      <c r="A41" s="480" t="s">
        <v>369</v>
      </c>
      <c r="B41" s="480"/>
      <c r="C41" s="480"/>
      <c r="D41" s="480"/>
      <c r="E41" s="480"/>
      <c r="F41" s="480"/>
      <c r="G41" s="480"/>
      <c r="H41" s="480"/>
      <c r="I41" s="480"/>
    </row>
    <row r="42" spans="1:9" ht="17.25" thickBot="1">
      <c r="A42" s="37"/>
      <c r="B42" s="37"/>
      <c r="C42" s="37"/>
      <c r="D42" s="37"/>
      <c r="E42" s="37"/>
      <c r="F42" s="37"/>
      <c r="G42" s="37"/>
      <c r="H42" s="37"/>
      <c r="I42" s="37"/>
    </row>
    <row r="43" spans="1:9" ht="16.5">
      <c r="A43" s="429" t="s">
        <v>347</v>
      </c>
      <c r="B43" s="430"/>
      <c r="C43" s="430"/>
      <c r="D43" s="434" t="s">
        <v>323</v>
      </c>
      <c r="E43" s="435"/>
      <c r="F43" s="435"/>
      <c r="G43" s="435"/>
      <c r="H43" s="435"/>
      <c r="I43" s="436"/>
    </row>
    <row r="44" spans="1:9" ht="19.5" customHeight="1">
      <c r="A44" s="431"/>
      <c r="B44" s="415"/>
      <c r="C44" s="415"/>
      <c r="D44" s="411" t="s">
        <v>348</v>
      </c>
      <c r="E44" s="412"/>
      <c r="F44" s="295"/>
      <c r="G44" s="411" t="s">
        <v>349</v>
      </c>
      <c r="H44" s="412"/>
      <c r="I44" s="295"/>
    </row>
    <row r="45" spans="1:9" ht="33.75" thickBot="1">
      <c r="A45" s="432"/>
      <c r="B45" s="433"/>
      <c r="C45" s="433"/>
      <c r="D45" s="20" t="s">
        <v>298</v>
      </c>
      <c r="E45" s="20" t="s">
        <v>299</v>
      </c>
      <c r="F45" s="38" t="s">
        <v>288</v>
      </c>
      <c r="G45" s="20" t="s">
        <v>298</v>
      </c>
      <c r="H45" s="20" t="s">
        <v>299</v>
      </c>
      <c r="I45" s="39" t="s">
        <v>288</v>
      </c>
    </row>
    <row r="46" spans="1:9" ht="16.5">
      <c r="A46" s="584" t="s">
        <v>350</v>
      </c>
      <c r="B46" s="585"/>
      <c r="C46" s="590" t="s">
        <v>320</v>
      </c>
      <c r="D46" s="591"/>
      <c r="E46" s="591"/>
      <c r="F46" s="591"/>
      <c r="G46" s="591"/>
      <c r="H46" s="591"/>
      <c r="I46" s="592"/>
    </row>
    <row r="47" spans="1:9" ht="16.5">
      <c r="A47" s="586"/>
      <c r="B47" s="587"/>
      <c r="C47" s="593" t="s">
        <v>370</v>
      </c>
      <c r="D47" s="594"/>
      <c r="E47" s="594"/>
      <c r="F47" s="595"/>
      <c r="G47" s="595"/>
      <c r="H47" s="595"/>
      <c r="I47" s="596"/>
    </row>
    <row r="48" spans="1:9" ht="17.25" thickBot="1">
      <c r="A48" s="588"/>
      <c r="B48" s="589"/>
      <c r="C48" s="571" t="s">
        <v>371</v>
      </c>
      <c r="D48" s="572"/>
      <c r="E48" s="572"/>
      <c r="F48" s="573"/>
      <c r="G48" s="573"/>
      <c r="H48" s="573"/>
      <c r="I48" s="574"/>
    </row>
    <row r="49" spans="1:9" ht="17.25" thickBot="1">
      <c r="A49" s="109" t="s">
        <v>372</v>
      </c>
      <c r="B49" s="47" t="s">
        <v>373</v>
      </c>
      <c r="C49" s="575" t="s">
        <v>179</v>
      </c>
      <c r="D49" s="576"/>
      <c r="E49" s="576"/>
      <c r="F49" s="576"/>
      <c r="G49" s="576"/>
      <c r="H49" s="576"/>
      <c r="I49" s="577"/>
    </row>
    <row r="50" spans="1:9" ht="55.5" customHeight="1" thickBot="1">
      <c r="A50" s="604" t="s">
        <v>374</v>
      </c>
      <c r="B50" s="605"/>
      <c r="C50" s="176" t="s">
        <v>375</v>
      </c>
      <c r="D50" s="47">
        <v>5</v>
      </c>
      <c r="E50" s="47">
        <v>5</v>
      </c>
      <c r="F50" s="47">
        <v>5</v>
      </c>
      <c r="G50" s="47"/>
      <c r="H50" s="47"/>
      <c r="I50" s="47"/>
    </row>
    <row r="51" spans="1:9" ht="51.75" customHeight="1" thickBot="1">
      <c r="A51" s="575"/>
      <c r="B51" s="577"/>
      <c r="C51" s="176" t="s">
        <v>376</v>
      </c>
      <c r="D51" s="47">
        <v>0</v>
      </c>
      <c r="E51" s="47">
        <v>4382</v>
      </c>
      <c r="F51" s="47">
        <v>4382</v>
      </c>
      <c r="G51" s="47"/>
      <c r="H51" s="47"/>
      <c r="I51" s="47"/>
    </row>
    <row r="52" spans="1:9" ht="17.25" thickBot="1">
      <c r="A52" s="578" t="s">
        <v>377</v>
      </c>
      <c r="B52" s="579"/>
      <c r="C52" s="176"/>
      <c r="D52" s="176"/>
      <c r="E52" s="176"/>
      <c r="F52" s="47"/>
      <c r="G52" s="47"/>
      <c r="H52" s="47"/>
      <c r="I52" s="47"/>
    </row>
    <row r="53" spans="1:9" ht="38.25" customHeight="1" thickBot="1">
      <c r="A53" s="578" t="s">
        <v>378</v>
      </c>
      <c r="B53" s="580"/>
      <c r="C53" s="579"/>
      <c r="D53" s="176"/>
      <c r="E53" s="176"/>
      <c r="F53" s="47"/>
      <c r="G53" s="179">
        <f ca="1">SUM('Vayoc Dzor'!C15:C19)</f>
        <v>0</v>
      </c>
      <c r="H53" s="179">
        <f ca="1">SUM('Vayoc Dzor'!D15:D19)</f>
        <v>62000</v>
      </c>
      <c r="I53" s="179">
        <f ca="1">SUM('Vayoc Dzor'!E15:E19)</f>
        <v>62000</v>
      </c>
    </row>
    <row r="54" spans="1:9" ht="17.25" thickBot="1">
      <c r="A54" s="578" t="s">
        <v>151</v>
      </c>
      <c r="B54" s="579"/>
      <c r="C54" s="111">
        <f>I53</f>
        <v>62000</v>
      </c>
      <c r="D54" s="184"/>
      <c r="E54" s="184"/>
      <c r="F54" s="47"/>
      <c r="G54" s="47"/>
      <c r="H54" s="47"/>
      <c r="I54" s="47"/>
    </row>
    <row r="55" spans="1:9" ht="66" customHeight="1" thickBot="1">
      <c r="A55" s="578" t="s">
        <v>380</v>
      </c>
      <c r="B55" s="579"/>
      <c r="C55" s="176"/>
      <c r="D55" s="176"/>
      <c r="E55" s="176"/>
      <c r="F55" s="47"/>
      <c r="G55" s="47"/>
      <c r="H55" s="47"/>
      <c r="I55" s="47"/>
    </row>
    <row r="56" spans="1:9" ht="17.25" thickBot="1">
      <c r="A56" s="612" t="s">
        <v>362</v>
      </c>
      <c r="B56" s="614"/>
      <c r="C56" s="614"/>
      <c r="D56" s="614"/>
      <c r="E56" s="614"/>
      <c r="F56" s="614"/>
      <c r="G56" s="614"/>
      <c r="H56" s="614"/>
      <c r="I56" s="613"/>
    </row>
    <row r="57" spans="1:9" ht="17.25" thickBot="1">
      <c r="A57" s="578" t="s">
        <v>180</v>
      </c>
      <c r="B57" s="580"/>
      <c r="C57" s="580"/>
      <c r="D57" s="580"/>
      <c r="E57" s="580"/>
      <c r="F57" s="580"/>
      <c r="G57" s="580"/>
      <c r="H57" s="580"/>
      <c r="I57" s="579"/>
    </row>
    <row r="58" spans="1:9" ht="17.25" thickBot="1">
      <c r="A58" s="612" t="s">
        <v>363</v>
      </c>
      <c r="B58" s="614"/>
      <c r="C58" s="614"/>
      <c r="D58" s="614"/>
      <c r="E58" s="614"/>
      <c r="F58" s="614"/>
      <c r="G58" s="614"/>
      <c r="H58" s="614"/>
      <c r="I58" s="613"/>
    </row>
    <row r="59" spans="1:9" ht="17.25" thickBot="1">
      <c r="A59" s="578" t="s">
        <v>381</v>
      </c>
      <c r="B59" s="580"/>
      <c r="C59" s="580"/>
      <c r="D59" s="580"/>
      <c r="E59" s="580"/>
      <c r="F59" s="580"/>
      <c r="G59" s="580"/>
      <c r="H59" s="580"/>
      <c r="I59" s="579"/>
    </row>
    <row r="60" spans="1:9" ht="16.5">
      <c r="A60" s="584" t="s">
        <v>350</v>
      </c>
      <c r="B60" s="585"/>
      <c r="C60" s="590" t="s">
        <v>320</v>
      </c>
      <c r="D60" s="591"/>
      <c r="E60" s="591"/>
      <c r="F60" s="591"/>
      <c r="G60" s="591"/>
      <c r="H60" s="591"/>
      <c r="I60" s="592"/>
    </row>
    <row r="61" spans="1:9" ht="16.5">
      <c r="A61" s="586"/>
      <c r="B61" s="587"/>
      <c r="C61" s="593" t="s">
        <v>419</v>
      </c>
      <c r="D61" s="594"/>
      <c r="E61" s="594"/>
      <c r="F61" s="595"/>
      <c r="G61" s="595"/>
      <c r="H61" s="595"/>
      <c r="I61" s="596"/>
    </row>
    <row r="62" spans="1:9" ht="17.25" thickBot="1">
      <c r="A62" s="588"/>
      <c r="B62" s="589"/>
      <c r="C62" s="571" t="s">
        <v>371</v>
      </c>
      <c r="D62" s="572"/>
      <c r="E62" s="572"/>
      <c r="F62" s="573"/>
      <c r="G62" s="573"/>
      <c r="H62" s="573"/>
      <c r="I62" s="574"/>
    </row>
    <row r="63" spans="1:9" ht="17.25" thickBot="1">
      <c r="A63" s="109" t="s">
        <v>409</v>
      </c>
      <c r="B63" s="47" t="s">
        <v>373</v>
      </c>
      <c r="C63" s="575" t="s">
        <v>419</v>
      </c>
      <c r="D63" s="576"/>
      <c r="E63" s="576"/>
      <c r="F63" s="576"/>
      <c r="G63" s="576"/>
      <c r="H63" s="576"/>
      <c r="I63" s="577"/>
    </row>
    <row r="64" spans="1:9" ht="36.75" customHeight="1" thickBot="1">
      <c r="A64" s="578" t="s">
        <v>374</v>
      </c>
      <c r="B64" s="579"/>
      <c r="C64" s="47" t="s">
        <v>420</v>
      </c>
      <c r="D64" s="47">
        <v>0</v>
      </c>
      <c r="E64" s="47">
        <v>1</v>
      </c>
      <c r="F64" s="47">
        <v>2</v>
      </c>
      <c r="G64" s="47"/>
      <c r="H64" s="47"/>
      <c r="I64" s="47"/>
    </row>
    <row r="65" spans="1:9" ht="17.25" thickBot="1">
      <c r="A65" s="578" t="s">
        <v>377</v>
      </c>
      <c r="B65" s="579"/>
      <c r="C65" s="176"/>
      <c r="D65" s="176"/>
      <c r="E65" s="176"/>
      <c r="F65" s="47"/>
      <c r="G65" s="47"/>
      <c r="H65" s="47"/>
      <c r="I65" s="47"/>
    </row>
    <row r="66" spans="1:9" ht="40.5" customHeight="1" thickBot="1">
      <c r="A66" s="578" t="s">
        <v>378</v>
      </c>
      <c r="B66" s="580"/>
      <c r="C66" s="579"/>
      <c r="D66" s="176"/>
      <c r="E66" s="176"/>
      <c r="F66" s="47"/>
      <c r="G66" s="179">
        <f ca="1">SUM('Vayoc Dzor'!C11)</f>
        <v>0</v>
      </c>
      <c r="H66" s="179">
        <f ca="1">SUM('Vayoc Dzor'!D11)</f>
        <v>5354.4</v>
      </c>
      <c r="I66" s="179">
        <f ca="1">SUM('Vayoc Dzor'!E11)</f>
        <v>8924</v>
      </c>
    </row>
    <row r="67" spans="1:9" ht="17.25" thickBot="1">
      <c r="A67" s="578" t="s">
        <v>379</v>
      </c>
      <c r="B67" s="579"/>
      <c r="C67" s="111">
        <f>I66</f>
        <v>8924</v>
      </c>
      <c r="D67" s="111"/>
      <c r="E67" s="111"/>
      <c r="F67" s="47"/>
      <c r="G67" s="47"/>
      <c r="H67" s="47"/>
      <c r="I67" s="47"/>
    </row>
    <row r="68" spans="1:9" ht="68.25" customHeight="1" thickBot="1">
      <c r="A68" s="578" t="s">
        <v>380</v>
      </c>
      <c r="B68" s="579"/>
      <c r="C68" s="176"/>
      <c r="D68" s="176"/>
      <c r="E68" s="176"/>
      <c r="F68" s="47"/>
      <c r="G68" s="47"/>
      <c r="H68" s="47"/>
      <c r="I68" s="47"/>
    </row>
    <row r="69" spans="1:9" ht="16.5">
      <c r="A69" s="581" t="s">
        <v>362</v>
      </c>
      <c r="B69" s="582"/>
      <c r="C69" s="582"/>
      <c r="D69" s="582"/>
      <c r="E69" s="582"/>
      <c r="F69" s="582"/>
      <c r="G69" s="582"/>
      <c r="H69" s="582"/>
      <c r="I69" s="583"/>
    </row>
    <row r="70" spans="1:9" ht="17.25" thickBot="1">
      <c r="A70" s="575" t="s">
        <v>181</v>
      </c>
      <c r="B70" s="576"/>
      <c r="C70" s="576"/>
      <c r="D70" s="576"/>
      <c r="E70" s="576"/>
      <c r="F70" s="576"/>
      <c r="G70" s="576"/>
      <c r="H70" s="576"/>
      <c r="I70" s="577"/>
    </row>
    <row r="71" spans="1:9" ht="16.5">
      <c r="A71" s="581" t="s">
        <v>363</v>
      </c>
      <c r="B71" s="582"/>
      <c r="C71" s="582"/>
      <c r="D71" s="582"/>
      <c r="E71" s="582"/>
      <c r="F71" s="582"/>
      <c r="G71" s="582"/>
      <c r="H71" s="582"/>
      <c r="I71" s="583"/>
    </row>
    <row r="72" spans="1:9" ht="17.25" thickBot="1">
      <c r="A72" s="575" t="s">
        <v>381</v>
      </c>
      <c r="B72" s="576"/>
      <c r="C72" s="576"/>
      <c r="D72" s="576"/>
      <c r="E72" s="576"/>
      <c r="F72" s="576"/>
      <c r="G72" s="576"/>
      <c r="H72" s="576"/>
      <c r="I72" s="577"/>
    </row>
    <row r="73" spans="1:9" ht="16.5">
      <c r="A73" s="332" t="s">
        <v>350</v>
      </c>
      <c r="B73" s="333"/>
      <c r="C73" s="336" t="s">
        <v>320</v>
      </c>
      <c r="D73" s="337"/>
      <c r="E73" s="337"/>
      <c r="F73" s="337"/>
      <c r="G73" s="337"/>
      <c r="H73" s="337"/>
      <c r="I73" s="338"/>
    </row>
    <row r="74" spans="1:9" ht="16.5">
      <c r="A74" s="334"/>
      <c r="B74" s="335"/>
      <c r="C74" s="339" t="s">
        <v>421</v>
      </c>
      <c r="D74" s="340"/>
      <c r="E74" s="340"/>
      <c r="F74" s="340"/>
      <c r="G74" s="340"/>
      <c r="H74" s="340"/>
      <c r="I74" s="341"/>
    </row>
    <row r="75" spans="1:9" ht="16.5">
      <c r="A75" s="294" t="s">
        <v>408</v>
      </c>
      <c r="B75" s="295" t="s">
        <v>373</v>
      </c>
      <c r="C75" s="296" t="s">
        <v>354</v>
      </c>
      <c r="D75" s="297"/>
      <c r="E75" s="297"/>
      <c r="F75" s="297"/>
      <c r="G75" s="297"/>
      <c r="H75" s="297"/>
      <c r="I75" s="298"/>
    </row>
    <row r="76" spans="1:9" ht="17.25" thickBot="1">
      <c r="A76" s="487"/>
      <c r="B76" s="488"/>
      <c r="C76" s="342" t="s">
        <v>422</v>
      </c>
      <c r="D76" s="343"/>
      <c r="E76" s="343"/>
      <c r="F76" s="343"/>
      <c r="G76" s="343"/>
      <c r="H76" s="343"/>
      <c r="I76" s="344"/>
    </row>
    <row r="77" spans="1:9" ht="42" customHeight="1">
      <c r="A77" s="476" t="s">
        <v>374</v>
      </c>
      <c r="B77" s="477"/>
      <c r="C77" s="95" t="s">
        <v>423</v>
      </c>
      <c r="D77" s="96">
        <v>1</v>
      </c>
      <c r="E77" s="96">
        <v>1</v>
      </c>
      <c r="F77" s="96">
        <v>1</v>
      </c>
      <c r="G77" s="97"/>
      <c r="H77" s="97"/>
      <c r="I77" s="98"/>
    </row>
    <row r="78" spans="1:9" ht="17.25" thickBot="1">
      <c r="A78" s="478" t="s">
        <v>377</v>
      </c>
      <c r="B78" s="479"/>
      <c r="C78" s="99"/>
      <c r="D78" s="99"/>
      <c r="E78" s="99"/>
      <c r="F78" s="38"/>
      <c r="G78" s="100"/>
      <c r="H78" s="100"/>
      <c r="I78" s="39"/>
    </row>
    <row r="79" spans="1:9" ht="42" customHeight="1" thickBot="1">
      <c r="A79" s="489" t="s">
        <v>389</v>
      </c>
      <c r="B79" s="490"/>
      <c r="C79" s="490"/>
      <c r="D79" s="101"/>
      <c r="E79" s="101"/>
      <c r="F79" s="67"/>
      <c r="G79" s="102">
        <f ca="1">SUM('Vayoc Dzor'!C23)</f>
        <v>0</v>
      </c>
      <c r="H79" s="102">
        <f ca="1">SUM('Vayoc Dzor'!D23)</f>
        <v>9900</v>
      </c>
      <c r="I79" s="102">
        <f ca="1">SUM('Vayoc Dzor'!E23)</f>
        <v>11000</v>
      </c>
    </row>
    <row r="80" spans="1:9" ht="36" customHeight="1" thickBot="1">
      <c r="A80" s="305" t="s">
        <v>390</v>
      </c>
      <c r="B80" s="306"/>
      <c r="C80" s="103">
        <f>I79</f>
        <v>11000</v>
      </c>
      <c r="D80" s="103"/>
      <c r="E80" s="103"/>
      <c r="F80" s="67"/>
      <c r="G80" s="71"/>
      <c r="H80" s="71"/>
      <c r="I80" s="66"/>
    </row>
    <row r="81" spans="1:9" ht="77.25" customHeight="1" thickBot="1">
      <c r="A81" s="305" t="s">
        <v>391</v>
      </c>
      <c r="B81" s="306"/>
      <c r="C81" s="69"/>
      <c r="D81" s="69"/>
      <c r="E81" s="69"/>
      <c r="F81" s="67"/>
      <c r="G81" s="71"/>
      <c r="H81" s="71"/>
      <c r="I81" s="66"/>
    </row>
    <row r="82" spans="1:9" ht="16.5">
      <c r="A82" s="290" t="s">
        <v>362</v>
      </c>
      <c r="B82" s="291"/>
      <c r="C82" s="291"/>
      <c r="D82" s="291"/>
      <c r="E82" s="291"/>
      <c r="F82" s="291"/>
      <c r="G82" s="292"/>
      <c r="H82" s="292"/>
      <c r="I82" s="293"/>
    </row>
    <row r="83" spans="1:9" ht="17.25" thickBot="1">
      <c r="A83" s="311" t="s">
        <v>182</v>
      </c>
      <c r="B83" s="312"/>
      <c r="C83" s="312"/>
      <c r="D83" s="312"/>
      <c r="E83" s="312"/>
      <c r="F83" s="312"/>
      <c r="G83" s="313"/>
      <c r="H83" s="313"/>
      <c r="I83" s="314"/>
    </row>
    <row r="84" spans="1:9" ht="16.5">
      <c r="A84" s="290" t="s">
        <v>363</v>
      </c>
      <c r="B84" s="291"/>
      <c r="C84" s="291"/>
      <c r="D84" s="291"/>
      <c r="E84" s="291"/>
      <c r="F84" s="291"/>
      <c r="G84" s="292"/>
      <c r="H84" s="292"/>
      <c r="I84" s="293"/>
    </row>
    <row r="85" spans="1:9" ht="17.25" thickBot="1">
      <c r="A85" s="311" t="s">
        <v>381</v>
      </c>
      <c r="B85" s="312"/>
      <c r="C85" s="312"/>
      <c r="D85" s="312"/>
      <c r="E85" s="312"/>
      <c r="F85" s="312"/>
      <c r="G85" s="313"/>
      <c r="H85" s="313"/>
      <c r="I85" s="314"/>
    </row>
    <row r="86" spans="1:9" ht="16.5">
      <c r="A86" s="584" t="s">
        <v>350</v>
      </c>
      <c r="B86" s="585"/>
      <c r="C86" s="590" t="s">
        <v>320</v>
      </c>
      <c r="D86" s="591"/>
      <c r="E86" s="591"/>
      <c r="F86" s="591"/>
      <c r="G86" s="591"/>
      <c r="H86" s="591"/>
      <c r="I86" s="592"/>
    </row>
    <row r="87" spans="1:9" ht="16.5">
      <c r="A87" s="586"/>
      <c r="B87" s="587"/>
      <c r="C87" s="593" t="s">
        <v>416</v>
      </c>
      <c r="D87" s="594"/>
      <c r="E87" s="594"/>
      <c r="F87" s="595"/>
      <c r="G87" s="595"/>
      <c r="H87" s="595"/>
      <c r="I87" s="596"/>
    </row>
    <row r="88" spans="1:9" ht="17.25" thickBot="1">
      <c r="A88" s="588"/>
      <c r="B88" s="589"/>
      <c r="C88" s="571" t="s">
        <v>371</v>
      </c>
      <c r="D88" s="572"/>
      <c r="E88" s="572"/>
      <c r="F88" s="573"/>
      <c r="G88" s="573"/>
      <c r="H88" s="573"/>
      <c r="I88" s="574"/>
    </row>
    <row r="89" spans="1:9" ht="17.25" thickBot="1">
      <c r="A89" s="109" t="s">
        <v>385</v>
      </c>
      <c r="B89" s="47" t="s">
        <v>373</v>
      </c>
      <c r="C89" s="575" t="s">
        <v>417</v>
      </c>
      <c r="D89" s="576"/>
      <c r="E89" s="576"/>
      <c r="F89" s="576"/>
      <c r="G89" s="576"/>
      <c r="H89" s="576"/>
      <c r="I89" s="577"/>
    </row>
    <row r="90" spans="1:9" ht="50.25" thickBot="1">
      <c r="A90" s="578" t="s">
        <v>374</v>
      </c>
      <c r="B90" s="579"/>
      <c r="C90" s="176" t="s">
        <v>418</v>
      </c>
      <c r="D90" s="110">
        <v>0</v>
      </c>
      <c r="E90" s="110">
        <v>0.1</v>
      </c>
      <c r="F90" s="110">
        <v>0.5</v>
      </c>
      <c r="G90" s="47"/>
      <c r="H90" s="47"/>
      <c r="I90" s="47"/>
    </row>
    <row r="91" spans="1:9" ht="17.25" thickBot="1">
      <c r="A91" s="578" t="s">
        <v>377</v>
      </c>
      <c r="B91" s="579"/>
      <c r="C91" s="176"/>
      <c r="D91" s="176"/>
      <c r="E91" s="176"/>
      <c r="F91" s="47"/>
      <c r="G91" s="47"/>
      <c r="H91" s="47"/>
      <c r="I91" s="47"/>
    </row>
    <row r="92" spans="1:9" ht="37.5" customHeight="1" thickBot="1">
      <c r="A92" s="578" t="s">
        <v>378</v>
      </c>
      <c r="B92" s="580"/>
      <c r="C92" s="579"/>
      <c r="D92" s="176"/>
      <c r="E92" s="176"/>
      <c r="F92" s="47"/>
      <c r="G92" s="110">
        <f ca="1">SUM('Vayoc Dzor'!C20)</f>
        <v>0</v>
      </c>
      <c r="H92" s="110">
        <f ca="1">SUM('Vayoc Dzor'!D20)</f>
        <v>56000</v>
      </c>
      <c r="I92" s="110">
        <f ca="1">SUM('Vayoc Dzor'!E20)</f>
        <v>70000</v>
      </c>
    </row>
    <row r="93" spans="1:9" ht="17.25" thickBot="1">
      <c r="A93" s="578" t="s">
        <v>379</v>
      </c>
      <c r="B93" s="579"/>
      <c r="C93" s="185">
        <f>I92</f>
        <v>70000</v>
      </c>
      <c r="D93" s="185"/>
      <c r="E93" s="185"/>
      <c r="F93" s="47"/>
      <c r="G93" s="47"/>
      <c r="H93" s="47"/>
      <c r="I93" s="47"/>
    </row>
    <row r="94" spans="1:9" ht="68.25" customHeight="1" thickBot="1">
      <c r="A94" s="578" t="s">
        <v>380</v>
      </c>
      <c r="B94" s="579"/>
      <c r="C94" s="176"/>
      <c r="D94" s="176"/>
      <c r="E94" s="176"/>
      <c r="F94" s="47"/>
      <c r="G94" s="47"/>
      <c r="H94" s="47"/>
      <c r="I94" s="47"/>
    </row>
    <row r="95" spans="1:9" ht="16.5">
      <c r="A95" s="581" t="s">
        <v>362</v>
      </c>
      <c r="B95" s="582"/>
      <c r="C95" s="582"/>
      <c r="D95" s="582"/>
      <c r="E95" s="582"/>
      <c r="F95" s="582"/>
      <c r="G95" s="582"/>
      <c r="H95" s="582"/>
      <c r="I95" s="583"/>
    </row>
    <row r="96" spans="1:9" ht="17.25" thickBot="1">
      <c r="A96" s="575" t="s">
        <v>183</v>
      </c>
      <c r="B96" s="576"/>
      <c r="C96" s="576"/>
      <c r="D96" s="576"/>
      <c r="E96" s="576"/>
      <c r="F96" s="576"/>
      <c r="G96" s="576"/>
      <c r="H96" s="576"/>
      <c r="I96" s="577"/>
    </row>
    <row r="97" spans="1:9" ht="16.5">
      <c r="A97" s="581" t="s">
        <v>363</v>
      </c>
      <c r="B97" s="582"/>
      <c r="C97" s="582"/>
      <c r="D97" s="582"/>
      <c r="E97" s="582"/>
      <c r="F97" s="582"/>
      <c r="G97" s="582"/>
      <c r="H97" s="582"/>
      <c r="I97" s="583"/>
    </row>
    <row r="98" spans="1:9" ht="17.25" thickBot="1">
      <c r="A98" s="575" t="s">
        <v>381</v>
      </c>
      <c r="B98" s="576"/>
      <c r="C98" s="576"/>
      <c r="D98" s="576"/>
      <c r="E98" s="576"/>
      <c r="F98" s="576"/>
      <c r="G98" s="576"/>
      <c r="H98" s="576"/>
      <c r="I98" s="577"/>
    </row>
    <row r="99" spans="1:9" s="37" customFormat="1" ht="38.25" customHeight="1">
      <c r="A99" s="429" t="s">
        <v>347</v>
      </c>
      <c r="B99" s="430"/>
      <c r="C99" s="430"/>
      <c r="D99" s="434" t="s">
        <v>323</v>
      </c>
      <c r="E99" s="435"/>
      <c r="F99" s="435"/>
      <c r="G99" s="435"/>
      <c r="H99" s="435"/>
      <c r="I99" s="436"/>
    </row>
    <row r="100" spans="1:9" s="37" customFormat="1" ht="16.5" customHeight="1">
      <c r="A100" s="431"/>
      <c r="B100" s="415"/>
      <c r="C100" s="415"/>
      <c r="D100" s="411" t="s">
        <v>348</v>
      </c>
      <c r="E100" s="412"/>
      <c r="F100" s="295"/>
      <c r="G100" s="411" t="s">
        <v>349</v>
      </c>
      <c r="H100" s="412"/>
      <c r="I100" s="295"/>
    </row>
    <row r="101" spans="1:9" s="37" customFormat="1" ht="33.75" thickBot="1">
      <c r="A101" s="432"/>
      <c r="B101" s="433"/>
      <c r="C101" s="433"/>
      <c r="D101" s="20" t="s">
        <v>298</v>
      </c>
      <c r="E101" s="20" t="s">
        <v>299</v>
      </c>
      <c r="F101" s="38" t="s">
        <v>288</v>
      </c>
      <c r="G101" s="20" t="s">
        <v>298</v>
      </c>
      <c r="H101" s="20" t="s">
        <v>299</v>
      </c>
      <c r="I101" s="39" t="s">
        <v>288</v>
      </c>
    </row>
    <row r="102" spans="1:9" s="37" customFormat="1" ht="18.75" customHeight="1">
      <c r="A102" s="332" t="s">
        <v>350</v>
      </c>
      <c r="B102" s="333"/>
      <c r="C102" s="336" t="s">
        <v>320</v>
      </c>
      <c r="D102" s="337"/>
      <c r="E102" s="337"/>
      <c r="F102" s="337"/>
      <c r="G102" s="337"/>
      <c r="H102" s="337"/>
      <c r="I102" s="338"/>
    </row>
    <row r="103" spans="1:9" s="37" customFormat="1" ht="40.5" customHeight="1">
      <c r="A103" s="334"/>
      <c r="B103" s="335"/>
      <c r="C103" s="339" t="s">
        <v>152</v>
      </c>
      <c r="D103" s="340"/>
      <c r="E103" s="340"/>
      <c r="F103" s="340"/>
      <c r="G103" s="340"/>
      <c r="H103" s="340"/>
      <c r="I103" s="341"/>
    </row>
    <row r="104" spans="1:9" s="37" customFormat="1" ht="16.5">
      <c r="A104" s="294" t="s">
        <v>393</v>
      </c>
      <c r="B104" s="295" t="s">
        <v>394</v>
      </c>
      <c r="C104" s="296" t="s">
        <v>354</v>
      </c>
      <c r="D104" s="297"/>
      <c r="E104" s="297"/>
      <c r="F104" s="297"/>
      <c r="G104" s="297"/>
      <c r="H104" s="297"/>
      <c r="I104" s="298"/>
    </row>
    <row r="105" spans="1:9" s="37" customFormat="1" ht="36.75" customHeight="1" thickBot="1">
      <c r="A105" s="294"/>
      <c r="B105" s="295"/>
      <c r="C105" s="342" t="s">
        <v>539</v>
      </c>
      <c r="D105" s="343"/>
      <c r="E105" s="343"/>
      <c r="F105" s="343"/>
      <c r="G105" s="343"/>
      <c r="H105" s="343"/>
      <c r="I105" s="344"/>
    </row>
    <row r="106" spans="1:9" s="37" customFormat="1" ht="54.75" customHeight="1" thickBot="1">
      <c r="A106" s="305" t="s">
        <v>396</v>
      </c>
      <c r="B106" s="306"/>
      <c r="C106" s="63" t="s">
        <v>397</v>
      </c>
      <c r="D106" s="65">
        <v>1</v>
      </c>
      <c r="E106" s="65">
        <v>1</v>
      </c>
      <c r="F106" s="64">
        <v>1</v>
      </c>
      <c r="G106" s="71"/>
      <c r="H106" s="71"/>
      <c r="I106" s="66"/>
    </row>
    <row r="107" spans="1:9" s="37" customFormat="1" ht="17.25" thickBot="1">
      <c r="A107" s="305" t="s">
        <v>398</v>
      </c>
      <c r="B107" s="306"/>
      <c r="C107" s="63"/>
      <c r="D107" s="67" t="s">
        <v>356</v>
      </c>
      <c r="E107" s="67" t="s">
        <v>356</v>
      </c>
      <c r="F107" s="67" t="s">
        <v>356</v>
      </c>
      <c r="G107" s="118">
        <f ca="1">SUM('Vayoc Dzor'!C24)</f>
        <v>0</v>
      </c>
      <c r="H107" s="118">
        <f ca="1">SUM('Vayoc Dzor'!D24)</f>
        <v>3200</v>
      </c>
      <c r="I107" s="118">
        <f ca="1">SUM('Vayoc Dzor'!E24)</f>
        <v>3200</v>
      </c>
    </row>
    <row r="108" spans="1:9" s="37" customFormat="1" ht="17.25" thickBot="1">
      <c r="A108" s="305" t="s">
        <v>399</v>
      </c>
      <c r="B108" s="307"/>
      <c r="C108" s="306"/>
      <c r="D108" s="70"/>
      <c r="E108" s="70"/>
      <c r="F108" s="67"/>
      <c r="G108" s="71"/>
      <c r="H108" s="71"/>
      <c r="I108" s="66"/>
    </row>
    <row r="109" spans="1:9" s="37" customFormat="1" ht="16.5">
      <c r="A109" s="284" t="s">
        <v>400</v>
      </c>
      <c r="B109" s="285"/>
      <c r="C109" s="285"/>
      <c r="D109" s="285"/>
      <c r="E109" s="285"/>
      <c r="F109" s="285"/>
      <c r="G109" s="285"/>
      <c r="H109" s="285"/>
      <c r="I109" s="286"/>
    </row>
    <row r="110" spans="1:9" s="37" customFormat="1" ht="17.25" thickBot="1">
      <c r="A110" s="287" t="s">
        <v>449</v>
      </c>
      <c r="B110" s="288"/>
      <c r="C110" s="288"/>
      <c r="D110" s="288"/>
      <c r="E110" s="288"/>
      <c r="F110" s="288"/>
      <c r="G110" s="288"/>
      <c r="H110" s="288"/>
      <c r="I110" s="289"/>
    </row>
    <row r="111" spans="1:9" s="37" customFormat="1" ht="16.5">
      <c r="A111" s="290" t="s">
        <v>362</v>
      </c>
      <c r="B111" s="291"/>
      <c r="C111" s="291"/>
      <c r="D111" s="291"/>
      <c r="E111" s="291"/>
      <c r="F111" s="291"/>
      <c r="G111" s="292"/>
      <c r="H111" s="292"/>
      <c r="I111" s="293"/>
    </row>
    <row r="112" spans="1:9" s="37" customFormat="1" ht="17.25" thickBot="1">
      <c r="A112" s="311" t="s">
        <v>402</v>
      </c>
      <c r="B112" s="312"/>
      <c r="C112" s="312"/>
      <c r="D112" s="312"/>
      <c r="E112" s="312"/>
      <c r="F112" s="312"/>
      <c r="G112" s="313"/>
      <c r="H112" s="313"/>
      <c r="I112" s="314"/>
    </row>
    <row r="113" spans="1:9" s="37" customFormat="1" ht="16.5">
      <c r="A113" s="290" t="s">
        <v>363</v>
      </c>
      <c r="B113" s="291"/>
      <c r="C113" s="291"/>
      <c r="D113" s="291"/>
      <c r="E113" s="291"/>
      <c r="F113" s="291"/>
      <c r="G113" s="292"/>
      <c r="H113" s="292"/>
      <c r="I113" s="293"/>
    </row>
    <row r="114" spans="1:9" s="37" customFormat="1" ht="50.25" customHeight="1" thickBot="1">
      <c r="A114" s="311" t="s">
        <v>403</v>
      </c>
      <c r="B114" s="312"/>
      <c r="C114" s="312"/>
      <c r="D114" s="312"/>
      <c r="E114" s="312"/>
      <c r="F114" s="312"/>
      <c r="G114" s="313"/>
      <c r="H114" s="313"/>
      <c r="I114" s="314"/>
    </row>
    <row r="115" spans="1:9" s="37" customFormat="1" ht="16.5">
      <c r="A115" s="332" t="s">
        <v>350</v>
      </c>
      <c r="B115" s="333"/>
      <c r="C115" s="296" t="s">
        <v>320</v>
      </c>
      <c r="D115" s="297"/>
      <c r="E115" s="297"/>
      <c r="F115" s="297"/>
      <c r="G115" s="297"/>
      <c r="H115" s="297"/>
      <c r="I115" s="298"/>
    </row>
    <row r="116" spans="1:9" s="37" customFormat="1" ht="16.5">
      <c r="A116" s="334"/>
      <c r="B116" s="335"/>
      <c r="C116" s="621" t="s">
        <v>153</v>
      </c>
      <c r="D116" s="622"/>
      <c r="E116" s="622"/>
      <c r="F116" s="623"/>
      <c r="G116" s="623"/>
      <c r="H116" s="623"/>
      <c r="I116" s="624"/>
    </row>
    <row r="117" spans="1:9" s="37" customFormat="1" ht="16.5">
      <c r="A117" s="294" t="s">
        <v>450</v>
      </c>
      <c r="B117" s="295" t="s">
        <v>394</v>
      </c>
      <c r="C117" s="296" t="s">
        <v>354</v>
      </c>
      <c r="D117" s="297"/>
      <c r="E117" s="297"/>
      <c r="F117" s="297"/>
      <c r="G117" s="297"/>
      <c r="H117" s="297"/>
      <c r="I117" s="298"/>
    </row>
    <row r="118" spans="1:9" s="37" customFormat="1" ht="33.75" customHeight="1" thickBot="1">
      <c r="A118" s="294"/>
      <c r="B118" s="295"/>
      <c r="C118" s="342" t="s">
        <v>154</v>
      </c>
      <c r="D118" s="343"/>
      <c r="E118" s="343"/>
      <c r="F118" s="343"/>
      <c r="G118" s="343"/>
      <c r="H118" s="343"/>
      <c r="I118" s="344"/>
    </row>
    <row r="119" spans="1:9" s="231" customFormat="1" ht="50.25" customHeight="1" thickBot="1">
      <c r="A119" s="305" t="s">
        <v>396</v>
      </c>
      <c r="B119" s="306"/>
      <c r="C119" s="196" t="s">
        <v>397</v>
      </c>
      <c r="D119" s="197">
        <v>1</v>
      </c>
      <c r="E119" s="197">
        <v>1</v>
      </c>
      <c r="F119" s="198">
        <v>1</v>
      </c>
      <c r="G119" s="199"/>
      <c r="H119" s="199"/>
      <c r="I119" s="200"/>
    </row>
    <row r="120" spans="1:9" s="37" customFormat="1" ht="18.75" thickBot="1">
      <c r="A120" s="305" t="s">
        <v>398</v>
      </c>
      <c r="B120" s="306"/>
      <c r="C120" s="63"/>
      <c r="D120" s="67" t="s">
        <v>356</v>
      </c>
      <c r="E120" s="67" t="s">
        <v>356</v>
      </c>
      <c r="F120" s="67" t="s">
        <v>356</v>
      </c>
      <c r="G120" s="1">
        <f ca="1">SUM('Vayoc Dzor'!C25)</f>
        <v>0</v>
      </c>
      <c r="H120" s="1">
        <f ca="1">SUM('Vayoc Dzor'!D25)</f>
        <v>0</v>
      </c>
      <c r="I120" s="1">
        <f ca="1">SUM('Vayoc Dzor'!E25)</f>
        <v>30000</v>
      </c>
    </row>
    <row r="121" spans="1:9" s="37" customFormat="1" ht="17.25" thickBot="1">
      <c r="A121" s="305" t="s">
        <v>399</v>
      </c>
      <c r="B121" s="307"/>
      <c r="C121" s="306"/>
      <c r="D121" s="70"/>
      <c r="E121" s="70"/>
      <c r="F121" s="67"/>
      <c r="G121" s="71"/>
      <c r="H121" s="71"/>
      <c r="I121" s="66"/>
    </row>
    <row r="122" spans="1:9" s="37" customFormat="1" ht="16.5">
      <c r="A122" s="284" t="s">
        <v>400</v>
      </c>
      <c r="B122" s="285"/>
      <c r="C122" s="285"/>
      <c r="D122" s="285"/>
      <c r="E122" s="285"/>
      <c r="F122" s="285"/>
      <c r="G122" s="285"/>
      <c r="H122" s="285"/>
      <c r="I122" s="286"/>
    </row>
    <row r="123" spans="1:9" s="37" customFormat="1" ht="17.25" thickBot="1">
      <c r="A123" s="287" t="s">
        <v>521</v>
      </c>
      <c r="B123" s="288"/>
      <c r="C123" s="288"/>
      <c r="D123" s="288"/>
      <c r="E123" s="288"/>
      <c r="F123" s="288"/>
      <c r="G123" s="288"/>
      <c r="H123" s="288"/>
      <c r="I123" s="289"/>
    </row>
    <row r="124" spans="1:9" s="37" customFormat="1" ht="16.5">
      <c r="A124" s="290" t="s">
        <v>362</v>
      </c>
      <c r="B124" s="291"/>
      <c r="C124" s="291"/>
      <c r="D124" s="291"/>
      <c r="E124" s="291"/>
      <c r="F124" s="291"/>
      <c r="G124" s="292"/>
      <c r="H124" s="292"/>
      <c r="I124" s="293"/>
    </row>
    <row r="125" spans="1:9" s="37" customFormat="1" ht="17.25" thickBot="1">
      <c r="A125" s="311" t="s">
        <v>402</v>
      </c>
      <c r="B125" s="312"/>
      <c r="C125" s="312"/>
      <c r="D125" s="312"/>
      <c r="E125" s="312"/>
      <c r="F125" s="312"/>
      <c r="G125" s="313"/>
      <c r="H125" s="313"/>
      <c r="I125" s="314"/>
    </row>
    <row r="126" spans="1:9" s="37" customFormat="1" ht="16.5">
      <c r="A126" s="290" t="s">
        <v>363</v>
      </c>
      <c r="B126" s="291"/>
      <c r="C126" s="291"/>
      <c r="D126" s="291"/>
      <c r="E126" s="291"/>
      <c r="F126" s="291"/>
      <c r="G126" s="292"/>
      <c r="H126" s="292"/>
      <c r="I126" s="293"/>
    </row>
    <row r="127" spans="1:9" s="37" customFormat="1" ht="33.75" customHeight="1" thickBot="1">
      <c r="A127" s="311" t="s">
        <v>403</v>
      </c>
      <c r="B127" s="312"/>
      <c r="C127" s="312"/>
      <c r="D127" s="312"/>
      <c r="E127" s="312"/>
      <c r="F127" s="312"/>
      <c r="G127" s="313"/>
      <c r="H127" s="313"/>
      <c r="I127" s="314"/>
    </row>
    <row r="128" spans="1:9" s="37" customFormat="1" ht="16.5">
      <c r="A128" s="379" t="s">
        <v>350</v>
      </c>
      <c r="B128" s="380"/>
      <c r="C128" s="383" t="s">
        <v>320</v>
      </c>
      <c r="D128" s="384"/>
      <c r="E128" s="384"/>
      <c r="F128" s="384"/>
      <c r="G128" s="384"/>
      <c r="H128" s="384"/>
      <c r="I128" s="385"/>
    </row>
    <row r="129" spans="1:9" s="37" customFormat="1" ht="16.5">
      <c r="A129" s="381"/>
      <c r="B129" s="382"/>
      <c r="C129" s="386" t="s">
        <v>384</v>
      </c>
      <c r="D129" s="387"/>
      <c r="E129" s="387"/>
      <c r="F129" s="387"/>
      <c r="G129" s="387"/>
      <c r="H129" s="387"/>
      <c r="I129" s="388"/>
    </row>
    <row r="130" spans="1:9" s="37" customFormat="1" ht="16.5">
      <c r="A130" s="361" t="s">
        <v>434</v>
      </c>
      <c r="B130" s="363" t="s">
        <v>178</v>
      </c>
      <c r="C130" s="365" t="s">
        <v>354</v>
      </c>
      <c r="D130" s="366"/>
      <c r="E130" s="366"/>
      <c r="F130" s="366"/>
      <c r="G130" s="366"/>
      <c r="H130" s="366"/>
      <c r="I130" s="367"/>
    </row>
    <row r="131" spans="1:9" s="37" customFormat="1" ht="17.25" thickBot="1">
      <c r="A131" s="362"/>
      <c r="B131" s="364"/>
      <c r="C131" s="368" t="s">
        <v>386</v>
      </c>
      <c r="D131" s="369"/>
      <c r="E131" s="369"/>
      <c r="F131" s="369"/>
      <c r="G131" s="369"/>
      <c r="H131" s="369"/>
      <c r="I131" s="370"/>
    </row>
    <row r="132" spans="1:9" s="37" customFormat="1" ht="66">
      <c r="A132" s="347" t="s">
        <v>374</v>
      </c>
      <c r="B132" s="348"/>
      <c r="C132" s="48" t="s">
        <v>387</v>
      </c>
      <c r="D132" s="77">
        <v>12</v>
      </c>
      <c r="E132" s="77">
        <v>12</v>
      </c>
      <c r="F132" s="77">
        <v>12</v>
      </c>
      <c r="G132" s="50"/>
      <c r="H132" s="50"/>
      <c r="I132" s="51"/>
    </row>
    <row r="133" spans="1:9" s="37" customFormat="1" ht="83.25" thickBot="1">
      <c r="A133" s="345" t="s">
        <v>377</v>
      </c>
      <c r="B133" s="346"/>
      <c r="C133" s="52" t="s">
        <v>388</v>
      </c>
      <c r="D133" s="52"/>
      <c r="E133" s="52"/>
      <c r="F133" s="53">
        <v>100</v>
      </c>
      <c r="G133" s="54"/>
      <c r="H133" s="54"/>
      <c r="I133" s="55"/>
    </row>
    <row r="134" spans="1:9" s="37" customFormat="1" ht="35.25" customHeight="1" thickBot="1">
      <c r="A134" s="353" t="s">
        <v>389</v>
      </c>
      <c r="B134" s="354"/>
      <c r="C134" s="354"/>
      <c r="D134" s="56"/>
      <c r="E134" s="56"/>
      <c r="F134" s="57"/>
      <c r="G134" s="58">
        <f ca="1">'Vayoc Dzor'!C42</f>
        <v>8750</v>
      </c>
      <c r="H134" s="58">
        <f ca="1">'Vayoc Dzor'!D42</f>
        <v>8750</v>
      </c>
      <c r="I134" s="58">
        <f ca="1">'Vayoc Dzor'!E42</f>
        <v>8750</v>
      </c>
    </row>
    <row r="135" spans="1:9" s="37" customFormat="1" ht="35.25" customHeight="1" thickBot="1">
      <c r="A135" s="355" t="s">
        <v>390</v>
      </c>
      <c r="B135" s="356"/>
      <c r="C135" s="58">
        <f>I134</f>
        <v>8750</v>
      </c>
      <c r="D135" s="59"/>
      <c r="E135" s="59"/>
      <c r="F135" s="57"/>
      <c r="G135" s="60"/>
      <c r="H135" s="60"/>
      <c r="I135" s="61"/>
    </row>
    <row r="136" spans="1:9" s="37" customFormat="1" ht="80.25" customHeight="1" thickBot="1">
      <c r="A136" s="355" t="s">
        <v>391</v>
      </c>
      <c r="B136" s="356"/>
      <c r="C136" s="62"/>
      <c r="D136" s="62"/>
      <c r="E136" s="62"/>
      <c r="F136" s="57"/>
      <c r="G136" s="60"/>
      <c r="H136" s="60"/>
      <c r="I136" s="61"/>
    </row>
    <row r="137" spans="1:9" s="37" customFormat="1" ht="23.25" customHeight="1">
      <c r="A137" s="357" t="s">
        <v>362</v>
      </c>
      <c r="B137" s="358"/>
      <c r="C137" s="358"/>
      <c r="D137" s="358"/>
      <c r="E137" s="358"/>
      <c r="F137" s="358"/>
      <c r="G137" s="359"/>
      <c r="H137" s="359"/>
      <c r="I137" s="360"/>
    </row>
    <row r="138" spans="1:9" s="37" customFormat="1" ht="17.25" thickBot="1">
      <c r="A138" s="349" t="s">
        <v>182</v>
      </c>
      <c r="B138" s="350"/>
      <c r="C138" s="350"/>
      <c r="D138" s="350"/>
      <c r="E138" s="350"/>
      <c r="F138" s="350"/>
      <c r="G138" s="351"/>
      <c r="H138" s="351"/>
      <c r="I138" s="352"/>
    </row>
    <row r="139" spans="1:9" s="37" customFormat="1" ht="16.5">
      <c r="A139" s="357" t="s">
        <v>363</v>
      </c>
      <c r="B139" s="358"/>
      <c r="C139" s="358"/>
      <c r="D139" s="358"/>
      <c r="E139" s="358"/>
      <c r="F139" s="358"/>
      <c r="G139" s="359"/>
      <c r="H139" s="359"/>
      <c r="I139" s="360"/>
    </row>
    <row r="140" spans="1:9" s="37" customFormat="1" ht="17.25" thickBot="1">
      <c r="A140" s="349" t="s">
        <v>381</v>
      </c>
      <c r="B140" s="350"/>
      <c r="C140" s="350"/>
      <c r="D140" s="350"/>
      <c r="E140" s="350"/>
      <c r="F140" s="350"/>
      <c r="G140" s="351"/>
      <c r="H140" s="351"/>
      <c r="I140" s="352"/>
    </row>
    <row r="141" spans="1:9" s="231" customFormat="1" ht="16.5">
      <c r="A141" s="332" t="s">
        <v>350</v>
      </c>
      <c r="B141" s="333"/>
      <c r="C141" s="296" t="s">
        <v>320</v>
      </c>
      <c r="D141" s="297"/>
      <c r="E141" s="297"/>
      <c r="F141" s="297"/>
      <c r="G141" s="297"/>
      <c r="H141" s="297"/>
      <c r="I141" s="298"/>
    </row>
    <row r="142" spans="1:9" s="231" customFormat="1" ht="16.5">
      <c r="A142" s="334"/>
      <c r="B142" s="335"/>
      <c r="C142" s="635" t="s">
        <v>153</v>
      </c>
      <c r="D142" s="636"/>
      <c r="E142" s="636"/>
      <c r="F142" s="637"/>
      <c r="G142" s="637"/>
      <c r="H142" s="637"/>
      <c r="I142" s="638"/>
    </row>
    <row r="143" spans="1:9" s="231" customFormat="1" ht="16.5">
      <c r="A143" s="294" t="s">
        <v>450</v>
      </c>
      <c r="B143" s="295" t="s">
        <v>394</v>
      </c>
      <c r="C143" s="296" t="s">
        <v>354</v>
      </c>
      <c r="D143" s="297"/>
      <c r="E143" s="297"/>
      <c r="F143" s="297"/>
      <c r="G143" s="297"/>
      <c r="H143" s="297"/>
      <c r="I143" s="298"/>
    </row>
    <row r="144" spans="1:9" s="231" customFormat="1" ht="33.75" customHeight="1" thickBot="1">
      <c r="A144" s="294"/>
      <c r="B144" s="295"/>
      <c r="C144" s="342" t="s">
        <v>253</v>
      </c>
      <c r="D144" s="343"/>
      <c r="E144" s="343"/>
      <c r="F144" s="343"/>
      <c r="G144" s="343"/>
      <c r="H144" s="343"/>
      <c r="I144" s="344"/>
    </row>
    <row r="145" spans="1:9" s="231" customFormat="1" ht="50.25" customHeight="1" thickBot="1">
      <c r="A145" s="305" t="s">
        <v>396</v>
      </c>
      <c r="B145" s="306"/>
      <c r="C145" s="196" t="s">
        <v>397</v>
      </c>
      <c r="D145" s="197">
        <v>12</v>
      </c>
      <c r="E145" s="197">
        <v>12</v>
      </c>
      <c r="F145" s="198">
        <v>12</v>
      </c>
      <c r="G145" s="199"/>
      <c r="H145" s="199"/>
      <c r="I145" s="200"/>
    </row>
    <row r="146" spans="1:9" s="231" customFormat="1" ht="17.25" thickBot="1">
      <c r="A146" s="305" t="s">
        <v>398</v>
      </c>
      <c r="B146" s="306"/>
      <c r="C146" s="196"/>
      <c r="D146" s="232" t="s">
        <v>356</v>
      </c>
      <c r="E146" s="232" t="s">
        <v>356</v>
      </c>
      <c r="F146" s="232" t="s">
        <v>356</v>
      </c>
      <c r="G146" s="233">
        <f ca="1">SUM('Vayoc Dzor'!C28)</f>
        <v>14126.8</v>
      </c>
      <c r="H146" s="233">
        <f ca="1">SUM('Vayoc Dzor'!D28)</f>
        <v>14126.8</v>
      </c>
      <c r="I146" s="233">
        <f ca="1">SUM('Vayoc Dzor'!E28)</f>
        <v>14126.8</v>
      </c>
    </row>
    <row r="147" spans="1:9" s="231" customFormat="1" ht="17.25" thickBot="1">
      <c r="A147" s="305" t="s">
        <v>399</v>
      </c>
      <c r="B147" s="307"/>
      <c r="C147" s="306"/>
      <c r="D147" s="234"/>
      <c r="E147" s="234"/>
      <c r="F147" s="232"/>
      <c r="G147" s="199"/>
      <c r="H147" s="199"/>
      <c r="I147" s="200"/>
    </row>
    <row r="148" spans="1:9" s="231" customFormat="1" ht="16.5">
      <c r="A148" s="284" t="s">
        <v>400</v>
      </c>
      <c r="B148" s="285"/>
      <c r="C148" s="285"/>
      <c r="D148" s="285"/>
      <c r="E148" s="285"/>
      <c r="F148" s="285"/>
      <c r="G148" s="285"/>
      <c r="H148" s="285"/>
      <c r="I148" s="286"/>
    </row>
    <row r="149" spans="1:9" s="231" customFormat="1" ht="17.25" thickBot="1">
      <c r="A149" s="287" t="s">
        <v>111</v>
      </c>
      <c r="B149" s="288"/>
      <c r="C149" s="288"/>
      <c r="D149" s="288"/>
      <c r="E149" s="288"/>
      <c r="F149" s="288"/>
      <c r="G149" s="288"/>
      <c r="H149" s="288"/>
      <c r="I149" s="289"/>
    </row>
    <row r="150" spans="1:9" s="231" customFormat="1" ht="16.5">
      <c r="A150" s="290" t="s">
        <v>362</v>
      </c>
      <c r="B150" s="291"/>
      <c r="C150" s="291"/>
      <c r="D150" s="291"/>
      <c r="E150" s="291"/>
      <c r="F150" s="291"/>
      <c r="G150" s="292"/>
      <c r="H150" s="292"/>
      <c r="I150" s="293"/>
    </row>
    <row r="151" spans="1:9" s="231" customFormat="1" ht="15" customHeight="1" thickBot="1">
      <c r="A151" s="311" t="s">
        <v>402</v>
      </c>
      <c r="B151" s="312"/>
      <c r="C151" s="312"/>
      <c r="D151" s="312"/>
      <c r="E151" s="312"/>
      <c r="F151" s="312"/>
      <c r="G151" s="313"/>
      <c r="H151" s="313"/>
      <c r="I151" s="314"/>
    </row>
    <row r="152" spans="1:9" s="231" customFormat="1" ht="16.5">
      <c r="A152" s="290" t="s">
        <v>363</v>
      </c>
      <c r="B152" s="291"/>
      <c r="C152" s="291"/>
      <c r="D152" s="291"/>
      <c r="E152" s="291"/>
      <c r="F152" s="291"/>
      <c r="G152" s="292"/>
      <c r="H152" s="292"/>
      <c r="I152" s="293"/>
    </row>
    <row r="153" spans="1:9" s="231" customFormat="1" ht="33.75" customHeight="1" thickBot="1">
      <c r="A153" s="311" t="s">
        <v>403</v>
      </c>
      <c r="B153" s="312"/>
      <c r="C153" s="312"/>
      <c r="D153" s="312"/>
      <c r="E153" s="312"/>
      <c r="F153" s="312"/>
      <c r="G153" s="313"/>
      <c r="H153" s="313"/>
      <c r="I153" s="314"/>
    </row>
    <row r="154" spans="1:9" s="211" customFormat="1"/>
    <row r="155" spans="1:9">
      <c r="I155" s="189"/>
    </row>
  </sheetData>
  <mergeCells count="175">
    <mergeCell ref="A147:C147"/>
    <mergeCell ref="A148:I148"/>
    <mergeCell ref="A149:I149"/>
    <mergeCell ref="A150:I150"/>
    <mergeCell ref="A151:I151"/>
    <mergeCell ref="A152:I152"/>
    <mergeCell ref="A153:I153"/>
    <mergeCell ref="A141:B142"/>
    <mergeCell ref="C141:I141"/>
    <mergeCell ref="C142:I142"/>
    <mergeCell ref="A143:A144"/>
    <mergeCell ref="B143:B144"/>
    <mergeCell ref="C143:I143"/>
    <mergeCell ref="C144:I144"/>
    <mergeCell ref="A145:B145"/>
    <mergeCell ref="A146:B146"/>
    <mergeCell ref="A137:I137"/>
    <mergeCell ref="A138:I138"/>
    <mergeCell ref="A139:I139"/>
    <mergeCell ref="A140:I140"/>
    <mergeCell ref="A132:B132"/>
    <mergeCell ref="A133:B133"/>
    <mergeCell ref="A134:C134"/>
    <mergeCell ref="A135:B135"/>
    <mergeCell ref="A130:A131"/>
    <mergeCell ref="B130:B131"/>
    <mergeCell ref="C130:I130"/>
    <mergeCell ref="C131:I131"/>
    <mergeCell ref="A136:B136"/>
    <mergeCell ref="A121:C121"/>
    <mergeCell ref="A122:I122"/>
    <mergeCell ref="A123:I123"/>
    <mergeCell ref="A124:I124"/>
    <mergeCell ref="A125:I125"/>
    <mergeCell ref="A126:I126"/>
    <mergeCell ref="A127:I127"/>
    <mergeCell ref="A128:B129"/>
    <mergeCell ref="C128:I128"/>
    <mergeCell ref="C129:I129"/>
    <mergeCell ref="A115:B116"/>
    <mergeCell ref="C115:I115"/>
    <mergeCell ref="C116:I116"/>
    <mergeCell ref="A117:A118"/>
    <mergeCell ref="B117:B118"/>
    <mergeCell ref="C117:I117"/>
    <mergeCell ref="C118:I118"/>
    <mergeCell ref="A119:B119"/>
    <mergeCell ref="A120:B120"/>
    <mergeCell ref="A110:I110"/>
    <mergeCell ref="A111:I111"/>
    <mergeCell ref="A112:I112"/>
    <mergeCell ref="A113:I113"/>
    <mergeCell ref="A106:B106"/>
    <mergeCell ref="A107:B107"/>
    <mergeCell ref="A108:C108"/>
    <mergeCell ref="A109:I109"/>
    <mergeCell ref="A114:I114"/>
    <mergeCell ref="A99:C101"/>
    <mergeCell ref="D99:I99"/>
    <mergeCell ref="D100:F100"/>
    <mergeCell ref="G100:I100"/>
    <mergeCell ref="A102:B103"/>
    <mergeCell ref="C102:I102"/>
    <mergeCell ref="C103:I103"/>
    <mergeCell ref="A104:A105"/>
    <mergeCell ref="B104:B105"/>
    <mergeCell ref="A86:B88"/>
    <mergeCell ref="C86:I86"/>
    <mergeCell ref="C87:I87"/>
    <mergeCell ref="C88:I88"/>
    <mergeCell ref="C104:I104"/>
    <mergeCell ref="C105:I105"/>
    <mergeCell ref="A96:I96"/>
    <mergeCell ref="A97:I97"/>
    <mergeCell ref="A98:I98"/>
    <mergeCell ref="A81:B81"/>
    <mergeCell ref="A82:I82"/>
    <mergeCell ref="A93:B93"/>
    <mergeCell ref="A94:B94"/>
    <mergeCell ref="A95:I95"/>
    <mergeCell ref="A85:I85"/>
    <mergeCell ref="C89:I89"/>
    <mergeCell ref="A90:B90"/>
    <mergeCell ref="A91:B91"/>
    <mergeCell ref="A92:C92"/>
    <mergeCell ref="A83:I83"/>
    <mergeCell ref="A84:I84"/>
    <mergeCell ref="A75:A76"/>
    <mergeCell ref="B75:B76"/>
    <mergeCell ref="C75:I75"/>
    <mergeCell ref="C76:I76"/>
    <mergeCell ref="A77:B77"/>
    <mergeCell ref="A78:B78"/>
    <mergeCell ref="A79:C79"/>
    <mergeCell ref="A80:B80"/>
    <mergeCell ref="A70:I70"/>
    <mergeCell ref="A71:I71"/>
    <mergeCell ref="A72:I72"/>
    <mergeCell ref="A60:B62"/>
    <mergeCell ref="C60:I60"/>
    <mergeCell ref="C61:I61"/>
    <mergeCell ref="C62:I62"/>
    <mergeCell ref="C63:I63"/>
    <mergeCell ref="A64:B64"/>
    <mergeCell ref="A65:B65"/>
    <mergeCell ref="A57:I57"/>
    <mergeCell ref="A58:I58"/>
    <mergeCell ref="A59:I59"/>
    <mergeCell ref="A73:B74"/>
    <mergeCell ref="C73:I73"/>
    <mergeCell ref="C74:I74"/>
    <mergeCell ref="A66:C66"/>
    <mergeCell ref="A67:B67"/>
    <mergeCell ref="A68:B68"/>
    <mergeCell ref="A69:I69"/>
    <mergeCell ref="C47:I47"/>
    <mergeCell ref="C49:I49"/>
    <mergeCell ref="A50:B51"/>
    <mergeCell ref="A52:B52"/>
    <mergeCell ref="A53:C53"/>
    <mergeCell ref="A56:I56"/>
    <mergeCell ref="A39:I39"/>
    <mergeCell ref="A54:B54"/>
    <mergeCell ref="A55:B55"/>
    <mergeCell ref="A41:I41"/>
    <mergeCell ref="A43:C45"/>
    <mergeCell ref="D43:I43"/>
    <mergeCell ref="D44:F44"/>
    <mergeCell ref="G44:I44"/>
    <mergeCell ref="A46:B48"/>
    <mergeCell ref="C46:I46"/>
    <mergeCell ref="A28:B28"/>
    <mergeCell ref="A29:I29"/>
    <mergeCell ref="A30:I30"/>
    <mergeCell ref="A31:I31"/>
    <mergeCell ref="C48:I48"/>
    <mergeCell ref="A33:B33"/>
    <mergeCell ref="A34:I34"/>
    <mergeCell ref="A35:I35"/>
    <mergeCell ref="A36:I36"/>
    <mergeCell ref="A37:I37"/>
    <mergeCell ref="A32:B32"/>
    <mergeCell ref="C32:I32"/>
    <mergeCell ref="A22:I22"/>
    <mergeCell ref="A23:I23"/>
    <mergeCell ref="A24:B25"/>
    <mergeCell ref="C24:I24"/>
    <mergeCell ref="C25:I25"/>
    <mergeCell ref="A26:A27"/>
    <mergeCell ref="B26:B27"/>
    <mergeCell ref="C26:I26"/>
    <mergeCell ref="A14:B14"/>
    <mergeCell ref="C27:I27"/>
    <mergeCell ref="A17:I17"/>
    <mergeCell ref="A18:B18"/>
    <mergeCell ref="C18:I18"/>
    <mergeCell ref="A19:B19"/>
    <mergeCell ref="A20:I20"/>
    <mergeCell ref="A21:I21"/>
    <mergeCell ref="A10:B11"/>
    <mergeCell ref="C10:I10"/>
    <mergeCell ref="C11:I11"/>
    <mergeCell ref="A12:A13"/>
    <mergeCell ref="B12:B13"/>
    <mergeCell ref="C13:I13"/>
    <mergeCell ref="A1:I1"/>
    <mergeCell ref="A3:I3"/>
    <mergeCell ref="A4:I4"/>
    <mergeCell ref="A15:I15"/>
    <mergeCell ref="A16:I16"/>
    <mergeCell ref="A5:I5"/>
    <mergeCell ref="A7:C9"/>
    <mergeCell ref="D7:I7"/>
    <mergeCell ref="D8:F8"/>
    <mergeCell ref="G8:I8"/>
  </mergeCells>
  <phoneticPr fontId="0" type="noConversion"/>
  <pageMargins left="0.2" right="0.19" top="0.17" bottom="0.17" header="0.17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G65"/>
  <sheetViews>
    <sheetView topLeftCell="A46" zoomScale="85" zoomScaleNormal="85" workbookViewId="0">
      <selection activeCell="B56" sqref="B56"/>
    </sheetView>
  </sheetViews>
  <sheetFormatPr defaultRowHeight="15"/>
  <cols>
    <col min="1" max="1" width="6.85546875" style="4" customWidth="1"/>
    <col min="2" max="2" width="46.28515625" style="154" customWidth="1"/>
    <col min="3" max="4" width="16.5703125" style="4" customWidth="1"/>
    <col min="5" max="5" width="17.5703125" style="4" customWidth="1"/>
    <col min="6" max="6" width="11.42578125" style="4" customWidth="1"/>
    <col min="7" max="7" width="9.7109375" style="4" bestFit="1" customWidth="1"/>
    <col min="8" max="16384" width="9.140625" style="4"/>
  </cols>
  <sheetData>
    <row r="1" spans="1:7" ht="17.25" customHeight="1">
      <c r="A1" s="281" t="s">
        <v>316</v>
      </c>
      <c r="B1" s="281"/>
      <c r="C1" s="281"/>
      <c r="D1" s="281"/>
      <c r="E1" s="281"/>
      <c r="F1" s="120"/>
    </row>
    <row r="2" spans="1:7" ht="34.5" customHeight="1">
      <c r="A2" s="281" t="s">
        <v>285</v>
      </c>
      <c r="B2" s="281"/>
      <c r="C2" s="281"/>
      <c r="D2" s="281"/>
      <c r="E2" s="281"/>
      <c r="F2" s="120"/>
    </row>
    <row r="3" spans="1:7" ht="17.25">
      <c r="A3" s="239"/>
      <c r="B3" s="121"/>
      <c r="C3" s="239"/>
      <c r="D3" s="239"/>
      <c r="E3" s="121"/>
    </row>
    <row r="4" spans="1:7" ht="51" customHeight="1">
      <c r="A4" s="282" t="s">
        <v>315</v>
      </c>
      <c r="B4" s="282"/>
      <c r="C4" s="282"/>
      <c r="D4" s="282"/>
      <c r="E4" s="282"/>
    </row>
    <row r="5" spans="1:7" ht="30.75" customHeight="1">
      <c r="A5" s="122"/>
      <c r="B5" s="122"/>
      <c r="C5" s="122"/>
      <c r="D5" s="122"/>
      <c r="E5" s="122"/>
    </row>
    <row r="6" spans="1:7" ht="18">
      <c r="A6" s="283" t="s">
        <v>286</v>
      </c>
      <c r="B6" s="283"/>
      <c r="C6" s="283"/>
      <c r="D6" s="283"/>
      <c r="E6" s="283"/>
    </row>
    <row r="7" spans="1:7" ht="75" customHeight="1">
      <c r="A7" s="3" t="s">
        <v>282</v>
      </c>
      <c r="B7" s="123" t="s">
        <v>287</v>
      </c>
      <c r="C7" s="124" t="s">
        <v>298</v>
      </c>
      <c r="D7" s="124" t="s">
        <v>299</v>
      </c>
      <c r="E7" s="3" t="s">
        <v>288</v>
      </c>
    </row>
    <row r="8" spans="1:7" ht="17.25">
      <c r="A8" s="125"/>
      <c r="B8" s="3" t="s">
        <v>281</v>
      </c>
      <c r="C8" s="7">
        <f>C10+C16+C49+C54+C62+C65</f>
        <v>182700</v>
      </c>
      <c r="D8" s="7">
        <f>D10+D16+D49+D54+D62+D65</f>
        <v>561708.30000000005</v>
      </c>
      <c r="E8" s="7">
        <f>E10+E16+E49+E54+E62+E65</f>
        <v>631998.30000000005</v>
      </c>
      <c r="G8" s="218"/>
    </row>
    <row r="9" spans="1:7" ht="17.25">
      <c r="A9" s="125"/>
      <c r="B9" s="125" t="s">
        <v>289</v>
      </c>
      <c r="C9" s="125"/>
      <c r="D9" s="125"/>
      <c r="E9" s="125"/>
    </row>
    <row r="10" spans="1:7" ht="34.5">
      <c r="A10" s="129">
        <v>1</v>
      </c>
      <c r="B10" s="3" t="s">
        <v>293</v>
      </c>
      <c r="C10" s="7">
        <f>SUM(C11:C14)</f>
        <v>15000</v>
      </c>
      <c r="D10" s="7">
        <f>SUM(D11:D14)</f>
        <v>53600</v>
      </c>
      <c r="E10" s="7">
        <f>SUM(E11:E14)</f>
        <v>67000</v>
      </c>
    </row>
    <row r="11" spans="1:7" s="139" customFormat="1" ht="36">
      <c r="A11" s="207" t="s">
        <v>30</v>
      </c>
      <c r="B11" s="153" t="s">
        <v>758</v>
      </c>
      <c r="C11" s="138">
        <v>0</v>
      </c>
      <c r="D11" s="138">
        <f>E11*80%</f>
        <v>16000</v>
      </c>
      <c r="E11" s="138">
        <v>20000</v>
      </c>
    </row>
    <row r="12" spans="1:7" s="139" customFormat="1" ht="36">
      <c r="A12" s="207" t="s">
        <v>31</v>
      </c>
      <c r="B12" s="153" t="s">
        <v>769</v>
      </c>
      <c r="C12" s="131">
        <v>0</v>
      </c>
      <c r="D12" s="131">
        <f>E12*60%</f>
        <v>9000</v>
      </c>
      <c r="E12" s="138">
        <v>15000</v>
      </c>
    </row>
    <row r="13" spans="1:7" s="139" customFormat="1" ht="18">
      <c r="A13" s="207" t="s">
        <v>32</v>
      </c>
      <c r="B13" s="153" t="s">
        <v>216</v>
      </c>
      <c r="C13" s="138">
        <v>0</v>
      </c>
      <c r="D13" s="138">
        <f>E13*80%</f>
        <v>13600</v>
      </c>
      <c r="E13" s="138">
        <v>17000</v>
      </c>
      <c r="F13" s="133"/>
    </row>
    <row r="14" spans="1:7" s="139" customFormat="1" ht="36">
      <c r="A14" s="207" t="s">
        <v>79</v>
      </c>
      <c r="B14" s="153" t="s">
        <v>789</v>
      </c>
      <c r="C14" s="138">
        <v>15000</v>
      </c>
      <c r="D14" s="138">
        <v>15000</v>
      </c>
      <c r="E14" s="138">
        <v>15000</v>
      </c>
    </row>
    <row r="15" spans="1:7" ht="17.25">
      <c r="A15" s="129"/>
      <c r="B15" s="3" t="s">
        <v>290</v>
      </c>
      <c r="C15" s="7"/>
      <c r="D15" s="7"/>
      <c r="E15" s="7"/>
    </row>
    <row r="16" spans="1:7" ht="34.5">
      <c r="A16" s="126" t="s">
        <v>759</v>
      </c>
      <c r="B16" s="152" t="s">
        <v>292</v>
      </c>
      <c r="C16" s="127">
        <f>SUM(C18:C48)</f>
        <v>113000</v>
      </c>
      <c r="D16" s="127">
        <f>SUM(D18:D48)</f>
        <v>383710</v>
      </c>
      <c r="E16" s="127">
        <f>SUM(E18:E48)</f>
        <v>440300</v>
      </c>
    </row>
    <row r="17" spans="1:5" ht="17.25">
      <c r="A17" s="128"/>
      <c r="B17" s="3" t="s">
        <v>290</v>
      </c>
      <c r="C17" s="3"/>
      <c r="D17" s="3"/>
      <c r="E17" s="3"/>
    </row>
    <row r="18" spans="1:5" s="139" customFormat="1" ht="18">
      <c r="A18" s="207" t="s">
        <v>33</v>
      </c>
      <c r="B18" s="153" t="s">
        <v>761</v>
      </c>
      <c r="C18" s="131">
        <v>0</v>
      </c>
      <c r="D18" s="131">
        <f t="shared" ref="D18:D32" si="0">E18*95%</f>
        <v>13300</v>
      </c>
      <c r="E18" s="138">
        <v>14000</v>
      </c>
    </row>
    <row r="19" spans="1:5" s="139" customFormat="1" ht="36">
      <c r="A19" s="207" t="s">
        <v>34</v>
      </c>
      <c r="B19" s="153" t="s">
        <v>766</v>
      </c>
      <c r="C19" s="131">
        <v>0</v>
      </c>
      <c r="D19" s="131">
        <f t="shared" si="0"/>
        <v>5035</v>
      </c>
      <c r="E19" s="138">
        <v>5300</v>
      </c>
    </row>
    <row r="20" spans="1:5" s="139" customFormat="1" ht="36">
      <c r="A20" s="207" t="s">
        <v>35</v>
      </c>
      <c r="B20" s="153" t="s">
        <v>767</v>
      </c>
      <c r="C20" s="131">
        <v>0</v>
      </c>
      <c r="D20" s="131">
        <f t="shared" si="0"/>
        <v>4750</v>
      </c>
      <c r="E20" s="138">
        <v>5000</v>
      </c>
    </row>
    <row r="21" spans="1:5" s="139" customFormat="1" ht="36">
      <c r="A21" s="207" t="s">
        <v>36</v>
      </c>
      <c r="B21" s="153" t="s">
        <v>768</v>
      </c>
      <c r="C21" s="131">
        <v>0</v>
      </c>
      <c r="D21" s="131">
        <f t="shared" si="0"/>
        <v>9500</v>
      </c>
      <c r="E21" s="138">
        <v>10000</v>
      </c>
    </row>
    <row r="22" spans="1:5" s="139" customFormat="1" ht="36">
      <c r="A22" s="207" t="s">
        <v>37</v>
      </c>
      <c r="B22" s="153" t="s">
        <v>770</v>
      </c>
      <c r="C22" s="131">
        <v>0</v>
      </c>
      <c r="D22" s="131">
        <f t="shared" si="0"/>
        <v>9500</v>
      </c>
      <c r="E22" s="138">
        <v>10000</v>
      </c>
    </row>
    <row r="23" spans="1:5" s="139" customFormat="1" ht="36">
      <c r="A23" s="207" t="s">
        <v>38</v>
      </c>
      <c r="B23" s="153" t="s">
        <v>771</v>
      </c>
      <c r="C23" s="131">
        <v>0</v>
      </c>
      <c r="D23" s="131">
        <f t="shared" si="0"/>
        <v>16150</v>
      </c>
      <c r="E23" s="138">
        <v>17000</v>
      </c>
    </row>
    <row r="24" spans="1:5" s="139" customFormat="1" ht="36">
      <c r="A24" s="207" t="s">
        <v>39</v>
      </c>
      <c r="B24" s="153" t="s">
        <v>774</v>
      </c>
      <c r="C24" s="131">
        <v>0</v>
      </c>
      <c r="D24" s="131">
        <f t="shared" si="0"/>
        <v>10925</v>
      </c>
      <c r="E24" s="138">
        <v>11500</v>
      </c>
    </row>
    <row r="25" spans="1:5" s="139" customFormat="1" ht="36">
      <c r="A25" s="207" t="s">
        <v>40</v>
      </c>
      <c r="B25" s="153" t="s">
        <v>785</v>
      </c>
      <c r="C25" s="131">
        <v>0</v>
      </c>
      <c r="D25" s="131">
        <f t="shared" si="0"/>
        <v>4750</v>
      </c>
      <c r="E25" s="138">
        <v>5000</v>
      </c>
    </row>
    <row r="26" spans="1:5" s="139" customFormat="1" ht="36">
      <c r="A26" s="207" t="s">
        <v>41</v>
      </c>
      <c r="B26" s="153" t="s">
        <v>786</v>
      </c>
      <c r="C26" s="138">
        <v>5000</v>
      </c>
      <c r="D26" s="138">
        <v>5000</v>
      </c>
      <c r="E26" s="138">
        <v>5000</v>
      </c>
    </row>
    <row r="27" spans="1:5" s="139" customFormat="1" ht="36">
      <c r="A27" s="207" t="s">
        <v>42</v>
      </c>
      <c r="B27" s="153" t="s">
        <v>787</v>
      </c>
      <c r="C27" s="131">
        <v>0</v>
      </c>
      <c r="D27" s="131">
        <f t="shared" si="0"/>
        <v>21850</v>
      </c>
      <c r="E27" s="138">
        <v>23000</v>
      </c>
    </row>
    <row r="28" spans="1:5" s="139" customFormat="1" ht="36">
      <c r="A28" s="207" t="s">
        <v>43</v>
      </c>
      <c r="B28" s="153" t="s">
        <v>779</v>
      </c>
      <c r="C28" s="131">
        <v>0</v>
      </c>
      <c r="D28" s="131">
        <f t="shared" si="0"/>
        <v>17100</v>
      </c>
      <c r="E28" s="138">
        <v>18000</v>
      </c>
    </row>
    <row r="29" spans="1:5" s="139" customFormat="1" ht="18">
      <c r="A29" s="207" t="s">
        <v>44</v>
      </c>
      <c r="B29" s="142" t="s">
        <v>780</v>
      </c>
      <c r="C29" s="131">
        <v>0</v>
      </c>
      <c r="D29" s="131">
        <f t="shared" si="0"/>
        <v>14250</v>
      </c>
      <c r="E29" s="138">
        <v>15000</v>
      </c>
    </row>
    <row r="30" spans="1:5" s="139" customFormat="1" ht="36">
      <c r="A30" s="207" t="s">
        <v>45</v>
      </c>
      <c r="B30" s="153" t="s">
        <v>790</v>
      </c>
      <c r="C30" s="131">
        <v>0</v>
      </c>
      <c r="D30" s="131">
        <f t="shared" si="0"/>
        <v>21850</v>
      </c>
      <c r="E30" s="138">
        <v>23000</v>
      </c>
    </row>
    <row r="31" spans="1:5" s="139" customFormat="1" ht="36">
      <c r="A31" s="207" t="s">
        <v>46</v>
      </c>
      <c r="B31" s="153" t="s">
        <v>783</v>
      </c>
      <c r="C31" s="131">
        <v>0</v>
      </c>
      <c r="D31" s="131">
        <f t="shared" si="0"/>
        <v>14250</v>
      </c>
      <c r="E31" s="138">
        <v>15000</v>
      </c>
    </row>
    <row r="32" spans="1:5" s="139" customFormat="1" ht="18">
      <c r="A32" s="207" t="s">
        <v>47</v>
      </c>
      <c r="B32" s="153" t="s">
        <v>791</v>
      </c>
      <c r="C32" s="131">
        <v>0</v>
      </c>
      <c r="D32" s="131">
        <f t="shared" si="0"/>
        <v>9500</v>
      </c>
      <c r="E32" s="138">
        <v>10000</v>
      </c>
    </row>
    <row r="33" spans="1:5" s="139" customFormat="1" ht="54">
      <c r="A33" s="207" t="s">
        <v>48</v>
      </c>
      <c r="B33" s="153" t="s">
        <v>763</v>
      </c>
      <c r="C33" s="138">
        <v>0</v>
      </c>
      <c r="D33" s="138">
        <v>12000</v>
      </c>
      <c r="E33" s="138">
        <v>12000</v>
      </c>
    </row>
    <row r="34" spans="1:5" s="139" customFormat="1" ht="36">
      <c r="A34" s="207" t="s">
        <v>49</v>
      </c>
      <c r="B34" s="153" t="s">
        <v>781</v>
      </c>
      <c r="C34" s="138">
        <v>0</v>
      </c>
      <c r="D34" s="138">
        <v>14000</v>
      </c>
      <c r="E34" s="138">
        <v>14000</v>
      </c>
    </row>
    <row r="35" spans="1:5" s="139" customFormat="1" ht="54">
      <c r="A35" s="207" t="s">
        <v>50</v>
      </c>
      <c r="B35" s="142" t="s">
        <v>782</v>
      </c>
      <c r="C35" s="138">
        <v>0</v>
      </c>
      <c r="D35" s="138">
        <v>9000</v>
      </c>
      <c r="E35" s="138">
        <v>9000</v>
      </c>
    </row>
    <row r="36" spans="1:5" s="139" customFormat="1" ht="36">
      <c r="A36" s="207" t="s">
        <v>51</v>
      </c>
      <c r="B36" s="153" t="s">
        <v>29</v>
      </c>
      <c r="C36" s="138">
        <v>0</v>
      </c>
      <c r="D36" s="138">
        <v>14000</v>
      </c>
      <c r="E36" s="138">
        <v>14000</v>
      </c>
    </row>
    <row r="37" spans="1:5" s="139" customFormat="1" ht="36">
      <c r="A37" s="207" t="s">
        <v>52</v>
      </c>
      <c r="B37" s="153" t="s">
        <v>773</v>
      </c>
      <c r="C37" s="138">
        <v>0</v>
      </c>
      <c r="D37" s="138">
        <v>8500</v>
      </c>
      <c r="E37" s="138">
        <v>8500</v>
      </c>
    </row>
    <row r="38" spans="1:5" s="139" customFormat="1" ht="36">
      <c r="A38" s="207" t="s">
        <v>53</v>
      </c>
      <c r="B38" s="153" t="s">
        <v>776</v>
      </c>
      <c r="C38" s="138">
        <v>25000</v>
      </c>
      <c r="D38" s="138">
        <v>25000</v>
      </c>
      <c r="E38" s="138">
        <v>25000</v>
      </c>
    </row>
    <row r="39" spans="1:5" s="139" customFormat="1" ht="36">
      <c r="A39" s="207" t="s">
        <v>54</v>
      </c>
      <c r="B39" s="153" t="s">
        <v>777</v>
      </c>
      <c r="C39" s="138">
        <v>30000</v>
      </c>
      <c r="D39" s="138">
        <v>30000</v>
      </c>
      <c r="E39" s="138">
        <v>30000</v>
      </c>
    </row>
    <row r="40" spans="1:5" s="139" customFormat="1" ht="36">
      <c r="A40" s="207" t="s">
        <v>55</v>
      </c>
      <c r="B40" s="153" t="s">
        <v>760</v>
      </c>
      <c r="C40" s="135">
        <v>0</v>
      </c>
      <c r="D40" s="135">
        <f>E40*80%</f>
        <v>16000</v>
      </c>
      <c r="E40" s="138">
        <v>20000</v>
      </c>
    </row>
    <row r="41" spans="1:5" s="139" customFormat="1" ht="36">
      <c r="A41" s="207" t="s">
        <v>56</v>
      </c>
      <c r="B41" s="153" t="s">
        <v>778</v>
      </c>
      <c r="C41" s="135">
        <v>0</v>
      </c>
      <c r="D41" s="135">
        <f>E41*80%</f>
        <v>20000</v>
      </c>
      <c r="E41" s="138">
        <v>25000</v>
      </c>
    </row>
    <row r="42" spans="1:5" s="139" customFormat="1" ht="18">
      <c r="A42" s="207" t="s">
        <v>57</v>
      </c>
      <c r="B42" s="153" t="s">
        <v>788</v>
      </c>
      <c r="C42" s="138">
        <v>7000</v>
      </c>
      <c r="D42" s="138">
        <v>7000</v>
      </c>
      <c r="E42" s="138">
        <v>7000</v>
      </c>
    </row>
    <row r="43" spans="1:5" s="139" customFormat="1" ht="18">
      <c r="A43" s="207" t="s">
        <v>58</v>
      </c>
      <c r="B43" s="153" t="s">
        <v>764</v>
      </c>
      <c r="C43" s="131">
        <v>0</v>
      </c>
      <c r="D43" s="131">
        <f>E43*90%</f>
        <v>4500</v>
      </c>
      <c r="E43" s="138">
        <v>5000</v>
      </c>
    </row>
    <row r="44" spans="1:5" s="139" customFormat="1" ht="36">
      <c r="A44" s="207" t="s">
        <v>59</v>
      </c>
      <c r="B44" s="153" t="s">
        <v>784</v>
      </c>
      <c r="C44" s="138">
        <v>0</v>
      </c>
      <c r="D44" s="138">
        <v>0</v>
      </c>
      <c r="E44" s="138">
        <v>10000</v>
      </c>
    </row>
    <row r="45" spans="1:5" s="139" customFormat="1" ht="36">
      <c r="A45" s="207" t="s">
        <v>60</v>
      </c>
      <c r="B45" s="153" t="s">
        <v>772</v>
      </c>
      <c r="C45" s="138">
        <v>0</v>
      </c>
      <c r="D45" s="138">
        <v>0</v>
      </c>
      <c r="E45" s="138">
        <v>14000</v>
      </c>
    </row>
    <row r="46" spans="1:5" s="139" customFormat="1" ht="36">
      <c r="A46" s="207" t="s">
        <v>61</v>
      </c>
      <c r="B46" s="153" t="s">
        <v>762</v>
      </c>
      <c r="C46" s="138">
        <v>0</v>
      </c>
      <c r="D46" s="138">
        <v>0</v>
      </c>
      <c r="E46" s="138">
        <v>14000</v>
      </c>
    </row>
    <row r="47" spans="1:5" s="139" customFormat="1" ht="36">
      <c r="A47" s="207" t="s">
        <v>62</v>
      </c>
      <c r="B47" s="142" t="s">
        <v>775</v>
      </c>
      <c r="C47" s="138">
        <v>41000</v>
      </c>
      <c r="D47" s="138">
        <v>41000</v>
      </c>
      <c r="E47" s="138">
        <v>41000</v>
      </c>
    </row>
    <row r="48" spans="1:5" s="139" customFormat="1" ht="36">
      <c r="A48" s="207" t="s">
        <v>63</v>
      </c>
      <c r="B48" s="153" t="s">
        <v>765</v>
      </c>
      <c r="C48" s="138">
        <v>5000</v>
      </c>
      <c r="D48" s="138">
        <v>5000</v>
      </c>
      <c r="E48" s="138">
        <v>5000</v>
      </c>
    </row>
    <row r="49" spans="1:5" s="157" customFormat="1" ht="17.25">
      <c r="A49" s="8">
        <v>3</v>
      </c>
      <c r="B49" s="201" t="s">
        <v>553</v>
      </c>
      <c r="C49" s="7">
        <f>SUM(C51:C53)</f>
        <v>0</v>
      </c>
      <c r="D49" s="7">
        <f>SUM(D51:D53)</f>
        <v>50387</v>
      </c>
      <c r="E49" s="7">
        <f>SUM(E51:E53)</f>
        <v>50387</v>
      </c>
    </row>
    <row r="50" spans="1:5" s="157" customFormat="1" ht="17.25">
      <c r="A50" s="146"/>
      <c r="B50" s="3" t="s">
        <v>290</v>
      </c>
      <c r="C50" s="3"/>
      <c r="D50" s="3"/>
      <c r="E50" s="3"/>
    </row>
    <row r="51" spans="1:5" s="139" customFormat="1" ht="54">
      <c r="A51" s="207" t="s">
        <v>66</v>
      </c>
      <c r="B51" s="153" t="s">
        <v>205</v>
      </c>
      <c r="C51" s="138">
        <v>0</v>
      </c>
      <c r="D51" s="138">
        <v>37648</v>
      </c>
      <c r="E51" s="138">
        <v>37648</v>
      </c>
    </row>
    <row r="52" spans="1:5" s="139" customFormat="1" ht="54">
      <c r="A52" s="207" t="s">
        <v>203</v>
      </c>
      <c r="B52" s="153" t="s">
        <v>206</v>
      </c>
      <c r="C52" s="138">
        <v>0</v>
      </c>
      <c r="D52" s="138">
        <v>7162</v>
      </c>
      <c r="E52" s="138">
        <v>7162</v>
      </c>
    </row>
    <row r="53" spans="1:5" s="139" customFormat="1" ht="54">
      <c r="A53" s="207" t="s">
        <v>204</v>
      </c>
      <c r="B53" s="153" t="s">
        <v>207</v>
      </c>
      <c r="C53" s="138">
        <v>0</v>
      </c>
      <c r="D53" s="138">
        <v>5577</v>
      </c>
      <c r="E53" s="138">
        <v>5577</v>
      </c>
    </row>
    <row r="54" spans="1:5" s="160" customFormat="1" ht="34.5">
      <c r="A54" s="130">
        <v>4</v>
      </c>
      <c r="B54" s="205" t="s">
        <v>15</v>
      </c>
      <c r="C54" s="248">
        <f>SUM(C56:C61)</f>
        <v>34700</v>
      </c>
      <c r="D54" s="248">
        <f>SUM(D56:D61)</f>
        <v>50703.5</v>
      </c>
      <c r="E54" s="248">
        <f>SUM(E56:E61)</f>
        <v>51003.5</v>
      </c>
    </row>
    <row r="55" spans="1:5" s="160" customFormat="1" ht="17.25">
      <c r="A55" s="262"/>
      <c r="B55" s="266" t="s">
        <v>290</v>
      </c>
      <c r="C55" s="248"/>
      <c r="D55" s="248"/>
      <c r="E55" s="248"/>
    </row>
    <row r="56" spans="1:5" s="139" customFormat="1" ht="54">
      <c r="A56" s="207" t="s">
        <v>67</v>
      </c>
      <c r="B56" s="153" t="s">
        <v>232</v>
      </c>
      <c r="C56" s="131">
        <v>0</v>
      </c>
      <c r="D56" s="131">
        <f>E56*90%</f>
        <v>2700</v>
      </c>
      <c r="E56" s="138">
        <v>3000</v>
      </c>
    </row>
    <row r="57" spans="1:5" s="139" customFormat="1" ht="144">
      <c r="A57" s="207" t="s">
        <v>166</v>
      </c>
      <c r="B57" s="142" t="s">
        <v>233</v>
      </c>
      <c r="C57" s="138">
        <v>13450</v>
      </c>
      <c r="D57" s="138">
        <v>13450</v>
      </c>
      <c r="E57" s="138">
        <v>13450</v>
      </c>
    </row>
    <row r="58" spans="1:5" s="139" customFormat="1" ht="144">
      <c r="A58" s="207" t="s">
        <v>167</v>
      </c>
      <c r="B58" s="142" t="s">
        <v>234</v>
      </c>
      <c r="C58" s="138">
        <v>6250</v>
      </c>
      <c r="D58" s="138">
        <v>6250</v>
      </c>
      <c r="E58" s="138">
        <v>6250</v>
      </c>
    </row>
    <row r="59" spans="1:5" s="139" customFormat="1" ht="126">
      <c r="A59" s="207" t="s">
        <v>168</v>
      </c>
      <c r="B59" s="142" t="s">
        <v>236</v>
      </c>
      <c r="C59" s="138">
        <v>0</v>
      </c>
      <c r="D59" s="138">
        <v>1803.5</v>
      </c>
      <c r="E59" s="138">
        <v>1803.5</v>
      </c>
    </row>
    <row r="60" spans="1:5" s="139" customFormat="1" ht="90">
      <c r="A60" s="207" t="s">
        <v>169</v>
      </c>
      <c r="B60" s="153" t="s">
        <v>237</v>
      </c>
      <c r="C60" s="135">
        <v>0</v>
      </c>
      <c r="D60" s="138">
        <v>11500</v>
      </c>
      <c r="E60" s="138">
        <v>11500</v>
      </c>
    </row>
    <row r="61" spans="1:5" s="139" customFormat="1" ht="72">
      <c r="A61" s="207" t="s">
        <v>220</v>
      </c>
      <c r="B61" s="153" t="s">
        <v>235</v>
      </c>
      <c r="C61" s="138">
        <v>15000</v>
      </c>
      <c r="D61" s="138">
        <v>15000</v>
      </c>
      <c r="E61" s="138">
        <v>15000</v>
      </c>
    </row>
    <row r="62" spans="1:5" s="160" customFormat="1" ht="17.25">
      <c r="A62" s="130">
        <v>5</v>
      </c>
      <c r="B62" s="205" t="s">
        <v>202</v>
      </c>
      <c r="C62" s="248">
        <f>C64</f>
        <v>0</v>
      </c>
      <c r="D62" s="248">
        <f>D64</f>
        <v>3307.8</v>
      </c>
      <c r="E62" s="248">
        <f>E64</f>
        <v>3307.8</v>
      </c>
    </row>
    <row r="63" spans="1:5" s="160" customFormat="1" ht="17.25">
      <c r="A63" s="262"/>
      <c r="B63" s="266" t="s">
        <v>290</v>
      </c>
      <c r="C63" s="248"/>
      <c r="D63" s="248"/>
      <c r="E63" s="248"/>
    </row>
    <row r="64" spans="1:5" s="139" customFormat="1" ht="108">
      <c r="A64" s="207" t="s">
        <v>170</v>
      </c>
      <c r="B64" s="142" t="s">
        <v>231</v>
      </c>
      <c r="C64" s="138">
        <v>0</v>
      </c>
      <c r="D64" s="138">
        <v>3307.8</v>
      </c>
      <c r="E64" s="138">
        <v>3307.8</v>
      </c>
    </row>
    <row r="65" spans="1:5" ht="17.25">
      <c r="A65" s="8">
        <v>6</v>
      </c>
      <c r="B65" s="7" t="s">
        <v>295</v>
      </c>
      <c r="C65" s="7">
        <v>20000</v>
      </c>
      <c r="D65" s="7">
        <v>20000</v>
      </c>
      <c r="E65" s="7">
        <v>20000</v>
      </c>
    </row>
  </sheetData>
  <mergeCells count="4">
    <mergeCell ref="A4:E4"/>
    <mergeCell ref="A6:E6"/>
    <mergeCell ref="A1:E1"/>
    <mergeCell ref="A2:E2"/>
  </mergeCells>
  <phoneticPr fontId="0" type="noConversion"/>
  <pageMargins left="0.23622047244094491" right="0.23622047244094491" top="0.19685039370078741" bottom="0.19685039370078741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40"/>
  <sheetViews>
    <sheetView topLeftCell="A46" workbookViewId="0">
      <selection activeCell="A15" sqref="A15:B16"/>
    </sheetView>
  </sheetViews>
  <sheetFormatPr defaultRowHeight="15"/>
  <cols>
    <col min="1" max="1" width="23" customWidth="1"/>
    <col min="2" max="2" width="20" customWidth="1"/>
    <col min="3" max="3" width="20.28515625" customWidth="1"/>
    <col min="4" max="4" width="12.7109375" customWidth="1"/>
    <col min="5" max="5" width="15.140625" customWidth="1"/>
    <col min="7" max="7" width="12.7109375" customWidth="1"/>
    <col min="8" max="8" width="12.140625" customWidth="1"/>
    <col min="9" max="9" width="12.42578125" customWidth="1"/>
  </cols>
  <sheetData>
    <row r="1" spans="1:9" ht="16.5">
      <c r="A1" s="481" t="s">
        <v>342</v>
      </c>
      <c r="B1" s="481"/>
      <c r="C1" s="481"/>
      <c r="D1" s="481"/>
      <c r="E1" s="481"/>
      <c r="F1" s="481"/>
      <c r="G1" s="481"/>
      <c r="H1" s="481"/>
      <c r="I1" s="481"/>
    </row>
    <row r="2" spans="1:9" ht="16.5">
      <c r="A2" s="482" t="s">
        <v>284</v>
      </c>
      <c r="B2" s="482"/>
      <c r="C2" s="482"/>
      <c r="D2" s="482"/>
      <c r="E2" s="482"/>
      <c r="F2" s="482"/>
      <c r="G2" s="482"/>
      <c r="H2" s="482"/>
      <c r="I2" s="482"/>
    </row>
    <row r="3" spans="1:9" ht="16.5">
      <c r="A3" s="482" t="s">
        <v>283</v>
      </c>
      <c r="B3" s="482"/>
      <c r="C3" s="482"/>
      <c r="D3" s="482"/>
      <c r="E3" s="482"/>
      <c r="F3" s="482"/>
      <c r="G3" s="482"/>
      <c r="H3" s="482"/>
      <c r="I3" s="482"/>
    </row>
    <row r="4" spans="1:9" ht="16.5">
      <c r="A4" s="481" t="s">
        <v>343</v>
      </c>
      <c r="B4" s="481"/>
      <c r="C4" s="481"/>
      <c r="D4" s="481"/>
      <c r="E4" s="481"/>
      <c r="F4" s="481"/>
      <c r="G4" s="481"/>
      <c r="H4" s="481"/>
      <c r="I4" s="481"/>
    </row>
    <row r="5" spans="1:9" ht="16.5">
      <c r="A5" s="17"/>
      <c r="B5" s="17"/>
      <c r="C5" s="17"/>
      <c r="D5" s="17"/>
      <c r="E5" s="17"/>
      <c r="F5" s="17"/>
      <c r="G5" s="17"/>
      <c r="H5" s="17"/>
      <c r="I5" s="17"/>
    </row>
    <row r="6" spans="1:9" ht="59.25" customHeight="1">
      <c r="A6" s="483" t="s">
        <v>344</v>
      </c>
      <c r="B6" s="483"/>
      <c r="C6" s="483"/>
      <c r="D6" s="483"/>
      <c r="E6" s="483"/>
      <c r="F6" s="483"/>
      <c r="G6" s="483"/>
      <c r="H6" s="483"/>
      <c r="I6" s="483"/>
    </row>
    <row r="8" spans="1:9" ht="48.75" customHeight="1">
      <c r="A8" s="480" t="s">
        <v>345</v>
      </c>
      <c r="B8" s="480"/>
      <c r="C8" s="480"/>
      <c r="D8" s="480"/>
      <c r="E8" s="480"/>
      <c r="F8" s="480"/>
      <c r="G8" s="480"/>
      <c r="H8" s="480"/>
      <c r="I8" s="480"/>
    </row>
    <row r="10" spans="1:9" ht="16.5">
      <c r="A10" s="465" t="s">
        <v>346</v>
      </c>
      <c r="B10" s="465"/>
      <c r="C10" s="465"/>
      <c r="D10" s="465"/>
      <c r="E10" s="465"/>
      <c r="F10" s="465"/>
      <c r="G10" s="465"/>
      <c r="H10" s="465"/>
      <c r="I10" s="465"/>
    </row>
    <row r="11" spans="1:9" ht="17.25" thickBot="1">
      <c r="A11" s="19"/>
      <c r="B11" s="19"/>
      <c r="C11" s="19"/>
      <c r="D11" s="19"/>
      <c r="E11" s="19"/>
      <c r="F11" s="19"/>
      <c r="G11" s="19"/>
      <c r="H11" s="19"/>
      <c r="I11" s="19"/>
    </row>
    <row r="12" spans="1:9" ht="31.5" customHeight="1">
      <c r="A12" s="466" t="s">
        <v>347</v>
      </c>
      <c r="B12" s="467"/>
      <c r="C12" s="468"/>
      <c r="D12" s="416" t="s">
        <v>323</v>
      </c>
      <c r="E12" s="416"/>
      <c r="F12" s="416"/>
      <c r="G12" s="416"/>
      <c r="H12" s="416"/>
      <c r="I12" s="416"/>
    </row>
    <row r="13" spans="1:9" ht="16.5">
      <c r="A13" s="469"/>
      <c r="B13" s="470"/>
      <c r="C13" s="471"/>
      <c r="D13" s="475" t="s">
        <v>348</v>
      </c>
      <c r="E13" s="475"/>
      <c r="F13" s="475"/>
      <c r="G13" s="475" t="s">
        <v>349</v>
      </c>
      <c r="H13" s="475"/>
      <c r="I13" s="475"/>
    </row>
    <row r="14" spans="1:9" ht="33.75" thickBot="1">
      <c r="A14" s="472"/>
      <c r="B14" s="473"/>
      <c r="C14" s="474"/>
      <c r="D14" s="20" t="s">
        <v>298</v>
      </c>
      <c r="E14" s="20" t="s">
        <v>299</v>
      </c>
      <c r="F14" s="21" t="s">
        <v>288</v>
      </c>
      <c r="G14" s="20" t="s">
        <v>298</v>
      </c>
      <c r="H14" s="20" t="s">
        <v>299</v>
      </c>
      <c r="I14" s="22" t="s">
        <v>288</v>
      </c>
    </row>
    <row r="15" spans="1:9" ht="16.5">
      <c r="A15" s="379" t="s">
        <v>350</v>
      </c>
      <c r="B15" s="380"/>
      <c r="C15" s="383" t="s">
        <v>320</v>
      </c>
      <c r="D15" s="384"/>
      <c r="E15" s="384"/>
      <c r="F15" s="384"/>
      <c r="G15" s="384"/>
      <c r="H15" s="384"/>
      <c r="I15" s="385"/>
    </row>
    <row r="16" spans="1:9" ht="16.5">
      <c r="A16" s="381"/>
      <c r="B16" s="382"/>
      <c r="C16" s="459" t="s">
        <v>351</v>
      </c>
      <c r="D16" s="460"/>
      <c r="E16" s="460"/>
      <c r="F16" s="460"/>
      <c r="G16" s="460"/>
      <c r="H16" s="460"/>
      <c r="I16" s="461"/>
    </row>
    <row r="17" spans="1:13" ht="16.5">
      <c r="A17" s="361" t="s">
        <v>352</v>
      </c>
      <c r="B17" s="363" t="s">
        <v>353</v>
      </c>
      <c r="C17" s="23" t="s">
        <v>354</v>
      </c>
      <c r="D17" s="24"/>
      <c r="E17" s="24"/>
      <c r="F17" s="25"/>
      <c r="G17" s="25"/>
      <c r="H17" s="25"/>
      <c r="I17" s="26"/>
    </row>
    <row r="18" spans="1:13" ht="42" customHeight="1">
      <c r="A18" s="361"/>
      <c r="B18" s="363"/>
      <c r="C18" s="462" t="s">
        <v>484</v>
      </c>
      <c r="D18" s="463"/>
      <c r="E18" s="463"/>
      <c r="F18" s="463"/>
      <c r="G18" s="463"/>
      <c r="H18" s="463"/>
      <c r="I18" s="464"/>
    </row>
    <row r="19" spans="1:13" ht="17.25" thickBot="1">
      <c r="A19" s="437" t="s">
        <v>355</v>
      </c>
      <c r="B19" s="438"/>
      <c r="C19" s="27"/>
      <c r="D19" s="28" t="s">
        <v>356</v>
      </c>
      <c r="E19" s="28" t="s">
        <v>356</v>
      </c>
      <c r="F19" s="28" t="s">
        <v>356</v>
      </c>
      <c r="G19" s="29">
        <f ca="1">SUM(Aragatsotn!C12:C13,Aragatsotn!C20:C29)</f>
        <v>0</v>
      </c>
      <c r="H19" s="29">
        <f ca="1">SUM(Aragatsotn!D12:D13,Aragatsotn!D20:D29)</f>
        <v>307895</v>
      </c>
      <c r="I19" s="29">
        <f ca="1">SUM(Aragatsotn!E12:E13,Aragatsotn!E20:E29)</f>
        <v>324100</v>
      </c>
      <c r="K19" s="229"/>
      <c r="M19" s="229"/>
    </row>
    <row r="20" spans="1:13" ht="16.5">
      <c r="A20" s="439" t="s">
        <v>357</v>
      </c>
      <c r="B20" s="440"/>
      <c r="C20" s="440"/>
      <c r="D20" s="440"/>
      <c r="E20" s="440"/>
      <c r="F20" s="440"/>
      <c r="G20" s="440"/>
      <c r="H20" s="441"/>
      <c r="I20" s="442"/>
    </row>
    <row r="21" spans="1:13" ht="17.25" thickBot="1">
      <c r="A21" s="484" t="s">
        <v>252</v>
      </c>
      <c r="B21" s="485"/>
      <c r="C21" s="485"/>
      <c r="D21" s="485"/>
      <c r="E21" s="485"/>
      <c r="F21" s="485"/>
      <c r="G21" s="485"/>
      <c r="H21" s="485"/>
      <c r="I21" s="486"/>
    </row>
    <row r="22" spans="1:13" ht="17.25" thickBot="1">
      <c r="A22" s="449" t="s">
        <v>358</v>
      </c>
      <c r="B22" s="450"/>
      <c r="C22" s="450"/>
      <c r="D22" s="450"/>
      <c r="E22" s="450"/>
      <c r="F22" s="450"/>
      <c r="G22" s="450"/>
      <c r="H22" s="450"/>
      <c r="I22" s="451"/>
    </row>
    <row r="23" spans="1:13" ht="56.25" customHeight="1" thickBot="1">
      <c r="A23" s="452" t="s">
        <v>359</v>
      </c>
      <c r="B23" s="453"/>
      <c r="C23" s="454" t="s">
        <v>113</v>
      </c>
      <c r="D23" s="455"/>
      <c r="E23" s="455"/>
      <c r="F23" s="455"/>
      <c r="G23" s="455"/>
      <c r="H23" s="455"/>
      <c r="I23" s="456"/>
    </row>
    <row r="24" spans="1:13" ht="46.5" customHeight="1" thickBot="1">
      <c r="A24" s="457" t="s">
        <v>361</v>
      </c>
      <c r="B24" s="458"/>
      <c r="C24" s="30"/>
      <c r="D24" s="30"/>
      <c r="E24" s="30"/>
      <c r="F24" s="30"/>
      <c r="G24" s="30"/>
      <c r="H24" s="30"/>
      <c r="I24" s="31"/>
    </row>
    <row r="25" spans="1:13" ht="16.5">
      <c r="A25" s="357" t="s">
        <v>362</v>
      </c>
      <c r="B25" s="358"/>
      <c r="C25" s="358"/>
      <c r="D25" s="358"/>
      <c r="E25" s="358"/>
      <c r="F25" s="358"/>
      <c r="G25" s="359"/>
      <c r="H25" s="359"/>
      <c r="I25" s="360"/>
    </row>
    <row r="26" spans="1:13" ht="17.25" thickBot="1">
      <c r="A26" s="349" t="s">
        <v>483</v>
      </c>
      <c r="B26" s="350"/>
      <c r="C26" s="350"/>
      <c r="D26" s="350"/>
      <c r="E26" s="350"/>
      <c r="F26" s="350"/>
      <c r="G26" s="351"/>
      <c r="H26" s="351"/>
      <c r="I26" s="352"/>
    </row>
    <row r="27" spans="1:13" ht="16.5">
      <c r="A27" s="357" t="s">
        <v>363</v>
      </c>
      <c r="B27" s="358"/>
      <c r="C27" s="358"/>
      <c r="D27" s="358"/>
      <c r="E27" s="358"/>
      <c r="F27" s="358"/>
      <c r="G27" s="359"/>
      <c r="H27" s="359"/>
      <c r="I27" s="360"/>
    </row>
    <row r="28" spans="1:13" s="37" customFormat="1" ht="16.5" customHeight="1" thickBot="1">
      <c r="A28" s="349" t="s">
        <v>382</v>
      </c>
      <c r="B28" s="350"/>
      <c r="C28" s="350"/>
      <c r="D28" s="350"/>
      <c r="E28" s="350"/>
      <c r="F28" s="350"/>
      <c r="G28" s="351"/>
      <c r="H28" s="351"/>
      <c r="I28" s="352"/>
    </row>
    <row r="29" spans="1:13" s="37" customFormat="1" ht="16.5">
      <c r="A29" s="315" t="s">
        <v>350</v>
      </c>
      <c r="B29" s="316"/>
      <c r="C29" s="321" t="s">
        <v>320</v>
      </c>
      <c r="D29" s="322"/>
      <c r="E29" s="322"/>
      <c r="F29" s="322"/>
      <c r="G29" s="322"/>
      <c r="H29" s="322"/>
      <c r="I29" s="323"/>
    </row>
    <row r="30" spans="1:13" s="37" customFormat="1" ht="16.5">
      <c r="A30" s="317"/>
      <c r="B30" s="318"/>
      <c r="C30" s="324" t="s">
        <v>419</v>
      </c>
      <c r="D30" s="325"/>
      <c r="E30" s="325"/>
      <c r="F30" s="326"/>
      <c r="G30" s="326"/>
      <c r="H30" s="326"/>
      <c r="I30" s="327"/>
    </row>
    <row r="31" spans="1:13" s="37" customFormat="1" ht="17.25" thickBot="1">
      <c r="A31" s="319"/>
      <c r="B31" s="320"/>
      <c r="C31" s="328" t="s">
        <v>371</v>
      </c>
      <c r="D31" s="329"/>
      <c r="E31" s="329"/>
      <c r="F31" s="330"/>
      <c r="G31" s="330"/>
      <c r="H31" s="330"/>
      <c r="I31" s="331"/>
    </row>
    <row r="32" spans="1:13" s="37" customFormat="1" ht="17.25" thickBot="1">
      <c r="A32" s="40" t="s">
        <v>408</v>
      </c>
      <c r="B32" s="41" t="s">
        <v>373</v>
      </c>
      <c r="C32" s="299" t="s">
        <v>419</v>
      </c>
      <c r="D32" s="300"/>
      <c r="E32" s="300"/>
      <c r="F32" s="300"/>
      <c r="G32" s="300"/>
      <c r="H32" s="300"/>
      <c r="I32" s="301"/>
    </row>
    <row r="33" spans="1:9" s="37" customFormat="1" ht="38.25" customHeight="1" thickBot="1">
      <c r="A33" s="308" t="s">
        <v>374</v>
      </c>
      <c r="B33" s="310"/>
      <c r="C33" s="42" t="s">
        <v>420</v>
      </c>
      <c r="D33" s="47">
        <v>0</v>
      </c>
      <c r="E33" s="47">
        <v>1</v>
      </c>
      <c r="F33" s="47">
        <v>1.5</v>
      </c>
      <c r="G33" s="41"/>
      <c r="H33" s="41"/>
      <c r="I33" s="41"/>
    </row>
    <row r="34" spans="1:9" s="37" customFormat="1" ht="17.25" thickBot="1">
      <c r="A34" s="308" t="s">
        <v>377</v>
      </c>
      <c r="B34" s="310"/>
      <c r="C34" s="42"/>
      <c r="D34" s="42"/>
      <c r="E34" s="42"/>
      <c r="F34" s="41"/>
      <c r="G34" s="41"/>
      <c r="H34" s="41"/>
      <c r="I34" s="41"/>
    </row>
    <row r="35" spans="1:9" s="37" customFormat="1" ht="58.5" customHeight="1" thickBot="1">
      <c r="A35" s="308" t="s">
        <v>378</v>
      </c>
      <c r="B35" s="309"/>
      <c r="C35" s="310"/>
      <c r="D35" s="42"/>
      <c r="E35" s="42"/>
      <c r="F35" s="41"/>
      <c r="G35" s="44">
        <f ca="1">SUM(Aragatsotn!C14:C16)</f>
        <v>0</v>
      </c>
      <c r="H35" s="44">
        <f ca="1">SUM(Aragatsotn!D14:D16)</f>
        <v>8400</v>
      </c>
      <c r="I35" s="44">
        <f ca="1">SUM(Aragatsotn!E14:E16)</f>
        <v>11500</v>
      </c>
    </row>
    <row r="36" spans="1:9" s="37" customFormat="1" ht="17.25" thickBot="1">
      <c r="A36" s="308" t="s">
        <v>379</v>
      </c>
      <c r="B36" s="310"/>
      <c r="C36" s="45">
        <f>I35</f>
        <v>11500</v>
      </c>
      <c r="D36" s="45"/>
      <c r="E36" s="45"/>
      <c r="F36" s="41"/>
      <c r="G36" s="41"/>
      <c r="H36" s="41"/>
      <c r="I36" s="41"/>
    </row>
    <row r="37" spans="1:9" s="37" customFormat="1" ht="96.75" customHeight="1" thickBot="1">
      <c r="A37" s="308" t="s">
        <v>380</v>
      </c>
      <c r="B37" s="310"/>
      <c r="C37" s="42"/>
      <c r="D37" s="42"/>
      <c r="E37" s="42"/>
      <c r="F37" s="41"/>
      <c r="G37" s="41"/>
      <c r="H37" s="41"/>
      <c r="I37" s="41"/>
    </row>
    <row r="38" spans="1:9" s="37" customFormat="1" ht="16.5">
      <c r="A38" s="302" t="s">
        <v>362</v>
      </c>
      <c r="B38" s="303"/>
      <c r="C38" s="303"/>
      <c r="D38" s="303"/>
      <c r="E38" s="303"/>
      <c r="F38" s="303"/>
      <c r="G38" s="303"/>
      <c r="H38" s="303"/>
      <c r="I38" s="304"/>
    </row>
    <row r="39" spans="1:9" s="37" customFormat="1" ht="17.25" thickBot="1">
      <c r="A39" s="299" t="s">
        <v>114</v>
      </c>
      <c r="B39" s="300"/>
      <c r="C39" s="300"/>
      <c r="D39" s="300"/>
      <c r="E39" s="300"/>
      <c r="F39" s="300"/>
      <c r="G39" s="300"/>
      <c r="H39" s="300"/>
      <c r="I39" s="301"/>
    </row>
    <row r="40" spans="1:9" s="37" customFormat="1" ht="16.5">
      <c r="A40" s="302" t="s">
        <v>363</v>
      </c>
      <c r="B40" s="303"/>
      <c r="C40" s="303"/>
      <c r="D40" s="303"/>
      <c r="E40" s="303"/>
      <c r="F40" s="303"/>
      <c r="G40" s="303"/>
      <c r="H40" s="303"/>
      <c r="I40" s="304"/>
    </row>
    <row r="41" spans="1:9" s="37" customFormat="1" ht="17.25" thickBot="1">
      <c r="A41" s="299" t="s">
        <v>381</v>
      </c>
      <c r="B41" s="300"/>
      <c r="C41" s="300"/>
      <c r="D41" s="300"/>
      <c r="E41" s="300"/>
      <c r="F41" s="300"/>
      <c r="G41" s="300"/>
      <c r="H41" s="300"/>
      <c r="I41" s="301"/>
    </row>
    <row r="42" spans="1:9" ht="16.5">
      <c r="A42" s="429" t="s">
        <v>347</v>
      </c>
      <c r="B42" s="430"/>
      <c r="C42" s="430"/>
      <c r="D42" s="434" t="s">
        <v>323</v>
      </c>
      <c r="E42" s="435"/>
      <c r="F42" s="435"/>
      <c r="G42" s="435"/>
      <c r="H42" s="435"/>
      <c r="I42" s="436"/>
    </row>
    <row r="43" spans="1:9" ht="19.5" customHeight="1">
      <c r="A43" s="431"/>
      <c r="B43" s="415"/>
      <c r="C43" s="415"/>
      <c r="D43" s="411" t="s">
        <v>348</v>
      </c>
      <c r="E43" s="412"/>
      <c r="F43" s="295"/>
      <c r="G43" s="411" t="s">
        <v>349</v>
      </c>
      <c r="H43" s="412"/>
      <c r="I43" s="295"/>
    </row>
    <row r="44" spans="1:9" ht="33.75" thickBot="1">
      <c r="A44" s="432"/>
      <c r="B44" s="433"/>
      <c r="C44" s="433"/>
      <c r="D44" s="20" t="s">
        <v>298</v>
      </c>
      <c r="E44" s="20" t="s">
        <v>299</v>
      </c>
      <c r="F44" s="38" t="s">
        <v>288</v>
      </c>
      <c r="G44" s="20" t="s">
        <v>298</v>
      </c>
      <c r="H44" s="20" t="s">
        <v>299</v>
      </c>
      <c r="I44" s="39" t="s">
        <v>288</v>
      </c>
    </row>
    <row r="45" spans="1:9" ht="16.5">
      <c r="A45" s="315" t="s">
        <v>350</v>
      </c>
      <c r="B45" s="316"/>
      <c r="C45" s="321" t="s">
        <v>320</v>
      </c>
      <c r="D45" s="322"/>
      <c r="E45" s="322"/>
      <c r="F45" s="322"/>
      <c r="G45" s="322"/>
      <c r="H45" s="322"/>
      <c r="I45" s="323"/>
    </row>
    <row r="46" spans="1:9" ht="16.5">
      <c r="A46" s="317"/>
      <c r="B46" s="318"/>
      <c r="C46" s="324" t="s">
        <v>370</v>
      </c>
      <c r="D46" s="325"/>
      <c r="E46" s="325"/>
      <c r="F46" s="326"/>
      <c r="G46" s="326"/>
      <c r="H46" s="326"/>
      <c r="I46" s="327"/>
    </row>
    <row r="47" spans="1:9" ht="17.25" thickBot="1">
      <c r="A47" s="319"/>
      <c r="B47" s="320"/>
      <c r="C47" s="328" t="s">
        <v>371</v>
      </c>
      <c r="D47" s="329"/>
      <c r="E47" s="329"/>
      <c r="F47" s="330"/>
      <c r="G47" s="330"/>
      <c r="H47" s="330"/>
      <c r="I47" s="331"/>
    </row>
    <row r="48" spans="1:9" ht="17.25" thickBot="1">
      <c r="A48" s="40" t="s">
        <v>372</v>
      </c>
      <c r="B48" s="41" t="s">
        <v>373</v>
      </c>
      <c r="C48" s="299" t="s">
        <v>480</v>
      </c>
      <c r="D48" s="300"/>
      <c r="E48" s="300"/>
      <c r="F48" s="300"/>
      <c r="G48" s="300"/>
      <c r="H48" s="300"/>
      <c r="I48" s="301"/>
    </row>
    <row r="49" spans="1:9" ht="73.5" customHeight="1" thickBot="1">
      <c r="A49" s="420" t="s">
        <v>374</v>
      </c>
      <c r="B49" s="421"/>
      <c r="C49" s="42" t="s">
        <v>375</v>
      </c>
      <c r="D49" s="47">
        <v>0</v>
      </c>
      <c r="E49" s="47">
        <v>16</v>
      </c>
      <c r="F49" s="47">
        <v>16</v>
      </c>
      <c r="G49" s="41"/>
      <c r="H49" s="41"/>
      <c r="I49" s="41"/>
    </row>
    <row r="50" spans="1:9" ht="59.25" customHeight="1" thickBot="1">
      <c r="A50" s="299"/>
      <c r="B50" s="301"/>
      <c r="C50" s="42" t="s">
        <v>376</v>
      </c>
      <c r="D50" s="47">
        <v>0</v>
      </c>
      <c r="E50" s="47">
        <v>9300</v>
      </c>
      <c r="F50" s="47">
        <v>9300</v>
      </c>
      <c r="G50" s="41"/>
      <c r="H50" s="41"/>
      <c r="I50" s="41"/>
    </row>
    <row r="51" spans="1:9" ht="36.75" customHeight="1" thickBot="1">
      <c r="A51" s="308" t="s">
        <v>377</v>
      </c>
      <c r="B51" s="310"/>
      <c r="C51" s="42"/>
      <c r="D51" s="42"/>
      <c r="E51" s="42"/>
      <c r="F51" s="41"/>
      <c r="G51" s="41"/>
      <c r="H51" s="41"/>
      <c r="I51" s="41"/>
    </row>
    <row r="52" spans="1:9" ht="52.5" customHeight="1" thickBot="1">
      <c r="A52" s="308" t="s">
        <v>378</v>
      </c>
      <c r="B52" s="309"/>
      <c r="C52" s="310"/>
      <c r="D52" s="42"/>
      <c r="E52" s="42"/>
      <c r="F52" s="41"/>
      <c r="G52" s="44">
        <f ca="1">SUM(Aragatsotn!C30:C39)</f>
        <v>0</v>
      </c>
      <c r="H52" s="44">
        <f ca="1">SUM(Aragatsotn!D30:D39)</f>
        <v>148000</v>
      </c>
      <c r="I52" s="44">
        <f ca="1">SUM(Aragatsotn!E30:E39)</f>
        <v>148000</v>
      </c>
    </row>
    <row r="53" spans="1:9" ht="17.25" thickBot="1">
      <c r="A53" s="308" t="s">
        <v>379</v>
      </c>
      <c r="B53" s="310"/>
      <c r="C53" s="45">
        <f>I52</f>
        <v>148000</v>
      </c>
      <c r="D53" s="46"/>
      <c r="E53" s="46"/>
      <c r="F53" s="41"/>
      <c r="G53" s="41"/>
      <c r="H53" s="41"/>
      <c r="I53" s="41"/>
    </row>
    <row r="54" spans="1:9" ht="66" customHeight="1" thickBot="1">
      <c r="A54" s="308" t="s">
        <v>380</v>
      </c>
      <c r="B54" s="310"/>
      <c r="C54" s="42"/>
      <c r="D54" s="42"/>
      <c r="E54" s="42"/>
      <c r="F54" s="41"/>
      <c r="G54" s="41"/>
      <c r="H54" s="41"/>
      <c r="I54" s="41"/>
    </row>
    <row r="55" spans="1:9" ht="17.25" thickBot="1">
      <c r="A55" s="417" t="s">
        <v>362</v>
      </c>
      <c r="B55" s="418"/>
      <c r="C55" s="418"/>
      <c r="D55" s="418"/>
      <c r="E55" s="418"/>
      <c r="F55" s="418"/>
      <c r="G55" s="418"/>
      <c r="H55" s="418"/>
      <c r="I55" s="419"/>
    </row>
    <row r="56" spans="1:9" ht="17.25" thickBot="1">
      <c r="A56" s="308" t="s">
        <v>479</v>
      </c>
      <c r="B56" s="309"/>
      <c r="C56" s="309"/>
      <c r="D56" s="309"/>
      <c r="E56" s="309"/>
      <c r="F56" s="309"/>
      <c r="G56" s="309"/>
      <c r="H56" s="309"/>
      <c r="I56" s="310"/>
    </row>
    <row r="57" spans="1:9" ht="17.25" thickBot="1">
      <c r="A57" s="417" t="s">
        <v>363</v>
      </c>
      <c r="B57" s="418"/>
      <c r="C57" s="418"/>
      <c r="D57" s="418"/>
      <c r="E57" s="418"/>
      <c r="F57" s="418"/>
      <c r="G57" s="418"/>
      <c r="H57" s="418"/>
      <c r="I57" s="419"/>
    </row>
    <row r="58" spans="1:9" ht="17.25" thickBot="1">
      <c r="A58" s="308" t="s">
        <v>381</v>
      </c>
      <c r="B58" s="309"/>
      <c r="C58" s="309"/>
      <c r="D58" s="309"/>
      <c r="E58" s="309"/>
      <c r="F58" s="309"/>
      <c r="G58" s="309"/>
      <c r="H58" s="309"/>
      <c r="I58" s="310"/>
    </row>
    <row r="59" spans="1:9" ht="16.5">
      <c r="A59" s="422" t="s">
        <v>350</v>
      </c>
      <c r="B59" s="423"/>
      <c r="C59" s="426" t="s">
        <v>320</v>
      </c>
      <c r="D59" s="427"/>
      <c r="E59" s="427"/>
      <c r="F59" s="427"/>
      <c r="G59" s="427"/>
      <c r="H59" s="427"/>
      <c r="I59" s="428"/>
    </row>
    <row r="60" spans="1:9" ht="18" customHeight="1">
      <c r="A60" s="424"/>
      <c r="B60" s="425"/>
      <c r="C60" s="339" t="s">
        <v>364</v>
      </c>
      <c r="D60" s="340"/>
      <c r="E60" s="340"/>
      <c r="F60" s="340"/>
      <c r="G60" s="340"/>
      <c r="H60" s="340"/>
      <c r="I60" s="341"/>
    </row>
    <row r="61" spans="1:9" ht="16.5">
      <c r="A61" s="413" t="s">
        <v>365</v>
      </c>
      <c r="B61" s="414" t="s">
        <v>366</v>
      </c>
      <c r="C61" s="443" t="s">
        <v>354</v>
      </c>
      <c r="D61" s="444"/>
      <c r="E61" s="444"/>
      <c r="F61" s="444"/>
      <c r="G61" s="444"/>
      <c r="H61" s="444"/>
      <c r="I61" s="445"/>
    </row>
    <row r="62" spans="1:9" ht="39.75" customHeight="1">
      <c r="A62" s="413"/>
      <c r="B62" s="414"/>
      <c r="C62" s="446" t="s">
        <v>482</v>
      </c>
      <c r="D62" s="447"/>
      <c r="E62" s="447"/>
      <c r="F62" s="447"/>
      <c r="G62" s="447"/>
      <c r="H62" s="447"/>
      <c r="I62" s="448"/>
    </row>
    <row r="63" spans="1:9" ht="17.25" thickBot="1">
      <c r="A63" s="396" t="s">
        <v>355</v>
      </c>
      <c r="B63" s="397"/>
      <c r="C63" s="32"/>
      <c r="D63" s="33" t="s">
        <v>356</v>
      </c>
      <c r="E63" s="33" t="s">
        <v>356</v>
      </c>
      <c r="F63" s="33" t="s">
        <v>356</v>
      </c>
      <c r="G63" s="34">
        <f ca="1">SUM(Aragatsotn!C40:C42,Aragatsotn!C48)</f>
        <v>0</v>
      </c>
      <c r="H63" s="34">
        <f ca="1">SUM(Aragatsotn!D40:D42,Aragatsotn!D48)</f>
        <v>0</v>
      </c>
      <c r="I63" s="34">
        <f ca="1">SUM(Aragatsotn!E40:E42,Aragatsotn!E48)</f>
        <v>51000</v>
      </c>
    </row>
    <row r="64" spans="1:9" ht="16.5">
      <c r="A64" s="398" t="s">
        <v>357</v>
      </c>
      <c r="B64" s="399"/>
      <c r="C64" s="399"/>
      <c r="D64" s="399"/>
      <c r="E64" s="399"/>
      <c r="F64" s="399"/>
      <c r="G64" s="399"/>
      <c r="H64" s="399"/>
      <c r="I64" s="400"/>
    </row>
    <row r="65" spans="1:9" ht="17.25" thickBot="1">
      <c r="A65" s="401" t="s">
        <v>115</v>
      </c>
      <c r="B65" s="402"/>
      <c r="C65" s="402"/>
      <c r="D65" s="402"/>
      <c r="E65" s="402"/>
      <c r="F65" s="402"/>
      <c r="G65" s="402"/>
      <c r="H65" s="402"/>
      <c r="I65" s="403"/>
    </row>
    <row r="66" spans="1:9" ht="17.25" thickBot="1">
      <c r="A66" s="404" t="s">
        <v>358</v>
      </c>
      <c r="B66" s="405"/>
      <c r="C66" s="405"/>
      <c r="D66" s="405"/>
      <c r="E66" s="405"/>
      <c r="F66" s="405"/>
      <c r="G66" s="405"/>
      <c r="H66" s="405"/>
      <c r="I66" s="406"/>
    </row>
    <row r="67" spans="1:9" ht="57" customHeight="1" thickBot="1">
      <c r="A67" s="389" t="s">
        <v>359</v>
      </c>
      <c r="B67" s="390"/>
      <c r="C67" s="391" t="s">
        <v>367</v>
      </c>
      <c r="D67" s="392"/>
      <c r="E67" s="392"/>
      <c r="F67" s="392"/>
      <c r="G67" s="392"/>
      <c r="H67" s="392"/>
      <c r="I67" s="393"/>
    </row>
    <row r="68" spans="1:9" ht="46.5" customHeight="1" thickBot="1">
      <c r="A68" s="394" t="s">
        <v>361</v>
      </c>
      <c r="B68" s="395"/>
      <c r="C68" s="35"/>
      <c r="D68" s="35"/>
      <c r="E68" s="35"/>
      <c r="F68" s="35"/>
      <c r="G68" s="35"/>
      <c r="H68" s="35"/>
      <c r="I68" s="36"/>
    </row>
    <row r="69" spans="1:9" ht="16.5">
      <c r="A69" s="375" t="s">
        <v>362</v>
      </c>
      <c r="B69" s="376"/>
      <c r="C69" s="376"/>
      <c r="D69" s="376"/>
      <c r="E69" s="376"/>
      <c r="F69" s="376"/>
      <c r="G69" s="377"/>
      <c r="H69" s="377"/>
      <c r="I69" s="378"/>
    </row>
    <row r="70" spans="1:9" ht="17.25" thickBot="1">
      <c r="A70" s="371" t="s">
        <v>481</v>
      </c>
      <c r="B70" s="372"/>
      <c r="C70" s="372"/>
      <c r="D70" s="372"/>
      <c r="E70" s="372"/>
      <c r="F70" s="372"/>
      <c r="G70" s="373"/>
      <c r="H70" s="373"/>
      <c r="I70" s="374"/>
    </row>
    <row r="71" spans="1:9" ht="16.5">
      <c r="A71" s="375" t="s">
        <v>363</v>
      </c>
      <c r="B71" s="376"/>
      <c r="C71" s="376"/>
      <c r="D71" s="376"/>
      <c r="E71" s="376"/>
      <c r="F71" s="376"/>
      <c r="G71" s="377"/>
      <c r="H71" s="377"/>
      <c r="I71" s="378"/>
    </row>
    <row r="72" spans="1:9" ht="17.25" thickBot="1">
      <c r="A72" s="371" t="s">
        <v>383</v>
      </c>
      <c r="B72" s="372"/>
      <c r="C72" s="372"/>
      <c r="D72" s="372"/>
      <c r="E72" s="372"/>
      <c r="F72" s="372"/>
      <c r="G72" s="373"/>
      <c r="H72" s="373"/>
      <c r="I72" s="374"/>
    </row>
    <row r="73" spans="1:9" s="37" customFormat="1" ht="16.5">
      <c r="A73" s="379" t="s">
        <v>350</v>
      </c>
      <c r="B73" s="380"/>
      <c r="C73" s="383" t="s">
        <v>320</v>
      </c>
      <c r="D73" s="384"/>
      <c r="E73" s="384"/>
      <c r="F73" s="384"/>
      <c r="G73" s="384"/>
      <c r="H73" s="384"/>
      <c r="I73" s="385"/>
    </row>
    <row r="74" spans="1:9" s="37" customFormat="1" ht="16.5">
      <c r="A74" s="381"/>
      <c r="B74" s="382"/>
      <c r="C74" s="386" t="s">
        <v>421</v>
      </c>
      <c r="D74" s="387"/>
      <c r="E74" s="387"/>
      <c r="F74" s="387"/>
      <c r="G74" s="387"/>
      <c r="H74" s="387"/>
      <c r="I74" s="388"/>
    </row>
    <row r="75" spans="1:9" s="37" customFormat="1" ht="16.5">
      <c r="A75" s="361" t="s">
        <v>385</v>
      </c>
      <c r="B75" s="363" t="s">
        <v>373</v>
      </c>
      <c r="C75" s="365" t="s">
        <v>354</v>
      </c>
      <c r="D75" s="366"/>
      <c r="E75" s="366"/>
      <c r="F75" s="366"/>
      <c r="G75" s="366"/>
      <c r="H75" s="366"/>
      <c r="I75" s="367"/>
    </row>
    <row r="76" spans="1:9" s="37" customFormat="1" ht="17.25" thickBot="1">
      <c r="A76" s="362"/>
      <c r="B76" s="364"/>
      <c r="C76" s="368" t="s">
        <v>422</v>
      </c>
      <c r="D76" s="369"/>
      <c r="E76" s="369"/>
      <c r="F76" s="369"/>
      <c r="G76" s="369"/>
      <c r="H76" s="369"/>
      <c r="I76" s="370"/>
    </row>
    <row r="77" spans="1:9" s="37" customFormat="1" ht="54" customHeight="1">
      <c r="A77" s="347" t="s">
        <v>374</v>
      </c>
      <c r="B77" s="348"/>
      <c r="C77" s="48" t="s">
        <v>423</v>
      </c>
      <c r="D77" s="77">
        <v>2</v>
      </c>
      <c r="E77" s="77">
        <v>2</v>
      </c>
      <c r="F77" s="77">
        <v>2</v>
      </c>
      <c r="G77" s="78"/>
      <c r="H77" s="78"/>
      <c r="I77" s="51"/>
    </row>
    <row r="78" spans="1:9" s="37" customFormat="1" ht="17.25" thickBot="1">
      <c r="A78" s="345" t="s">
        <v>377</v>
      </c>
      <c r="B78" s="346"/>
      <c r="C78" s="52"/>
      <c r="D78" s="52"/>
      <c r="E78" s="52"/>
      <c r="F78" s="53"/>
      <c r="G78" s="54"/>
      <c r="H78" s="54"/>
      <c r="I78" s="55"/>
    </row>
    <row r="79" spans="1:9" s="37" customFormat="1" ht="57.75" customHeight="1" thickBot="1">
      <c r="A79" s="353" t="s">
        <v>389</v>
      </c>
      <c r="B79" s="354"/>
      <c r="C79" s="354"/>
      <c r="D79" s="56"/>
      <c r="E79" s="56"/>
      <c r="F79" s="57"/>
      <c r="G79" s="79">
        <f ca="1">SUM(Aragatsotn!C17,Aragatsotn!C43)</f>
        <v>0</v>
      </c>
      <c r="H79" s="79">
        <f ca="1">SUM(Aragatsotn!D17,Aragatsotn!D43)</f>
        <v>39000</v>
      </c>
      <c r="I79" s="79">
        <f ca="1">SUM(Aragatsotn!E17,Aragatsotn!E43)</f>
        <v>45000</v>
      </c>
    </row>
    <row r="80" spans="1:9" s="37" customFormat="1" ht="46.5" customHeight="1" thickBot="1">
      <c r="A80" s="355" t="s">
        <v>390</v>
      </c>
      <c r="B80" s="356"/>
      <c r="C80" s="80">
        <f>I79</f>
        <v>45000</v>
      </c>
      <c r="D80" s="80"/>
      <c r="E80" s="80"/>
      <c r="F80" s="57"/>
      <c r="G80" s="60"/>
      <c r="H80" s="60"/>
      <c r="I80" s="61"/>
    </row>
    <row r="81" spans="1:9" s="37" customFormat="1" ht="83.25" customHeight="1" thickBot="1">
      <c r="A81" s="355" t="s">
        <v>391</v>
      </c>
      <c r="B81" s="356"/>
      <c r="C81" s="62"/>
      <c r="D81" s="62"/>
      <c r="E81" s="62"/>
      <c r="F81" s="57"/>
      <c r="G81" s="60"/>
      <c r="H81" s="60"/>
      <c r="I81" s="61"/>
    </row>
    <row r="82" spans="1:9" s="37" customFormat="1" ht="16.5">
      <c r="A82" s="357" t="s">
        <v>362</v>
      </c>
      <c r="B82" s="358"/>
      <c r="C82" s="358"/>
      <c r="D82" s="358"/>
      <c r="E82" s="358"/>
      <c r="F82" s="358"/>
      <c r="G82" s="359"/>
      <c r="H82" s="359"/>
      <c r="I82" s="360"/>
    </row>
    <row r="83" spans="1:9" s="37" customFormat="1" ht="17.25" thickBot="1">
      <c r="A83" s="349" t="s">
        <v>116</v>
      </c>
      <c r="B83" s="350"/>
      <c r="C83" s="350"/>
      <c r="D83" s="350"/>
      <c r="E83" s="350"/>
      <c r="F83" s="350"/>
      <c r="G83" s="351"/>
      <c r="H83" s="351"/>
      <c r="I83" s="352"/>
    </row>
    <row r="84" spans="1:9" s="37" customFormat="1" ht="16.5">
      <c r="A84" s="357" t="s">
        <v>363</v>
      </c>
      <c r="B84" s="358"/>
      <c r="C84" s="358"/>
      <c r="D84" s="358"/>
      <c r="E84" s="358"/>
      <c r="F84" s="358"/>
      <c r="G84" s="359"/>
      <c r="H84" s="359"/>
      <c r="I84" s="360"/>
    </row>
    <row r="85" spans="1:9" s="37" customFormat="1" ht="17.25" thickBot="1">
      <c r="A85" s="349" t="s">
        <v>381</v>
      </c>
      <c r="B85" s="350"/>
      <c r="C85" s="350"/>
      <c r="D85" s="350"/>
      <c r="E85" s="350"/>
      <c r="F85" s="350"/>
      <c r="G85" s="351"/>
      <c r="H85" s="351"/>
      <c r="I85" s="352"/>
    </row>
    <row r="86" spans="1:9" s="18" customFormat="1" ht="36.75" customHeight="1">
      <c r="A86" s="415" t="s">
        <v>347</v>
      </c>
      <c r="B86" s="415"/>
      <c r="C86" s="415"/>
      <c r="D86" s="416" t="s">
        <v>323</v>
      </c>
      <c r="E86" s="416"/>
      <c r="F86" s="416"/>
      <c r="G86" s="416"/>
      <c r="H86" s="416"/>
      <c r="I86" s="416"/>
    </row>
    <row r="87" spans="1:9" s="18" customFormat="1" ht="16.5">
      <c r="A87" s="415"/>
      <c r="B87" s="415"/>
      <c r="C87" s="415"/>
      <c r="D87" s="411" t="s">
        <v>348</v>
      </c>
      <c r="E87" s="412"/>
      <c r="F87" s="295"/>
      <c r="G87" s="411" t="s">
        <v>349</v>
      </c>
      <c r="H87" s="412"/>
      <c r="I87" s="295"/>
    </row>
    <row r="88" spans="1:9" s="18" customFormat="1" ht="35.25" customHeight="1" thickBot="1">
      <c r="A88" s="415"/>
      <c r="B88" s="415"/>
      <c r="C88" s="415"/>
      <c r="D88" s="20" t="s">
        <v>298</v>
      </c>
      <c r="E88" s="20" t="s">
        <v>299</v>
      </c>
      <c r="F88" s="38" t="s">
        <v>288</v>
      </c>
      <c r="G88" s="20" t="s">
        <v>298</v>
      </c>
      <c r="H88" s="20" t="s">
        <v>299</v>
      </c>
      <c r="I88" s="39" t="s">
        <v>288</v>
      </c>
    </row>
    <row r="89" spans="1:9" s="18" customFormat="1" ht="16.5">
      <c r="A89" s="332" t="s">
        <v>350</v>
      </c>
      <c r="B89" s="333"/>
      <c r="C89" s="336" t="s">
        <v>320</v>
      </c>
      <c r="D89" s="337"/>
      <c r="E89" s="337"/>
      <c r="F89" s="337"/>
      <c r="G89" s="337"/>
      <c r="H89" s="337"/>
      <c r="I89" s="338"/>
    </row>
    <row r="90" spans="1:9" s="18" customFormat="1" ht="39" customHeight="1">
      <c r="A90" s="334"/>
      <c r="B90" s="335"/>
      <c r="C90" s="339" t="s">
        <v>117</v>
      </c>
      <c r="D90" s="340"/>
      <c r="E90" s="340"/>
      <c r="F90" s="340"/>
      <c r="G90" s="340"/>
      <c r="H90" s="340"/>
      <c r="I90" s="341"/>
    </row>
    <row r="91" spans="1:9" s="18" customFormat="1" ht="16.5" customHeight="1">
      <c r="A91" s="294" t="s">
        <v>393</v>
      </c>
      <c r="B91" s="295" t="s">
        <v>394</v>
      </c>
      <c r="C91" s="296" t="s">
        <v>354</v>
      </c>
      <c r="D91" s="297"/>
      <c r="E91" s="297"/>
      <c r="F91" s="297"/>
      <c r="G91" s="297"/>
      <c r="H91" s="297"/>
      <c r="I91" s="298"/>
    </row>
    <row r="92" spans="1:9" s="18" customFormat="1" ht="33.75" customHeight="1" thickBot="1">
      <c r="A92" s="294"/>
      <c r="B92" s="295"/>
      <c r="C92" s="342" t="s">
        <v>395</v>
      </c>
      <c r="D92" s="343"/>
      <c r="E92" s="343"/>
      <c r="F92" s="343"/>
      <c r="G92" s="343"/>
      <c r="H92" s="343"/>
      <c r="I92" s="344"/>
    </row>
    <row r="93" spans="1:9" s="18" customFormat="1" ht="60" customHeight="1" thickBot="1">
      <c r="A93" s="305" t="s">
        <v>396</v>
      </c>
      <c r="B93" s="306"/>
      <c r="C93" s="63" t="s">
        <v>397</v>
      </c>
      <c r="D93" s="64">
        <v>0</v>
      </c>
      <c r="E93" s="64">
        <v>1</v>
      </c>
      <c r="F93" s="64">
        <v>1</v>
      </c>
      <c r="G93" s="65"/>
      <c r="H93" s="65"/>
      <c r="I93" s="66"/>
    </row>
    <row r="94" spans="1:9" s="18" customFormat="1" ht="17.25" thickBot="1">
      <c r="A94" s="305" t="s">
        <v>398</v>
      </c>
      <c r="B94" s="306"/>
      <c r="C94" s="63"/>
      <c r="D94" s="67" t="s">
        <v>356</v>
      </c>
      <c r="E94" s="67" t="s">
        <v>356</v>
      </c>
      <c r="F94" s="67" t="s">
        <v>356</v>
      </c>
      <c r="G94" s="68">
        <f ca="1">SUM(Aragatsotn!C45)</f>
        <v>0</v>
      </c>
      <c r="H94" s="68">
        <f ca="1">SUM(Aragatsotn!D45)</f>
        <v>15000</v>
      </c>
      <c r="I94" s="68">
        <f ca="1">SUM(Aragatsotn!E45)</f>
        <v>15000</v>
      </c>
    </row>
    <row r="95" spans="1:9" s="18" customFormat="1" ht="17.25" thickBot="1">
      <c r="A95" s="305" t="s">
        <v>399</v>
      </c>
      <c r="B95" s="307"/>
      <c r="C95" s="306"/>
      <c r="D95" s="70"/>
      <c r="E95" s="70"/>
      <c r="F95" s="67"/>
      <c r="G95" s="71"/>
      <c r="H95" s="71"/>
      <c r="I95" s="66"/>
    </row>
    <row r="96" spans="1:9" s="18" customFormat="1" ht="16.5">
      <c r="A96" s="284" t="s">
        <v>400</v>
      </c>
      <c r="B96" s="285"/>
      <c r="C96" s="285"/>
      <c r="D96" s="285"/>
      <c r="E96" s="285"/>
      <c r="F96" s="285"/>
      <c r="G96" s="285"/>
      <c r="H96" s="285"/>
      <c r="I96" s="286"/>
    </row>
    <row r="97" spans="1:9" s="18" customFormat="1" ht="17.25" thickBot="1">
      <c r="A97" s="287" t="s">
        <v>401</v>
      </c>
      <c r="B97" s="288"/>
      <c r="C97" s="288"/>
      <c r="D97" s="288"/>
      <c r="E97" s="288"/>
      <c r="F97" s="288"/>
      <c r="G97" s="288"/>
      <c r="H97" s="288"/>
      <c r="I97" s="289"/>
    </row>
    <row r="98" spans="1:9" s="18" customFormat="1" ht="16.5">
      <c r="A98" s="290" t="s">
        <v>362</v>
      </c>
      <c r="B98" s="291"/>
      <c r="C98" s="291"/>
      <c r="D98" s="291"/>
      <c r="E98" s="291"/>
      <c r="F98" s="291"/>
      <c r="G98" s="292"/>
      <c r="H98" s="292"/>
      <c r="I98" s="293"/>
    </row>
    <row r="99" spans="1:9" s="18" customFormat="1" ht="17.25" thickBot="1">
      <c r="A99" s="311" t="s">
        <v>402</v>
      </c>
      <c r="B99" s="312"/>
      <c r="C99" s="312"/>
      <c r="D99" s="312"/>
      <c r="E99" s="312"/>
      <c r="F99" s="312"/>
      <c r="G99" s="313"/>
      <c r="H99" s="313"/>
      <c r="I99" s="314"/>
    </row>
    <row r="100" spans="1:9" s="18" customFormat="1" ht="16.5">
      <c r="A100" s="290" t="s">
        <v>363</v>
      </c>
      <c r="B100" s="291"/>
      <c r="C100" s="291"/>
      <c r="D100" s="291"/>
      <c r="E100" s="291"/>
      <c r="F100" s="291"/>
      <c r="G100" s="292"/>
      <c r="H100" s="292"/>
      <c r="I100" s="293"/>
    </row>
    <row r="101" spans="1:9" s="18" customFormat="1" ht="51.75" customHeight="1" thickBot="1">
      <c r="A101" s="311" t="s">
        <v>403</v>
      </c>
      <c r="B101" s="312"/>
      <c r="C101" s="312"/>
      <c r="D101" s="312"/>
      <c r="E101" s="312"/>
      <c r="F101" s="312"/>
      <c r="G101" s="313"/>
      <c r="H101" s="313"/>
      <c r="I101" s="314"/>
    </row>
    <row r="102" spans="1:9" s="37" customFormat="1" ht="16.5">
      <c r="A102" s="332" t="s">
        <v>350</v>
      </c>
      <c r="B102" s="333"/>
      <c r="C102" s="296" t="s">
        <v>320</v>
      </c>
      <c r="D102" s="297"/>
      <c r="E102" s="297"/>
      <c r="F102" s="297"/>
      <c r="G102" s="297"/>
      <c r="H102" s="297"/>
      <c r="I102" s="298"/>
    </row>
    <row r="103" spans="1:9" s="37" customFormat="1" ht="16.5">
      <c r="A103" s="334"/>
      <c r="B103" s="335"/>
      <c r="C103" s="407" t="s">
        <v>119</v>
      </c>
      <c r="D103" s="408"/>
      <c r="E103" s="408"/>
      <c r="F103" s="409"/>
      <c r="G103" s="409"/>
      <c r="H103" s="409"/>
      <c r="I103" s="410"/>
    </row>
    <row r="104" spans="1:9" s="37" customFormat="1" ht="16.5">
      <c r="A104" s="294" t="s">
        <v>450</v>
      </c>
      <c r="B104" s="295" t="s">
        <v>394</v>
      </c>
      <c r="C104" s="296" t="s">
        <v>354</v>
      </c>
      <c r="D104" s="297"/>
      <c r="E104" s="297"/>
      <c r="F104" s="297"/>
      <c r="G104" s="297"/>
      <c r="H104" s="297"/>
      <c r="I104" s="298"/>
    </row>
    <row r="105" spans="1:9" s="37" customFormat="1" ht="33.75" customHeight="1" thickBot="1">
      <c r="A105" s="294"/>
      <c r="B105" s="295"/>
      <c r="C105" s="342" t="s">
        <v>118</v>
      </c>
      <c r="D105" s="343"/>
      <c r="E105" s="343"/>
      <c r="F105" s="343"/>
      <c r="G105" s="343"/>
      <c r="H105" s="343"/>
      <c r="I105" s="344"/>
    </row>
    <row r="106" spans="1:9" s="37" customFormat="1" ht="50.25" customHeight="1" thickBot="1">
      <c r="A106" s="305" t="s">
        <v>396</v>
      </c>
      <c r="B106" s="306"/>
      <c r="C106" s="63" t="s">
        <v>397</v>
      </c>
      <c r="D106" s="65">
        <v>8</v>
      </c>
      <c r="E106" s="65">
        <v>8</v>
      </c>
      <c r="F106" s="64">
        <v>8</v>
      </c>
      <c r="G106" s="71"/>
      <c r="H106" s="71"/>
      <c r="I106" s="66"/>
    </row>
    <row r="107" spans="1:9" s="37" customFormat="1" ht="17.25" thickBot="1">
      <c r="A107" s="305" t="s">
        <v>398</v>
      </c>
      <c r="B107" s="306"/>
      <c r="C107" s="63"/>
      <c r="D107" s="67" t="s">
        <v>356</v>
      </c>
      <c r="E107" s="67" t="s">
        <v>356</v>
      </c>
      <c r="F107" s="67" t="s">
        <v>356</v>
      </c>
      <c r="G107" s="68">
        <f ca="1">SUM(Aragatsotn!C49:C56)</f>
        <v>39150</v>
      </c>
      <c r="H107" s="68">
        <f ca="1">SUM(Aragatsotn!D49:D56)</f>
        <v>40850</v>
      </c>
      <c r="I107" s="68">
        <f ca="1">SUM(Aragatsotn!E49:E56)</f>
        <v>40850</v>
      </c>
    </row>
    <row r="108" spans="1:9" s="37" customFormat="1" ht="17.25" thickBot="1">
      <c r="A108" s="305" t="s">
        <v>399</v>
      </c>
      <c r="B108" s="307"/>
      <c r="C108" s="306"/>
      <c r="D108" s="70"/>
      <c r="E108" s="70"/>
      <c r="F108" s="67"/>
      <c r="G108" s="71"/>
      <c r="H108" s="71"/>
      <c r="I108" s="66"/>
    </row>
    <row r="109" spans="1:9" s="37" customFormat="1" ht="16.5">
      <c r="A109" s="284" t="s">
        <v>400</v>
      </c>
      <c r="B109" s="285"/>
      <c r="C109" s="285"/>
      <c r="D109" s="285"/>
      <c r="E109" s="285"/>
      <c r="F109" s="285"/>
      <c r="G109" s="285"/>
      <c r="H109" s="285"/>
      <c r="I109" s="286"/>
    </row>
    <row r="110" spans="1:9" s="37" customFormat="1" ht="17.25" thickBot="1">
      <c r="A110" s="287" t="s">
        <v>111</v>
      </c>
      <c r="B110" s="288"/>
      <c r="C110" s="288"/>
      <c r="D110" s="288"/>
      <c r="E110" s="288"/>
      <c r="F110" s="288"/>
      <c r="G110" s="288"/>
      <c r="H110" s="288"/>
      <c r="I110" s="289"/>
    </row>
    <row r="111" spans="1:9" s="37" customFormat="1" ht="16.5">
      <c r="A111" s="290" t="s">
        <v>362</v>
      </c>
      <c r="B111" s="291"/>
      <c r="C111" s="291"/>
      <c r="D111" s="291"/>
      <c r="E111" s="291"/>
      <c r="F111" s="291"/>
      <c r="G111" s="292"/>
      <c r="H111" s="292"/>
      <c r="I111" s="293"/>
    </row>
    <row r="112" spans="1:9" s="37" customFormat="1" ht="15" customHeight="1" thickBot="1">
      <c r="A112" s="311" t="s">
        <v>402</v>
      </c>
      <c r="B112" s="312"/>
      <c r="C112" s="312"/>
      <c r="D112" s="312"/>
      <c r="E112" s="312"/>
      <c r="F112" s="312"/>
      <c r="G112" s="313"/>
      <c r="H112" s="313"/>
      <c r="I112" s="314"/>
    </row>
    <row r="113" spans="1:9" s="37" customFormat="1" ht="16.5">
      <c r="A113" s="290" t="s">
        <v>363</v>
      </c>
      <c r="B113" s="291"/>
      <c r="C113" s="291"/>
      <c r="D113" s="291"/>
      <c r="E113" s="291"/>
      <c r="F113" s="291"/>
      <c r="G113" s="292"/>
      <c r="H113" s="292"/>
      <c r="I113" s="293"/>
    </row>
    <row r="114" spans="1:9" s="37" customFormat="1" ht="33.75" customHeight="1" thickBot="1">
      <c r="A114" s="311" t="s">
        <v>403</v>
      </c>
      <c r="B114" s="312"/>
      <c r="C114" s="312"/>
      <c r="D114" s="312"/>
      <c r="E114" s="312"/>
      <c r="F114" s="312"/>
      <c r="G114" s="313"/>
      <c r="H114" s="313"/>
      <c r="I114" s="314"/>
    </row>
    <row r="115" spans="1:9" ht="16.5">
      <c r="A115" s="379" t="s">
        <v>350</v>
      </c>
      <c r="B115" s="380"/>
      <c r="C115" s="383" t="s">
        <v>320</v>
      </c>
      <c r="D115" s="384"/>
      <c r="E115" s="384"/>
      <c r="F115" s="384"/>
      <c r="G115" s="384"/>
      <c r="H115" s="384"/>
      <c r="I115" s="385"/>
    </row>
    <row r="116" spans="1:9" ht="16.5">
      <c r="A116" s="381"/>
      <c r="B116" s="382"/>
      <c r="C116" s="386" t="s">
        <v>384</v>
      </c>
      <c r="D116" s="387"/>
      <c r="E116" s="387"/>
      <c r="F116" s="387"/>
      <c r="G116" s="387"/>
      <c r="H116" s="387"/>
      <c r="I116" s="388"/>
    </row>
    <row r="117" spans="1:9" ht="16.5">
      <c r="A117" s="361" t="s">
        <v>409</v>
      </c>
      <c r="B117" s="363" t="s">
        <v>373</v>
      </c>
      <c r="C117" s="365" t="s">
        <v>354</v>
      </c>
      <c r="D117" s="366"/>
      <c r="E117" s="366"/>
      <c r="F117" s="366"/>
      <c r="G117" s="366"/>
      <c r="H117" s="366"/>
      <c r="I117" s="367"/>
    </row>
    <row r="118" spans="1:9" ht="33" customHeight="1" thickBot="1">
      <c r="A118" s="362"/>
      <c r="B118" s="364"/>
      <c r="C118" s="368" t="s">
        <v>386</v>
      </c>
      <c r="D118" s="369"/>
      <c r="E118" s="369"/>
      <c r="F118" s="369"/>
      <c r="G118" s="369"/>
      <c r="H118" s="369"/>
      <c r="I118" s="370"/>
    </row>
    <row r="119" spans="1:9" ht="66">
      <c r="A119" s="347" t="s">
        <v>374</v>
      </c>
      <c r="B119" s="348"/>
      <c r="C119" s="48" t="s">
        <v>387</v>
      </c>
      <c r="D119" s="77">
        <v>32</v>
      </c>
      <c r="E119" s="77">
        <v>32</v>
      </c>
      <c r="F119" s="77">
        <v>32</v>
      </c>
      <c r="G119" s="50"/>
      <c r="H119" s="50"/>
      <c r="I119" s="51"/>
    </row>
    <row r="120" spans="1:9" ht="116.25" thickBot="1">
      <c r="A120" s="345" t="s">
        <v>377</v>
      </c>
      <c r="B120" s="346"/>
      <c r="C120" s="52" t="s">
        <v>388</v>
      </c>
      <c r="D120" s="52"/>
      <c r="E120" s="52"/>
      <c r="F120" s="53">
        <v>100</v>
      </c>
      <c r="G120" s="54"/>
      <c r="H120" s="54"/>
      <c r="I120" s="55"/>
    </row>
    <row r="121" spans="1:9" ht="59.25" customHeight="1" thickBot="1">
      <c r="A121" s="353" t="s">
        <v>389</v>
      </c>
      <c r="B121" s="354"/>
      <c r="C121" s="354"/>
      <c r="D121" s="56"/>
      <c r="E121" s="56"/>
      <c r="F121" s="57"/>
      <c r="G121" s="58">
        <f ca="1">Aragatsotn!C57</f>
        <v>30000</v>
      </c>
      <c r="H121" s="58">
        <f ca="1">Aragatsotn!D57</f>
        <v>30000</v>
      </c>
      <c r="I121" s="58">
        <f ca="1">Aragatsotn!E57</f>
        <v>30000</v>
      </c>
    </row>
    <row r="122" spans="1:9" ht="42.75" customHeight="1" thickBot="1">
      <c r="A122" s="355" t="s">
        <v>390</v>
      </c>
      <c r="B122" s="356"/>
      <c r="C122" s="58">
        <f>I121</f>
        <v>30000</v>
      </c>
      <c r="D122" s="59"/>
      <c r="E122" s="59"/>
      <c r="F122" s="57"/>
      <c r="G122" s="60"/>
      <c r="H122" s="60"/>
      <c r="I122" s="61"/>
    </row>
    <row r="123" spans="1:9" ht="67.5" customHeight="1" thickBot="1">
      <c r="A123" s="355" t="s">
        <v>391</v>
      </c>
      <c r="B123" s="356"/>
      <c r="C123" s="62"/>
      <c r="D123" s="62"/>
      <c r="E123" s="62"/>
      <c r="F123" s="57"/>
      <c r="G123" s="60"/>
      <c r="H123" s="60"/>
      <c r="I123" s="61"/>
    </row>
    <row r="124" spans="1:9" ht="16.5">
      <c r="A124" s="357" t="s">
        <v>362</v>
      </c>
      <c r="B124" s="358"/>
      <c r="C124" s="358"/>
      <c r="D124" s="358"/>
      <c r="E124" s="358"/>
      <c r="F124" s="358"/>
      <c r="G124" s="359"/>
      <c r="H124" s="359"/>
      <c r="I124" s="360"/>
    </row>
    <row r="125" spans="1:9" ht="17.25" thickBot="1">
      <c r="A125" s="349" t="s">
        <v>485</v>
      </c>
      <c r="B125" s="350"/>
      <c r="C125" s="350"/>
      <c r="D125" s="350"/>
      <c r="E125" s="350"/>
      <c r="F125" s="350"/>
      <c r="G125" s="351"/>
      <c r="H125" s="351"/>
      <c r="I125" s="352"/>
    </row>
    <row r="126" spans="1:9" ht="16.5">
      <c r="A126" s="357" t="s">
        <v>363</v>
      </c>
      <c r="B126" s="358"/>
      <c r="C126" s="358"/>
      <c r="D126" s="358"/>
      <c r="E126" s="358"/>
      <c r="F126" s="358"/>
      <c r="G126" s="359"/>
      <c r="H126" s="359"/>
      <c r="I126" s="360"/>
    </row>
    <row r="127" spans="1:9" ht="17.25" thickBot="1">
      <c r="A127" s="349" t="s">
        <v>381</v>
      </c>
      <c r="B127" s="350"/>
      <c r="C127" s="350"/>
      <c r="D127" s="350"/>
      <c r="E127" s="350"/>
      <c r="F127" s="350"/>
      <c r="G127" s="351"/>
      <c r="H127" s="351"/>
      <c r="I127" s="352"/>
    </row>
    <row r="128" spans="1:9" s="180" customFormat="1" ht="16.5">
      <c r="A128" s="332" t="s">
        <v>350</v>
      </c>
      <c r="B128" s="333"/>
      <c r="C128" s="336" t="s">
        <v>320</v>
      </c>
      <c r="D128" s="337"/>
      <c r="E128" s="337"/>
      <c r="F128" s="337"/>
      <c r="G128" s="337"/>
      <c r="H128" s="337"/>
      <c r="I128" s="338"/>
    </row>
    <row r="129" spans="1:9" s="180" customFormat="1" ht="16.5">
      <c r="A129" s="334"/>
      <c r="B129" s="335"/>
      <c r="C129" s="339" t="s">
        <v>464</v>
      </c>
      <c r="D129" s="340"/>
      <c r="E129" s="340"/>
      <c r="F129" s="340"/>
      <c r="G129" s="340"/>
      <c r="H129" s="340"/>
      <c r="I129" s="341"/>
    </row>
    <row r="130" spans="1:9" s="180" customFormat="1" ht="16.5">
      <c r="A130" s="294" t="s">
        <v>434</v>
      </c>
      <c r="B130" s="295" t="s">
        <v>373</v>
      </c>
      <c r="C130" s="296" t="s">
        <v>354</v>
      </c>
      <c r="D130" s="297"/>
      <c r="E130" s="297"/>
      <c r="F130" s="297"/>
      <c r="G130" s="297"/>
      <c r="H130" s="297"/>
      <c r="I130" s="298"/>
    </row>
    <row r="131" spans="1:9" s="180" customFormat="1" ht="17.25" thickBot="1">
      <c r="A131" s="487"/>
      <c r="B131" s="488"/>
      <c r="C131" s="342" t="s">
        <v>503</v>
      </c>
      <c r="D131" s="343"/>
      <c r="E131" s="343"/>
      <c r="F131" s="343"/>
      <c r="G131" s="343"/>
      <c r="H131" s="343"/>
      <c r="I131" s="344"/>
    </row>
    <row r="132" spans="1:9" s="180" customFormat="1" ht="49.5">
      <c r="A132" s="476" t="s">
        <v>374</v>
      </c>
      <c r="B132" s="477"/>
      <c r="C132" s="95" t="s">
        <v>423</v>
      </c>
      <c r="D132" s="96">
        <v>0</v>
      </c>
      <c r="E132" s="96">
        <v>1</v>
      </c>
      <c r="F132" s="96">
        <v>1</v>
      </c>
      <c r="G132" s="97"/>
      <c r="H132" s="97"/>
      <c r="I132" s="98"/>
    </row>
    <row r="133" spans="1:9" s="180" customFormat="1" ht="17.25" thickBot="1">
      <c r="A133" s="478" t="s">
        <v>377</v>
      </c>
      <c r="B133" s="479"/>
      <c r="C133" s="99"/>
      <c r="D133" s="99"/>
      <c r="E133" s="99"/>
      <c r="F133" s="38"/>
      <c r="G133" s="100"/>
      <c r="H133" s="100"/>
      <c r="I133" s="39"/>
    </row>
    <row r="134" spans="1:9" s="180" customFormat="1" ht="17.25" thickBot="1">
      <c r="A134" s="489" t="s">
        <v>389</v>
      </c>
      <c r="B134" s="490"/>
      <c r="C134" s="490"/>
      <c r="D134" s="101"/>
      <c r="E134" s="101"/>
      <c r="F134" s="67"/>
      <c r="G134" s="102">
        <f ca="1">Aragatsotn!C44</f>
        <v>0</v>
      </c>
      <c r="H134" s="102">
        <f ca="1">Aragatsotn!D44</f>
        <v>2500</v>
      </c>
      <c r="I134" s="102">
        <f ca="1">Aragatsotn!E44</f>
        <v>2500</v>
      </c>
    </row>
    <row r="135" spans="1:9" s="180" customFormat="1" ht="17.25" thickBot="1">
      <c r="A135" s="305" t="s">
        <v>390</v>
      </c>
      <c r="B135" s="306"/>
      <c r="C135" s="103">
        <f>I134</f>
        <v>2500</v>
      </c>
      <c r="D135" s="103"/>
      <c r="E135" s="103"/>
      <c r="F135" s="67"/>
      <c r="G135" s="71"/>
      <c r="H135" s="71"/>
      <c r="I135" s="66"/>
    </row>
    <row r="136" spans="1:9" s="180" customFormat="1" ht="17.25" thickBot="1">
      <c r="A136" s="305" t="s">
        <v>391</v>
      </c>
      <c r="B136" s="306"/>
      <c r="C136" s="69"/>
      <c r="D136" s="69"/>
      <c r="E136" s="69"/>
      <c r="F136" s="67"/>
      <c r="G136" s="71"/>
      <c r="H136" s="71"/>
      <c r="I136" s="66"/>
    </row>
    <row r="137" spans="1:9" s="180" customFormat="1" ht="16.5">
      <c r="A137" s="290" t="s">
        <v>362</v>
      </c>
      <c r="B137" s="291"/>
      <c r="C137" s="291"/>
      <c r="D137" s="291"/>
      <c r="E137" s="291"/>
      <c r="F137" s="291"/>
      <c r="G137" s="292"/>
      <c r="H137" s="292"/>
      <c r="I137" s="293"/>
    </row>
    <row r="138" spans="1:9" s="180" customFormat="1" ht="17.25" thickBot="1">
      <c r="A138" s="311" t="s">
        <v>485</v>
      </c>
      <c r="B138" s="312"/>
      <c r="C138" s="312"/>
      <c r="D138" s="312"/>
      <c r="E138" s="312"/>
      <c r="F138" s="312"/>
      <c r="G138" s="313"/>
      <c r="H138" s="313"/>
      <c r="I138" s="314"/>
    </row>
    <row r="139" spans="1:9" s="180" customFormat="1" ht="16.5">
      <c r="A139" s="290" t="s">
        <v>363</v>
      </c>
      <c r="B139" s="291"/>
      <c r="C139" s="291"/>
      <c r="D139" s="291"/>
      <c r="E139" s="291"/>
      <c r="F139" s="291"/>
      <c r="G139" s="292"/>
      <c r="H139" s="292"/>
      <c r="I139" s="293"/>
    </row>
    <row r="140" spans="1:9" s="180" customFormat="1" ht="17.25" thickBot="1">
      <c r="A140" s="311" t="s">
        <v>381</v>
      </c>
      <c r="B140" s="312"/>
      <c r="C140" s="312"/>
      <c r="D140" s="312"/>
      <c r="E140" s="312"/>
      <c r="F140" s="312"/>
      <c r="G140" s="313"/>
      <c r="H140" s="313"/>
      <c r="I140" s="314"/>
    </row>
  </sheetData>
  <mergeCells count="162">
    <mergeCell ref="A134:C134"/>
    <mergeCell ref="A135:B135"/>
    <mergeCell ref="A136:B136"/>
    <mergeCell ref="A137:I137"/>
    <mergeCell ref="A138:I138"/>
    <mergeCell ref="A139:I139"/>
    <mergeCell ref="A140:I140"/>
    <mergeCell ref="A128:B129"/>
    <mergeCell ref="C128:I128"/>
    <mergeCell ref="C129:I129"/>
    <mergeCell ref="A130:A131"/>
    <mergeCell ref="B130:B131"/>
    <mergeCell ref="C130:I130"/>
    <mergeCell ref="C131:I131"/>
    <mergeCell ref="A133:B133"/>
    <mergeCell ref="A8:I8"/>
    <mergeCell ref="A1:I1"/>
    <mergeCell ref="A2:I2"/>
    <mergeCell ref="A3:I3"/>
    <mergeCell ref="A4:I4"/>
    <mergeCell ref="A6:I6"/>
    <mergeCell ref="A28:I28"/>
    <mergeCell ref="A21:I21"/>
    <mergeCell ref="A10:I10"/>
    <mergeCell ref="A12:C14"/>
    <mergeCell ref="D12:I12"/>
    <mergeCell ref="D13:F13"/>
    <mergeCell ref="G13:I13"/>
    <mergeCell ref="A132:B132"/>
    <mergeCell ref="A15:B16"/>
    <mergeCell ref="C15:I15"/>
    <mergeCell ref="C16:I16"/>
    <mergeCell ref="A17:A18"/>
    <mergeCell ref="B17:B18"/>
    <mergeCell ref="C18:I18"/>
    <mergeCell ref="C61:I61"/>
    <mergeCell ref="C62:I62"/>
    <mergeCell ref="A22:I22"/>
    <mergeCell ref="A23:B23"/>
    <mergeCell ref="C23:I23"/>
    <mergeCell ref="A24:B24"/>
    <mergeCell ref="A25:I25"/>
    <mergeCell ref="A26:I26"/>
    <mergeCell ref="A42:C44"/>
    <mergeCell ref="D42:I42"/>
    <mergeCell ref="D43:F43"/>
    <mergeCell ref="G43:I43"/>
    <mergeCell ref="A19:B19"/>
    <mergeCell ref="A20:I20"/>
    <mergeCell ref="A45:B47"/>
    <mergeCell ref="C45:I45"/>
    <mergeCell ref="C46:I46"/>
    <mergeCell ref="C47:I47"/>
    <mergeCell ref="A27:I27"/>
    <mergeCell ref="A59:B60"/>
    <mergeCell ref="C59:I59"/>
    <mergeCell ref="C60:I60"/>
    <mergeCell ref="A41:I41"/>
    <mergeCell ref="A54:B54"/>
    <mergeCell ref="A53:B53"/>
    <mergeCell ref="A55:I55"/>
    <mergeCell ref="A56:I56"/>
    <mergeCell ref="A57:I57"/>
    <mergeCell ref="C48:I48"/>
    <mergeCell ref="A49:B50"/>
    <mergeCell ref="A51:B51"/>
    <mergeCell ref="A52:C52"/>
    <mergeCell ref="A58:I58"/>
    <mergeCell ref="A115:B116"/>
    <mergeCell ref="C115:I115"/>
    <mergeCell ref="C116:I116"/>
    <mergeCell ref="A61:A62"/>
    <mergeCell ref="B61:B62"/>
    <mergeCell ref="A84:I84"/>
    <mergeCell ref="A85:I85"/>
    <mergeCell ref="A86:C88"/>
    <mergeCell ref="D86:I86"/>
    <mergeCell ref="D87:F87"/>
    <mergeCell ref="G87:I87"/>
    <mergeCell ref="A77:B77"/>
    <mergeCell ref="A78:B78"/>
    <mergeCell ref="A79:C79"/>
    <mergeCell ref="A80:B80"/>
    <mergeCell ref="A81:B81"/>
    <mergeCell ref="A82:I82"/>
    <mergeCell ref="A83:I83"/>
    <mergeCell ref="C118:I118"/>
    <mergeCell ref="A100:I100"/>
    <mergeCell ref="A101:I101"/>
    <mergeCell ref="A102:B103"/>
    <mergeCell ref="C102:I102"/>
    <mergeCell ref="C103:I103"/>
    <mergeCell ref="A67:B67"/>
    <mergeCell ref="C67:I67"/>
    <mergeCell ref="A68:B68"/>
    <mergeCell ref="A69:I69"/>
    <mergeCell ref="A63:B63"/>
    <mergeCell ref="A64:I64"/>
    <mergeCell ref="A65:I65"/>
    <mergeCell ref="A66:I66"/>
    <mergeCell ref="A70:I70"/>
    <mergeCell ref="A71:I71"/>
    <mergeCell ref="A72:I72"/>
    <mergeCell ref="A73:B74"/>
    <mergeCell ref="C73:I73"/>
    <mergeCell ref="C74:I74"/>
    <mergeCell ref="A125:I125"/>
    <mergeCell ref="A126:I126"/>
    <mergeCell ref="A75:A76"/>
    <mergeCell ref="B75:B76"/>
    <mergeCell ref="C75:I75"/>
    <mergeCell ref="C76:I76"/>
    <mergeCell ref="A93:B93"/>
    <mergeCell ref="A117:A118"/>
    <mergeCell ref="B117:B118"/>
    <mergeCell ref="C117:I117"/>
    <mergeCell ref="A97:I97"/>
    <mergeCell ref="C105:I105"/>
    <mergeCell ref="A106:B106"/>
    <mergeCell ref="A98:I98"/>
    <mergeCell ref="A99:I99"/>
    <mergeCell ref="A127:I127"/>
    <mergeCell ref="A121:C121"/>
    <mergeCell ref="A122:B122"/>
    <mergeCell ref="A123:B123"/>
    <mergeCell ref="A124:I124"/>
    <mergeCell ref="C90:I90"/>
    <mergeCell ref="A91:A92"/>
    <mergeCell ref="B91:B92"/>
    <mergeCell ref="C91:I91"/>
    <mergeCell ref="C92:I92"/>
    <mergeCell ref="A120:B120"/>
    <mergeCell ref="A119:B119"/>
    <mergeCell ref="A94:B94"/>
    <mergeCell ref="A95:C95"/>
    <mergeCell ref="A96:I96"/>
    <mergeCell ref="A112:I112"/>
    <mergeCell ref="A113:I113"/>
    <mergeCell ref="A114:I114"/>
    <mergeCell ref="A29:B31"/>
    <mergeCell ref="C29:I29"/>
    <mergeCell ref="C30:I30"/>
    <mergeCell ref="C31:I31"/>
    <mergeCell ref="C32:I32"/>
    <mergeCell ref="A33:B33"/>
    <mergeCell ref="A34:B34"/>
    <mergeCell ref="A39:I39"/>
    <mergeCell ref="A40:I40"/>
    <mergeCell ref="A107:B107"/>
    <mergeCell ref="A108:C108"/>
    <mergeCell ref="A35:C35"/>
    <mergeCell ref="A36:B36"/>
    <mergeCell ref="A37:B37"/>
    <mergeCell ref="A38:I38"/>
    <mergeCell ref="A89:B90"/>
    <mergeCell ref="C89:I89"/>
    <mergeCell ref="A109:I109"/>
    <mergeCell ref="A110:I110"/>
    <mergeCell ref="A111:I111"/>
    <mergeCell ref="A104:A105"/>
    <mergeCell ref="B104:B105"/>
    <mergeCell ref="C104:I104"/>
  </mergeCells>
  <phoneticPr fontId="0" type="noConversion"/>
  <pageMargins left="0.25" right="0.25" top="0.75" bottom="0.75" header="0.3" footer="0.3"/>
  <pageSetup scale="9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B10:G12"/>
  <sheetViews>
    <sheetView topLeftCell="A22" workbookViewId="0">
      <selection activeCell="G10" sqref="G10"/>
    </sheetView>
  </sheetViews>
  <sheetFormatPr defaultRowHeight="15"/>
  <cols>
    <col min="1" max="1" width="9.140625" style="4"/>
    <col min="2" max="2" width="9.140625" style="154"/>
    <col min="3" max="6" width="9.140625" style="4"/>
    <col min="7" max="7" width="9" style="4" bestFit="1" customWidth="1"/>
    <col min="8" max="16384" width="9.140625" style="4"/>
  </cols>
  <sheetData>
    <row r="10" spans="5:7">
      <c r="E10" s="4">
        <f ca="1">Aragatsotn!C8+Ararat!C8+Armavir!C7+Gegharqunik!C8+Lori!C8+Kotayq!C9+Shirak!C8+Syunik!C6+'Vayoc Dzor'!C7+Tavush!C8</f>
        <v>2421460.2999999998</v>
      </c>
      <c r="F10" s="4">
        <f ca="1">Aragatsotn!D8+Ararat!D8+Armavir!D7+Gegharqunik!D8+Lori!D8+Kotayq!D9+Shirak!D8+Syunik!D6+'Vayoc Dzor'!D7+Tavush!D8</f>
        <v>8660604.1500000004</v>
      </c>
      <c r="G10" s="4">
        <f ca="1">Aragatsotn!E8+Ararat!E8+Armavir!E7+Gegharqunik!E8+Lori!E8+Kotayq!E9+Shirak!E8+Syunik!E6+'Vayoc Dzor'!E7+Tavush!E8</f>
        <v>10013949.100000001</v>
      </c>
    </row>
    <row r="11" spans="5:7">
      <c r="E11" s="164">
        <f>E10/G10%</f>
        <v>24.18087285864075</v>
      </c>
      <c r="F11" s="164">
        <f>F10/G10%</f>
        <v>86.485402147690166</v>
      </c>
      <c r="G11" s="4">
        <v>100</v>
      </c>
    </row>
    <row r="12" spans="5:7">
      <c r="E12" s="164">
        <f>E11/G11%</f>
        <v>24.18087285864075</v>
      </c>
      <c r="F12" s="164">
        <f>F11-E11</f>
        <v>62.304529289049412</v>
      </c>
      <c r="G12" s="164">
        <f>G11-F11</f>
        <v>13.514597852309834</v>
      </c>
    </row>
  </sheetData>
  <phoneticPr fontId="0" type="noConversion"/>
  <pageMargins left="0.23622047244094491" right="0.23622047244094491" top="0.19685039370078741" bottom="0.19685039370078741" header="0.31496062992125984" footer="0.31496062992125984"/>
  <pageSetup paperSize="9" scale="9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K182"/>
  <sheetViews>
    <sheetView topLeftCell="A16" workbookViewId="0">
      <selection activeCell="C106" sqref="C106"/>
    </sheetView>
  </sheetViews>
  <sheetFormatPr defaultRowHeight="16.5"/>
  <cols>
    <col min="1" max="1" width="17.140625" style="37" customWidth="1"/>
    <col min="2" max="2" width="15.140625" style="37" customWidth="1"/>
    <col min="3" max="3" width="21.7109375" style="37" customWidth="1"/>
    <col min="4" max="4" width="14.7109375" style="37" customWidth="1"/>
    <col min="5" max="5" width="18.140625" style="37" customWidth="1"/>
    <col min="6" max="6" width="6.42578125" style="37" bestFit="1" customWidth="1"/>
    <col min="7" max="7" width="10.7109375" style="37" bestFit="1" customWidth="1"/>
    <col min="8" max="8" width="11.28515625" style="37" bestFit="1" customWidth="1"/>
    <col min="9" max="9" width="11.42578125" style="37" bestFit="1" customWidth="1"/>
    <col min="10" max="10" width="9.140625" style="37"/>
    <col min="11" max="11" width="10" style="37" bestFit="1" customWidth="1"/>
    <col min="12" max="12" width="9.5703125" style="37" bestFit="1" customWidth="1"/>
    <col min="13" max="16384" width="9.140625" style="37"/>
  </cols>
  <sheetData>
    <row r="1" spans="1:9">
      <c r="A1" s="481" t="s">
        <v>534</v>
      </c>
      <c r="B1" s="481"/>
      <c r="C1" s="481"/>
      <c r="D1" s="481"/>
      <c r="E1" s="481"/>
      <c r="F1" s="481"/>
      <c r="G1" s="481"/>
      <c r="H1" s="481"/>
      <c r="I1" s="481"/>
    </row>
    <row r="2" spans="1:9">
      <c r="A2" s="17"/>
      <c r="B2" s="17"/>
      <c r="C2" s="17"/>
      <c r="D2" s="17"/>
      <c r="E2" s="17"/>
      <c r="F2" s="17"/>
      <c r="G2" s="17"/>
      <c r="H2" s="17"/>
      <c r="I2" s="17"/>
    </row>
    <row r="3" spans="1:9" ht="36.75" customHeight="1">
      <c r="A3" s="483" t="s">
        <v>535</v>
      </c>
      <c r="B3" s="483"/>
      <c r="C3" s="483"/>
      <c r="D3" s="483"/>
      <c r="E3" s="483"/>
      <c r="F3" s="483"/>
      <c r="G3" s="483"/>
      <c r="H3" s="483"/>
      <c r="I3" s="483"/>
    </row>
    <row r="6" spans="1:9" s="18" customFormat="1" ht="34.5" customHeight="1">
      <c r="A6" s="480" t="s">
        <v>345</v>
      </c>
      <c r="B6" s="480"/>
      <c r="C6" s="480"/>
      <c r="D6" s="480"/>
      <c r="E6" s="480"/>
      <c r="F6" s="480"/>
      <c r="G6" s="480"/>
      <c r="H6" s="480"/>
      <c r="I6" s="480"/>
    </row>
    <row r="8" spans="1:9">
      <c r="A8" s="335" t="s">
        <v>350</v>
      </c>
      <c r="B8" s="335"/>
      <c r="C8" s="641" t="s">
        <v>320</v>
      </c>
      <c r="D8" s="641"/>
      <c r="E8" s="641"/>
      <c r="F8" s="641"/>
      <c r="G8" s="641"/>
      <c r="H8" s="641"/>
      <c r="I8" s="641"/>
    </row>
    <row r="9" spans="1:9">
      <c r="A9" s="335"/>
      <c r="B9" s="335"/>
      <c r="C9" s="643" t="s">
        <v>540</v>
      </c>
      <c r="D9" s="643"/>
      <c r="E9" s="643"/>
      <c r="F9" s="643"/>
      <c r="G9" s="643"/>
      <c r="H9" s="643"/>
      <c r="I9" s="643"/>
    </row>
    <row r="10" spans="1:9">
      <c r="A10" s="415" t="s">
        <v>450</v>
      </c>
      <c r="B10" s="415" t="s">
        <v>394</v>
      </c>
      <c r="C10" s="641" t="s">
        <v>354</v>
      </c>
      <c r="D10" s="641"/>
      <c r="E10" s="641"/>
      <c r="F10" s="641"/>
      <c r="G10" s="641"/>
      <c r="H10" s="641"/>
      <c r="I10" s="641"/>
    </row>
    <row r="11" spans="1:9" ht="96.75" customHeight="1">
      <c r="A11" s="415"/>
      <c r="B11" s="415"/>
      <c r="C11" s="642" t="s">
        <v>156</v>
      </c>
      <c r="D11" s="642"/>
      <c r="E11" s="642"/>
      <c r="F11" s="642"/>
      <c r="G11" s="642"/>
      <c r="H11" s="642"/>
      <c r="I11" s="642"/>
    </row>
    <row r="12" spans="1:9" ht="50.25" customHeight="1" thickBot="1">
      <c r="A12" s="287" t="s">
        <v>396</v>
      </c>
      <c r="B12" s="644"/>
      <c r="C12" s="172" t="s">
        <v>397</v>
      </c>
      <c r="D12" s="168">
        <v>9</v>
      </c>
      <c r="E12" s="168">
        <v>9</v>
      </c>
      <c r="F12" s="169">
        <v>9</v>
      </c>
      <c r="G12" s="170"/>
      <c r="H12" s="170"/>
      <c r="I12" s="171"/>
    </row>
    <row r="13" spans="1:9" ht="18.75" thickBot="1">
      <c r="A13" s="305" t="s">
        <v>398</v>
      </c>
      <c r="B13" s="306"/>
      <c r="C13" s="63"/>
      <c r="D13" s="67" t="s">
        <v>356</v>
      </c>
      <c r="E13" s="67" t="s">
        <v>356</v>
      </c>
      <c r="F13" s="67" t="s">
        <v>356</v>
      </c>
      <c r="G13" s="1">
        <f ca="1">SUM(Tavush!C57:C60,Tavush!C64,Tavush!C51:C53)</f>
        <v>19700</v>
      </c>
      <c r="H13" s="1">
        <f ca="1">SUM(Tavush!D57:D60,Tavush!D64,Tavush!D51:D53)</f>
        <v>86698.3</v>
      </c>
      <c r="I13" s="1">
        <f ca="1">SUM(Tavush!E57:E60,Tavush!E64,Tavush!E51:E53)</f>
        <v>86698.3</v>
      </c>
    </row>
    <row r="14" spans="1:9" ht="17.25" thickBot="1">
      <c r="A14" s="305" t="s">
        <v>399</v>
      </c>
      <c r="B14" s="307"/>
      <c r="C14" s="306"/>
      <c r="D14" s="70"/>
      <c r="E14" s="70"/>
      <c r="F14" s="67"/>
      <c r="G14" s="71"/>
      <c r="H14" s="71"/>
      <c r="I14" s="66"/>
    </row>
    <row r="15" spans="1:9">
      <c r="A15" s="284" t="s">
        <v>400</v>
      </c>
      <c r="B15" s="285"/>
      <c r="C15" s="285"/>
      <c r="D15" s="285"/>
      <c r="E15" s="285"/>
      <c r="F15" s="285"/>
      <c r="G15" s="285"/>
      <c r="H15" s="285"/>
      <c r="I15" s="286"/>
    </row>
    <row r="16" spans="1:9" ht="17.25" thickBot="1">
      <c r="A16" s="287" t="s">
        <v>111</v>
      </c>
      <c r="B16" s="288"/>
      <c r="C16" s="288"/>
      <c r="D16" s="288"/>
      <c r="E16" s="288"/>
      <c r="F16" s="288"/>
      <c r="G16" s="288"/>
      <c r="H16" s="288"/>
      <c r="I16" s="289"/>
    </row>
    <row r="17" spans="1:11">
      <c r="A17" s="290" t="s">
        <v>362</v>
      </c>
      <c r="B17" s="291"/>
      <c r="C17" s="291"/>
      <c r="D17" s="291"/>
      <c r="E17" s="291"/>
      <c r="F17" s="291"/>
      <c r="G17" s="292"/>
      <c r="H17" s="292"/>
      <c r="I17" s="293"/>
    </row>
    <row r="18" spans="1:11" ht="17.25" thickBot="1">
      <c r="A18" s="311" t="s">
        <v>402</v>
      </c>
      <c r="B18" s="312"/>
      <c r="C18" s="312"/>
      <c r="D18" s="312"/>
      <c r="E18" s="312"/>
      <c r="F18" s="312"/>
      <c r="G18" s="313"/>
      <c r="H18" s="313"/>
      <c r="I18" s="314"/>
    </row>
    <row r="19" spans="1:11">
      <c r="A19" s="290" t="s">
        <v>363</v>
      </c>
      <c r="B19" s="291"/>
      <c r="C19" s="291"/>
      <c r="D19" s="291"/>
      <c r="E19" s="291"/>
      <c r="F19" s="291"/>
      <c r="G19" s="292"/>
      <c r="H19" s="292"/>
      <c r="I19" s="293"/>
    </row>
    <row r="20" spans="1:11" ht="55.5" customHeight="1" thickBot="1">
      <c r="A20" s="311" t="s">
        <v>403</v>
      </c>
      <c r="B20" s="312"/>
      <c r="C20" s="312"/>
      <c r="D20" s="312"/>
      <c r="E20" s="312"/>
      <c r="F20" s="312"/>
      <c r="G20" s="313"/>
      <c r="H20" s="313"/>
      <c r="I20" s="314"/>
    </row>
    <row r="21" spans="1:11" ht="18" customHeight="1">
      <c r="A21" s="108"/>
      <c r="B21" s="108"/>
      <c r="C21" s="108"/>
      <c r="D21" s="108"/>
      <c r="E21" s="108"/>
      <c r="F21" s="108"/>
      <c r="G21" s="108"/>
      <c r="H21" s="108"/>
      <c r="I21" s="108"/>
    </row>
    <row r="22" spans="1:11">
      <c r="A22" s="480" t="s">
        <v>346</v>
      </c>
      <c r="B22" s="480"/>
      <c r="C22" s="480"/>
      <c r="D22" s="480"/>
      <c r="E22" s="480"/>
      <c r="F22" s="480"/>
      <c r="G22" s="480"/>
      <c r="H22" s="480"/>
      <c r="I22" s="480"/>
    </row>
    <row r="23" spans="1:11" ht="17.25" thickBot="1">
      <c r="A23" s="18"/>
      <c r="B23" s="18"/>
      <c r="C23" s="18"/>
      <c r="D23" s="18"/>
      <c r="E23" s="18"/>
      <c r="F23" s="18"/>
      <c r="G23" s="18"/>
      <c r="H23" s="18"/>
      <c r="I23" s="18"/>
    </row>
    <row r="24" spans="1:11" ht="43.5" customHeight="1">
      <c r="A24" s="429" t="s">
        <v>347</v>
      </c>
      <c r="B24" s="430"/>
      <c r="C24" s="430"/>
      <c r="D24" s="434" t="s">
        <v>323</v>
      </c>
      <c r="E24" s="435"/>
      <c r="F24" s="435"/>
      <c r="G24" s="435"/>
      <c r="H24" s="435"/>
      <c r="I24" s="436"/>
    </row>
    <row r="25" spans="1:11" ht="16.5" customHeight="1">
      <c r="A25" s="431"/>
      <c r="B25" s="415"/>
      <c r="C25" s="415"/>
      <c r="D25" s="411" t="s">
        <v>348</v>
      </c>
      <c r="E25" s="412"/>
      <c r="F25" s="295"/>
      <c r="G25" s="411" t="s">
        <v>349</v>
      </c>
      <c r="H25" s="412"/>
      <c r="I25" s="295"/>
    </row>
    <row r="26" spans="1:11" ht="33.75" thickBot="1">
      <c r="A26" s="432"/>
      <c r="B26" s="433"/>
      <c r="C26" s="433"/>
      <c r="D26" s="20" t="s">
        <v>298</v>
      </c>
      <c r="E26" s="20" t="s">
        <v>299</v>
      </c>
      <c r="F26" s="38" t="s">
        <v>288</v>
      </c>
      <c r="G26" s="20" t="s">
        <v>298</v>
      </c>
      <c r="H26" s="20" t="s">
        <v>299</v>
      </c>
      <c r="I26" s="39" t="s">
        <v>288</v>
      </c>
    </row>
    <row r="27" spans="1:11" ht="18.75" customHeight="1">
      <c r="A27" s="332" t="s">
        <v>350</v>
      </c>
      <c r="B27" s="333"/>
      <c r="C27" s="336" t="s">
        <v>320</v>
      </c>
      <c r="D27" s="337"/>
      <c r="E27" s="337"/>
      <c r="F27" s="337"/>
      <c r="G27" s="337"/>
      <c r="H27" s="337"/>
      <c r="I27" s="338"/>
    </row>
    <row r="28" spans="1:11">
      <c r="A28" s="334"/>
      <c r="B28" s="335"/>
      <c r="C28" s="339" t="s">
        <v>351</v>
      </c>
      <c r="D28" s="340"/>
      <c r="E28" s="340"/>
      <c r="F28" s="340"/>
      <c r="G28" s="340"/>
      <c r="H28" s="340"/>
      <c r="I28" s="341"/>
    </row>
    <row r="29" spans="1:11">
      <c r="A29" s="294" t="s">
        <v>352</v>
      </c>
      <c r="B29" s="295" t="s">
        <v>353</v>
      </c>
      <c r="C29" s="296" t="s">
        <v>354</v>
      </c>
      <c r="D29" s="297"/>
      <c r="E29" s="297"/>
      <c r="F29" s="297"/>
      <c r="G29" s="297"/>
      <c r="H29" s="297"/>
      <c r="I29" s="298"/>
    </row>
    <row r="30" spans="1:11" ht="35.25" customHeight="1">
      <c r="A30" s="294"/>
      <c r="B30" s="295"/>
      <c r="C30" s="534" t="s">
        <v>536</v>
      </c>
      <c r="D30" s="535"/>
      <c r="E30" s="535"/>
      <c r="F30" s="535"/>
      <c r="G30" s="535"/>
      <c r="H30" s="535"/>
      <c r="I30" s="536"/>
      <c r="K30" s="119"/>
    </row>
    <row r="31" spans="1:11" ht="17.25" thickBot="1">
      <c r="A31" s="520" t="s">
        <v>355</v>
      </c>
      <c r="B31" s="521"/>
      <c r="C31" s="91"/>
      <c r="D31" s="92" t="s">
        <v>356</v>
      </c>
      <c r="E31" s="92" t="s">
        <v>356</v>
      </c>
      <c r="F31" s="92" t="s">
        <v>356</v>
      </c>
      <c r="G31" s="34">
        <f ca="1">SUM(Tavush!C18:C32)</f>
        <v>5000</v>
      </c>
      <c r="H31" s="34">
        <f ca="1">SUM(Tavush!D18:D32)</f>
        <v>177710</v>
      </c>
      <c r="I31" s="34">
        <f ca="1">SUM(Tavush!E18:E32)</f>
        <v>186800</v>
      </c>
      <c r="K31" s="119"/>
    </row>
    <row r="32" spans="1:11">
      <c r="A32" s="522" t="s">
        <v>357</v>
      </c>
      <c r="B32" s="523"/>
      <c r="C32" s="523"/>
      <c r="D32" s="523"/>
      <c r="E32" s="523"/>
      <c r="F32" s="523"/>
      <c r="G32" s="523"/>
      <c r="H32" s="523"/>
      <c r="I32" s="524"/>
      <c r="K32" s="119"/>
    </row>
    <row r="33" spans="1:11" ht="17.25" thickBot="1">
      <c r="A33" s="287" t="s">
        <v>541</v>
      </c>
      <c r="B33" s="288"/>
      <c r="C33" s="288"/>
      <c r="D33" s="288"/>
      <c r="E33" s="288"/>
      <c r="F33" s="288"/>
      <c r="G33" s="288"/>
      <c r="H33" s="288"/>
      <c r="I33" s="289"/>
      <c r="K33" s="119"/>
    </row>
    <row r="34" spans="1:11" ht="17.25" thickBot="1">
      <c r="A34" s="525" t="s">
        <v>358</v>
      </c>
      <c r="B34" s="526"/>
      <c r="C34" s="526"/>
      <c r="D34" s="526"/>
      <c r="E34" s="526"/>
      <c r="F34" s="526"/>
      <c r="G34" s="526"/>
      <c r="H34" s="526"/>
      <c r="I34" s="527"/>
      <c r="K34" s="119"/>
    </row>
    <row r="35" spans="1:11" ht="69.75" customHeight="1" thickBot="1">
      <c r="A35" s="516" t="s">
        <v>359</v>
      </c>
      <c r="B35" s="517"/>
      <c r="C35" s="518" t="s">
        <v>360</v>
      </c>
      <c r="D35" s="307"/>
      <c r="E35" s="307"/>
      <c r="F35" s="307"/>
      <c r="G35" s="307"/>
      <c r="H35" s="307"/>
      <c r="I35" s="519"/>
      <c r="K35" s="119"/>
    </row>
    <row r="36" spans="1:11" ht="65.25" customHeight="1" thickBot="1">
      <c r="A36" s="528" t="s">
        <v>361</v>
      </c>
      <c r="B36" s="529"/>
      <c r="C36" s="93"/>
      <c r="D36" s="93"/>
      <c r="E36" s="93"/>
      <c r="F36" s="93"/>
      <c r="G36" s="93"/>
      <c r="H36" s="93"/>
      <c r="I36" s="94"/>
    </row>
    <row r="37" spans="1:11">
      <c r="A37" s="290" t="s">
        <v>362</v>
      </c>
      <c r="B37" s="291"/>
      <c r="C37" s="291"/>
      <c r="D37" s="291"/>
      <c r="E37" s="291"/>
      <c r="F37" s="291"/>
      <c r="G37" s="292"/>
      <c r="H37" s="292"/>
      <c r="I37" s="293"/>
    </row>
    <row r="38" spans="1:11" ht="17.25" thickBot="1">
      <c r="A38" s="311" t="s">
        <v>537</v>
      </c>
      <c r="B38" s="312"/>
      <c r="C38" s="312"/>
      <c r="D38" s="312"/>
      <c r="E38" s="312"/>
      <c r="F38" s="312"/>
      <c r="G38" s="313"/>
      <c r="H38" s="313"/>
      <c r="I38" s="314"/>
    </row>
    <row r="39" spans="1:11">
      <c r="A39" s="290" t="s">
        <v>363</v>
      </c>
      <c r="B39" s="291"/>
      <c r="C39" s="291"/>
      <c r="D39" s="291"/>
      <c r="E39" s="291"/>
      <c r="F39" s="291"/>
      <c r="G39" s="292"/>
      <c r="H39" s="292"/>
      <c r="I39" s="293"/>
    </row>
    <row r="40" spans="1:11" ht="17.25" thickBot="1">
      <c r="A40" s="311" t="s">
        <v>538</v>
      </c>
      <c r="B40" s="312"/>
      <c r="C40" s="312"/>
      <c r="D40" s="312"/>
      <c r="E40" s="312"/>
      <c r="F40" s="312"/>
      <c r="G40" s="313"/>
      <c r="H40" s="313"/>
      <c r="I40" s="314"/>
    </row>
    <row r="41" spans="1:11">
      <c r="A41" s="422" t="s">
        <v>350</v>
      </c>
      <c r="B41" s="423"/>
      <c r="C41" s="426" t="s">
        <v>320</v>
      </c>
      <c r="D41" s="427"/>
      <c r="E41" s="427"/>
      <c r="F41" s="427"/>
      <c r="G41" s="427"/>
      <c r="H41" s="427"/>
      <c r="I41" s="428"/>
    </row>
    <row r="42" spans="1:11">
      <c r="A42" s="424"/>
      <c r="B42" s="425"/>
      <c r="C42" s="339" t="s">
        <v>364</v>
      </c>
      <c r="D42" s="340"/>
      <c r="E42" s="340"/>
      <c r="F42" s="340"/>
      <c r="G42" s="340"/>
      <c r="H42" s="340"/>
      <c r="I42" s="341"/>
    </row>
    <row r="43" spans="1:11">
      <c r="A43" s="413" t="s">
        <v>365</v>
      </c>
      <c r="B43" s="414" t="s">
        <v>366</v>
      </c>
      <c r="C43" s="443" t="s">
        <v>354</v>
      </c>
      <c r="D43" s="444"/>
      <c r="E43" s="444"/>
      <c r="F43" s="444"/>
      <c r="G43" s="444"/>
      <c r="H43" s="444"/>
      <c r="I43" s="445"/>
    </row>
    <row r="44" spans="1:11">
      <c r="A44" s="413"/>
      <c r="B44" s="414"/>
      <c r="C44" s="446" t="s">
        <v>542</v>
      </c>
      <c r="D44" s="447"/>
      <c r="E44" s="447"/>
      <c r="F44" s="447"/>
      <c r="G44" s="447"/>
      <c r="H44" s="447"/>
      <c r="I44" s="448"/>
    </row>
    <row r="45" spans="1:11" ht="17.25" thickBot="1">
      <c r="A45" s="396" t="s">
        <v>355</v>
      </c>
      <c r="B45" s="397"/>
      <c r="C45" s="32"/>
      <c r="D45" s="33" t="s">
        <v>356</v>
      </c>
      <c r="E45" s="33" t="s">
        <v>356</v>
      </c>
      <c r="F45" s="33" t="s">
        <v>356</v>
      </c>
      <c r="G45" s="34">
        <f ca="1">SUM(Tavush!C44:C46)</f>
        <v>0</v>
      </c>
      <c r="H45" s="34">
        <f ca="1">SUM(Tavush!D44:D46)</f>
        <v>0</v>
      </c>
      <c r="I45" s="34">
        <f ca="1">SUM(Tavush!E44:E46)</f>
        <v>38000</v>
      </c>
    </row>
    <row r="46" spans="1:11">
      <c r="A46" s="398" t="s">
        <v>357</v>
      </c>
      <c r="B46" s="399"/>
      <c r="C46" s="399"/>
      <c r="D46" s="399"/>
      <c r="E46" s="399"/>
      <c r="F46" s="399"/>
      <c r="G46" s="399"/>
      <c r="H46" s="399"/>
      <c r="I46" s="400"/>
    </row>
    <row r="47" spans="1:11" ht="17.25" thickBot="1">
      <c r="A47" s="401" t="s">
        <v>238</v>
      </c>
      <c r="B47" s="402"/>
      <c r="C47" s="402"/>
      <c r="D47" s="402"/>
      <c r="E47" s="402"/>
      <c r="F47" s="402"/>
      <c r="G47" s="402"/>
      <c r="H47" s="402"/>
      <c r="I47" s="403"/>
    </row>
    <row r="48" spans="1:11" ht="17.25" thickBot="1">
      <c r="A48" s="404" t="s">
        <v>358</v>
      </c>
      <c r="B48" s="405"/>
      <c r="C48" s="405"/>
      <c r="D48" s="405"/>
      <c r="E48" s="405"/>
      <c r="F48" s="405"/>
      <c r="G48" s="405"/>
      <c r="H48" s="405"/>
      <c r="I48" s="406"/>
    </row>
    <row r="49" spans="1:9" ht="72.75" customHeight="1" thickBot="1">
      <c r="A49" s="389" t="s">
        <v>359</v>
      </c>
      <c r="B49" s="390"/>
      <c r="C49" s="391" t="s">
        <v>367</v>
      </c>
      <c r="D49" s="392"/>
      <c r="E49" s="392"/>
      <c r="F49" s="392"/>
      <c r="G49" s="392"/>
      <c r="H49" s="392"/>
      <c r="I49" s="393"/>
    </row>
    <row r="50" spans="1:9" ht="71.25" customHeight="1" thickBot="1">
      <c r="A50" s="394" t="s">
        <v>361</v>
      </c>
      <c r="B50" s="395"/>
      <c r="C50" s="35"/>
      <c r="D50" s="35"/>
      <c r="E50" s="35"/>
      <c r="F50" s="35"/>
      <c r="G50" s="35"/>
      <c r="H50" s="35"/>
      <c r="I50" s="36"/>
    </row>
    <row r="51" spans="1:9">
      <c r="A51" s="375" t="s">
        <v>362</v>
      </c>
      <c r="B51" s="376"/>
      <c r="C51" s="376"/>
      <c r="D51" s="376"/>
      <c r="E51" s="376"/>
      <c r="F51" s="376"/>
      <c r="G51" s="377"/>
      <c r="H51" s="377"/>
      <c r="I51" s="378"/>
    </row>
    <row r="52" spans="1:9" ht="17.25" thickBot="1">
      <c r="A52" s="371" t="s">
        <v>543</v>
      </c>
      <c r="B52" s="372"/>
      <c r="C52" s="372"/>
      <c r="D52" s="372"/>
      <c r="E52" s="372"/>
      <c r="F52" s="372"/>
      <c r="G52" s="373"/>
      <c r="H52" s="373"/>
      <c r="I52" s="374"/>
    </row>
    <row r="53" spans="1:9">
      <c r="A53" s="375" t="s">
        <v>363</v>
      </c>
      <c r="B53" s="376"/>
      <c r="C53" s="376"/>
      <c r="D53" s="376"/>
      <c r="E53" s="376"/>
      <c r="F53" s="376"/>
      <c r="G53" s="377"/>
      <c r="H53" s="377"/>
      <c r="I53" s="378"/>
    </row>
    <row r="54" spans="1:9" ht="17.25" thickBot="1">
      <c r="A54" s="371" t="s">
        <v>383</v>
      </c>
      <c r="B54" s="372"/>
      <c r="C54" s="372"/>
      <c r="D54" s="372"/>
      <c r="E54" s="372"/>
      <c r="F54" s="372"/>
      <c r="G54" s="373"/>
      <c r="H54" s="373"/>
      <c r="I54" s="374"/>
    </row>
    <row r="55" spans="1:9">
      <c r="A55" s="108"/>
      <c r="B55" s="108"/>
      <c r="C55" s="108"/>
      <c r="D55" s="108"/>
      <c r="E55" s="108"/>
      <c r="F55" s="108"/>
      <c r="G55" s="108"/>
      <c r="H55" s="108"/>
      <c r="I55" s="108"/>
    </row>
    <row r="56" spans="1:9">
      <c r="A56" s="480" t="s">
        <v>368</v>
      </c>
      <c r="B56" s="480"/>
      <c r="C56" s="480"/>
      <c r="D56" s="480"/>
      <c r="E56" s="480"/>
      <c r="F56" s="480"/>
      <c r="G56" s="480"/>
      <c r="H56" s="480"/>
      <c r="I56" s="480"/>
    </row>
    <row r="58" spans="1:9" ht="25.5" customHeight="1" thickBot="1">
      <c r="A58" s="480" t="s">
        <v>369</v>
      </c>
      <c r="B58" s="480"/>
      <c r="C58" s="480"/>
      <c r="D58" s="480"/>
      <c r="E58" s="480"/>
      <c r="F58" s="480"/>
      <c r="G58" s="480"/>
      <c r="H58" s="480"/>
      <c r="I58" s="480"/>
    </row>
    <row r="59" spans="1:9" ht="39.75" customHeight="1">
      <c r="A59" s="429" t="s">
        <v>347</v>
      </c>
      <c r="B59" s="430"/>
      <c r="C59" s="430"/>
      <c r="D59" s="434" t="s">
        <v>323</v>
      </c>
      <c r="E59" s="435"/>
      <c r="F59" s="435"/>
      <c r="G59" s="435"/>
      <c r="H59" s="435"/>
      <c r="I59" s="436"/>
    </row>
    <row r="60" spans="1:9">
      <c r="A60" s="431"/>
      <c r="B60" s="415"/>
      <c r="C60" s="415"/>
      <c r="D60" s="411" t="s">
        <v>348</v>
      </c>
      <c r="E60" s="412"/>
      <c r="F60" s="295"/>
      <c r="G60" s="411" t="s">
        <v>349</v>
      </c>
      <c r="H60" s="412"/>
      <c r="I60" s="295"/>
    </row>
    <row r="61" spans="1:9" ht="33.75" thickBot="1">
      <c r="A61" s="432"/>
      <c r="B61" s="433"/>
      <c r="C61" s="433"/>
      <c r="D61" s="20" t="s">
        <v>298</v>
      </c>
      <c r="E61" s="20" t="s">
        <v>299</v>
      </c>
      <c r="F61" s="38" t="s">
        <v>288</v>
      </c>
      <c r="G61" s="20" t="s">
        <v>298</v>
      </c>
      <c r="H61" s="20" t="s">
        <v>299</v>
      </c>
      <c r="I61" s="39" t="s">
        <v>288</v>
      </c>
    </row>
    <row r="62" spans="1:9">
      <c r="A62" s="584" t="s">
        <v>350</v>
      </c>
      <c r="B62" s="585"/>
      <c r="C62" s="590" t="s">
        <v>320</v>
      </c>
      <c r="D62" s="591"/>
      <c r="E62" s="591"/>
      <c r="F62" s="591"/>
      <c r="G62" s="591"/>
      <c r="H62" s="591"/>
      <c r="I62" s="592"/>
    </row>
    <row r="63" spans="1:9">
      <c r="A63" s="586"/>
      <c r="B63" s="587"/>
      <c r="C63" s="593" t="s">
        <v>370</v>
      </c>
      <c r="D63" s="594"/>
      <c r="E63" s="594"/>
      <c r="F63" s="595"/>
      <c r="G63" s="595"/>
      <c r="H63" s="595"/>
      <c r="I63" s="596"/>
    </row>
    <row r="64" spans="1:9" ht="16.5" customHeight="1" thickBot="1">
      <c r="A64" s="588"/>
      <c r="B64" s="589"/>
      <c r="C64" s="571" t="s">
        <v>371</v>
      </c>
      <c r="D64" s="572"/>
      <c r="E64" s="572"/>
      <c r="F64" s="573"/>
      <c r="G64" s="573"/>
      <c r="H64" s="573"/>
      <c r="I64" s="574"/>
    </row>
    <row r="65" spans="1:9" ht="17.25" thickBot="1">
      <c r="A65" s="109" t="s">
        <v>372</v>
      </c>
      <c r="B65" s="47" t="s">
        <v>373</v>
      </c>
      <c r="C65" s="575" t="s">
        <v>155</v>
      </c>
      <c r="D65" s="576"/>
      <c r="E65" s="576"/>
      <c r="F65" s="576"/>
      <c r="G65" s="576"/>
      <c r="H65" s="576"/>
      <c r="I65" s="577"/>
    </row>
    <row r="66" spans="1:9" ht="65.25" customHeight="1" thickBot="1">
      <c r="A66" s="604" t="s">
        <v>374</v>
      </c>
      <c r="B66" s="605"/>
      <c r="C66" s="176" t="s">
        <v>375</v>
      </c>
      <c r="D66" s="47">
        <v>5</v>
      </c>
      <c r="E66" s="47">
        <v>5</v>
      </c>
      <c r="F66" s="47">
        <v>5</v>
      </c>
      <c r="G66" s="47"/>
      <c r="H66" s="47"/>
      <c r="I66" s="47"/>
    </row>
    <row r="67" spans="1:9" ht="50.25" thickBot="1">
      <c r="A67" s="575"/>
      <c r="B67" s="577"/>
      <c r="C67" s="176" t="s">
        <v>376</v>
      </c>
      <c r="D67" s="47">
        <v>0</v>
      </c>
      <c r="E67" s="47">
        <v>3800</v>
      </c>
      <c r="F67" s="47">
        <v>3800</v>
      </c>
      <c r="G67" s="47"/>
      <c r="H67" s="47"/>
      <c r="I67" s="47"/>
    </row>
    <row r="68" spans="1:9" ht="17.25" thickBot="1">
      <c r="A68" s="578" t="s">
        <v>377</v>
      </c>
      <c r="B68" s="579"/>
      <c r="C68" s="176"/>
      <c r="D68" s="176"/>
      <c r="E68" s="176"/>
      <c r="F68" s="47"/>
      <c r="G68" s="47"/>
      <c r="H68" s="47"/>
      <c r="I68" s="47"/>
    </row>
    <row r="69" spans="1:9" ht="57" customHeight="1" thickBot="1">
      <c r="A69" s="578" t="s">
        <v>378</v>
      </c>
      <c r="B69" s="580"/>
      <c r="C69" s="579"/>
      <c r="D69" s="176"/>
      <c r="E69" s="176"/>
      <c r="F69" s="47"/>
      <c r="G69" s="179">
        <f ca="1">SUM(Tavush!C33:C37)</f>
        <v>0</v>
      </c>
      <c r="H69" s="179">
        <f ca="1">SUM(Tavush!D33:D37)</f>
        <v>57500</v>
      </c>
      <c r="I69" s="179">
        <f ca="1">SUM(Tavush!E33:E37)</f>
        <v>57500</v>
      </c>
    </row>
    <row r="70" spans="1:9" ht="38.25" customHeight="1" thickBot="1">
      <c r="A70" s="578" t="s">
        <v>379</v>
      </c>
      <c r="B70" s="579"/>
      <c r="C70" s="111">
        <f>I69</f>
        <v>57500</v>
      </c>
      <c r="D70" s="184"/>
      <c r="E70" s="184"/>
      <c r="F70" s="47"/>
      <c r="G70" s="47"/>
      <c r="H70" s="47"/>
      <c r="I70" s="47"/>
    </row>
    <row r="71" spans="1:9" ht="84" customHeight="1" thickBot="1">
      <c r="A71" s="578" t="s">
        <v>380</v>
      </c>
      <c r="B71" s="579"/>
      <c r="C71" s="176"/>
      <c r="D71" s="176"/>
      <c r="E71" s="176"/>
      <c r="F71" s="47"/>
      <c r="G71" s="47"/>
      <c r="H71" s="47"/>
      <c r="I71" s="47"/>
    </row>
    <row r="72" spans="1:9" ht="15" customHeight="1" thickBot="1">
      <c r="A72" s="612" t="s">
        <v>362</v>
      </c>
      <c r="B72" s="614"/>
      <c r="C72" s="614"/>
      <c r="D72" s="614"/>
      <c r="E72" s="614"/>
      <c r="F72" s="614"/>
      <c r="G72" s="614"/>
      <c r="H72" s="614"/>
      <c r="I72" s="613"/>
    </row>
    <row r="73" spans="1:9" ht="17.25" thickBot="1">
      <c r="A73" s="578" t="s">
        <v>157</v>
      </c>
      <c r="B73" s="580"/>
      <c r="C73" s="580"/>
      <c r="D73" s="580"/>
      <c r="E73" s="580"/>
      <c r="F73" s="580"/>
      <c r="G73" s="580"/>
      <c r="H73" s="580"/>
      <c r="I73" s="579"/>
    </row>
    <row r="74" spans="1:9" ht="17.25" thickBot="1">
      <c r="A74" s="612" t="s">
        <v>363</v>
      </c>
      <c r="B74" s="614"/>
      <c r="C74" s="614"/>
      <c r="D74" s="614"/>
      <c r="E74" s="614"/>
      <c r="F74" s="614"/>
      <c r="G74" s="614"/>
      <c r="H74" s="614"/>
      <c r="I74" s="613"/>
    </row>
    <row r="75" spans="1:9" ht="17.25" thickBot="1">
      <c r="A75" s="578" t="s">
        <v>381</v>
      </c>
      <c r="B75" s="580"/>
      <c r="C75" s="580"/>
      <c r="D75" s="580"/>
      <c r="E75" s="580"/>
      <c r="F75" s="580"/>
      <c r="G75" s="580"/>
      <c r="H75" s="580"/>
      <c r="I75" s="579"/>
    </row>
    <row r="76" spans="1:9">
      <c r="A76" s="584" t="s">
        <v>350</v>
      </c>
      <c r="B76" s="585"/>
      <c r="C76" s="590" t="s">
        <v>320</v>
      </c>
      <c r="D76" s="591"/>
      <c r="E76" s="591"/>
      <c r="F76" s="591"/>
      <c r="G76" s="591"/>
      <c r="H76" s="591"/>
      <c r="I76" s="592"/>
    </row>
    <row r="77" spans="1:9">
      <c r="A77" s="586"/>
      <c r="B77" s="587"/>
      <c r="C77" s="593" t="s">
        <v>419</v>
      </c>
      <c r="D77" s="594"/>
      <c r="E77" s="594"/>
      <c r="F77" s="595"/>
      <c r="G77" s="595"/>
      <c r="H77" s="595"/>
      <c r="I77" s="596"/>
    </row>
    <row r="78" spans="1:9" ht="17.25" thickBot="1">
      <c r="A78" s="588"/>
      <c r="B78" s="589"/>
      <c r="C78" s="571" t="s">
        <v>371</v>
      </c>
      <c r="D78" s="572"/>
      <c r="E78" s="572"/>
      <c r="F78" s="573"/>
      <c r="G78" s="573"/>
      <c r="H78" s="573"/>
      <c r="I78" s="574"/>
    </row>
    <row r="79" spans="1:9" ht="17.25" thickBot="1">
      <c r="A79" s="109" t="s">
        <v>409</v>
      </c>
      <c r="B79" s="47" t="s">
        <v>373</v>
      </c>
      <c r="C79" s="575" t="s">
        <v>419</v>
      </c>
      <c r="D79" s="576"/>
      <c r="E79" s="576"/>
      <c r="F79" s="576"/>
      <c r="G79" s="576"/>
      <c r="H79" s="576"/>
      <c r="I79" s="577"/>
    </row>
    <row r="80" spans="1:9" ht="55.5" customHeight="1" thickBot="1">
      <c r="A80" s="578" t="s">
        <v>374</v>
      </c>
      <c r="B80" s="579"/>
      <c r="C80" s="176" t="s">
        <v>420</v>
      </c>
      <c r="D80" s="179">
        <v>0</v>
      </c>
      <c r="E80" s="179">
        <v>1</v>
      </c>
      <c r="F80" s="179">
        <v>2.5</v>
      </c>
      <c r="G80" s="47"/>
      <c r="H80" s="47"/>
      <c r="I80" s="47"/>
    </row>
    <row r="81" spans="1:9" ht="17.25" thickBot="1">
      <c r="A81" s="578" t="s">
        <v>377</v>
      </c>
      <c r="B81" s="579"/>
      <c r="C81" s="176"/>
      <c r="D81" s="176"/>
      <c r="E81" s="176"/>
      <c r="F81" s="47"/>
      <c r="G81" s="47"/>
      <c r="H81" s="47"/>
      <c r="I81" s="47"/>
    </row>
    <row r="82" spans="1:9" ht="57" customHeight="1" thickBot="1">
      <c r="A82" s="578" t="s">
        <v>378</v>
      </c>
      <c r="B82" s="580"/>
      <c r="C82" s="579"/>
      <c r="D82" s="176"/>
      <c r="E82" s="176"/>
      <c r="F82" s="47"/>
      <c r="G82" s="179">
        <f ca="1">SUM(Tavush!C12)</f>
        <v>0</v>
      </c>
      <c r="H82" s="179">
        <f ca="1">SUM(Tavush!D12)</f>
        <v>9000</v>
      </c>
      <c r="I82" s="179">
        <f ca="1">SUM(Tavush!E12)</f>
        <v>15000</v>
      </c>
    </row>
    <row r="83" spans="1:9" ht="42" customHeight="1" thickBot="1">
      <c r="A83" s="578" t="s">
        <v>379</v>
      </c>
      <c r="B83" s="579"/>
      <c r="C83" s="111">
        <f>I82</f>
        <v>15000</v>
      </c>
      <c r="D83" s="111"/>
      <c r="E83" s="111"/>
      <c r="F83" s="47"/>
      <c r="G83" s="47"/>
      <c r="H83" s="47"/>
      <c r="I83" s="47"/>
    </row>
    <row r="84" spans="1:9" ht="95.25" customHeight="1" thickBot="1">
      <c r="A84" s="578" t="s">
        <v>380</v>
      </c>
      <c r="B84" s="579"/>
      <c r="C84" s="176"/>
      <c r="D84" s="176"/>
      <c r="E84" s="176"/>
      <c r="F84" s="47"/>
      <c r="G84" s="47"/>
      <c r="H84" s="47"/>
      <c r="I84" s="47"/>
    </row>
    <row r="85" spans="1:9">
      <c r="A85" s="581" t="s">
        <v>362</v>
      </c>
      <c r="B85" s="582"/>
      <c r="C85" s="582"/>
      <c r="D85" s="582"/>
      <c r="E85" s="582"/>
      <c r="F85" s="582"/>
      <c r="G85" s="582"/>
      <c r="H85" s="582"/>
      <c r="I85" s="583"/>
    </row>
    <row r="86" spans="1:9" ht="17.25" thickBot="1">
      <c r="A86" s="575" t="s">
        <v>544</v>
      </c>
      <c r="B86" s="576"/>
      <c r="C86" s="576"/>
      <c r="D86" s="576"/>
      <c r="E86" s="576"/>
      <c r="F86" s="576"/>
      <c r="G86" s="576"/>
      <c r="H86" s="576"/>
      <c r="I86" s="577"/>
    </row>
    <row r="87" spans="1:9">
      <c r="A87" s="581" t="s">
        <v>363</v>
      </c>
      <c r="B87" s="582"/>
      <c r="C87" s="582"/>
      <c r="D87" s="582"/>
      <c r="E87" s="582"/>
      <c r="F87" s="582"/>
      <c r="G87" s="582"/>
      <c r="H87" s="582"/>
      <c r="I87" s="583"/>
    </row>
    <row r="88" spans="1:9" ht="17.25" thickBot="1">
      <c r="A88" s="575" t="s">
        <v>381</v>
      </c>
      <c r="B88" s="576"/>
      <c r="C88" s="576"/>
      <c r="D88" s="576"/>
      <c r="E88" s="576"/>
      <c r="F88" s="576"/>
      <c r="G88" s="576"/>
      <c r="H88" s="576"/>
      <c r="I88" s="577"/>
    </row>
    <row r="89" spans="1:9">
      <c r="A89" s="332" t="s">
        <v>350</v>
      </c>
      <c r="B89" s="333"/>
      <c r="C89" s="336" t="s">
        <v>320</v>
      </c>
      <c r="D89" s="337"/>
      <c r="E89" s="337"/>
      <c r="F89" s="337"/>
      <c r="G89" s="337"/>
      <c r="H89" s="337"/>
      <c r="I89" s="338"/>
    </row>
    <row r="90" spans="1:9">
      <c r="A90" s="334"/>
      <c r="B90" s="335"/>
      <c r="C90" s="339" t="s">
        <v>421</v>
      </c>
      <c r="D90" s="340"/>
      <c r="E90" s="340"/>
      <c r="F90" s="340"/>
      <c r="G90" s="340"/>
      <c r="H90" s="340"/>
      <c r="I90" s="341"/>
    </row>
    <row r="91" spans="1:9">
      <c r="A91" s="294" t="s">
        <v>408</v>
      </c>
      <c r="B91" s="295" t="s">
        <v>373</v>
      </c>
      <c r="C91" s="296" t="s">
        <v>354</v>
      </c>
      <c r="D91" s="297"/>
      <c r="E91" s="297"/>
      <c r="F91" s="297"/>
      <c r="G91" s="297"/>
      <c r="H91" s="297"/>
      <c r="I91" s="298"/>
    </row>
    <row r="92" spans="1:9" ht="17.25" thickBot="1">
      <c r="A92" s="487"/>
      <c r="B92" s="488"/>
      <c r="C92" s="342" t="s">
        <v>422</v>
      </c>
      <c r="D92" s="343"/>
      <c r="E92" s="343"/>
      <c r="F92" s="343"/>
      <c r="G92" s="343"/>
      <c r="H92" s="343"/>
      <c r="I92" s="344"/>
    </row>
    <row r="93" spans="1:9" ht="49.5">
      <c r="A93" s="476" t="s">
        <v>374</v>
      </c>
      <c r="B93" s="477"/>
      <c r="C93" s="95" t="s">
        <v>423</v>
      </c>
      <c r="D93" s="96">
        <v>4</v>
      </c>
      <c r="E93" s="96">
        <v>4</v>
      </c>
      <c r="F93" s="96">
        <v>4</v>
      </c>
      <c r="G93" s="97"/>
      <c r="H93" s="97"/>
      <c r="I93" s="98"/>
    </row>
    <row r="94" spans="1:9" ht="30" customHeight="1" thickBot="1">
      <c r="A94" s="478" t="s">
        <v>377</v>
      </c>
      <c r="B94" s="479"/>
      <c r="C94" s="99"/>
      <c r="D94" s="99"/>
      <c r="E94" s="99"/>
      <c r="F94" s="38"/>
      <c r="G94" s="100"/>
      <c r="H94" s="100"/>
      <c r="I94" s="39"/>
    </row>
    <row r="95" spans="1:9" ht="56.25" customHeight="1" thickBot="1">
      <c r="A95" s="489" t="s">
        <v>389</v>
      </c>
      <c r="B95" s="490"/>
      <c r="C95" s="490"/>
      <c r="D95" s="101"/>
      <c r="E95" s="101"/>
      <c r="F95" s="67"/>
      <c r="G95" s="102">
        <f ca="1">SUM(Tavush!C13:C14,Tavush!C42:C43,Tavush!C56)</f>
        <v>22000</v>
      </c>
      <c r="H95" s="102">
        <f ca="1">SUM(Tavush!D13:D14,Tavush!D42:D43,Tavush!D56)</f>
        <v>42800</v>
      </c>
      <c r="I95" s="102">
        <f ca="1">SUM(Tavush!E13:E14,Tavush!E42:E43,Tavush!E56)</f>
        <v>47000</v>
      </c>
    </row>
    <row r="96" spans="1:9" ht="40.5" customHeight="1" thickBot="1">
      <c r="A96" s="305" t="s">
        <v>390</v>
      </c>
      <c r="B96" s="306"/>
      <c r="C96" s="103">
        <f>I95</f>
        <v>47000</v>
      </c>
      <c r="D96" s="103"/>
      <c r="E96" s="103"/>
      <c r="F96" s="67"/>
      <c r="G96" s="71"/>
      <c r="H96" s="71"/>
      <c r="I96" s="66"/>
    </row>
    <row r="97" spans="1:9" ht="90" customHeight="1" thickBot="1">
      <c r="A97" s="305" t="s">
        <v>391</v>
      </c>
      <c r="B97" s="306"/>
      <c r="C97" s="69"/>
      <c r="D97" s="69"/>
      <c r="E97" s="69"/>
      <c r="F97" s="67"/>
      <c r="G97" s="71"/>
      <c r="H97" s="71"/>
      <c r="I97" s="66"/>
    </row>
    <row r="98" spans="1:9">
      <c r="A98" s="290" t="s">
        <v>362</v>
      </c>
      <c r="B98" s="291"/>
      <c r="C98" s="291"/>
      <c r="D98" s="291"/>
      <c r="E98" s="291"/>
      <c r="F98" s="291"/>
      <c r="G98" s="292"/>
      <c r="H98" s="292"/>
      <c r="I98" s="293"/>
    </row>
    <row r="99" spans="1:9" ht="17.25" thickBot="1">
      <c r="A99" s="311" t="s">
        <v>545</v>
      </c>
      <c r="B99" s="312"/>
      <c r="C99" s="312"/>
      <c r="D99" s="312"/>
      <c r="E99" s="312"/>
      <c r="F99" s="312"/>
      <c r="G99" s="313"/>
      <c r="H99" s="313"/>
      <c r="I99" s="314"/>
    </row>
    <row r="100" spans="1:9">
      <c r="A100" s="290" t="s">
        <v>363</v>
      </c>
      <c r="B100" s="291"/>
      <c r="C100" s="291"/>
      <c r="D100" s="291"/>
      <c r="E100" s="291"/>
      <c r="F100" s="291"/>
      <c r="G100" s="292"/>
      <c r="H100" s="292"/>
      <c r="I100" s="293"/>
    </row>
    <row r="101" spans="1:9" ht="17.25" thickBot="1">
      <c r="A101" s="311" t="s">
        <v>381</v>
      </c>
      <c r="B101" s="312"/>
      <c r="C101" s="312"/>
      <c r="D101" s="312"/>
      <c r="E101" s="312"/>
      <c r="F101" s="312"/>
      <c r="G101" s="313"/>
      <c r="H101" s="313"/>
      <c r="I101" s="314"/>
    </row>
    <row r="102" spans="1:9">
      <c r="A102" s="584" t="s">
        <v>350</v>
      </c>
      <c r="B102" s="585"/>
      <c r="C102" s="590" t="s">
        <v>320</v>
      </c>
      <c r="D102" s="591"/>
      <c r="E102" s="591"/>
      <c r="F102" s="591"/>
      <c r="G102" s="591"/>
      <c r="H102" s="591"/>
      <c r="I102" s="592"/>
    </row>
    <row r="103" spans="1:9">
      <c r="A103" s="586"/>
      <c r="B103" s="587"/>
      <c r="C103" s="593" t="s">
        <v>416</v>
      </c>
      <c r="D103" s="594"/>
      <c r="E103" s="594"/>
      <c r="F103" s="595"/>
      <c r="G103" s="595"/>
      <c r="H103" s="595"/>
      <c r="I103" s="596"/>
    </row>
    <row r="104" spans="1:9" ht="17.25" thickBot="1">
      <c r="A104" s="588"/>
      <c r="B104" s="589"/>
      <c r="C104" s="571" t="s">
        <v>371</v>
      </c>
      <c r="D104" s="572"/>
      <c r="E104" s="572"/>
      <c r="F104" s="573"/>
      <c r="G104" s="573"/>
      <c r="H104" s="573"/>
      <c r="I104" s="574"/>
    </row>
    <row r="105" spans="1:9" ht="17.25" thickBot="1">
      <c r="A105" s="109" t="s">
        <v>385</v>
      </c>
      <c r="B105" s="47" t="s">
        <v>373</v>
      </c>
      <c r="C105" s="575"/>
      <c r="D105" s="576"/>
      <c r="E105" s="576"/>
      <c r="F105" s="576"/>
      <c r="G105" s="576"/>
      <c r="H105" s="576"/>
      <c r="I105" s="577"/>
    </row>
    <row r="106" spans="1:9" ht="66.75" thickBot="1">
      <c r="A106" s="578" t="s">
        <v>374</v>
      </c>
      <c r="B106" s="579"/>
      <c r="C106" s="230" t="s">
        <v>418</v>
      </c>
      <c r="D106" s="230">
        <v>0.5</v>
      </c>
      <c r="E106" s="230">
        <v>1</v>
      </c>
      <c r="F106" s="230">
        <v>1.2</v>
      </c>
      <c r="G106" s="47"/>
      <c r="H106" s="47"/>
      <c r="I106" s="47"/>
    </row>
    <row r="107" spans="1:9" ht="17.25" thickBot="1">
      <c r="A107" s="578" t="s">
        <v>377</v>
      </c>
      <c r="B107" s="579"/>
      <c r="C107" s="176"/>
      <c r="D107" s="176"/>
      <c r="E107" s="176"/>
      <c r="F107" s="47"/>
      <c r="G107" s="47"/>
      <c r="H107" s="47"/>
      <c r="I107" s="47"/>
    </row>
    <row r="108" spans="1:9" ht="72.75" customHeight="1" thickBot="1">
      <c r="A108" s="578" t="s">
        <v>378</v>
      </c>
      <c r="B108" s="580"/>
      <c r="C108" s="579"/>
      <c r="D108" s="176"/>
      <c r="E108" s="176"/>
      <c r="F108" s="47"/>
      <c r="G108" s="110">
        <f ca="1">SUM(Tavush!C38:C41)</f>
        <v>55000</v>
      </c>
      <c r="H108" s="110">
        <f ca="1">SUM(Tavush!D38:D41)</f>
        <v>91000</v>
      </c>
      <c r="I108" s="110">
        <f ca="1">SUM(Tavush!E38:E41)</f>
        <v>100000</v>
      </c>
    </row>
    <row r="109" spans="1:9" ht="48" customHeight="1" thickBot="1">
      <c r="A109" s="578" t="s">
        <v>379</v>
      </c>
      <c r="B109" s="579"/>
      <c r="C109" s="185">
        <f>I108</f>
        <v>100000</v>
      </c>
      <c r="D109" s="185"/>
      <c r="E109" s="185"/>
      <c r="F109" s="47"/>
      <c r="G109" s="47"/>
      <c r="H109" s="47"/>
      <c r="I109" s="47"/>
    </row>
    <row r="110" spans="1:9" ht="99.75" customHeight="1" thickBot="1">
      <c r="A110" s="578" t="s">
        <v>380</v>
      </c>
      <c r="B110" s="579"/>
      <c r="C110" s="176"/>
      <c r="D110" s="176"/>
      <c r="E110" s="176"/>
      <c r="F110" s="47"/>
      <c r="G110" s="47"/>
      <c r="H110" s="47"/>
      <c r="I110" s="47"/>
    </row>
    <row r="111" spans="1:9">
      <c r="A111" s="581" t="s">
        <v>362</v>
      </c>
      <c r="B111" s="582"/>
      <c r="C111" s="582"/>
      <c r="D111" s="582"/>
      <c r="E111" s="582"/>
      <c r="F111" s="582"/>
      <c r="G111" s="582"/>
      <c r="H111" s="582"/>
      <c r="I111" s="583"/>
    </row>
    <row r="112" spans="1:9" ht="17.25" thickBot="1">
      <c r="A112" s="575" t="s">
        <v>546</v>
      </c>
      <c r="B112" s="576"/>
      <c r="C112" s="576"/>
      <c r="D112" s="576"/>
      <c r="E112" s="576"/>
      <c r="F112" s="576"/>
      <c r="G112" s="576"/>
      <c r="H112" s="576"/>
      <c r="I112" s="577"/>
    </row>
    <row r="113" spans="1:9">
      <c r="A113" s="581" t="s">
        <v>363</v>
      </c>
      <c r="B113" s="582"/>
      <c r="C113" s="582"/>
      <c r="D113" s="582"/>
      <c r="E113" s="582"/>
      <c r="F113" s="582"/>
      <c r="G113" s="582"/>
      <c r="H113" s="582"/>
      <c r="I113" s="583"/>
    </row>
    <row r="114" spans="1:9" ht="17.25" thickBot="1">
      <c r="A114" s="575" t="s">
        <v>381</v>
      </c>
      <c r="B114" s="576"/>
      <c r="C114" s="576"/>
      <c r="D114" s="576"/>
      <c r="E114" s="576"/>
      <c r="F114" s="576"/>
      <c r="G114" s="576"/>
      <c r="H114" s="576"/>
      <c r="I114" s="577"/>
    </row>
    <row r="115" spans="1:9">
      <c r="A115" s="379" t="s">
        <v>350</v>
      </c>
      <c r="B115" s="380"/>
      <c r="C115" s="383" t="s">
        <v>320</v>
      </c>
      <c r="D115" s="384"/>
      <c r="E115" s="384"/>
      <c r="F115" s="384"/>
      <c r="G115" s="384"/>
      <c r="H115" s="384"/>
      <c r="I115" s="385"/>
    </row>
    <row r="116" spans="1:9">
      <c r="A116" s="381"/>
      <c r="B116" s="382"/>
      <c r="C116" s="386" t="s">
        <v>384</v>
      </c>
      <c r="D116" s="387"/>
      <c r="E116" s="387"/>
      <c r="F116" s="387"/>
      <c r="G116" s="387"/>
      <c r="H116" s="387"/>
      <c r="I116" s="388"/>
    </row>
    <row r="117" spans="1:9">
      <c r="A117" s="361" t="s">
        <v>434</v>
      </c>
      <c r="B117" s="363" t="s">
        <v>373</v>
      </c>
      <c r="C117" s="365" t="s">
        <v>354</v>
      </c>
      <c r="D117" s="366"/>
      <c r="E117" s="366"/>
      <c r="F117" s="366"/>
      <c r="G117" s="366"/>
      <c r="H117" s="366"/>
      <c r="I117" s="367"/>
    </row>
    <row r="118" spans="1:9" ht="17.25" thickBot="1">
      <c r="A118" s="362"/>
      <c r="B118" s="364"/>
      <c r="C118" s="368" t="s">
        <v>386</v>
      </c>
      <c r="D118" s="369"/>
      <c r="E118" s="369"/>
      <c r="F118" s="369"/>
      <c r="G118" s="369"/>
      <c r="H118" s="369"/>
      <c r="I118" s="370"/>
    </row>
    <row r="119" spans="1:9" ht="66">
      <c r="A119" s="347" t="s">
        <v>374</v>
      </c>
      <c r="B119" s="348"/>
      <c r="C119" s="48" t="s">
        <v>387</v>
      </c>
      <c r="D119" s="77">
        <v>36</v>
      </c>
      <c r="E119" s="77">
        <v>36</v>
      </c>
      <c r="F119" s="77">
        <v>36</v>
      </c>
      <c r="G119" s="50"/>
      <c r="H119" s="50"/>
      <c r="I119" s="51"/>
    </row>
    <row r="120" spans="1:9" ht="116.25" thickBot="1">
      <c r="A120" s="345" t="s">
        <v>377</v>
      </c>
      <c r="B120" s="346"/>
      <c r="C120" s="52" t="s">
        <v>388</v>
      </c>
      <c r="D120" s="52"/>
      <c r="E120" s="52"/>
      <c r="F120" s="53">
        <v>100</v>
      </c>
      <c r="G120" s="54"/>
      <c r="H120" s="54"/>
      <c r="I120" s="55"/>
    </row>
    <row r="121" spans="1:9" ht="68.25" customHeight="1" thickBot="1">
      <c r="A121" s="353" t="s">
        <v>389</v>
      </c>
      <c r="B121" s="354"/>
      <c r="C121" s="354"/>
      <c r="D121" s="56"/>
      <c r="E121" s="56"/>
      <c r="F121" s="57"/>
      <c r="G121" s="58">
        <f ca="1">Tavush!C65</f>
        <v>20000</v>
      </c>
      <c r="H121" s="58">
        <f ca="1">Tavush!D65</f>
        <v>20000</v>
      </c>
      <c r="I121" s="58">
        <f ca="1">Tavush!E65</f>
        <v>20000</v>
      </c>
    </row>
    <row r="122" spans="1:9" ht="48.75" customHeight="1" thickBot="1">
      <c r="A122" s="355" t="s">
        <v>390</v>
      </c>
      <c r="B122" s="356"/>
      <c r="C122" s="58">
        <f>I121</f>
        <v>20000</v>
      </c>
      <c r="D122" s="59"/>
      <c r="E122" s="59"/>
      <c r="F122" s="57"/>
      <c r="G122" s="60"/>
      <c r="H122" s="60"/>
      <c r="I122" s="61"/>
    </row>
    <row r="123" spans="1:9" ht="80.25" customHeight="1" thickBot="1">
      <c r="A123" s="355" t="s">
        <v>391</v>
      </c>
      <c r="B123" s="356"/>
      <c r="C123" s="62"/>
      <c r="D123" s="62"/>
      <c r="E123" s="62"/>
      <c r="F123" s="57"/>
      <c r="G123" s="60"/>
      <c r="H123" s="60"/>
      <c r="I123" s="61"/>
    </row>
    <row r="124" spans="1:9" ht="23.25" customHeight="1">
      <c r="A124" s="357" t="s">
        <v>362</v>
      </c>
      <c r="B124" s="358"/>
      <c r="C124" s="358"/>
      <c r="D124" s="358"/>
      <c r="E124" s="358"/>
      <c r="F124" s="358"/>
      <c r="G124" s="359"/>
      <c r="H124" s="359"/>
      <c r="I124" s="360"/>
    </row>
    <row r="125" spans="1:9" ht="17.25" thickBot="1">
      <c r="A125" s="349" t="s">
        <v>547</v>
      </c>
      <c r="B125" s="350"/>
      <c r="C125" s="350"/>
      <c r="D125" s="350"/>
      <c r="E125" s="350"/>
      <c r="F125" s="350"/>
      <c r="G125" s="351"/>
      <c r="H125" s="351"/>
      <c r="I125" s="352"/>
    </row>
    <row r="126" spans="1:9">
      <c r="A126" s="357" t="s">
        <v>363</v>
      </c>
      <c r="B126" s="358"/>
      <c r="C126" s="358"/>
      <c r="D126" s="358"/>
      <c r="E126" s="358"/>
      <c r="F126" s="358"/>
      <c r="G126" s="359"/>
      <c r="H126" s="359"/>
      <c r="I126" s="360"/>
    </row>
    <row r="127" spans="1:9" ht="17.25" thickBot="1">
      <c r="A127" s="349" t="s">
        <v>381</v>
      </c>
      <c r="B127" s="350"/>
      <c r="C127" s="350"/>
      <c r="D127" s="350"/>
      <c r="E127" s="350"/>
      <c r="F127" s="350"/>
      <c r="G127" s="351"/>
      <c r="H127" s="351"/>
      <c r="I127" s="352"/>
    </row>
    <row r="128" spans="1:9" s="180" customFormat="1">
      <c r="A128" s="597" t="s">
        <v>347</v>
      </c>
      <c r="B128" s="598"/>
      <c r="C128" s="598"/>
      <c r="D128" s="416" t="s">
        <v>323</v>
      </c>
      <c r="E128" s="416"/>
      <c r="F128" s="416"/>
      <c r="G128" s="416"/>
      <c r="H128" s="416"/>
      <c r="I128" s="416"/>
    </row>
    <row r="129" spans="1:11" s="180" customFormat="1">
      <c r="A129" s="599"/>
      <c r="B129" s="600"/>
      <c r="C129" s="600"/>
      <c r="D129" s="505" t="s">
        <v>414</v>
      </c>
      <c r="E129" s="505"/>
      <c r="F129" s="505"/>
      <c r="G129" s="505" t="s">
        <v>415</v>
      </c>
      <c r="H129" s="505"/>
      <c r="I129" s="505"/>
    </row>
    <row r="130" spans="1:11" s="180" customFormat="1" ht="35.25" customHeight="1" thickBot="1">
      <c r="A130" s="601"/>
      <c r="B130" s="602"/>
      <c r="C130" s="603"/>
      <c r="D130" s="20" t="s">
        <v>298</v>
      </c>
      <c r="E130" s="20" t="s">
        <v>299</v>
      </c>
      <c r="F130" s="20" t="s">
        <v>288</v>
      </c>
      <c r="G130" s="20" t="s">
        <v>298</v>
      </c>
      <c r="H130" s="20" t="s">
        <v>299</v>
      </c>
      <c r="I130" s="47" t="s">
        <v>288</v>
      </c>
    </row>
    <row r="131" spans="1:11" s="180" customFormat="1">
      <c r="A131" s="332" t="s">
        <v>350</v>
      </c>
      <c r="B131" s="333"/>
      <c r="C131" s="296" t="s">
        <v>320</v>
      </c>
      <c r="D131" s="297"/>
      <c r="E131" s="297"/>
      <c r="F131" s="297"/>
      <c r="G131" s="297"/>
      <c r="H131" s="297"/>
      <c r="I131" s="298"/>
    </row>
    <row r="132" spans="1:11" s="180" customFormat="1" ht="33" customHeight="1">
      <c r="A132" s="334"/>
      <c r="B132" s="335"/>
      <c r="C132" s="607" t="s">
        <v>158</v>
      </c>
      <c r="D132" s="608"/>
      <c r="E132" s="608"/>
      <c r="F132" s="609"/>
      <c r="G132" s="609"/>
      <c r="H132" s="609"/>
      <c r="I132" s="610"/>
    </row>
    <row r="133" spans="1:11" s="180" customFormat="1">
      <c r="A133" s="294" t="s">
        <v>393</v>
      </c>
      <c r="B133" s="295" t="s">
        <v>394</v>
      </c>
      <c r="C133" s="296" t="s">
        <v>354</v>
      </c>
      <c r="D133" s="297"/>
      <c r="E133" s="297"/>
      <c r="F133" s="297"/>
      <c r="G133" s="297"/>
      <c r="H133" s="297"/>
      <c r="I133" s="298"/>
    </row>
    <row r="134" spans="1:11" s="180" customFormat="1" ht="17.25" thickBot="1">
      <c r="A134" s="294"/>
      <c r="B134" s="295"/>
      <c r="C134" s="342" t="s">
        <v>448</v>
      </c>
      <c r="D134" s="343"/>
      <c r="E134" s="343"/>
      <c r="F134" s="343"/>
      <c r="G134" s="343"/>
      <c r="H134" s="343"/>
      <c r="I134" s="344"/>
    </row>
    <row r="135" spans="1:11" s="180" customFormat="1" ht="49.5" customHeight="1" thickBot="1">
      <c r="A135" s="305" t="s">
        <v>396</v>
      </c>
      <c r="B135" s="306"/>
      <c r="C135" s="196" t="s">
        <v>397</v>
      </c>
      <c r="D135" s="197">
        <v>1</v>
      </c>
      <c r="E135" s="197">
        <v>1</v>
      </c>
      <c r="F135" s="198">
        <v>1</v>
      </c>
      <c r="G135" s="199"/>
      <c r="H135" s="199"/>
      <c r="I135" s="200"/>
    </row>
    <row r="136" spans="1:11" s="180" customFormat="1" ht="30.75" customHeight="1" thickBot="1">
      <c r="A136" s="305" t="s">
        <v>398</v>
      </c>
      <c r="B136" s="306"/>
      <c r="C136" s="63"/>
      <c r="D136" s="67"/>
      <c r="E136" s="67"/>
      <c r="F136" s="67"/>
      <c r="G136" s="107">
        <f ca="1">SUM(Tavush!C11)</f>
        <v>0</v>
      </c>
      <c r="H136" s="107">
        <f ca="1">SUM(Tavush!D11)</f>
        <v>16000</v>
      </c>
      <c r="I136" s="107">
        <f ca="1">SUM(Tavush!E11)</f>
        <v>20000</v>
      </c>
    </row>
    <row r="137" spans="1:11" s="180" customFormat="1" ht="17.25" thickBot="1">
      <c r="A137" s="305" t="s">
        <v>399</v>
      </c>
      <c r="B137" s="307"/>
      <c r="C137" s="306"/>
      <c r="D137" s="70"/>
      <c r="E137" s="70"/>
      <c r="F137" s="67"/>
      <c r="G137" s="71"/>
      <c r="H137" s="71"/>
      <c r="I137" s="66"/>
    </row>
    <row r="138" spans="1:11" s="180" customFormat="1">
      <c r="A138" s="284" t="s">
        <v>400</v>
      </c>
      <c r="B138" s="285"/>
      <c r="C138" s="285"/>
      <c r="D138" s="285"/>
      <c r="E138" s="285"/>
      <c r="F138" s="285"/>
      <c r="G138" s="285"/>
      <c r="H138" s="285"/>
      <c r="I138" s="286"/>
      <c r="K138" s="182"/>
    </row>
    <row r="139" spans="1:11" s="180" customFormat="1" ht="17.25" thickBot="1">
      <c r="A139" s="287" t="s">
        <v>472</v>
      </c>
      <c r="B139" s="288"/>
      <c r="C139" s="288"/>
      <c r="D139" s="288"/>
      <c r="E139" s="288"/>
      <c r="F139" s="288"/>
      <c r="G139" s="288"/>
      <c r="H139" s="288"/>
      <c r="I139" s="289"/>
    </row>
    <row r="140" spans="1:11" s="180" customFormat="1">
      <c r="A140" s="290" t="s">
        <v>362</v>
      </c>
      <c r="B140" s="291"/>
      <c r="C140" s="291"/>
      <c r="D140" s="291"/>
      <c r="E140" s="291"/>
      <c r="F140" s="291"/>
      <c r="G140" s="292"/>
      <c r="H140" s="292"/>
      <c r="I140" s="293"/>
    </row>
    <row r="141" spans="1:11" s="180" customFormat="1" ht="17.25" thickBot="1">
      <c r="A141" s="311" t="s">
        <v>402</v>
      </c>
      <c r="B141" s="312"/>
      <c r="C141" s="312"/>
      <c r="D141" s="312"/>
      <c r="E141" s="312"/>
      <c r="F141" s="312"/>
      <c r="G141" s="313"/>
      <c r="H141" s="313"/>
      <c r="I141" s="314"/>
    </row>
    <row r="142" spans="1:11" s="180" customFormat="1" ht="24" customHeight="1">
      <c r="A142" s="290" t="s">
        <v>363</v>
      </c>
      <c r="B142" s="291"/>
      <c r="C142" s="291"/>
      <c r="D142" s="291"/>
      <c r="E142" s="291"/>
      <c r="F142" s="291"/>
      <c r="G142" s="292"/>
      <c r="H142" s="292"/>
      <c r="I142" s="293"/>
    </row>
    <row r="143" spans="1:11" s="180" customFormat="1" ht="55.5" customHeight="1" thickBot="1">
      <c r="A143" s="311" t="s">
        <v>403</v>
      </c>
      <c r="B143" s="312"/>
      <c r="C143" s="312"/>
      <c r="D143" s="312"/>
      <c r="E143" s="312"/>
      <c r="F143" s="312"/>
      <c r="G143" s="313"/>
      <c r="H143" s="313"/>
      <c r="I143" s="314"/>
    </row>
    <row r="144" spans="1:11" s="180" customFormat="1">
      <c r="A144" s="332" t="s">
        <v>350</v>
      </c>
      <c r="B144" s="333"/>
      <c r="C144" s="336" t="s">
        <v>320</v>
      </c>
      <c r="D144" s="337"/>
      <c r="E144" s="337"/>
      <c r="F144" s="337"/>
      <c r="G144" s="337"/>
      <c r="H144" s="337"/>
      <c r="I144" s="338"/>
    </row>
    <row r="145" spans="1:9" s="180" customFormat="1" ht="33" customHeight="1">
      <c r="A145" s="334"/>
      <c r="B145" s="335"/>
      <c r="C145" s="339" t="s">
        <v>161</v>
      </c>
      <c r="D145" s="340"/>
      <c r="E145" s="340"/>
      <c r="F145" s="340"/>
      <c r="G145" s="340"/>
      <c r="H145" s="340"/>
      <c r="I145" s="341"/>
    </row>
    <row r="146" spans="1:9" s="180" customFormat="1">
      <c r="A146" s="294" t="s">
        <v>475</v>
      </c>
      <c r="B146" s="295" t="s">
        <v>394</v>
      </c>
      <c r="C146" s="296" t="s">
        <v>354</v>
      </c>
      <c r="D146" s="297"/>
      <c r="E146" s="297"/>
      <c r="F146" s="297"/>
      <c r="G146" s="297"/>
      <c r="H146" s="297"/>
      <c r="I146" s="298"/>
    </row>
    <row r="147" spans="1:9" s="180" customFormat="1" ht="17.25" thickBot="1">
      <c r="A147" s="294"/>
      <c r="B147" s="295"/>
      <c r="C147" s="342" t="s">
        <v>395</v>
      </c>
      <c r="D147" s="343"/>
      <c r="E147" s="343"/>
      <c r="F147" s="343"/>
      <c r="G147" s="343"/>
      <c r="H147" s="343"/>
      <c r="I147" s="344"/>
    </row>
    <row r="148" spans="1:9" s="180" customFormat="1" ht="45.75" customHeight="1" thickBot="1">
      <c r="A148" s="305" t="s">
        <v>396</v>
      </c>
      <c r="B148" s="306"/>
      <c r="C148" s="63" t="s">
        <v>397</v>
      </c>
      <c r="D148" s="64">
        <v>1</v>
      </c>
      <c r="E148" s="64">
        <v>1</v>
      </c>
      <c r="F148" s="64">
        <v>1</v>
      </c>
      <c r="G148" s="65"/>
      <c r="H148" s="65"/>
      <c r="I148" s="66"/>
    </row>
    <row r="149" spans="1:9" s="180" customFormat="1" ht="39.75" customHeight="1" thickBot="1">
      <c r="A149" s="305" t="s">
        <v>398</v>
      </c>
      <c r="B149" s="306"/>
      <c r="C149" s="63"/>
      <c r="D149" s="67" t="s">
        <v>356</v>
      </c>
      <c r="E149" s="67" t="s">
        <v>356</v>
      </c>
      <c r="F149" s="67" t="s">
        <v>356</v>
      </c>
      <c r="G149" s="68">
        <f ca="1">SUM(Tavush!C47)</f>
        <v>41000</v>
      </c>
      <c r="H149" s="68">
        <f ca="1">SUM(Tavush!D47)</f>
        <v>41000</v>
      </c>
      <c r="I149" s="68">
        <f ca="1">SUM(Tavush!E47)</f>
        <v>41000</v>
      </c>
    </row>
    <row r="150" spans="1:9" s="180" customFormat="1" ht="17.25" thickBot="1">
      <c r="A150" s="305" t="s">
        <v>399</v>
      </c>
      <c r="B150" s="307"/>
      <c r="C150" s="306"/>
      <c r="D150" s="70"/>
      <c r="E150" s="70"/>
      <c r="F150" s="67"/>
      <c r="G150" s="71"/>
      <c r="H150" s="71"/>
      <c r="I150" s="66"/>
    </row>
    <row r="151" spans="1:9" s="180" customFormat="1">
      <c r="A151" s="284" t="s">
        <v>400</v>
      </c>
      <c r="B151" s="285"/>
      <c r="C151" s="285"/>
      <c r="D151" s="285"/>
      <c r="E151" s="285"/>
      <c r="F151" s="285"/>
      <c r="G151" s="285"/>
      <c r="H151" s="285"/>
      <c r="I151" s="286"/>
    </row>
    <row r="152" spans="1:9" s="180" customFormat="1" ht="17.25" thickBot="1">
      <c r="A152" s="287" t="s">
        <v>401</v>
      </c>
      <c r="B152" s="288"/>
      <c r="C152" s="288"/>
      <c r="D152" s="288"/>
      <c r="E152" s="288"/>
      <c r="F152" s="288"/>
      <c r="G152" s="288"/>
      <c r="H152" s="288"/>
      <c r="I152" s="289"/>
    </row>
    <row r="153" spans="1:9" s="180" customFormat="1">
      <c r="A153" s="290" t="s">
        <v>362</v>
      </c>
      <c r="B153" s="291"/>
      <c r="C153" s="291"/>
      <c r="D153" s="291"/>
      <c r="E153" s="291"/>
      <c r="F153" s="291"/>
      <c r="G153" s="292"/>
      <c r="H153" s="292"/>
      <c r="I153" s="293"/>
    </row>
    <row r="154" spans="1:9" s="180" customFormat="1" ht="17.25" thickBot="1">
      <c r="A154" s="311" t="s">
        <v>402</v>
      </c>
      <c r="B154" s="312"/>
      <c r="C154" s="312"/>
      <c r="D154" s="312"/>
      <c r="E154" s="312"/>
      <c r="F154" s="312"/>
      <c r="G154" s="313"/>
      <c r="H154" s="313"/>
      <c r="I154" s="314"/>
    </row>
    <row r="155" spans="1:9" s="180" customFormat="1">
      <c r="A155" s="290" t="s">
        <v>363</v>
      </c>
      <c r="B155" s="291"/>
      <c r="C155" s="291"/>
      <c r="D155" s="291"/>
      <c r="E155" s="291"/>
      <c r="F155" s="291"/>
      <c r="G155" s="292"/>
      <c r="H155" s="292"/>
      <c r="I155" s="293"/>
    </row>
    <row r="156" spans="1:9" s="180" customFormat="1" ht="57" customHeight="1" thickBot="1">
      <c r="A156" s="311" t="s">
        <v>403</v>
      </c>
      <c r="B156" s="312"/>
      <c r="C156" s="312"/>
      <c r="D156" s="312"/>
      <c r="E156" s="312"/>
      <c r="F156" s="312"/>
      <c r="G156" s="313"/>
      <c r="H156" s="313"/>
      <c r="I156" s="314"/>
    </row>
    <row r="157" spans="1:9" s="180" customFormat="1">
      <c r="A157" s="558" t="s">
        <v>350</v>
      </c>
      <c r="B157" s="559"/>
      <c r="C157" s="562" t="s">
        <v>320</v>
      </c>
      <c r="D157" s="563"/>
      <c r="E157" s="563"/>
      <c r="F157" s="563"/>
      <c r="G157" s="563"/>
      <c r="H157" s="563"/>
      <c r="I157" s="564"/>
    </row>
    <row r="158" spans="1:9" s="180" customFormat="1">
      <c r="A158" s="560"/>
      <c r="B158" s="561"/>
      <c r="C158" s="565" t="s">
        <v>159</v>
      </c>
      <c r="D158" s="566"/>
      <c r="E158" s="566"/>
      <c r="F158" s="566"/>
      <c r="G158" s="566"/>
      <c r="H158" s="566"/>
      <c r="I158" s="567"/>
    </row>
    <row r="159" spans="1:9" s="180" customFormat="1">
      <c r="A159" s="550" t="s">
        <v>496</v>
      </c>
      <c r="B159" s="551" t="s">
        <v>394</v>
      </c>
      <c r="C159" s="552" t="s">
        <v>354</v>
      </c>
      <c r="D159" s="553"/>
      <c r="E159" s="553"/>
      <c r="F159" s="553"/>
      <c r="G159" s="553"/>
      <c r="H159" s="553"/>
      <c r="I159" s="554"/>
    </row>
    <row r="160" spans="1:9" s="180" customFormat="1" ht="17.25" thickBot="1">
      <c r="A160" s="550"/>
      <c r="B160" s="551"/>
      <c r="C160" s="555" t="s">
        <v>491</v>
      </c>
      <c r="D160" s="556"/>
      <c r="E160" s="556"/>
      <c r="F160" s="556"/>
      <c r="G160" s="556"/>
      <c r="H160" s="556"/>
      <c r="I160" s="557"/>
    </row>
    <row r="161" spans="1:9" s="180" customFormat="1" ht="48" customHeight="1" thickBot="1">
      <c r="A161" s="544" t="s">
        <v>396</v>
      </c>
      <c r="B161" s="546"/>
      <c r="C161" s="63" t="s">
        <v>397</v>
      </c>
      <c r="D161" s="105">
        <v>1</v>
      </c>
      <c r="E161" s="105">
        <v>1</v>
      </c>
      <c r="F161" s="104">
        <v>1</v>
      </c>
      <c r="G161" s="87"/>
      <c r="H161" s="87"/>
      <c r="I161" s="88"/>
    </row>
    <row r="162" spans="1:9" s="180" customFormat="1" ht="39.75" customHeight="1" thickBot="1">
      <c r="A162" s="544" t="s">
        <v>398</v>
      </c>
      <c r="B162" s="546"/>
      <c r="C162" s="89"/>
      <c r="D162" s="86" t="s">
        <v>356</v>
      </c>
      <c r="E162" s="86" t="s">
        <v>356</v>
      </c>
      <c r="F162" s="86" t="s">
        <v>356</v>
      </c>
      <c r="G162" s="89">
        <f ca="1">Tavush!C48</f>
        <v>5000</v>
      </c>
      <c r="H162" s="89">
        <f ca="1">Tavush!D48</f>
        <v>5000</v>
      </c>
      <c r="I162" s="89">
        <f ca="1">Tavush!E48</f>
        <v>5000</v>
      </c>
    </row>
    <row r="163" spans="1:9" s="180" customFormat="1" ht="17.25" thickBot="1">
      <c r="A163" s="544" t="s">
        <v>399</v>
      </c>
      <c r="B163" s="545"/>
      <c r="C163" s="546"/>
      <c r="D163" s="90"/>
      <c r="E163" s="90"/>
      <c r="F163" s="86"/>
      <c r="G163" s="87"/>
      <c r="H163" s="87"/>
      <c r="I163" s="88"/>
    </row>
    <row r="164" spans="1:9" s="180" customFormat="1">
      <c r="A164" s="547" t="s">
        <v>400</v>
      </c>
      <c r="B164" s="548"/>
      <c r="C164" s="548"/>
      <c r="D164" s="548"/>
      <c r="E164" s="548"/>
      <c r="F164" s="548"/>
      <c r="G164" s="548"/>
      <c r="H164" s="548"/>
      <c r="I164" s="549"/>
    </row>
    <row r="165" spans="1:9" s="180" customFormat="1" ht="17.25" thickBot="1">
      <c r="A165" s="537" t="s">
        <v>492</v>
      </c>
      <c r="B165" s="538"/>
      <c r="C165" s="538"/>
      <c r="D165" s="538"/>
      <c r="E165" s="538"/>
      <c r="F165" s="538"/>
      <c r="G165" s="538"/>
      <c r="H165" s="538"/>
      <c r="I165" s="539"/>
    </row>
    <row r="166" spans="1:9" s="180" customFormat="1">
      <c r="A166" s="540" t="s">
        <v>362</v>
      </c>
      <c r="B166" s="541"/>
      <c r="C166" s="541"/>
      <c r="D166" s="541"/>
      <c r="E166" s="541"/>
      <c r="F166" s="541"/>
      <c r="G166" s="542"/>
      <c r="H166" s="542"/>
      <c r="I166" s="543"/>
    </row>
    <row r="167" spans="1:9" s="180" customFormat="1" ht="17.25" thickBot="1">
      <c r="A167" s="530" t="s">
        <v>402</v>
      </c>
      <c r="B167" s="531"/>
      <c r="C167" s="531"/>
      <c r="D167" s="531"/>
      <c r="E167" s="531"/>
      <c r="F167" s="531"/>
      <c r="G167" s="532"/>
      <c r="H167" s="532"/>
      <c r="I167" s="533"/>
    </row>
    <row r="168" spans="1:9" s="180" customFormat="1">
      <c r="A168" s="540" t="s">
        <v>363</v>
      </c>
      <c r="B168" s="541"/>
      <c r="C168" s="541"/>
      <c r="D168" s="541"/>
      <c r="E168" s="541"/>
      <c r="F168" s="541"/>
      <c r="G168" s="542"/>
      <c r="H168" s="542"/>
      <c r="I168" s="543"/>
    </row>
    <row r="169" spans="1:9" s="180" customFormat="1" ht="57" customHeight="1" thickBot="1">
      <c r="A169" s="530" t="s">
        <v>403</v>
      </c>
      <c r="B169" s="531"/>
      <c r="C169" s="531"/>
      <c r="D169" s="531"/>
      <c r="E169" s="531"/>
      <c r="F169" s="531"/>
      <c r="G169" s="532"/>
      <c r="H169" s="532"/>
      <c r="I169" s="533"/>
    </row>
    <row r="170" spans="1:9" s="180" customFormat="1">
      <c r="A170" s="558" t="s">
        <v>350</v>
      </c>
      <c r="B170" s="559"/>
      <c r="C170" s="562" t="s">
        <v>320</v>
      </c>
      <c r="D170" s="563"/>
      <c r="E170" s="563"/>
      <c r="F170" s="563"/>
      <c r="G170" s="563"/>
      <c r="H170" s="563"/>
      <c r="I170" s="564"/>
    </row>
    <row r="171" spans="1:9" s="180" customFormat="1">
      <c r="A171" s="560"/>
      <c r="B171" s="561"/>
      <c r="C171" s="565" t="s">
        <v>160</v>
      </c>
      <c r="D171" s="566"/>
      <c r="E171" s="566"/>
      <c r="F171" s="566"/>
      <c r="G171" s="566"/>
      <c r="H171" s="566"/>
      <c r="I171" s="567"/>
    </row>
    <row r="172" spans="1:9" s="180" customFormat="1">
      <c r="A172" s="550" t="s">
        <v>496</v>
      </c>
      <c r="B172" s="551" t="s">
        <v>394</v>
      </c>
      <c r="C172" s="552" t="s">
        <v>354</v>
      </c>
      <c r="D172" s="553"/>
      <c r="E172" s="553"/>
      <c r="F172" s="553"/>
      <c r="G172" s="553"/>
      <c r="H172" s="553"/>
      <c r="I172" s="554"/>
    </row>
    <row r="173" spans="1:9" s="180" customFormat="1" ht="17.25" customHeight="1" thickBot="1">
      <c r="A173" s="550"/>
      <c r="B173" s="551"/>
      <c r="C173" s="195" t="s">
        <v>112</v>
      </c>
      <c r="D173" s="173"/>
      <c r="E173" s="173"/>
      <c r="F173" s="173"/>
      <c r="G173" s="173"/>
      <c r="H173" s="173"/>
      <c r="I173" s="174"/>
    </row>
    <row r="174" spans="1:9" s="180" customFormat="1" ht="48" customHeight="1" thickBot="1">
      <c r="A174" s="544" t="s">
        <v>396</v>
      </c>
      <c r="B174" s="546"/>
      <c r="C174" s="63" t="s">
        <v>397</v>
      </c>
      <c r="D174" s="105">
        <v>1</v>
      </c>
      <c r="E174" s="105">
        <v>1</v>
      </c>
      <c r="F174" s="104">
        <v>1</v>
      </c>
      <c r="G174" s="87"/>
      <c r="H174" s="87"/>
      <c r="I174" s="88"/>
    </row>
    <row r="175" spans="1:9" s="180" customFormat="1" ht="39.75" customHeight="1" thickBot="1">
      <c r="A175" s="544" t="s">
        <v>398</v>
      </c>
      <c r="B175" s="546"/>
      <c r="C175" s="89"/>
      <c r="D175" s="86" t="s">
        <v>356</v>
      </c>
      <c r="E175" s="86" t="s">
        <v>356</v>
      </c>
      <c r="F175" s="86" t="s">
        <v>356</v>
      </c>
      <c r="G175" s="89">
        <f ca="1">Tavush!C61</f>
        <v>15000</v>
      </c>
      <c r="H175" s="89">
        <f ca="1">Tavush!D61</f>
        <v>15000</v>
      </c>
      <c r="I175" s="89">
        <f ca="1">Tavush!E61</f>
        <v>15000</v>
      </c>
    </row>
    <row r="176" spans="1:9" s="180" customFormat="1" ht="17.25" thickBot="1">
      <c r="A176" s="544" t="s">
        <v>399</v>
      </c>
      <c r="B176" s="545"/>
      <c r="C176" s="546"/>
      <c r="D176" s="90"/>
      <c r="E176" s="90"/>
      <c r="F176" s="86"/>
      <c r="G176" s="87"/>
      <c r="H176" s="87"/>
      <c r="I176" s="88"/>
    </row>
    <row r="177" spans="1:9" s="180" customFormat="1">
      <c r="A177" s="547" t="s">
        <v>400</v>
      </c>
      <c r="B177" s="548"/>
      <c r="C177" s="548"/>
      <c r="D177" s="548"/>
      <c r="E177" s="548"/>
      <c r="F177" s="548"/>
      <c r="G177" s="548"/>
      <c r="H177" s="548"/>
      <c r="I177" s="549"/>
    </row>
    <row r="178" spans="1:9" s="180" customFormat="1" ht="17.25" thickBot="1">
      <c r="A178" s="537" t="s">
        <v>492</v>
      </c>
      <c r="B178" s="538"/>
      <c r="C178" s="538"/>
      <c r="D178" s="538"/>
      <c r="E178" s="538"/>
      <c r="F178" s="538"/>
      <c r="G178" s="538"/>
      <c r="H178" s="538"/>
      <c r="I178" s="539"/>
    </row>
    <row r="179" spans="1:9" s="180" customFormat="1">
      <c r="A179" s="540" t="s">
        <v>362</v>
      </c>
      <c r="B179" s="541"/>
      <c r="C179" s="541"/>
      <c r="D179" s="541"/>
      <c r="E179" s="541"/>
      <c r="F179" s="541"/>
      <c r="G179" s="542"/>
      <c r="H179" s="542"/>
      <c r="I179" s="543"/>
    </row>
    <row r="180" spans="1:9" s="180" customFormat="1" ht="17.25" thickBot="1">
      <c r="A180" s="530" t="s">
        <v>402</v>
      </c>
      <c r="B180" s="531"/>
      <c r="C180" s="531"/>
      <c r="D180" s="531"/>
      <c r="E180" s="531"/>
      <c r="F180" s="531"/>
      <c r="G180" s="532"/>
      <c r="H180" s="532"/>
      <c r="I180" s="533"/>
    </row>
    <row r="181" spans="1:9" s="180" customFormat="1">
      <c r="A181" s="540" t="s">
        <v>363</v>
      </c>
      <c r="B181" s="541"/>
      <c r="C181" s="541"/>
      <c r="D181" s="541"/>
      <c r="E181" s="541"/>
      <c r="F181" s="541"/>
      <c r="G181" s="542"/>
      <c r="H181" s="542"/>
      <c r="I181" s="543"/>
    </row>
    <row r="182" spans="1:9" s="180" customFormat="1" ht="57.75" customHeight="1" thickBot="1">
      <c r="A182" s="530" t="s">
        <v>403</v>
      </c>
      <c r="B182" s="531"/>
      <c r="C182" s="531"/>
      <c r="D182" s="531"/>
      <c r="E182" s="531"/>
      <c r="F182" s="531"/>
      <c r="G182" s="532"/>
      <c r="H182" s="532"/>
      <c r="I182" s="533"/>
    </row>
  </sheetData>
  <mergeCells count="207">
    <mergeCell ref="A181:I181"/>
    <mergeCell ref="A182:I182"/>
    <mergeCell ref="A172:A173"/>
    <mergeCell ref="B172:B173"/>
    <mergeCell ref="C172:I172"/>
    <mergeCell ref="A174:B174"/>
    <mergeCell ref="A175:B175"/>
    <mergeCell ref="A176:C176"/>
    <mergeCell ref="A177:I177"/>
    <mergeCell ref="A178:I178"/>
    <mergeCell ref="A179:I179"/>
    <mergeCell ref="A180:I180"/>
    <mergeCell ref="A148:B148"/>
    <mergeCell ref="A149:B149"/>
    <mergeCell ref="A150:C150"/>
    <mergeCell ref="A151:I151"/>
    <mergeCell ref="A152:I152"/>
    <mergeCell ref="A153:I153"/>
    <mergeCell ref="A170:B171"/>
    <mergeCell ref="C170:I170"/>
    <mergeCell ref="C171:I171"/>
    <mergeCell ref="A163:C163"/>
    <mergeCell ref="A164:I164"/>
    <mergeCell ref="A165:I165"/>
    <mergeCell ref="A166:I166"/>
    <mergeCell ref="A167:I167"/>
    <mergeCell ref="A168:I168"/>
    <mergeCell ref="A169:I169"/>
    <mergeCell ref="A162:B162"/>
    <mergeCell ref="A157:B158"/>
    <mergeCell ref="C157:I157"/>
    <mergeCell ref="C158:I158"/>
    <mergeCell ref="A159:A160"/>
    <mergeCell ref="B159:B160"/>
    <mergeCell ref="C159:I159"/>
    <mergeCell ref="A133:A134"/>
    <mergeCell ref="B133:B134"/>
    <mergeCell ref="C133:I133"/>
    <mergeCell ref="C134:I134"/>
    <mergeCell ref="C160:I160"/>
    <mergeCell ref="A161:B161"/>
    <mergeCell ref="A154:I154"/>
    <mergeCell ref="A155:I155"/>
    <mergeCell ref="A156:I156"/>
    <mergeCell ref="A139:I139"/>
    <mergeCell ref="A140:I140"/>
    <mergeCell ref="A141:I141"/>
    <mergeCell ref="A142:I142"/>
    <mergeCell ref="A135:B135"/>
    <mergeCell ref="A136:B136"/>
    <mergeCell ref="A137:C137"/>
    <mergeCell ref="A138:I138"/>
    <mergeCell ref="A146:A147"/>
    <mergeCell ref="B146:B147"/>
    <mergeCell ref="C146:I146"/>
    <mergeCell ref="C147:I147"/>
    <mergeCell ref="A143:I143"/>
    <mergeCell ref="A144:B145"/>
    <mergeCell ref="C144:I144"/>
    <mergeCell ref="C145:I145"/>
    <mergeCell ref="A123:B123"/>
    <mergeCell ref="A124:I124"/>
    <mergeCell ref="A131:B132"/>
    <mergeCell ref="C131:I131"/>
    <mergeCell ref="C132:I132"/>
    <mergeCell ref="A127:I127"/>
    <mergeCell ref="A128:C130"/>
    <mergeCell ref="D128:I128"/>
    <mergeCell ref="D129:F129"/>
    <mergeCell ref="G129:I129"/>
    <mergeCell ref="A125:I125"/>
    <mergeCell ref="A126:I126"/>
    <mergeCell ref="A117:A118"/>
    <mergeCell ref="B117:B118"/>
    <mergeCell ref="C117:I117"/>
    <mergeCell ref="C118:I118"/>
    <mergeCell ref="A119:B119"/>
    <mergeCell ref="A120:B120"/>
    <mergeCell ref="A121:C121"/>
    <mergeCell ref="A122:B122"/>
    <mergeCell ref="A112:I112"/>
    <mergeCell ref="A113:I113"/>
    <mergeCell ref="A114:I114"/>
    <mergeCell ref="A115:B116"/>
    <mergeCell ref="C115:I115"/>
    <mergeCell ref="C116:I116"/>
    <mergeCell ref="A111:I111"/>
    <mergeCell ref="A101:I101"/>
    <mergeCell ref="A102:B104"/>
    <mergeCell ref="C102:I102"/>
    <mergeCell ref="C103:I103"/>
    <mergeCell ref="C104:I104"/>
    <mergeCell ref="C105:I105"/>
    <mergeCell ref="A106:B106"/>
    <mergeCell ref="A107:B107"/>
    <mergeCell ref="A108:C108"/>
    <mergeCell ref="A94:B94"/>
    <mergeCell ref="A95:C95"/>
    <mergeCell ref="A96:B96"/>
    <mergeCell ref="A97:B97"/>
    <mergeCell ref="A98:I98"/>
    <mergeCell ref="A110:B110"/>
    <mergeCell ref="A109:B109"/>
    <mergeCell ref="A86:I86"/>
    <mergeCell ref="A87:I87"/>
    <mergeCell ref="A88:I88"/>
    <mergeCell ref="A99:I99"/>
    <mergeCell ref="A100:I100"/>
    <mergeCell ref="A91:A92"/>
    <mergeCell ref="B91:B92"/>
    <mergeCell ref="C91:I91"/>
    <mergeCell ref="C92:I92"/>
    <mergeCell ref="A93:B93"/>
    <mergeCell ref="A89:B90"/>
    <mergeCell ref="C89:I89"/>
    <mergeCell ref="C90:I90"/>
    <mergeCell ref="C79:I79"/>
    <mergeCell ref="A80:B80"/>
    <mergeCell ref="A81:B81"/>
    <mergeCell ref="A82:C82"/>
    <mergeCell ref="A83:B83"/>
    <mergeCell ref="A84:B84"/>
    <mergeCell ref="A85:I85"/>
    <mergeCell ref="A74:I74"/>
    <mergeCell ref="A75:I75"/>
    <mergeCell ref="A72:I72"/>
    <mergeCell ref="C65:I65"/>
    <mergeCell ref="A66:B67"/>
    <mergeCell ref="A68:B68"/>
    <mergeCell ref="A69:C69"/>
    <mergeCell ref="D59:I59"/>
    <mergeCell ref="D60:F60"/>
    <mergeCell ref="G60:I60"/>
    <mergeCell ref="A70:B70"/>
    <mergeCell ref="A71:B71"/>
    <mergeCell ref="A76:B78"/>
    <mergeCell ref="C76:I76"/>
    <mergeCell ref="C77:I77"/>
    <mergeCell ref="C78:I78"/>
    <mergeCell ref="A73:I73"/>
    <mergeCell ref="A52:I52"/>
    <mergeCell ref="A53:I53"/>
    <mergeCell ref="A54:I54"/>
    <mergeCell ref="A56:I56"/>
    <mergeCell ref="A62:B64"/>
    <mergeCell ref="C62:I62"/>
    <mergeCell ref="C63:I63"/>
    <mergeCell ref="C64:I64"/>
    <mergeCell ref="A58:I58"/>
    <mergeCell ref="A59:C61"/>
    <mergeCell ref="A49:B49"/>
    <mergeCell ref="C49:I49"/>
    <mergeCell ref="A50:B50"/>
    <mergeCell ref="A51:I51"/>
    <mergeCell ref="A45:B45"/>
    <mergeCell ref="A46:I46"/>
    <mergeCell ref="A47:I47"/>
    <mergeCell ref="A48:I48"/>
    <mergeCell ref="A32:I32"/>
    <mergeCell ref="A33:I33"/>
    <mergeCell ref="A34:I34"/>
    <mergeCell ref="A43:A44"/>
    <mergeCell ref="B43:B44"/>
    <mergeCell ref="C43:I43"/>
    <mergeCell ref="C44:I44"/>
    <mergeCell ref="A41:B42"/>
    <mergeCell ref="C41:I41"/>
    <mergeCell ref="C42:I42"/>
    <mergeCell ref="A40:I40"/>
    <mergeCell ref="A36:B36"/>
    <mergeCell ref="A39:I39"/>
    <mergeCell ref="A37:I37"/>
    <mergeCell ref="A38:I38"/>
    <mergeCell ref="A22:I22"/>
    <mergeCell ref="A24:C26"/>
    <mergeCell ref="D24:I24"/>
    <mergeCell ref="D25:F25"/>
    <mergeCell ref="G25:I25"/>
    <mergeCell ref="A35:B35"/>
    <mergeCell ref="C35:I35"/>
    <mergeCell ref="A31:B31"/>
    <mergeCell ref="A15:I15"/>
    <mergeCell ref="A16:I16"/>
    <mergeCell ref="A17:I17"/>
    <mergeCell ref="A18:I18"/>
    <mergeCell ref="A12:B12"/>
    <mergeCell ref="A13:B13"/>
    <mergeCell ref="A14:C14"/>
    <mergeCell ref="A29:A30"/>
    <mergeCell ref="B29:B30"/>
    <mergeCell ref="C29:I29"/>
    <mergeCell ref="C30:I30"/>
    <mergeCell ref="A19:I19"/>
    <mergeCell ref="A20:I20"/>
    <mergeCell ref="A27:B28"/>
    <mergeCell ref="C27:I27"/>
    <mergeCell ref="C28:I28"/>
    <mergeCell ref="A10:A11"/>
    <mergeCell ref="B10:B11"/>
    <mergeCell ref="C10:I10"/>
    <mergeCell ref="C11:I11"/>
    <mergeCell ref="A1:I1"/>
    <mergeCell ref="A3:I3"/>
    <mergeCell ref="A6:I6"/>
    <mergeCell ref="A8:B9"/>
    <mergeCell ref="C8:I8"/>
    <mergeCell ref="C9:I9"/>
  </mergeCells>
  <phoneticPr fontId="0" type="noConversion"/>
  <pageMargins left="0.23622047244094491" right="0.23622047244094491" top="0.15748031496062992" bottom="0.19685039370078741" header="0.31496062992125984" footer="0.31496062992125984"/>
  <pageSetup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F55"/>
  <sheetViews>
    <sheetView topLeftCell="A13" workbookViewId="0">
      <selection activeCell="D44" sqref="D44"/>
    </sheetView>
  </sheetViews>
  <sheetFormatPr defaultRowHeight="15.75"/>
  <cols>
    <col min="1" max="1" width="44.140625" style="180" customWidth="1"/>
    <col min="2" max="2" width="16.140625" style="180" customWidth="1"/>
    <col min="3" max="3" width="24.140625" style="180" customWidth="1"/>
    <col min="4" max="4" width="21.7109375" style="180" customWidth="1"/>
    <col min="5" max="5" width="25.42578125" style="213" customWidth="1"/>
    <col min="6" max="6" width="9.85546875" style="180" bestFit="1" customWidth="1"/>
    <col min="7" max="16384" width="9.140625" style="180"/>
  </cols>
  <sheetData>
    <row r="1" spans="1:6" ht="16.5">
      <c r="A1" s="650" t="s">
        <v>318</v>
      </c>
      <c r="B1" s="650"/>
      <c r="C1" s="650"/>
      <c r="D1" s="650"/>
      <c r="E1" s="650"/>
    </row>
    <row r="2" spans="1:6" ht="16.5">
      <c r="A2" s="650" t="s">
        <v>284</v>
      </c>
      <c r="B2" s="650"/>
      <c r="C2" s="650"/>
      <c r="D2" s="650"/>
      <c r="E2" s="650"/>
    </row>
    <row r="3" spans="1:6" ht="16.5">
      <c r="A3" s="650" t="s">
        <v>283</v>
      </c>
      <c r="B3" s="650"/>
      <c r="C3" s="650"/>
      <c r="D3" s="650"/>
      <c r="E3" s="650"/>
    </row>
    <row r="4" spans="1:6" ht="18">
      <c r="A4" s="209"/>
      <c r="B4" s="209"/>
      <c r="C4" s="209"/>
      <c r="D4" s="209"/>
      <c r="E4" s="210"/>
    </row>
    <row r="5" spans="1:6" ht="39.75" customHeight="1">
      <c r="A5" s="651" t="s">
        <v>319</v>
      </c>
      <c r="B5" s="651"/>
      <c r="C5" s="651"/>
      <c r="D5" s="651"/>
      <c r="E5" s="651"/>
    </row>
    <row r="6" spans="1:6" ht="18">
      <c r="A6" s="209"/>
      <c r="B6" s="209"/>
      <c r="C6" s="209"/>
      <c r="D6" s="209"/>
      <c r="E6" s="210"/>
    </row>
    <row r="8" spans="1:6" ht="35.25" customHeight="1">
      <c r="A8" s="645" t="s">
        <v>320</v>
      </c>
      <c r="B8" s="646" t="s">
        <v>321</v>
      </c>
      <c r="C8" s="646" t="s">
        <v>322</v>
      </c>
      <c r="D8" s="648" t="s">
        <v>323</v>
      </c>
      <c r="E8" s="649"/>
    </row>
    <row r="9" spans="1:6" ht="18">
      <c r="A9" s="645"/>
      <c r="B9" s="647"/>
      <c r="C9" s="647"/>
      <c r="D9" s="203" t="s">
        <v>324</v>
      </c>
      <c r="E9" s="9" t="s">
        <v>325</v>
      </c>
    </row>
    <row r="10" spans="1:6" ht="17.25">
      <c r="A10" s="653" t="s">
        <v>326</v>
      </c>
      <c r="B10" s="654"/>
      <c r="C10" s="654"/>
      <c r="D10" s="655"/>
      <c r="E10" s="163">
        <f>E11+E15+E21+E25+E29+E33+E37+E41+E48+E52</f>
        <v>8969812</v>
      </c>
      <c r="F10" s="189"/>
    </row>
    <row r="11" spans="1:6" ht="17.25">
      <c r="A11" s="652" t="s">
        <v>341</v>
      </c>
      <c r="B11" s="652"/>
      <c r="C11" s="652"/>
      <c r="D11" s="652"/>
      <c r="E11" s="10">
        <f>SUM(E12:E14)</f>
        <v>60880</v>
      </c>
    </row>
    <row r="12" spans="1:6" ht="33">
      <c r="A12" s="208" t="s">
        <v>328</v>
      </c>
      <c r="B12" s="203" t="s">
        <v>329</v>
      </c>
      <c r="C12" s="203" t="s">
        <v>330</v>
      </c>
      <c r="D12" s="203">
        <v>1</v>
      </c>
      <c r="E12" s="11">
        <f ca="1">Aragatsotn!E50</f>
        <v>4380</v>
      </c>
    </row>
    <row r="13" spans="1:6" ht="33">
      <c r="A13" s="208" t="s">
        <v>333</v>
      </c>
      <c r="B13" s="14" t="s">
        <v>329</v>
      </c>
      <c r="C13" s="14" t="s">
        <v>330</v>
      </c>
      <c r="D13" s="14">
        <v>1</v>
      </c>
      <c r="E13" s="11">
        <f ca="1">Aragatsotn!E10</f>
        <v>56500</v>
      </c>
    </row>
    <row r="14" spans="1:6" ht="51" customHeight="1">
      <c r="A14" s="208" t="s">
        <v>338</v>
      </c>
      <c r="B14" s="203" t="s">
        <v>329</v>
      </c>
      <c r="C14" s="203" t="s">
        <v>330</v>
      </c>
      <c r="D14" s="190">
        <v>1</v>
      </c>
      <c r="E14" s="202">
        <f ca="1">Aragatsotn!E91</f>
        <v>0</v>
      </c>
      <c r="F14" s="211"/>
    </row>
    <row r="15" spans="1:6" ht="17.25">
      <c r="A15" s="652" t="s">
        <v>327</v>
      </c>
      <c r="B15" s="652"/>
      <c r="C15" s="652"/>
      <c r="D15" s="652"/>
      <c r="E15" s="10">
        <f>SUM(E16:E20)</f>
        <v>1270000</v>
      </c>
    </row>
    <row r="16" spans="1:6" ht="33">
      <c r="A16" s="208" t="s">
        <v>328</v>
      </c>
      <c r="B16" s="203" t="s">
        <v>329</v>
      </c>
      <c r="C16" s="203" t="s">
        <v>330</v>
      </c>
      <c r="D16" s="203">
        <v>1</v>
      </c>
      <c r="E16" s="11">
        <f ca="1">Ararat!E37</f>
        <v>765925</v>
      </c>
    </row>
    <row r="17" spans="1:5" ht="33">
      <c r="A17" s="208" t="s">
        <v>333</v>
      </c>
      <c r="B17" s="14" t="s">
        <v>329</v>
      </c>
      <c r="C17" s="14" t="s">
        <v>330</v>
      </c>
      <c r="D17" s="14">
        <v>1</v>
      </c>
      <c r="E17" s="11">
        <f ca="1">Ararat!E10</f>
        <v>458000</v>
      </c>
    </row>
    <row r="18" spans="1:5" ht="49.5">
      <c r="A18" s="208" t="s">
        <v>338</v>
      </c>
      <c r="B18" s="14" t="s">
        <v>329</v>
      </c>
      <c r="C18" s="14" t="s">
        <v>330</v>
      </c>
      <c r="D18" s="14">
        <v>1</v>
      </c>
      <c r="E18" s="11">
        <f ca="1">Ararat!E78</f>
        <v>44000</v>
      </c>
    </row>
    <row r="19" spans="1:5" ht="18">
      <c r="A19" s="208" t="s">
        <v>108</v>
      </c>
      <c r="B19" s="14" t="s">
        <v>329</v>
      </c>
      <c r="C19" s="14" t="s">
        <v>330</v>
      </c>
      <c r="D19" s="14">
        <v>10</v>
      </c>
      <c r="E19" s="11">
        <f ca="1">Ararat!E73</f>
        <v>1200</v>
      </c>
    </row>
    <row r="20" spans="1:5" ht="18">
      <c r="A20" s="208" t="s">
        <v>109</v>
      </c>
      <c r="B20" s="14" t="s">
        <v>329</v>
      </c>
      <c r="C20" s="14" t="s">
        <v>330</v>
      </c>
      <c r="D20" s="14">
        <v>35</v>
      </c>
      <c r="E20" s="11">
        <f ca="1">Ararat!E74</f>
        <v>875</v>
      </c>
    </row>
    <row r="21" spans="1:5" ht="17.25">
      <c r="A21" s="652" t="s">
        <v>331</v>
      </c>
      <c r="B21" s="652"/>
      <c r="C21" s="652"/>
      <c r="D21" s="652"/>
      <c r="E21" s="10">
        <f>SUM(E22:E24)</f>
        <v>1304758</v>
      </c>
    </row>
    <row r="22" spans="1:5" ht="33">
      <c r="A22" s="208" t="s">
        <v>328</v>
      </c>
      <c r="B22" s="203" t="s">
        <v>329</v>
      </c>
      <c r="C22" s="203" t="s">
        <v>330</v>
      </c>
      <c r="D22" s="203">
        <v>1</v>
      </c>
      <c r="E22" s="11">
        <f ca="1">Armavir!E26</f>
        <v>782712</v>
      </c>
    </row>
    <row r="23" spans="1:5" ht="33">
      <c r="A23" s="208" t="s">
        <v>333</v>
      </c>
      <c r="B23" s="203" t="s">
        <v>329</v>
      </c>
      <c r="C23" s="203" t="s">
        <v>330</v>
      </c>
      <c r="D23" s="203">
        <v>1</v>
      </c>
      <c r="E23" s="11">
        <f ca="1">Armavir!E9</f>
        <v>484340</v>
      </c>
    </row>
    <row r="24" spans="1:5" ht="49.5">
      <c r="A24" s="208" t="s">
        <v>338</v>
      </c>
      <c r="B24" s="14" t="s">
        <v>329</v>
      </c>
      <c r="C24" s="14" t="s">
        <v>330</v>
      </c>
      <c r="D24" s="14">
        <v>1</v>
      </c>
      <c r="E24" s="11">
        <f ca="1">Armavir!E57</f>
        <v>37706</v>
      </c>
    </row>
    <row r="25" spans="1:5" ht="17.25">
      <c r="A25" s="652" t="s">
        <v>332</v>
      </c>
      <c r="B25" s="652"/>
      <c r="C25" s="652"/>
      <c r="D25" s="652"/>
      <c r="E25" s="12">
        <f>SUM(E26:E28)</f>
        <v>1135000</v>
      </c>
    </row>
    <row r="26" spans="1:5" ht="33">
      <c r="A26" s="208" t="s">
        <v>328</v>
      </c>
      <c r="B26" s="203" t="s">
        <v>329</v>
      </c>
      <c r="C26" s="203" t="s">
        <v>330</v>
      </c>
      <c r="D26" s="203">
        <v>1</v>
      </c>
      <c r="E26" s="13">
        <f ca="1">Gegharqunik!E27</f>
        <v>786375</v>
      </c>
    </row>
    <row r="27" spans="1:5" ht="33">
      <c r="A27" s="208" t="s">
        <v>333</v>
      </c>
      <c r="B27" s="203" t="s">
        <v>329</v>
      </c>
      <c r="C27" s="203" t="s">
        <v>330</v>
      </c>
      <c r="D27" s="203">
        <v>1</v>
      </c>
      <c r="E27" s="13">
        <f ca="1">Gegharqunik!E10</f>
        <v>310050</v>
      </c>
    </row>
    <row r="28" spans="1:5" ht="49.5">
      <c r="A28" s="208" t="s">
        <v>338</v>
      </c>
      <c r="B28" s="14" t="s">
        <v>329</v>
      </c>
      <c r="C28" s="14" t="s">
        <v>330</v>
      </c>
      <c r="D28" s="14">
        <v>1</v>
      </c>
      <c r="E28" s="11">
        <f ca="1">Gegharqunik!E65</f>
        <v>38575</v>
      </c>
    </row>
    <row r="29" spans="1:5" ht="17.25">
      <c r="A29" s="652" t="s">
        <v>334</v>
      </c>
      <c r="B29" s="652"/>
      <c r="C29" s="652"/>
      <c r="D29" s="652"/>
      <c r="E29" s="12">
        <f>SUM(E30:E32)</f>
        <v>1246000</v>
      </c>
    </row>
    <row r="30" spans="1:5" ht="33">
      <c r="A30" s="208" t="s">
        <v>328</v>
      </c>
      <c r="B30" s="14" t="s">
        <v>329</v>
      </c>
      <c r="C30" s="14" t="s">
        <v>330</v>
      </c>
      <c r="D30" s="14">
        <v>1</v>
      </c>
      <c r="E30" s="13">
        <f ca="1">Lori!E30</f>
        <v>824000</v>
      </c>
    </row>
    <row r="31" spans="1:5" ht="33">
      <c r="A31" s="208" t="s">
        <v>333</v>
      </c>
      <c r="B31" s="14" t="s">
        <v>329</v>
      </c>
      <c r="C31" s="14" t="s">
        <v>330</v>
      </c>
      <c r="D31" s="14">
        <v>1</v>
      </c>
      <c r="E31" s="15">
        <f ca="1">Lori!E10</f>
        <v>367000</v>
      </c>
    </row>
    <row r="32" spans="1:5" ht="49.5">
      <c r="A32" s="208" t="s">
        <v>338</v>
      </c>
      <c r="B32" s="14" t="s">
        <v>329</v>
      </c>
      <c r="C32" s="14" t="s">
        <v>330</v>
      </c>
      <c r="D32" s="14">
        <v>1</v>
      </c>
      <c r="E32" s="15">
        <f ca="1">Lori!E84</f>
        <v>55000</v>
      </c>
    </row>
    <row r="33" spans="1:5" ht="17.25">
      <c r="A33" s="652" t="s">
        <v>335</v>
      </c>
      <c r="B33" s="652"/>
      <c r="C33" s="652"/>
      <c r="D33" s="652"/>
      <c r="E33" s="12">
        <f>SUM(E34:E36)</f>
        <v>1243000</v>
      </c>
    </row>
    <row r="34" spans="1:5" ht="33">
      <c r="A34" s="212" t="s">
        <v>328</v>
      </c>
      <c r="B34" s="14" t="s">
        <v>329</v>
      </c>
      <c r="C34" s="14" t="s">
        <v>330</v>
      </c>
      <c r="D34" s="14">
        <v>1</v>
      </c>
      <c r="E34" s="15">
        <f ca="1">Kotayq!E19</f>
        <v>882200</v>
      </c>
    </row>
    <row r="35" spans="1:5" ht="33">
      <c r="A35" s="208" t="s">
        <v>333</v>
      </c>
      <c r="B35" s="14" t="s">
        <v>329</v>
      </c>
      <c r="C35" s="14" t="s">
        <v>330</v>
      </c>
      <c r="D35" s="14">
        <v>1</v>
      </c>
      <c r="E35" s="15">
        <f ca="1">Kotayq!E11</f>
        <v>306800</v>
      </c>
    </row>
    <row r="36" spans="1:5" ht="49.5">
      <c r="A36" s="208" t="s">
        <v>338</v>
      </c>
      <c r="B36" s="14" t="s">
        <v>329</v>
      </c>
      <c r="C36" s="14" t="s">
        <v>330</v>
      </c>
      <c r="D36" s="14">
        <v>1</v>
      </c>
      <c r="E36" s="15">
        <f ca="1">Kotayq!E44</f>
        <v>54000</v>
      </c>
    </row>
    <row r="37" spans="1:5" ht="17.25">
      <c r="A37" s="652" t="s">
        <v>336</v>
      </c>
      <c r="B37" s="652"/>
      <c r="C37" s="652"/>
      <c r="D37" s="652"/>
      <c r="E37" s="2">
        <f>SUM(E38:E40)</f>
        <v>1309000</v>
      </c>
    </row>
    <row r="38" spans="1:5" ht="43.5" customHeight="1">
      <c r="A38" s="212" t="s">
        <v>328</v>
      </c>
      <c r="B38" s="203" t="s">
        <v>329</v>
      </c>
      <c r="C38" s="203" t="s">
        <v>330</v>
      </c>
      <c r="D38" s="203">
        <v>1</v>
      </c>
      <c r="E38" s="15">
        <f ca="1">Shirak!E17</f>
        <v>1086000</v>
      </c>
    </row>
    <row r="39" spans="1:5" ht="36" customHeight="1">
      <c r="A39" s="208" t="s">
        <v>333</v>
      </c>
      <c r="B39" s="14" t="s">
        <v>329</v>
      </c>
      <c r="C39" s="14" t="s">
        <v>330</v>
      </c>
      <c r="D39" s="14">
        <v>1</v>
      </c>
      <c r="E39" s="15">
        <f ca="1">Shirak!E10</f>
        <v>183000</v>
      </c>
    </row>
    <row r="40" spans="1:5" ht="55.5" customHeight="1">
      <c r="A40" s="208" t="s">
        <v>338</v>
      </c>
      <c r="B40" s="14" t="s">
        <v>329</v>
      </c>
      <c r="C40" s="14" t="s">
        <v>330</v>
      </c>
      <c r="D40" s="14">
        <v>1</v>
      </c>
      <c r="E40" s="15">
        <f ca="1">Shirak!E60</f>
        <v>40000</v>
      </c>
    </row>
    <row r="41" spans="1:5" ht="17.25">
      <c r="A41" s="656" t="s">
        <v>337</v>
      </c>
      <c r="B41" s="657"/>
      <c r="C41" s="657"/>
      <c r="D41" s="658"/>
      <c r="E41" s="163">
        <f>SUM(E42:E47)</f>
        <v>658000</v>
      </c>
    </row>
    <row r="42" spans="1:5" ht="33">
      <c r="A42" s="208" t="s">
        <v>328</v>
      </c>
      <c r="B42" s="203" t="s">
        <v>329</v>
      </c>
      <c r="C42" s="203" t="s">
        <v>330</v>
      </c>
      <c r="D42" s="203">
        <v>1</v>
      </c>
      <c r="E42" s="15">
        <f ca="1">Syunik!E12</f>
        <v>563000</v>
      </c>
    </row>
    <row r="43" spans="1:5" ht="33">
      <c r="A43" s="208" t="s">
        <v>333</v>
      </c>
      <c r="B43" s="14" t="s">
        <v>329</v>
      </c>
      <c r="C43" s="14" t="s">
        <v>330</v>
      </c>
      <c r="D43" s="14">
        <v>1</v>
      </c>
      <c r="E43" s="15">
        <f ca="1">Syunik!E8</f>
        <v>68000</v>
      </c>
    </row>
    <row r="44" spans="1:5" ht="49.5">
      <c r="A44" s="240" t="s">
        <v>338</v>
      </c>
      <c r="B44" s="14" t="s">
        <v>329</v>
      </c>
      <c r="C44" s="14" t="s">
        <v>330</v>
      </c>
      <c r="D44" s="14">
        <v>1</v>
      </c>
      <c r="E44" s="16">
        <f ca="1">Syunik!E37</f>
        <v>17000</v>
      </c>
    </row>
    <row r="45" spans="1:5" ht="33">
      <c r="A45" s="240" t="s">
        <v>138</v>
      </c>
      <c r="B45" s="14" t="s">
        <v>329</v>
      </c>
      <c r="C45" s="14" t="s">
        <v>330</v>
      </c>
      <c r="D45" s="14">
        <v>1</v>
      </c>
      <c r="E45" s="16">
        <v>3000</v>
      </c>
    </row>
    <row r="46" spans="1:5" ht="33">
      <c r="A46" s="240" t="s">
        <v>140</v>
      </c>
      <c r="B46" s="190" t="s">
        <v>329</v>
      </c>
      <c r="C46" s="190" t="s">
        <v>330</v>
      </c>
      <c r="D46" s="190">
        <v>1</v>
      </c>
      <c r="E46" s="191">
        <v>2000</v>
      </c>
    </row>
    <row r="47" spans="1:5" ht="33">
      <c r="A47" s="240" t="s">
        <v>139</v>
      </c>
      <c r="B47" s="190" t="s">
        <v>329</v>
      </c>
      <c r="C47" s="190" t="s">
        <v>330</v>
      </c>
      <c r="D47" s="190">
        <v>1</v>
      </c>
      <c r="E47" s="191">
        <v>5000</v>
      </c>
    </row>
    <row r="48" spans="1:5" ht="17.25">
      <c r="A48" s="652" t="s">
        <v>339</v>
      </c>
      <c r="B48" s="652"/>
      <c r="C48" s="652"/>
      <c r="D48" s="652"/>
      <c r="E48" s="12">
        <f>SUM(E49:E51)</f>
        <v>215874</v>
      </c>
    </row>
    <row r="49" spans="1:5" ht="33">
      <c r="A49" s="212" t="s">
        <v>328</v>
      </c>
      <c r="B49" s="14" t="s">
        <v>329</v>
      </c>
      <c r="C49" s="14" t="s">
        <v>330</v>
      </c>
      <c r="D49" s="14">
        <v>1</v>
      </c>
      <c r="E49" s="15">
        <f ca="1">'Vayoc Dzor'!E12</f>
        <v>198200</v>
      </c>
    </row>
    <row r="50" spans="1:5" ht="33">
      <c r="A50" s="208" t="s">
        <v>333</v>
      </c>
      <c r="B50" s="14" t="s">
        <v>329</v>
      </c>
      <c r="C50" s="14" t="s">
        <v>330</v>
      </c>
      <c r="D50" s="14">
        <v>1</v>
      </c>
      <c r="E50" s="15">
        <f ca="1">'Vayoc Dzor'!E9</f>
        <v>8924</v>
      </c>
    </row>
    <row r="51" spans="1:5" ht="49.5">
      <c r="A51" s="208" t="s">
        <v>338</v>
      </c>
      <c r="B51" s="14" t="s">
        <v>329</v>
      </c>
      <c r="C51" s="14" t="s">
        <v>330</v>
      </c>
      <c r="D51" s="14">
        <v>1</v>
      </c>
      <c r="E51" s="16">
        <f ca="1">'Vayoc Dzor'!E42</f>
        <v>8750</v>
      </c>
    </row>
    <row r="52" spans="1:5" ht="17.25">
      <c r="A52" s="652" t="s">
        <v>340</v>
      </c>
      <c r="B52" s="652"/>
      <c r="C52" s="652"/>
      <c r="D52" s="652"/>
      <c r="E52" s="2">
        <f>SUM(E53:E55)</f>
        <v>527300</v>
      </c>
    </row>
    <row r="53" spans="1:5" ht="33">
      <c r="A53" s="212" t="s">
        <v>328</v>
      </c>
      <c r="B53" s="14" t="s">
        <v>329</v>
      </c>
      <c r="C53" s="14" t="s">
        <v>330</v>
      </c>
      <c r="D53" s="14">
        <v>1</v>
      </c>
      <c r="E53" s="15">
        <f ca="1">Tavush!E16</f>
        <v>440300</v>
      </c>
    </row>
    <row r="54" spans="1:5" ht="33">
      <c r="A54" s="208" t="s">
        <v>333</v>
      </c>
      <c r="B54" s="14" t="s">
        <v>329</v>
      </c>
      <c r="C54" s="14" t="s">
        <v>330</v>
      </c>
      <c r="D54" s="14">
        <v>1</v>
      </c>
      <c r="E54" s="15">
        <f ca="1">Tavush!E10</f>
        <v>67000</v>
      </c>
    </row>
    <row r="55" spans="1:5" ht="49.5">
      <c r="A55" s="208" t="s">
        <v>338</v>
      </c>
      <c r="B55" s="14" t="s">
        <v>329</v>
      </c>
      <c r="C55" s="14" t="s">
        <v>330</v>
      </c>
      <c r="D55" s="14">
        <v>1</v>
      </c>
      <c r="E55" s="16">
        <f ca="1">Tavush!E65</f>
        <v>20000</v>
      </c>
    </row>
  </sheetData>
  <mergeCells count="19">
    <mergeCell ref="A37:D37"/>
    <mergeCell ref="A41:D41"/>
    <mergeCell ref="A48:D48"/>
    <mergeCell ref="A52:D52"/>
    <mergeCell ref="A15:D15"/>
    <mergeCell ref="A33:D33"/>
    <mergeCell ref="A10:D10"/>
    <mergeCell ref="A11:D11"/>
    <mergeCell ref="A21:D21"/>
    <mergeCell ref="A25:D25"/>
    <mergeCell ref="A29:D29"/>
    <mergeCell ref="A8:A9"/>
    <mergeCell ref="B8:B9"/>
    <mergeCell ref="C8:C9"/>
    <mergeCell ref="D8:E8"/>
    <mergeCell ref="A1:E1"/>
    <mergeCell ref="A2:E2"/>
    <mergeCell ref="A3:E3"/>
    <mergeCell ref="A5:E5"/>
  </mergeCells>
  <phoneticPr fontId="0" type="noConversion"/>
  <pageMargins left="0.25" right="0.25" top="0.75" bottom="0.75" header="0.3" footer="0.3"/>
  <pageSetup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78"/>
  <sheetViews>
    <sheetView topLeftCell="A67" zoomScale="85" zoomScaleNormal="85" workbookViewId="0">
      <selection activeCell="A67" sqref="A1:IV65536"/>
    </sheetView>
  </sheetViews>
  <sheetFormatPr defaultRowHeight="15"/>
  <cols>
    <col min="1" max="1" width="6.85546875" style="4" customWidth="1"/>
    <col min="2" max="2" width="43.42578125" style="246" customWidth="1"/>
    <col min="3" max="3" width="17.42578125" style="4" customWidth="1"/>
    <col min="4" max="4" width="16.85546875" style="4" customWidth="1"/>
    <col min="5" max="5" width="20.7109375" style="4" customWidth="1"/>
    <col min="6" max="16384" width="9.140625" style="4"/>
  </cols>
  <sheetData>
    <row r="1" spans="1:8" ht="29.25" customHeight="1">
      <c r="A1" s="281" t="s">
        <v>291</v>
      </c>
      <c r="B1" s="281"/>
      <c r="C1" s="281"/>
      <c r="D1" s="281"/>
      <c r="E1" s="281"/>
      <c r="F1" s="120"/>
      <c r="G1" s="120"/>
    </row>
    <row r="2" spans="1:8" ht="35.25" customHeight="1">
      <c r="A2" s="281" t="s">
        <v>285</v>
      </c>
      <c r="B2" s="281"/>
      <c r="C2" s="281"/>
      <c r="D2" s="281"/>
      <c r="E2" s="281"/>
      <c r="F2" s="120"/>
      <c r="G2" s="120"/>
    </row>
    <row r="3" spans="1:8" ht="28.5" customHeight="1">
      <c r="A3" s="239"/>
      <c r="B3" s="121"/>
      <c r="C3" s="239"/>
      <c r="D3" s="239"/>
      <c r="E3" s="239"/>
      <c r="F3" s="239"/>
      <c r="G3" s="239"/>
    </row>
    <row r="4" spans="1:8" ht="39.75" customHeight="1">
      <c r="A4" s="282" t="s">
        <v>300</v>
      </c>
      <c r="B4" s="282"/>
      <c r="C4" s="282"/>
      <c r="D4" s="282"/>
      <c r="E4" s="282"/>
      <c r="F4" s="242"/>
      <c r="G4" s="242"/>
    </row>
    <row r="5" spans="1:8" ht="17.25" customHeight="1">
      <c r="A5" s="122"/>
      <c r="B5" s="122"/>
      <c r="C5" s="122"/>
      <c r="D5" s="122"/>
      <c r="E5" s="122"/>
    </row>
    <row r="6" spans="1:8" ht="18">
      <c r="A6" s="283" t="s">
        <v>286</v>
      </c>
      <c r="B6" s="283"/>
      <c r="C6" s="283"/>
      <c r="D6" s="283"/>
      <c r="E6" s="283"/>
    </row>
    <row r="7" spans="1:8" ht="105.75" customHeight="1">
      <c r="A7" s="3" t="s">
        <v>282</v>
      </c>
      <c r="B7" s="124" t="s">
        <v>287</v>
      </c>
      <c r="C7" s="124" t="s">
        <v>298</v>
      </c>
      <c r="D7" s="124" t="s">
        <v>299</v>
      </c>
      <c r="E7" s="3" t="s">
        <v>288</v>
      </c>
    </row>
    <row r="8" spans="1:8" ht="17.25">
      <c r="A8" s="125"/>
      <c r="B8" s="3" t="s">
        <v>281</v>
      </c>
      <c r="C8" s="243">
        <f>C10+C37+C71+C78+C75</f>
        <v>468225</v>
      </c>
      <c r="D8" s="243">
        <f>D10+D37+D71+D78+D75</f>
        <v>1172745</v>
      </c>
      <c r="E8" s="243">
        <f>E10+E37+E71+E78+E75</f>
        <v>1305000</v>
      </c>
    </row>
    <row r="9" spans="1:8" ht="17.25">
      <c r="A9" s="125"/>
      <c r="B9" s="125" t="s">
        <v>289</v>
      </c>
      <c r="C9" s="125"/>
      <c r="D9" s="125"/>
      <c r="E9" s="125"/>
    </row>
    <row r="10" spans="1:8" ht="34.5">
      <c r="A10" s="129">
        <v>1</v>
      </c>
      <c r="B10" s="3" t="s">
        <v>293</v>
      </c>
      <c r="C10" s="243">
        <f>SUM(C12:C36)</f>
        <v>100150</v>
      </c>
      <c r="D10" s="243">
        <f>SUM(D12:D36)</f>
        <v>418830</v>
      </c>
      <c r="E10" s="243">
        <f>SUM(E12:E36)</f>
        <v>458000</v>
      </c>
    </row>
    <row r="11" spans="1:8" ht="17.25">
      <c r="A11" s="146"/>
      <c r="B11" s="3" t="s">
        <v>290</v>
      </c>
      <c r="C11" s="3"/>
      <c r="D11" s="3"/>
      <c r="E11" s="3"/>
    </row>
    <row r="12" spans="1:8" s="133" customFormat="1" ht="36">
      <c r="A12" s="134" t="s">
        <v>30</v>
      </c>
      <c r="B12" s="137" t="s">
        <v>581</v>
      </c>
      <c r="C12" s="135">
        <v>40000</v>
      </c>
      <c r="D12" s="135">
        <v>40000</v>
      </c>
      <c r="E12" s="135">
        <v>40000</v>
      </c>
      <c r="H12" s="157"/>
    </row>
    <row r="13" spans="1:8" s="133" customFormat="1" ht="54">
      <c r="A13" s="134" t="s">
        <v>31</v>
      </c>
      <c r="B13" s="137" t="s">
        <v>596</v>
      </c>
      <c r="C13" s="131">
        <f>E13*5%</f>
        <v>2050</v>
      </c>
      <c r="D13" s="131">
        <f t="shared" ref="D13:D18" si="0">E13*95%</f>
        <v>38950</v>
      </c>
      <c r="E13" s="135">
        <v>41000</v>
      </c>
      <c r="H13" s="157"/>
    </row>
    <row r="14" spans="1:8" s="133" customFormat="1" ht="36">
      <c r="A14" s="134" t="s">
        <v>32</v>
      </c>
      <c r="B14" s="137" t="s">
        <v>598</v>
      </c>
      <c r="C14" s="131">
        <v>0</v>
      </c>
      <c r="D14" s="131">
        <f t="shared" si="0"/>
        <v>41800</v>
      </c>
      <c r="E14" s="135">
        <v>44000</v>
      </c>
      <c r="H14" s="157"/>
    </row>
    <row r="15" spans="1:8" s="133" customFormat="1" ht="54">
      <c r="A15" s="134" t="s">
        <v>79</v>
      </c>
      <c r="B15" s="137" t="s">
        <v>602</v>
      </c>
      <c r="C15" s="131">
        <v>0</v>
      </c>
      <c r="D15" s="131">
        <f t="shared" si="0"/>
        <v>33250</v>
      </c>
      <c r="E15" s="135">
        <v>35000</v>
      </c>
      <c r="H15" s="157"/>
    </row>
    <row r="16" spans="1:8" s="133" customFormat="1" ht="54">
      <c r="A16" s="134" t="s">
        <v>80</v>
      </c>
      <c r="B16" s="137" t="s">
        <v>604</v>
      </c>
      <c r="C16" s="131">
        <v>0</v>
      </c>
      <c r="D16" s="131">
        <f t="shared" si="0"/>
        <v>49400</v>
      </c>
      <c r="E16" s="135">
        <v>52000</v>
      </c>
      <c r="H16" s="157"/>
    </row>
    <row r="17" spans="1:8" s="133" customFormat="1" ht="36">
      <c r="A17" s="134" t="s">
        <v>81</v>
      </c>
      <c r="B17" s="137" t="s">
        <v>606</v>
      </c>
      <c r="C17" s="131">
        <v>0</v>
      </c>
      <c r="D17" s="131">
        <f t="shared" si="0"/>
        <v>5700</v>
      </c>
      <c r="E17" s="135">
        <v>6000</v>
      </c>
      <c r="H17" s="157"/>
    </row>
    <row r="18" spans="1:8" s="133" customFormat="1" ht="54">
      <c r="A18" s="134" t="s">
        <v>82</v>
      </c>
      <c r="B18" s="137" t="s">
        <v>607</v>
      </c>
      <c r="C18" s="131">
        <v>0</v>
      </c>
      <c r="D18" s="131">
        <f t="shared" si="0"/>
        <v>20330</v>
      </c>
      <c r="E18" s="135">
        <v>21400</v>
      </c>
      <c r="H18" s="157"/>
    </row>
    <row r="19" spans="1:8" s="133" customFormat="1" ht="36">
      <c r="A19" s="134" t="s">
        <v>83</v>
      </c>
      <c r="B19" s="137" t="s">
        <v>571</v>
      </c>
      <c r="C19" s="135">
        <v>10000</v>
      </c>
      <c r="D19" s="135">
        <v>10000</v>
      </c>
      <c r="E19" s="135">
        <v>10000</v>
      </c>
    </row>
    <row r="20" spans="1:8" ht="45.75" customHeight="1">
      <c r="A20" s="134" t="s">
        <v>84</v>
      </c>
      <c r="B20" s="156" t="s">
        <v>612</v>
      </c>
      <c r="C20" s="131">
        <v>0</v>
      </c>
      <c r="D20" s="131">
        <f>E20*60%</f>
        <v>6000</v>
      </c>
      <c r="E20" s="132">
        <v>10000</v>
      </c>
    </row>
    <row r="21" spans="1:8" s="133" customFormat="1" ht="29.25" customHeight="1">
      <c r="A21" s="134" t="s">
        <v>85</v>
      </c>
      <c r="B21" s="137" t="s">
        <v>594</v>
      </c>
      <c r="C21" s="131">
        <v>0</v>
      </c>
      <c r="D21" s="131">
        <f>E21*60%</f>
        <v>12000</v>
      </c>
      <c r="E21" s="135">
        <v>20000</v>
      </c>
    </row>
    <row r="22" spans="1:8" s="133" customFormat="1" ht="42.75" customHeight="1">
      <c r="A22" s="134" t="s">
        <v>86</v>
      </c>
      <c r="B22" s="137" t="s">
        <v>592</v>
      </c>
      <c r="C22" s="131">
        <v>0</v>
      </c>
      <c r="D22" s="131">
        <f>E22*60%</f>
        <v>9000</v>
      </c>
      <c r="E22" s="135">
        <v>15000</v>
      </c>
    </row>
    <row r="23" spans="1:8" s="133" customFormat="1" ht="18">
      <c r="A23" s="134" t="s">
        <v>87</v>
      </c>
      <c r="B23" s="137" t="s">
        <v>575</v>
      </c>
      <c r="C23" s="135">
        <v>8600</v>
      </c>
      <c r="D23" s="135">
        <v>8600</v>
      </c>
      <c r="E23" s="135">
        <v>8600</v>
      </c>
    </row>
    <row r="24" spans="1:8" s="133" customFormat="1" ht="36">
      <c r="A24" s="134" t="s">
        <v>88</v>
      </c>
      <c r="B24" s="137" t="s">
        <v>576</v>
      </c>
      <c r="C24" s="135">
        <v>5500</v>
      </c>
      <c r="D24" s="135">
        <v>5500</v>
      </c>
      <c r="E24" s="135">
        <v>5500</v>
      </c>
    </row>
    <row r="25" spans="1:8" s="133" customFormat="1" ht="36">
      <c r="A25" s="134" t="s">
        <v>89</v>
      </c>
      <c r="B25" s="137" t="s">
        <v>577</v>
      </c>
      <c r="C25" s="135">
        <v>7000</v>
      </c>
      <c r="D25" s="135">
        <v>7000</v>
      </c>
      <c r="E25" s="135">
        <v>7000</v>
      </c>
    </row>
    <row r="26" spans="1:8" s="133" customFormat="1" ht="18">
      <c r="A26" s="134" t="s">
        <v>90</v>
      </c>
      <c r="B26" s="137" t="s">
        <v>578</v>
      </c>
      <c r="C26" s="135">
        <v>11000</v>
      </c>
      <c r="D26" s="135">
        <v>11000</v>
      </c>
      <c r="E26" s="135">
        <v>11000</v>
      </c>
    </row>
    <row r="27" spans="1:8" s="133" customFormat="1" ht="36">
      <c r="A27" s="134" t="s">
        <v>91</v>
      </c>
      <c r="B27" s="137" t="s">
        <v>572</v>
      </c>
      <c r="C27" s="135">
        <v>12000</v>
      </c>
      <c r="D27" s="135">
        <v>12000</v>
      </c>
      <c r="E27" s="135">
        <v>12000</v>
      </c>
    </row>
    <row r="28" spans="1:8" s="133" customFormat="1" ht="36">
      <c r="A28" s="134" t="s">
        <v>92</v>
      </c>
      <c r="B28" s="137" t="s">
        <v>579</v>
      </c>
      <c r="C28" s="135">
        <v>4000</v>
      </c>
      <c r="D28" s="135">
        <v>4000</v>
      </c>
      <c r="E28" s="135">
        <v>4000</v>
      </c>
    </row>
    <row r="29" spans="1:8" s="133" customFormat="1" ht="36">
      <c r="A29" s="134" t="s">
        <v>93</v>
      </c>
      <c r="B29" s="137" t="s">
        <v>580</v>
      </c>
      <c r="C29" s="131">
        <v>0</v>
      </c>
      <c r="D29" s="131">
        <f>E29*90%</f>
        <v>23400</v>
      </c>
      <c r="E29" s="135">
        <v>26000</v>
      </c>
    </row>
    <row r="30" spans="1:8" s="133" customFormat="1" ht="36">
      <c r="A30" s="134" t="s">
        <v>94</v>
      </c>
      <c r="B30" s="137" t="s">
        <v>840</v>
      </c>
      <c r="C30" s="131">
        <v>0</v>
      </c>
      <c r="D30" s="131">
        <f>E30*90%</f>
        <v>18000</v>
      </c>
      <c r="E30" s="135">
        <v>20000</v>
      </c>
    </row>
    <row r="31" spans="1:8" s="133" customFormat="1" ht="36">
      <c r="A31" s="134" t="s">
        <v>95</v>
      </c>
      <c r="B31" s="137" t="s">
        <v>583</v>
      </c>
      <c r="C31" s="131">
        <v>0</v>
      </c>
      <c r="D31" s="131">
        <f>E31*90%</f>
        <v>9900</v>
      </c>
      <c r="E31" s="135">
        <v>11000</v>
      </c>
    </row>
    <row r="32" spans="1:8" s="133" customFormat="1" ht="54">
      <c r="A32" s="134" t="s">
        <v>96</v>
      </c>
      <c r="B32" s="137" t="s">
        <v>588</v>
      </c>
      <c r="C32" s="135">
        <v>0</v>
      </c>
      <c r="D32" s="135">
        <v>0</v>
      </c>
      <c r="E32" s="135">
        <v>3300</v>
      </c>
    </row>
    <row r="33" spans="1:8" s="136" customFormat="1" ht="36">
      <c r="A33" s="134" t="s">
        <v>97</v>
      </c>
      <c r="B33" s="137" t="s">
        <v>584</v>
      </c>
      <c r="C33" s="131">
        <v>0</v>
      </c>
      <c r="D33" s="135">
        <v>38000</v>
      </c>
      <c r="E33" s="135">
        <v>38000</v>
      </c>
    </row>
    <row r="34" spans="1:8" s="133" customFormat="1" ht="54">
      <c r="A34" s="134" t="s">
        <v>98</v>
      </c>
      <c r="B34" s="137" t="s">
        <v>597</v>
      </c>
      <c r="C34" s="131">
        <v>0</v>
      </c>
      <c r="D34" s="135">
        <v>15000</v>
      </c>
      <c r="E34" s="135">
        <v>15000</v>
      </c>
    </row>
    <row r="35" spans="1:8" s="133" customFormat="1" ht="54">
      <c r="A35" s="134" t="s">
        <v>99</v>
      </c>
      <c r="B35" s="137" t="s">
        <v>589</v>
      </c>
      <c r="C35" s="135">
        <v>0</v>
      </c>
      <c r="D35" s="135">
        <v>0</v>
      </c>
      <c r="E35" s="135">
        <v>1000</v>
      </c>
    </row>
    <row r="36" spans="1:8" s="133" customFormat="1" ht="60" customHeight="1">
      <c r="A36" s="134" t="s">
        <v>100</v>
      </c>
      <c r="B36" s="137" t="s">
        <v>590</v>
      </c>
      <c r="C36" s="135">
        <v>0</v>
      </c>
      <c r="D36" s="135">
        <v>0</v>
      </c>
      <c r="E36" s="135">
        <v>1200</v>
      </c>
    </row>
    <row r="37" spans="1:8" ht="34.5">
      <c r="A37" s="134">
        <v>2</v>
      </c>
      <c r="B37" s="3" t="s">
        <v>292</v>
      </c>
      <c r="C37" s="243">
        <f>SUM(C39:C70)</f>
        <v>322000</v>
      </c>
      <c r="D37" s="243">
        <f>SUM(D39:D70)</f>
        <v>707840</v>
      </c>
      <c r="E37" s="243">
        <f>SUM(E39:E70)</f>
        <v>765925</v>
      </c>
    </row>
    <row r="38" spans="1:8" ht="25.5" customHeight="1">
      <c r="A38" s="134"/>
      <c r="B38" s="125" t="s">
        <v>290</v>
      </c>
      <c r="C38" s="125"/>
      <c r="D38" s="125"/>
      <c r="E38" s="125"/>
    </row>
    <row r="39" spans="1:8" s="133" customFormat="1" ht="36">
      <c r="A39" s="143" t="s">
        <v>33</v>
      </c>
      <c r="B39" s="137" t="s">
        <v>605</v>
      </c>
      <c r="C39" s="131">
        <v>0</v>
      </c>
      <c r="D39" s="131">
        <f t="shared" ref="D39:D44" si="1">E39*95%</f>
        <v>9500</v>
      </c>
      <c r="E39" s="135">
        <v>10000</v>
      </c>
      <c r="H39" s="157"/>
    </row>
    <row r="40" spans="1:8" s="133" customFormat="1" ht="54">
      <c r="A40" s="134" t="s">
        <v>34</v>
      </c>
      <c r="B40" s="137" t="s">
        <v>608</v>
      </c>
      <c r="C40" s="131">
        <v>0</v>
      </c>
      <c r="D40" s="131">
        <f t="shared" si="1"/>
        <v>11400</v>
      </c>
      <c r="E40" s="135">
        <v>12000</v>
      </c>
      <c r="H40" s="157"/>
    </row>
    <row r="41" spans="1:8" s="133" customFormat="1" ht="36">
      <c r="A41" s="143" t="s">
        <v>35</v>
      </c>
      <c r="B41" s="137" t="s">
        <v>600</v>
      </c>
      <c r="C41" s="131">
        <v>0</v>
      </c>
      <c r="D41" s="131">
        <f t="shared" si="1"/>
        <v>19000</v>
      </c>
      <c r="E41" s="135">
        <v>20000</v>
      </c>
      <c r="H41" s="157"/>
    </row>
    <row r="42" spans="1:8" s="133" customFormat="1" ht="36">
      <c r="A42" s="134" t="s">
        <v>36</v>
      </c>
      <c r="B42" s="137" t="s">
        <v>593</v>
      </c>
      <c r="C42" s="131">
        <v>0</v>
      </c>
      <c r="D42" s="131">
        <f t="shared" si="1"/>
        <v>11400</v>
      </c>
      <c r="E42" s="135">
        <v>12000</v>
      </c>
      <c r="H42" s="157"/>
    </row>
    <row r="43" spans="1:8" s="133" customFormat="1" ht="36">
      <c r="A43" s="143" t="s">
        <v>37</v>
      </c>
      <c r="B43" s="137" t="s">
        <v>595</v>
      </c>
      <c r="C43" s="131">
        <v>0</v>
      </c>
      <c r="D43" s="131">
        <f t="shared" si="1"/>
        <v>17100</v>
      </c>
      <c r="E43" s="135">
        <v>18000</v>
      </c>
      <c r="H43" s="157"/>
    </row>
    <row r="44" spans="1:8" s="133" customFormat="1" ht="36">
      <c r="A44" s="134" t="s">
        <v>38</v>
      </c>
      <c r="B44" s="137" t="s">
        <v>609</v>
      </c>
      <c r="C44" s="131">
        <v>0</v>
      </c>
      <c r="D44" s="131">
        <f t="shared" si="1"/>
        <v>17100</v>
      </c>
      <c r="E44" s="135">
        <v>18000</v>
      </c>
      <c r="H44" s="157"/>
    </row>
    <row r="45" spans="1:8" s="133" customFormat="1" ht="36">
      <c r="A45" s="143" t="s">
        <v>39</v>
      </c>
      <c r="B45" s="137" t="s">
        <v>171</v>
      </c>
      <c r="C45" s="135">
        <v>0</v>
      </c>
      <c r="D45" s="135">
        <v>21000</v>
      </c>
      <c r="E45" s="135">
        <v>21000</v>
      </c>
    </row>
    <row r="46" spans="1:8" s="133" customFormat="1" ht="36">
      <c r="A46" s="134" t="s">
        <v>40</v>
      </c>
      <c r="B46" s="137" t="s">
        <v>172</v>
      </c>
      <c r="C46" s="135">
        <v>0</v>
      </c>
      <c r="D46" s="135">
        <v>20000</v>
      </c>
      <c r="E46" s="135">
        <v>20000</v>
      </c>
    </row>
    <row r="47" spans="1:8" s="133" customFormat="1" ht="54">
      <c r="A47" s="143" t="s">
        <v>41</v>
      </c>
      <c r="B47" s="137" t="s">
        <v>173</v>
      </c>
      <c r="C47" s="135">
        <v>0</v>
      </c>
      <c r="D47" s="135">
        <v>10000</v>
      </c>
      <c r="E47" s="135">
        <v>10000</v>
      </c>
    </row>
    <row r="48" spans="1:8" s="133" customFormat="1" ht="36">
      <c r="A48" s="134" t="s">
        <v>42</v>
      </c>
      <c r="B48" s="137" t="s">
        <v>613</v>
      </c>
      <c r="C48" s="135">
        <v>14000</v>
      </c>
      <c r="D48" s="135">
        <v>14000</v>
      </c>
      <c r="E48" s="135">
        <v>14000</v>
      </c>
    </row>
    <row r="49" spans="1:5" s="133" customFormat="1" ht="36">
      <c r="A49" s="143" t="s">
        <v>43</v>
      </c>
      <c r="B49" s="137" t="s">
        <v>573</v>
      </c>
      <c r="C49" s="135">
        <v>10000</v>
      </c>
      <c r="D49" s="135">
        <v>10000</v>
      </c>
      <c r="E49" s="135">
        <v>10000</v>
      </c>
    </row>
    <row r="50" spans="1:5" s="136" customFormat="1" ht="36">
      <c r="A50" s="134" t="s">
        <v>44</v>
      </c>
      <c r="B50" s="137" t="s">
        <v>614</v>
      </c>
      <c r="C50" s="135">
        <v>50000</v>
      </c>
      <c r="D50" s="135">
        <v>50000</v>
      </c>
      <c r="E50" s="135">
        <v>50000</v>
      </c>
    </row>
    <row r="51" spans="1:5" s="133" customFormat="1" ht="54">
      <c r="A51" s="143" t="s">
        <v>45</v>
      </c>
      <c r="B51" s="137" t="s">
        <v>239</v>
      </c>
      <c r="C51" s="135">
        <v>10000</v>
      </c>
      <c r="D51" s="135">
        <v>10000</v>
      </c>
      <c r="E51" s="135">
        <v>10000</v>
      </c>
    </row>
    <row r="52" spans="1:5" s="133" customFormat="1" ht="36">
      <c r="A52" s="134" t="s">
        <v>46</v>
      </c>
      <c r="B52" s="137" t="s">
        <v>616</v>
      </c>
      <c r="C52" s="135">
        <v>0</v>
      </c>
      <c r="D52" s="135">
        <f t="shared" ref="D52:D60" si="2">E52*80%</f>
        <v>46340</v>
      </c>
      <c r="E52" s="135">
        <v>57925</v>
      </c>
    </row>
    <row r="53" spans="1:5" s="136" customFormat="1" ht="36">
      <c r="A53" s="143" t="s">
        <v>47</v>
      </c>
      <c r="B53" s="137" t="s">
        <v>617</v>
      </c>
      <c r="C53" s="135">
        <v>30000</v>
      </c>
      <c r="D53" s="135">
        <v>30000</v>
      </c>
      <c r="E53" s="135">
        <v>30000</v>
      </c>
    </row>
    <row r="54" spans="1:5" s="133" customFormat="1" ht="36">
      <c r="A54" s="134" t="s">
        <v>48</v>
      </c>
      <c r="B54" s="155" t="s">
        <v>618</v>
      </c>
      <c r="C54" s="135">
        <v>50000</v>
      </c>
      <c r="D54" s="135">
        <v>50000</v>
      </c>
      <c r="E54" s="135">
        <v>50000</v>
      </c>
    </row>
    <row r="55" spans="1:5" s="133" customFormat="1" ht="36">
      <c r="A55" s="143" t="s">
        <v>49</v>
      </c>
      <c r="B55" s="137" t="s">
        <v>619</v>
      </c>
      <c r="C55" s="135">
        <v>23000</v>
      </c>
      <c r="D55" s="135">
        <v>23000</v>
      </c>
      <c r="E55" s="135">
        <v>23000</v>
      </c>
    </row>
    <row r="56" spans="1:5" s="133" customFormat="1" ht="36">
      <c r="A56" s="134" t="s">
        <v>50</v>
      </c>
      <c r="B56" s="137" t="s">
        <v>620</v>
      </c>
      <c r="C56" s="135">
        <v>20000</v>
      </c>
      <c r="D56" s="135">
        <v>20000</v>
      </c>
      <c r="E56" s="135">
        <v>20000</v>
      </c>
    </row>
    <row r="57" spans="1:5" s="133" customFormat="1" ht="36">
      <c r="A57" s="143" t="s">
        <v>51</v>
      </c>
      <c r="B57" s="137" t="s">
        <v>574</v>
      </c>
      <c r="C57" s="135">
        <v>10000</v>
      </c>
      <c r="D57" s="135">
        <v>10000</v>
      </c>
      <c r="E57" s="135">
        <v>10000</v>
      </c>
    </row>
    <row r="58" spans="1:5" s="136" customFormat="1" ht="36">
      <c r="A58" s="134" t="s">
        <v>52</v>
      </c>
      <c r="B58" s="137" t="s">
        <v>623</v>
      </c>
      <c r="C58" s="135">
        <v>0</v>
      </c>
      <c r="D58" s="135">
        <f t="shared" si="2"/>
        <v>56000</v>
      </c>
      <c r="E58" s="135">
        <v>70000</v>
      </c>
    </row>
    <row r="59" spans="1:5" s="133" customFormat="1" ht="36">
      <c r="A59" s="143" t="s">
        <v>53</v>
      </c>
      <c r="B59" s="137" t="s">
        <v>621</v>
      </c>
      <c r="C59" s="135">
        <v>0</v>
      </c>
      <c r="D59" s="135">
        <f t="shared" si="2"/>
        <v>24000</v>
      </c>
      <c r="E59" s="135">
        <v>30000</v>
      </c>
    </row>
    <row r="60" spans="1:5" s="133" customFormat="1" ht="36">
      <c r="A60" s="134" t="s">
        <v>54</v>
      </c>
      <c r="B60" s="137" t="s">
        <v>622</v>
      </c>
      <c r="C60" s="135">
        <v>0</v>
      </c>
      <c r="D60" s="135">
        <f t="shared" si="2"/>
        <v>28000</v>
      </c>
      <c r="E60" s="135">
        <v>35000</v>
      </c>
    </row>
    <row r="61" spans="1:5" s="133" customFormat="1" ht="42.75" customHeight="1">
      <c r="A61" s="143" t="s">
        <v>55</v>
      </c>
      <c r="B61" s="137" t="s">
        <v>615</v>
      </c>
      <c r="C61" s="135">
        <v>70000</v>
      </c>
      <c r="D61" s="135">
        <v>70000</v>
      </c>
      <c r="E61" s="135">
        <v>70000</v>
      </c>
    </row>
    <row r="62" spans="1:5" s="133" customFormat="1" ht="36">
      <c r="A62" s="134" t="s">
        <v>56</v>
      </c>
      <c r="B62" s="137" t="s">
        <v>591</v>
      </c>
      <c r="C62" s="135">
        <v>0</v>
      </c>
      <c r="D62" s="135">
        <v>10000</v>
      </c>
      <c r="E62" s="135">
        <v>10000</v>
      </c>
    </row>
    <row r="63" spans="1:5" s="133" customFormat="1" ht="36">
      <c r="A63" s="143" t="s">
        <v>57</v>
      </c>
      <c r="B63" s="137" t="s">
        <v>582</v>
      </c>
      <c r="C63" s="135">
        <v>25000</v>
      </c>
      <c r="D63" s="135">
        <v>25000</v>
      </c>
      <c r="E63" s="135">
        <v>25000</v>
      </c>
    </row>
    <row r="64" spans="1:5" s="133" customFormat="1" ht="36">
      <c r="A64" s="134" t="s">
        <v>58</v>
      </c>
      <c r="B64" s="137" t="s">
        <v>603</v>
      </c>
      <c r="C64" s="131">
        <v>0</v>
      </c>
      <c r="D64" s="135">
        <v>25000</v>
      </c>
      <c r="E64" s="135">
        <v>25000</v>
      </c>
    </row>
    <row r="65" spans="1:5" s="133" customFormat="1" ht="36">
      <c r="A65" s="143" t="s">
        <v>59</v>
      </c>
      <c r="B65" s="137" t="s">
        <v>162</v>
      </c>
      <c r="C65" s="135">
        <v>0</v>
      </c>
      <c r="D65" s="135">
        <v>0</v>
      </c>
      <c r="E65" s="135">
        <v>15000</v>
      </c>
    </row>
    <row r="66" spans="1:5" s="133" customFormat="1" ht="36">
      <c r="A66" s="134" t="s">
        <v>60</v>
      </c>
      <c r="B66" s="137" t="s">
        <v>599</v>
      </c>
      <c r="C66" s="131">
        <v>0</v>
      </c>
      <c r="D66" s="135">
        <v>20000</v>
      </c>
      <c r="E66" s="135">
        <v>20000</v>
      </c>
    </row>
    <row r="67" spans="1:5" s="133" customFormat="1" ht="36">
      <c r="A67" s="143" t="s">
        <v>61</v>
      </c>
      <c r="B67" s="137" t="s">
        <v>601</v>
      </c>
      <c r="C67" s="131">
        <v>0</v>
      </c>
      <c r="D67" s="135">
        <v>15000</v>
      </c>
      <c r="E67" s="135">
        <v>15000</v>
      </c>
    </row>
    <row r="68" spans="1:5" s="133" customFormat="1" ht="36">
      <c r="A68" s="134" t="s">
        <v>62</v>
      </c>
      <c r="B68" s="137" t="s">
        <v>585</v>
      </c>
      <c r="C68" s="131">
        <v>0</v>
      </c>
      <c r="D68" s="135">
        <v>25000</v>
      </c>
      <c r="E68" s="135">
        <v>25000</v>
      </c>
    </row>
    <row r="69" spans="1:5" s="133" customFormat="1" ht="36">
      <c r="A69" s="143" t="s">
        <v>63</v>
      </c>
      <c r="B69" s="137" t="s">
        <v>586</v>
      </c>
      <c r="C69" s="135">
        <v>5000</v>
      </c>
      <c r="D69" s="135">
        <v>5000</v>
      </c>
      <c r="E69" s="135">
        <v>5000</v>
      </c>
    </row>
    <row r="70" spans="1:5" s="133" customFormat="1" ht="36">
      <c r="A70" s="134" t="s">
        <v>64</v>
      </c>
      <c r="B70" s="137" t="s">
        <v>587</v>
      </c>
      <c r="C70" s="135">
        <v>5000</v>
      </c>
      <c r="D70" s="135">
        <v>5000</v>
      </c>
      <c r="E70" s="135">
        <v>5000</v>
      </c>
    </row>
    <row r="71" spans="1:5" ht="18">
      <c r="A71" s="134">
        <v>3</v>
      </c>
      <c r="B71" s="3" t="s">
        <v>317</v>
      </c>
      <c r="C71" s="7">
        <f>SUM(C73:C74)</f>
        <v>2075</v>
      </c>
      <c r="D71" s="7">
        <f>SUM(D73:D74)</f>
        <v>2075</v>
      </c>
      <c r="E71" s="7">
        <f>SUM(E73:E74)</f>
        <v>2075</v>
      </c>
    </row>
    <row r="72" spans="1:5" ht="18">
      <c r="A72" s="134"/>
      <c r="B72" s="3" t="s">
        <v>290</v>
      </c>
      <c r="C72" s="244"/>
      <c r="D72" s="244"/>
      <c r="E72" s="244"/>
    </row>
    <row r="73" spans="1:5" s="133" customFormat="1" ht="36">
      <c r="A73" s="134">
        <v>3.1</v>
      </c>
      <c r="B73" s="137" t="s">
        <v>611</v>
      </c>
      <c r="C73" s="135">
        <v>1200</v>
      </c>
      <c r="D73" s="135">
        <v>1200</v>
      </c>
      <c r="E73" s="135">
        <v>1200</v>
      </c>
    </row>
    <row r="74" spans="1:5" s="133" customFormat="1" ht="36">
      <c r="A74" s="134">
        <v>3.2</v>
      </c>
      <c r="B74" s="137" t="s">
        <v>610</v>
      </c>
      <c r="C74" s="135">
        <v>875</v>
      </c>
      <c r="D74" s="135">
        <v>875</v>
      </c>
      <c r="E74" s="135">
        <v>875</v>
      </c>
    </row>
    <row r="75" spans="1:5" s="157" customFormat="1" ht="34.5">
      <c r="A75" s="8">
        <v>4</v>
      </c>
      <c r="B75" s="205" t="s">
        <v>15</v>
      </c>
      <c r="C75" s="7">
        <f>C77</f>
        <v>0</v>
      </c>
      <c r="D75" s="7">
        <f>D77</f>
        <v>0</v>
      </c>
      <c r="E75" s="7">
        <f>E77</f>
        <v>35000</v>
      </c>
    </row>
    <row r="76" spans="1:5" s="157" customFormat="1" ht="17.25">
      <c r="A76" s="146"/>
      <c r="B76" s="3" t="s">
        <v>290</v>
      </c>
      <c r="C76" s="3"/>
      <c r="D76" s="3"/>
      <c r="E76" s="3"/>
    </row>
    <row r="77" spans="1:5" s="157" customFormat="1" ht="39" customHeight="1">
      <c r="A77" s="158">
        <v>4.0999999999999996</v>
      </c>
      <c r="B77" s="142" t="s">
        <v>78</v>
      </c>
      <c r="C77" s="135">
        <v>0</v>
      </c>
      <c r="D77" s="135">
        <v>0</v>
      </c>
      <c r="E77" s="135">
        <v>35000</v>
      </c>
    </row>
    <row r="78" spans="1:5" s="245" customFormat="1" ht="34.5">
      <c r="A78" s="130">
        <v>5</v>
      </c>
      <c r="B78" s="201" t="s">
        <v>295</v>
      </c>
      <c r="C78" s="161">
        <v>44000</v>
      </c>
      <c r="D78" s="161">
        <v>44000</v>
      </c>
      <c r="E78" s="161">
        <v>44000</v>
      </c>
    </row>
  </sheetData>
  <mergeCells count="4">
    <mergeCell ref="A6:E6"/>
    <mergeCell ref="A1:E1"/>
    <mergeCell ref="A2:E2"/>
    <mergeCell ref="A4:E4"/>
  </mergeCells>
  <phoneticPr fontId="0" type="noConversion"/>
  <pageMargins left="0.19685039370078741" right="0.19685039370078741" top="0.15748031496062992" bottom="0.15748031496062992" header="0.31496062992125984" footer="0.31496062992125984"/>
  <pageSetup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48"/>
  <sheetViews>
    <sheetView topLeftCell="A112" workbookViewId="0">
      <selection activeCell="C123" sqref="C123"/>
    </sheetView>
  </sheetViews>
  <sheetFormatPr defaultRowHeight="16.5"/>
  <cols>
    <col min="1" max="1" width="13.140625" style="37" customWidth="1"/>
    <col min="2" max="2" width="16.140625" style="37" customWidth="1"/>
    <col min="3" max="3" width="26.85546875" style="37" customWidth="1"/>
    <col min="4" max="4" width="17.42578125" style="37" customWidth="1"/>
    <col min="5" max="5" width="10.42578125" style="37" bestFit="1" customWidth="1"/>
    <col min="6" max="6" width="10.42578125" style="37" customWidth="1"/>
    <col min="7" max="7" width="10.7109375" style="37" bestFit="1" customWidth="1"/>
    <col min="8" max="8" width="10.42578125" style="37" bestFit="1" customWidth="1"/>
    <col min="9" max="9" width="10.5703125" style="37" bestFit="1" customWidth="1"/>
    <col min="10" max="10" width="9.140625" style="37"/>
    <col min="11" max="11" width="9.42578125" style="37" bestFit="1" customWidth="1"/>
    <col min="12" max="16384" width="9.140625" style="37"/>
  </cols>
  <sheetData>
    <row r="1" spans="1:9" ht="15" customHeight="1">
      <c r="A1" s="481" t="s">
        <v>437</v>
      </c>
      <c r="B1" s="481"/>
      <c r="C1" s="481"/>
      <c r="D1" s="481"/>
      <c r="E1" s="481"/>
      <c r="F1" s="481"/>
      <c r="G1" s="481"/>
      <c r="H1" s="481"/>
      <c r="I1" s="481"/>
    </row>
    <row r="2" spans="1:9">
      <c r="A2" s="17"/>
      <c r="B2" s="17"/>
      <c r="C2" s="17"/>
      <c r="D2" s="17"/>
      <c r="E2" s="17"/>
      <c r="F2" s="17"/>
      <c r="G2" s="17"/>
      <c r="H2" s="17"/>
      <c r="I2" s="17"/>
    </row>
    <row r="3" spans="1:9" ht="58.5" customHeight="1">
      <c r="A3" s="483" t="s">
        <v>436</v>
      </c>
      <c r="B3" s="483"/>
      <c r="C3" s="483"/>
      <c r="D3" s="483"/>
      <c r="E3" s="483"/>
      <c r="F3" s="483"/>
      <c r="G3" s="483"/>
      <c r="H3" s="483"/>
      <c r="I3" s="483"/>
    </row>
    <row r="6" spans="1:9" s="18" customFormat="1" ht="34.5" customHeight="1">
      <c r="A6" s="480" t="s">
        <v>345</v>
      </c>
      <c r="B6" s="480"/>
      <c r="C6" s="480"/>
      <c r="D6" s="480"/>
      <c r="E6" s="480"/>
      <c r="F6" s="480"/>
      <c r="G6" s="480"/>
      <c r="H6" s="480"/>
      <c r="I6" s="480"/>
    </row>
    <row r="8" spans="1:9" s="18" customFormat="1">
      <c r="A8" s="480" t="s">
        <v>392</v>
      </c>
      <c r="B8" s="480"/>
      <c r="C8" s="480"/>
      <c r="D8" s="480"/>
      <c r="E8" s="480"/>
      <c r="F8" s="480"/>
      <c r="G8" s="480"/>
      <c r="H8" s="480"/>
      <c r="I8" s="480"/>
    </row>
    <row r="9" spans="1:9" s="18" customFormat="1"/>
    <row r="10" spans="1:9" s="18" customFormat="1" ht="36.75" customHeight="1">
      <c r="A10" s="415" t="s">
        <v>347</v>
      </c>
      <c r="B10" s="415"/>
      <c r="C10" s="415"/>
      <c r="D10" s="416" t="s">
        <v>323</v>
      </c>
      <c r="E10" s="416"/>
      <c r="F10" s="416"/>
      <c r="G10" s="416"/>
      <c r="H10" s="416"/>
      <c r="I10" s="416"/>
    </row>
    <row r="11" spans="1:9" s="18" customFormat="1">
      <c r="A11" s="415"/>
      <c r="B11" s="415"/>
      <c r="C11" s="415"/>
      <c r="D11" s="411" t="s">
        <v>348</v>
      </c>
      <c r="E11" s="412"/>
      <c r="F11" s="295"/>
      <c r="G11" s="411" t="s">
        <v>349</v>
      </c>
      <c r="H11" s="412"/>
      <c r="I11" s="295"/>
    </row>
    <row r="12" spans="1:9" s="18" customFormat="1" ht="35.25" customHeight="1" thickBot="1">
      <c r="A12" s="415"/>
      <c r="B12" s="415"/>
      <c r="C12" s="415"/>
      <c r="D12" s="20" t="s">
        <v>298</v>
      </c>
      <c r="E12" s="20" t="s">
        <v>299</v>
      </c>
      <c r="F12" s="38" t="s">
        <v>288</v>
      </c>
      <c r="G12" s="20" t="s">
        <v>298</v>
      </c>
      <c r="H12" s="20" t="s">
        <v>299</v>
      </c>
      <c r="I12" s="39" t="s">
        <v>288</v>
      </c>
    </row>
    <row r="13" spans="1:9" s="18" customFormat="1">
      <c r="A13" s="332" t="s">
        <v>350</v>
      </c>
      <c r="B13" s="333"/>
      <c r="C13" s="336" t="s">
        <v>320</v>
      </c>
      <c r="D13" s="337"/>
      <c r="E13" s="337"/>
      <c r="F13" s="337"/>
      <c r="G13" s="337"/>
      <c r="H13" s="337"/>
      <c r="I13" s="338"/>
    </row>
    <row r="14" spans="1:9" s="18" customFormat="1">
      <c r="A14" s="334"/>
      <c r="B14" s="335"/>
      <c r="C14" s="339" t="s">
        <v>425</v>
      </c>
      <c r="D14" s="340"/>
      <c r="E14" s="340"/>
      <c r="F14" s="340"/>
      <c r="G14" s="340"/>
      <c r="H14" s="340"/>
      <c r="I14" s="341"/>
    </row>
    <row r="15" spans="1:9" s="18" customFormat="1" ht="16.5" customHeight="1">
      <c r="A15" s="294" t="s">
        <v>393</v>
      </c>
      <c r="B15" s="295" t="s">
        <v>394</v>
      </c>
      <c r="C15" s="296" t="s">
        <v>354</v>
      </c>
      <c r="D15" s="297"/>
      <c r="E15" s="297"/>
      <c r="F15" s="297"/>
      <c r="G15" s="297"/>
      <c r="H15" s="297"/>
      <c r="I15" s="298"/>
    </row>
    <row r="16" spans="1:9" s="18" customFormat="1" ht="17.25" thickBot="1">
      <c r="A16" s="294"/>
      <c r="B16" s="295"/>
      <c r="C16" s="342" t="s">
        <v>395</v>
      </c>
      <c r="D16" s="343"/>
      <c r="E16" s="343"/>
      <c r="F16" s="343"/>
      <c r="G16" s="343"/>
      <c r="H16" s="343"/>
      <c r="I16" s="344"/>
    </row>
    <row r="17" spans="1:9" s="18" customFormat="1" ht="33.75" thickBot="1">
      <c r="A17" s="305" t="s">
        <v>396</v>
      </c>
      <c r="B17" s="306"/>
      <c r="C17" s="63" t="s">
        <v>397</v>
      </c>
      <c r="D17" s="64">
        <v>8</v>
      </c>
      <c r="E17" s="64">
        <v>8</v>
      </c>
      <c r="F17" s="64">
        <v>8</v>
      </c>
      <c r="G17" s="65"/>
      <c r="H17" s="65"/>
      <c r="I17" s="66"/>
    </row>
    <row r="18" spans="1:9" s="18" customFormat="1" ht="17.25" thickBot="1">
      <c r="A18" s="305" t="s">
        <v>398</v>
      </c>
      <c r="B18" s="306"/>
      <c r="C18" s="63"/>
      <c r="D18" s="67" t="s">
        <v>356</v>
      </c>
      <c r="E18" s="67" t="s">
        <v>356</v>
      </c>
      <c r="F18" s="67" t="s">
        <v>356</v>
      </c>
      <c r="G18" s="68">
        <f ca="1">SUM(Ararat!C33:C34,Ararat!C64:C69)</f>
        <v>5000</v>
      </c>
      <c r="H18" s="68">
        <f ca="1">SUM(Ararat!D33:D34,Ararat!D64:D69)</f>
        <v>143000</v>
      </c>
      <c r="I18" s="68">
        <f ca="1">SUM(Ararat!E33:E34,Ararat!E64:E69)</f>
        <v>158000</v>
      </c>
    </row>
    <row r="19" spans="1:9" s="18" customFormat="1" ht="17.25" thickBot="1">
      <c r="A19" s="305" t="s">
        <v>399</v>
      </c>
      <c r="B19" s="307"/>
      <c r="C19" s="306"/>
      <c r="D19" s="70"/>
      <c r="E19" s="70"/>
      <c r="F19" s="67"/>
      <c r="G19" s="71"/>
      <c r="H19" s="71"/>
      <c r="I19" s="66"/>
    </row>
    <row r="20" spans="1:9" s="18" customFormat="1">
      <c r="A20" s="284" t="s">
        <v>400</v>
      </c>
      <c r="B20" s="285"/>
      <c r="C20" s="285"/>
      <c r="D20" s="285"/>
      <c r="E20" s="285"/>
      <c r="F20" s="285"/>
      <c r="G20" s="285"/>
      <c r="H20" s="285"/>
      <c r="I20" s="286"/>
    </row>
    <row r="21" spans="1:9" s="18" customFormat="1" ht="17.25" thickBot="1">
      <c r="A21" s="287" t="s">
        <v>401</v>
      </c>
      <c r="B21" s="288"/>
      <c r="C21" s="288"/>
      <c r="D21" s="288"/>
      <c r="E21" s="288"/>
      <c r="F21" s="288"/>
      <c r="G21" s="288"/>
      <c r="H21" s="288"/>
      <c r="I21" s="289"/>
    </row>
    <row r="22" spans="1:9" s="18" customFormat="1">
      <c r="A22" s="290" t="s">
        <v>362</v>
      </c>
      <c r="B22" s="291"/>
      <c r="C22" s="291"/>
      <c r="D22" s="291"/>
      <c r="E22" s="291"/>
      <c r="F22" s="291"/>
      <c r="G22" s="292"/>
      <c r="H22" s="292"/>
      <c r="I22" s="293"/>
    </row>
    <row r="23" spans="1:9" s="18" customFormat="1" ht="26.25" customHeight="1" thickBot="1">
      <c r="A23" s="311" t="s">
        <v>402</v>
      </c>
      <c r="B23" s="312"/>
      <c r="C23" s="312"/>
      <c r="D23" s="312"/>
      <c r="E23" s="312"/>
      <c r="F23" s="312"/>
      <c r="G23" s="313"/>
      <c r="H23" s="313"/>
      <c r="I23" s="314"/>
    </row>
    <row r="24" spans="1:9" s="18" customFormat="1">
      <c r="A24" s="290" t="s">
        <v>363</v>
      </c>
      <c r="B24" s="291"/>
      <c r="C24" s="291"/>
      <c r="D24" s="291"/>
      <c r="E24" s="291"/>
      <c r="F24" s="291"/>
      <c r="G24" s="292"/>
      <c r="H24" s="292"/>
      <c r="I24" s="293"/>
    </row>
    <row r="25" spans="1:9" s="18" customFormat="1" ht="59.25" customHeight="1" thickBot="1">
      <c r="A25" s="311" t="s">
        <v>403</v>
      </c>
      <c r="B25" s="312"/>
      <c r="C25" s="312"/>
      <c r="D25" s="312"/>
      <c r="E25" s="312"/>
      <c r="F25" s="312"/>
      <c r="G25" s="313"/>
      <c r="H25" s="313"/>
      <c r="I25" s="314"/>
    </row>
    <row r="27" spans="1:9">
      <c r="A27" s="465" t="s">
        <v>346</v>
      </c>
      <c r="B27" s="465"/>
      <c r="C27" s="465"/>
      <c r="D27" s="465"/>
      <c r="E27" s="465"/>
      <c r="F27" s="465"/>
      <c r="G27" s="465"/>
      <c r="H27" s="465"/>
      <c r="I27" s="465"/>
    </row>
    <row r="28" spans="1:9" ht="17.25" thickBot="1">
      <c r="A28" s="19"/>
      <c r="B28" s="19"/>
      <c r="C28" s="19"/>
      <c r="D28" s="19"/>
      <c r="E28" s="19"/>
      <c r="F28" s="19"/>
      <c r="G28" s="19"/>
      <c r="H28" s="19"/>
      <c r="I28" s="19"/>
    </row>
    <row r="29" spans="1:9" ht="39.75" customHeight="1">
      <c r="A29" s="466" t="s">
        <v>347</v>
      </c>
      <c r="B29" s="467"/>
      <c r="C29" s="468"/>
      <c r="D29" s="416" t="s">
        <v>323</v>
      </c>
      <c r="E29" s="416"/>
      <c r="F29" s="416"/>
      <c r="G29" s="416"/>
      <c r="H29" s="416"/>
      <c r="I29" s="416"/>
    </row>
    <row r="30" spans="1:9" ht="28.5" customHeight="1">
      <c r="A30" s="469"/>
      <c r="B30" s="470"/>
      <c r="C30" s="471"/>
      <c r="D30" s="475" t="s">
        <v>348</v>
      </c>
      <c r="E30" s="475"/>
      <c r="F30" s="475"/>
      <c r="G30" s="475" t="s">
        <v>349</v>
      </c>
      <c r="H30" s="475"/>
      <c r="I30" s="475"/>
    </row>
    <row r="31" spans="1:9" ht="33.75" thickBot="1">
      <c r="A31" s="472"/>
      <c r="B31" s="473"/>
      <c r="C31" s="474"/>
      <c r="D31" s="20" t="s">
        <v>298</v>
      </c>
      <c r="E31" s="20" t="s">
        <v>299</v>
      </c>
      <c r="F31" s="21" t="s">
        <v>288</v>
      </c>
      <c r="G31" s="20" t="s">
        <v>298</v>
      </c>
      <c r="H31" s="20" t="s">
        <v>299</v>
      </c>
      <c r="I31" s="22" t="s">
        <v>288</v>
      </c>
    </row>
    <row r="32" spans="1:9">
      <c r="A32" s="379" t="s">
        <v>350</v>
      </c>
      <c r="B32" s="380"/>
      <c r="C32" s="383" t="s">
        <v>320</v>
      </c>
      <c r="D32" s="384"/>
      <c r="E32" s="384"/>
      <c r="F32" s="384"/>
      <c r="G32" s="384"/>
      <c r="H32" s="384"/>
      <c r="I32" s="385"/>
    </row>
    <row r="33" spans="1:9">
      <c r="A33" s="381"/>
      <c r="B33" s="382"/>
      <c r="C33" s="386" t="s">
        <v>351</v>
      </c>
      <c r="D33" s="387"/>
      <c r="E33" s="387"/>
      <c r="F33" s="387"/>
      <c r="G33" s="387"/>
      <c r="H33" s="387"/>
      <c r="I33" s="388"/>
    </row>
    <row r="34" spans="1:9">
      <c r="A34" s="361" t="s">
        <v>352</v>
      </c>
      <c r="B34" s="363" t="s">
        <v>353</v>
      </c>
      <c r="C34" s="23" t="s">
        <v>354</v>
      </c>
      <c r="D34" s="24"/>
      <c r="E34" s="24"/>
      <c r="F34" s="25"/>
      <c r="G34" s="25"/>
      <c r="H34" s="25"/>
      <c r="I34" s="26"/>
    </row>
    <row r="35" spans="1:9" ht="35.25" customHeight="1">
      <c r="A35" s="361"/>
      <c r="B35" s="363"/>
      <c r="C35" s="462" t="s">
        <v>426</v>
      </c>
      <c r="D35" s="463"/>
      <c r="E35" s="463"/>
      <c r="F35" s="463"/>
      <c r="G35" s="463"/>
      <c r="H35" s="463"/>
      <c r="I35" s="464"/>
    </row>
    <row r="36" spans="1:9" ht="17.25" thickBot="1">
      <c r="A36" s="437" t="s">
        <v>355</v>
      </c>
      <c r="B36" s="438"/>
      <c r="C36" s="27"/>
      <c r="D36" s="28" t="s">
        <v>356</v>
      </c>
      <c r="E36" s="28" t="s">
        <v>356</v>
      </c>
      <c r="F36" s="28" t="s">
        <v>356</v>
      </c>
      <c r="G36" s="29">
        <f ca="1">SUM(Ararat!C12:C18,Ararat!C39:C44,Ararat!C74)</f>
        <v>42925</v>
      </c>
      <c r="H36" s="29">
        <f ca="1">SUM(Ararat!D12:D18,Ararat!D39:D44,Ararat!D74)</f>
        <v>315805</v>
      </c>
      <c r="I36" s="29">
        <f ca="1">SUM(Ararat!E12:E18,Ararat!E39:E44,Ararat!E74)</f>
        <v>330275</v>
      </c>
    </row>
    <row r="37" spans="1:9">
      <c r="A37" s="439" t="s">
        <v>357</v>
      </c>
      <c r="B37" s="440"/>
      <c r="C37" s="440"/>
      <c r="D37" s="440"/>
      <c r="E37" s="440"/>
      <c r="F37" s="440"/>
      <c r="G37" s="440"/>
      <c r="H37" s="441"/>
      <c r="I37" s="442"/>
    </row>
    <row r="38" spans="1:9" ht="24.75" customHeight="1" thickBot="1">
      <c r="A38" s="484" t="s">
        <v>120</v>
      </c>
      <c r="B38" s="485"/>
      <c r="C38" s="485"/>
      <c r="D38" s="485"/>
      <c r="E38" s="485"/>
      <c r="F38" s="485"/>
      <c r="G38" s="485"/>
      <c r="H38" s="485"/>
      <c r="I38" s="486"/>
    </row>
    <row r="39" spans="1:9" ht="17.25" thickBot="1">
      <c r="A39" s="449" t="s">
        <v>358</v>
      </c>
      <c r="B39" s="450"/>
      <c r="C39" s="450"/>
      <c r="D39" s="450"/>
      <c r="E39" s="450"/>
      <c r="F39" s="450"/>
      <c r="G39" s="450"/>
      <c r="H39" s="450"/>
      <c r="I39" s="451"/>
    </row>
    <row r="40" spans="1:9" ht="72" customHeight="1" thickBot="1">
      <c r="A40" s="452" t="s">
        <v>359</v>
      </c>
      <c r="B40" s="453"/>
      <c r="C40" s="454" t="s">
        <v>360</v>
      </c>
      <c r="D40" s="455"/>
      <c r="E40" s="455"/>
      <c r="F40" s="455"/>
      <c r="G40" s="455"/>
      <c r="H40" s="455"/>
      <c r="I40" s="456"/>
    </row>
    <row r="41" spans="1:9" ht="63" customHeight="1" thickBot="1">
      <c r="A41" s="457" t="s">
        <v>361</v>
      </c>
      <c r="B41" s="458"/>
      <c r="C41" s="30"/>
      <c r="D41" s="30"/>
      <c r="E41" s="30"/>
      <c r="F41" s="30"/>
      <c r="G41" s="30"/>
      <c r="H41" s="30"/>
      <c r="I41" s="31"/>
    </row>
    <row r="42" spans="1:9">
      <c r="A42" s="357" t="s">
        <v>362</v>
      </c>
      <c r="B42" s="358"/>
      <c r="C42" s="358"/>
      <c r="D42" s="358"/>
      <c r="E42" s="358"/>
      <c r="F42" s="358"/>
      <c r="G42" s="359"/>
      <c r="H42" s="359"/>
      <c r="I42" s="360"/>
    </row>
    <row r="43" spans="1:9" ht="17.25" thickBot="1">
      <c r="A43" s="349" t="s">
        <v>427</v>
      </c>
      <c r="B43" s="350"/>
      <c r="C43" s="350"/>
      <c r="D43" s="350"/>
      <c r="E43" s="350"/>
      <c r="F43" s="350"/>
      <c r="G43" s="351"/>
      <c r="H43" s="351"/>
      <c r="I43" s="352"/>
    </row>
    <row r="44" spans="1:9">
      <c r="A44" s="357" t="s">
        <v>363</v>
      </c>
      <c r="B44" s="358"/>
      <c r="C44" s="358"/>
      <c r="D44" s="358"/>
      <c r="E44" s="358"/>
      <c r="F44" s="358"/>
      <c r="G44" s="359"/>
      <c r="H44" s="359"/>
      <c r="I44" s="360"/>
    </row>
    <row r="45" spans="1:9" ht="16.5" customHeight="1" thickBot="1">
      <c r="A45" s="349" t="s">
        <v>382</v>
      </c>
      <c r="B45" s="350"/>
      <c r="C45" s="350"/>
      <c r="D45" s="350"/>
      <c r="E45" s="350"/>
      <c r="F45" s="350"/>
      <c r="G45" s="351"/>
      <c r="H45" s="351"/>
      <c r="I45" s="352"/>
    </row>
    <row r="46" spans="1:9">
      <c r="A46" s="422" t="s">
        <v>350</v>
      </c>
      <c r="B46" s="423"/>
      <c r="C46" s="426" t="s">
        <v>320</v>
      </c>
      <c r="D46" s="427"/>
      <c r="E46" s="427"/>
      <c r="F46" s="427"/>
      <c r="G46" s="427"/>
      <c r="H46" s="427"/>
      <c r="I46" s="428"/>
    </row>
    <row r="47" spans="1:9">
      <c r="A47" s="424"/>
      <c r="B47" s="425"/>
      <c r="C47" s="339" t="s">
        <v>364</v>
      </c>
      <c r="D47" s="340"/>
      <c r="E47" s="340"/>
      <c r="F47" s="340"/>
      <c r="G47" s="340"/>
      <c r="H47" s="340"/>
      <c r="I47" s="341"/>
    </row>
    <row r="48" spans="1:9">
      <c r="A48" s="413" t="s">
        <v>365</v>
      </c>
      <c r="B48" s="414" t="s">
        <v>366</v>
      </c>
      <c r="C48" s="443" t="s">
        <v>354</v>
      </c>
      <c r="D48" s="444"/>
      <c r="E48" s="444"/>
      <c r="F48" s="444"/>
      <c r="G48" s="444"/>
      <c r="H48" s="444"/>
      <c r="I48" s="445"/>
    </row>
    <row r="49" spans="1:9">
      <c r="A49" s="413"/>
      <c r="B49" s="414"/>
      <c r="C49" s="446" t="s">
        <v>486</v>
      </c>
      <c r="D49" s="447"/>
      <c r="E49" s="447"/>
      <c r="F49" s="447"/>
      <c r="G49" s="447"/>
      <c r="H49" s="447"/>
      <c r="I49" s="448"/>
    </row>
    <row r="50" spans="1:9" ht="27" customHeight="1" thickBot="1">
      <c r="A50" s="396" t="s">
        <v>355</v>
      </c>
      <c r="B50" s="397"/>
      <c r="C50" s="32"/>
      <c r="D50" s="33" t="s">
        <v>356</v>
      </c>
      <c r="E50" s="33" t="s">
        <v>356</v>
      </c>
      <c r="F50" s="33" t="s">
        <v>356</v>
      </c>
      <c r="G50" s="34">
        <f ca="1">SUM(Ararat!C32,Ararat!C62:C63,Ararat!C77)</f>
        <v>25000</v>
      </c>
      <c r="H50" s="34">
        <f ca="1">SUM(Ararat!D32,Ararat!D62:D63,Ararat!D77)</f>
        <v>35000</v>
      </c>
      <c r="I50" s="34">
        <f ca="1">SUM(Ararat!E32,Ararat!E62:E63,Ararat!E77)</f>
        <v>73300</v>
      </c>
    </row>
    <row r="51" spans="1:9">
      <c r="A51" s="398" t="s">
        <v>357</v>
      </c>
      <c r="B51" s="399"/>
      <c r="C51" s="399"/>
      <c r="D51" s="399"/>
      <c r="E51" s="399"/>
      <c r="F51" s="399"/>
      <c r="G51" s="399"/>
      <c r="H51" s="399"/>
      <c r="I51" s="400"/>
    </row>
    <row r="52" spans="1:9" ht="17.25" thickBot="1">
      <c r="A52" s="401" t="s">
        <v>163</v>
      </c>
      <c r="B52" s="402"/>
      <c r="C52" s="402"/>
      <c r="D52" s="402"/>
      <c r="E52" s="402"/>
      <c r="F52" s="402"/>
      <c r="G52" s="402"/>
      <c r="H52" s="402"/>
      <c r="I52" s="403"/>
    </row>
    <row r="53" spans="1:9" ht="17.25" thickBot="1">
      <c r="A53" s="404" t="s">
        <v>358</v>
      </c>
      <c r="B53" s="405"/>
      <c r="C53" s="405"/>
      <c r="D53" s="405"/>
      <c r="E53" s="405"/>
      <c r="F53" s="405"/>
      <c r="G53" s="405"/>
      <c r="H53" s="405"/>
      <c r="I53" s="406"/>
    </row>
    <row r="54" spans="1:9" ht="81.75" customHeight="1" thickBot="1">
      <c r="A54" s="389" t="s">
        <v>359</v>
      </c>
      <c r="B54" s="390"/>
      <c r="C54" s="391" t="s">
        <v>367</v>
      </c>
      <c r="D54" s="392"/>
      <c r="E54" s="392"/>
      <c r="F54" s="392"/>
      <c r="G54" s="392"/>
      <c r="H54" s="392"/>
      <c r="I54" s="393"/>
    </row>
    <row r="55" spans="1:9" ht="48.75" customHeight="1" thickBot="1">
      <c r="A55" s="394" t="s">
        <v>361</v>
      </c>
      <c r="B55" s="395"/>
      <c r="C55" s="35"/>
      <c r="D55" s="35"/>
      <c r="E55" s="35"/>
      <c r="F55" s="35"/>
      <c r="G55" s="35"/>
      <c r="H55" s="35"/>
      <c r="I55" s="36"/>
    </row>
    <row r="56" spans="1:9">
      <c r="A56" s="375" t="s">
        <v>362</v>
      </c>
      <c r="B56" s="376"/>
      <c r="C56" s="376"/>
      <c r="D56" s="376"/>
      <c r="E56" s="376"/>
      <c r="F56" s="376"/>
      <c r="G56" s="377"/>
      <c r="H56" s="377"/>
      <c r="I56" s="378"/>
    </row>
    <row r="57" spans="1:9" ht="17.25" thickBot="1">
      <c r="A57" s="371" t="s">
        <v>428</v>
      </c>
      <c r="B57" s="372"/>
      <c r="C57" s="372"/>
      <c r="D57" s="372"/>
      <c r="E57" s="372"/>
      <c r="F57" s="372"/>
      <c r="G57" s="373"/>
      <c r="H57" s="373"/>
      <c r="I57" s="374"/>
    </row>
    <row r="58" spans="1:9">
      <c r="A58" s="375" t="s">
        <v>363</v>
      </c>
      <c r="B58" s="376"/>
      <c r="C58" s="376"/>
      <c r="D58" s="376"/>
      <c r="E58" s="376"/>
      <c r="F58" s="376"/>
      <c r="G58" s="377"/>
      <c r="H58" s="377"/>
      <c r="I58" s="378"/>
    </row>
    <row r="59" spans="1:9" ht="17.25" thickBot="1">
      <c r="A59" s="371" t="s">
        <v>383</v>
      </c>
      <c r="B59" s="372"/>
      <c r="C59" s="372"/>
      <c r="D59" s="372"/>
      <c r="E59" s="372"/>
      <c r="F59" s="372"/>
      <c r="G59" s="373"/>
      <c r="H59" s="373"/>
      <c r="I59" s="374"/>
    </row>
    <row r="60" spans="1:9">
      <c r="A60" s="315" t="s">
        <v>350</v>
      </c>
      <c r="B60" s="316"/>
      <c r="C60" s="321" t="s">
        <v>320</v>
      </c>
      <c r="D60" s="329"/>
      <c r="E60" s="329"/>
      <c r="F60" s="329"/>
      <c r="G60" s="322"/>
      <c r="H60" s="329"/>
      <c r="I60" s="323"/>
    </row>
    <row r="61" spans="1:9">
      <c r="A61" s="317"/>
      <c r="B61" s="318"/>
      <c r="C61" s="324" t="s">
        <v>410</v>
      </c>
      <c r="D61" s="325"/>
      <c r="E61" s="325"/>
      <c r="F61" s="326"/>
      <c r="G61" s="326"/>
      <c r="H61" s="326"/>
      <c r="I61" s="327"/>
    </row>
    <row r="62" spans="1:9" ht="17.25" thickBot="1">
      <c r="A62" s="319"/>
      <c r="B62" s="320"/>
      <c r="C62" s="328" t="s">
        <v>371</v>
      </c>
      <c r="D62" s="329"/>
      <c r="E62" s="329"/>
      <c r="F62" s="330"/>
      <c r="G62" s="330"/>
      <c r="H62" s="330"/>
      <c r="I62" s="331"/>
    </row>
    <row r="63" spans="1:9" ht="17.25" thickBot="1">
      <c r="A63" s="73" t="s">
        <v>404</v>
      </c>
      <c r="B63" s="74" t="s">
        <v>366</v>
      </c>
      <c r="C63" s="299" t="s">
        <v>411</v>
      </c>
      <c r="D63" s="300"/>
      <c r="E63" s="300"/>
      <c r="F63" s="300"/>
      <c r="G63" s="300"/>
      <c r="H63" s="300"/>
      <c r="I63" s="301"/>
    </row>
    <row r="64" spans="1:9" ht="32.25" customHeight="1" thickBot="1">
      <c r="A64" s="491" t="s">
        <v>405</v>
      </c>
      <c r="B64" s="491"/>
      <c r="C64" s="43"/>
      <c r="D64" s="41" t="s">
        <v>356</v>
      </c>
      <c r="E64" s="41" t="s">
        <v>356</v>
      </c>
      <c r="F64" s="41" t="s">
        <v>356</v>
      </c>
      <c r="G64" s="1">
        <f ca="1">SUM(Ararat!C70,Ararat!C73,Ararat!C35:C36)</f>
        <v>6200</v>
      </c>
      <c r="H64" s="1">
        <f ca="1">SUM(Ararat!D70,Ararat!D73,Ararat!D35:D36)</f>
        <v>6200</v>
      </c>
      <c r="I64" s="1">
        <f ca="1">SUM(Ararat!E70,Ararat!E73,Ararat!E35:E36)</f>
        <v>8400</v>
      </c>
    </row>
    <row r="65" spans="1:9" ht="17.25" thickBot="1">
      <c r="A65" s="492" t="s">
        <v>357</v>
      </c>
      <c r="B65" s="493"/>
      <c r="C65" s="418"/>
      <c r="D65" s="418"/>
      <c r="E65" s="418"/>
      <c r="F65" s="418"/>
      <c r="G65" s="418"/>
      <c r="H65" s="418"/>
      <c r="I65" s="419"/>
    </row>
    <row r="66" spans="1:9" ht="17.25" thickBot="1">
      <c r="A66" s="308" t="s">
        <v>121</v>
      </c>
      <c r="B66" s="309"/>
      <c r="C66" s="309"/>
      <c r="D66" s="309"/>
      <c r="E66" s="309"/>
      <c r="F66" s="309"/>
      <c r="G66" s="309"/>
      <c r="H66" s="309"/>
      <c r="I66" s="310"/>
    </row>
    <row r="67" spans="1:9" ht="17.25" thickBot="1">
      <c r="A67" s="494" t="s">
        <v>358</v>
      </c>
      <c r="B67" s="495"/>
      <c r="C67" s="495"/>
      <c r="D67" s="495"/>
      <c r="E67" s="495"/>
      <c r="F67" s="495"/>
      <c r="G67" s="495"/>
      <c r="H67" s="495"/>
      <c r="I67" s="496"/>
    </row>
    <row r="68" spans="1:9" ht="71.25" customHeight="1" thickBot="1">
      <c r="A68" s="417" t="s">
        <v>359</v>
      </c>
      <c r="B68" s="419"/>
      <c r="C68" s="308" t="s">
        <v>406</v>
      </c>
      <c r="D68" s="309"/>
      <c r="E68" s="309"/>
      <c r="F68" s="309"/>
      <c r="G68" s="309"/>
      <c r="H68" s="309"/>
      <c r="I68" s="310"/>
    </row>
    <row r="69" spans="1:9" ht="46.5" customHeight="1" thickBot="1">
      <c r="A69" s="417" t="s">
        <v>361</v>
      </c>
      <c r="B69" s="419"/>
      <c r="C69" s="72"/>
      <c r="D69" s="72"/>
      <c r="E69" s="72"/>
      <c r="F69" s="72"/>
      <c r="G69" s="72"/>
      <c r="H69" s="72"/>
      <c r="I69" s="72"/>
    </row>
    <row r="70" spans="1:9" ht="17.25" thickBot="1">
      <c r="A70" s="417" t="s">
        <v>362</v>
      </c>
      <c r="B70" s="418"/>
      <c r="C70" s="418"/>
      <c r="D70" s="418"/>
      <c r="E70" s="418"/>
      <c r="F70" s="418"/>
      <c r="G70" s="418"/>
      <c r="H70" s="418"/>
      <c r="I70" s="419"/>
    </row>
    <row r="71" spans="1:9" ht="17.25" thickBot="1">
      <c r="A71" s="417" t="s">
        <v>363</v>
      </c>
      <c r="B71" s="418"/>
      <c r="C71" s="418"/>
      <c r="D71" s="418"/>
      <c r="E71" s="418"/>
      <c r="F71" s="418"/>
      <c r="G71" s="418"/>
      <c r="H71" s="418"/>
      <c r="I71" s="419"/>
    </row>
    <row r="72" spans="1:9" ht="17.25" thickBot="1">
      <c r="A72" s="308" t="s">
        <v>407</v>
      </c>
      <c r="B72" s="309"/>
      <c r="C72" s="309"/>
      <c r="D72" s="309"/>
      <c r="E72" s="309"/>
      <c r="F72" s="309"/>
      <c r="G72" s="309"/>
      <c r="H72" s="309"/>
      <c r="I72" s="310"/>
    </row>
    <row r="73" spans="1:9" ht="17.25" thickBot="1"/>
    <row r="74" spans="1:9">
      <c r="A74" s="420" t="s">
        <v>412</v>
      </c>
      <c r="B74" s="497"/>
      <c r="C74" s="497"/>
      <c r="D74" s="497"/>
      <c r="E74" s="497"/>
      <c r="F74" s="497"/>
      <c r="G74" s="497"/>
      <c r="H74" s="497"/>
      <c r="I74" s="421"/>
    </row>
    <row r="75" spans="1:9" ht="17.25" thickBot="1">
      <c r="A75" s="299" t="s">
        <v>413</v>
      </c>
      <c r="B75" s="300"/>
      <c r="C75" s="300"/>
      <c r="D75" s="325"/>
      <c r="E75" s="325"/>
      <c r="F75" s="325"/>
      <c r="G75" s="325"/>
      <c r="H75" s="325"/>
      <c r="I75" s="327"/>
    </row>
    <row r="76" spans="1:9" ht="33" customHeight="1">
      <c r="A76" s="498" t="s">
        <v>347</v>
      </c>
      <c r="B76" s="499"/>
      <c r="C76" s="499"/>
      <c r="D76" s="416" t="s">
        <v>323</v>
      </c>
      <c r="E76" s="416"/>
      <c r="F76" s="416"/>
      <c r="G76" s="416"/>
      <c r="H76" s="416"/>
      <c r="I76" s="416"/>
    </row>
    <row r="77" spans="1:9" ht="27" customHeight="1">
      <c r="A77" s="500"/>
      <c r="B77" s="501"/>
      <c r="C77" s="501"/>
      <c r="D77" s="505" t="s">
        <v>414</v>
      </c>
      <c r="E77" s="505"/>
      <c r="F77" s="505"/>
      <c r="G77" s="505" t="s">
        <v>415</v>
      </c>
      <c r="H77" s="505"/>
      <c r="I77" s="505"/>
    </row>
    <row r="78" spans="1:9" ht="33.75" thickBot="1">
      <c r="A78" s="502"/>
      <c r="B78" s="503"/>
      <c r="C78" s="504"/>
      <c r="D78" s="20" t="s">
        <v>298</v>
      </c>
      <c r="E78" s="20" t="s">
        <v>299</v>
      </c>
      <c r="F78" s="20" t="s">
        <v>288</v>
      </c>
      <c r="G78" s="20" t="s">
        <v>298</v>
      </c>
      <c r="H78" s="20" t="s">
        <v>299</v>
      </c>
      <c r="I78" s="20" t="s">
        <v>288</v>
      </c>
    </row>
    <row r="79" spans="1:9">
      <c r="A79" s="315" t="s">
        <v>350</v>
      </c>
      <c r="B79" s="316"/>
      <c r="C79" s="321" t="s">
        <v>320</v>
      </c>
      <c r="D79" s="322"/>
      <c r="E79" s="322"/>
      <c r="F79" s="322"/>
      <c r="G79" s="322"/>
      <c r="H79" s="322"/>
      <c r="I79" s="323"/>
    </row>
    <row r="80" spans="1:9">
      <c r="A80" s="317"/>
      <c r="B80" s="318"/>
      <c r="C80" s="324" t="s">
        <v>370</v>
      </c>
      <c r="D80" s="325"/>
      <c r="E80" s="325"/>
      <c r="F80" s="326"/>
      <c r="G80" s="326"/>
      <c r="H80" s="326"/>
      <c r="I80" s="327"/>
    </row>
    <row r="81" spans="1:9" ht="17.25" thickBot="1">
      <c r="A81" s="319"/>
      <c r="B81" s="320"/>
      <c r="C81" s="328" t="s">
        <v>371</v>
      </c>
      <c r="D81" s="329"/>
      <c r="E81" s="329"/>
      <c r="F81" s="330"/>
      <c r="G81" s="330"/>
      <c r="H81" s="330"/>
      <c r="I81" s="331"/>
    </row>
    <row r="82" spans="1:9" ht="17.25" thickBot="1">
      <c r="A82" s="40" t="s">
        <v>372</v>
      </c>
      <c r="B82" s="41" t="s">
        <v>373</v>
      </c>
      <c r="C82" s="299" t="s">
        <v>429</v>
      </c>
      <c r="D82" s="300"/>
      <c r="E82" s="300"/>
      <c r="F82" s="300"/>
      <c r="G82" s="300"/>
      <c r="H82" s="300"/>
      <c r="I82" s="301"/>
    </row>
    <row r="83" spans="1:9" ht="66.75" thickBot="1">
      <c r="A83" s="420" t="s">
        <v>374</v>
      </c>
      <c r="B83" s="421"/>
      <c r="C83" s="42" t="s">
        <v>375</v>
      </c>
      <c r="D83" s="47">
        <v>0</v>
      </c>
      <c r="E83" s="47">
        <v>4</v>
      </c>
      <c r="F83" s="47">
        <v>4</v>
      </c>
      <c r="G83" s="41"/>
      <c r="H83" s="41"/>
      <c r="I83" s="41"/>
    </row>
    <row r="84" spans="1:9" ht="50.25" thickBot="1">
      <c r="A84" s="299"/>
      <c r="B84" s="301"/>
      <c r="C84" s="42" t="s">
        <v>376</v>
      </c>
      <c r="D84" s="42"/>
      <c r="E84" s="42"/>
      <c r="F84" s="41"/>
      <c r="G84" s="41"/>
      <c r="H84" s="41"/>
      <c r="I84" s="41"/>
    </row>
    <row r="85" spans="1:9" ht="17.25" thickBot="1">
      <c r="A85" s="308" t="s">
        <v>377</v>
      </c>
      <c r="B85" s="310"/>
      <c r="C85" s="42"/>
      <c r="D85" s="42"/>
      <c r="E85" s="42"/>
      <c r="F85" s="41"/>
      <c r="G85" s="41"/>
      <c r="H85" s="41"/>
      <c r="I85" s="41"/>
    </row>
    <row r="86" spans="1:9" ht="53.25" customHeight="1" thickBot="1">
      <c r="A86" s="308" t="s">
        <v>378</v>
      </c>
      <c r="B86" s="309"/>
      <c r="C86" s="310"/>
      <c r="D86" s="42"/>
      <c r="E86" s="42"/>
      <c r="F86" s="41"/>
      <c r="G86" s="44">
        <f ca="1">SUM(Ararat!C45:C47)</f>
        <v>0</v>
      </c>
      <c r="H86" s="44">
        <f ca="1">SUM(Ararat!D45:D47)</f>
        <v>51000</v>
      </c>
      <c r="I86" s="44">
        <f ca="1">SUM(Ararat!E45:E47)</f>
        <v>51000</v>
      </c>
    </row>
    <row r="87" spans="1:9" ht="50.25" customHeight="1" thickBot="1">
      <c r="A87" s="308" t="s">
        <v>379</v>
      </c>
      <c r="B87" s="310"/>
      <c r="C87" s="45">
        <f>I86</f>
        <v>51000</v>
      </c>
      <c r="D87" s="46"/>
      <c r="E87" s="46"/>
      <c r="F87" s="41"/>
      <c r="G87" s="41"/>
      <c r="H87" s="41"/>
      <c r="I87" s="41"/>
    </row>
    <row r="88" spans="1:9" ht="84" customHeight="1" thickBot="1">
      <c r="A88" s="308" t="s">
        <v>380</v>
      </c>
      <c r="B88" s="310"/>
      <c r="C88" s="42"/>
      <c r="D88" s="42"/>
      <c r="E88" s="42"/>
      <c r="F88" s="41"/>
      <c r="G88" s="41"/>
      <c r="H88" s="41"/>
      <c r="I88" s="41"/>
    </row>
    <row r="89" spans="1:9" ht="17.25" thickBot="1">
      <c r="A89" s="417" t="s">
        <v>362</v>
      </c>
      <c r="B89" s="418"/>
      <c r="C89" s="418"/>
      <c r="D89" s="418"/>
      <c r="E89" s="418"/>
      <c r="F89" s="418"/>
      <c r="G89" s="418"/>
      <c r="H89" s="418"/>
      <c r="I89" s="419"/>
    </row>
    <row r="90" spans="1:9" ht="17.25" thickBot="1">
      <c r="A90" s="308" t="s">
        <v>430</v>
      </c>
      <c r="B90" s="309"/>
      <c r="C90" s="309"/>
      <c r="D90" s="309"/>
      <c r="E90" s="309"/>
      <c r="F90" s="309"/>
      <c r="G90" s="309"/>
      <c r="H90" s="309"/>
      <c r="I90" s="310"/>
    </row>
    <row r="91" spans="1:9" ht="17.25" thickBot="1">
      <c r="A91" s="417" t="s">
        <v>363</v>
      </c>
      <c r="B91" s="418"/>
      <c r="C91" s="418"/>
      <c r="D91" s="418"/>
      <c r="E91" s="418"/>
      <c r="F91" s="418"/>
      <c r="G91" s="418"/>
      <c r="H91" s="418"/>
      <c r="I91" s="419"/>
    </row>
    <row r="92" spans="1:9" ht="17.25" thickBot="1">
      <c r="A92" s="308" t="s">
        <v>381</v>
      </c>
      <c r="B92" s="309"/>
      <c r="C92" s="309"/>
      <c r="D92" s="309"/>
      <c r="E92" s="309"/>
      <c r="F92" s="309"/>
      <c r="G92" s="309"/>
      <c r="H92" s="309"/>
      <c r="I92" s="310"/>
    </row>
    <row r="93" spans="1:9">
      <c r="A93" s="315" t="s">
        <v>350</v>
      </c>
      <c r="B93" s="316"/>
      <c r="C93" s="321" t="s">
        <v>320</v>
      </c>
      <c r="D93" s="322"/>
      <c r="E93" s="322"/>
      <c r="F93" s="322"/>
      <c r="G93" s="322"/>
      <c r="H93" s="322"/>
      <c r="I93" s="323"/>
    </row>
    <row r="94" spans="1:9">
      <c r="A94" s="317"/>
      <c r="B94" s="318"/>
      <c r="C94" s="324" t="s">
        <v>416</v>
      </c>
      <c r="D94" s="325"/>
      <c r="E94" s="325"/>
      <c r="F94" s="326"/>
      <c r="G94" s="326"/>
      <c r="H94" s="326"/>
      <c r="I94" s="327"/>
    </row>
    <row r="95" spans="1:9" ht="17.25" thickBot="1">
      <c r="A95" s="319"/>
      <c r="B95" s="320"/>
      <c r="C95" s="328" t="s">
        <v>371</v>
      </c>
      <c r="D95" s="329"/>
      <c r="E95" s="329"/>
      <c r="F95" s="330"/>
      <c r="G95" s="330"/>
      <c r="H95" s="330"/>
      <c r="I95" s="331"/>
    </row>
    <row r="96" spans="1:9" ht="17.25" thickBot="1">
      <c r="A96" s="40" t="s">
        <v>409</v>
      </c>
      <c r="B96" s="41" t="s">
        <v>373</v>
      </c>
      <c r="C96" s="299" t="s">
        <v>417</v>
      </c>
      <c r="D96" s="300"/>
      <c r="E96" s="300"/>
      <c r="F96" s="300"/>
      <c r="G96" s="300"/>
      <c r="H96" s="300"/>
      <c r="I96" s="301"/>
    </row>
    <row r="97" spans="1:9" ht="49.5" customHeight="1" thickBot="1">
      <c r="A97" s="308" t="s">
        <v>374</v>
      </c>
      <c r="B97" s="310"/>
      <c r="C97" s="42" t="s">
        <v>175</v>
      </c>
      <c r="D97" s="47">
        <v>30</v>
      </c>
      <c r="E97" s="47">
        <v>50</v>
      </c>
      <c r="F97" s="47">
        <v>60</v>
      </c>
      <c r="G97" s="41"/>
      <c r="H97" s="41"/>
      <c r="I97" s="41"/>
    </row>
    <row r="98" spans="1:9" ht="17.25" thickBot="1">
      <c r="A98" s="308" t="s">
        <v>377</v>
      </c>
      <c r="B98" s="310"/>
      <c r="C98" s="42"/>
      <c r="D98" s="42"/>
      <c r="E98" s="42"/>
      <c r="F98" s="41"/>
      <c r="G98" s="41"/>
      <c r="H98" s="41"/>
      <c r="I98" s="41"/>
    </row>
    <row r="99" spans="1:9" ht="62.25" customHeight="1" thickBot="1">
      <c r="A99" s="308" t="s">
        <v>378</v>
      </c>
      <c r="B99" s="309"/>
      <c r="C99" s="310"/>
      <c r="D99" s="42"/>
      <c r="E99" s="42"/>
      <c r="F99" s="41"/>
      <c r="G99" s="75">
        <f ca="1">SUM(Ararat!C48:C61)</f>
        <v>287000</v>
      </c>
      <c r="H99" s="75">
        <f ca="1">SUM(Ararat!D48:D61)</f>
        <v>441340</v>
      </c>
      <c r="I99" s="75">
        <f ca="1">SUM(Ararat!E48:E61)</f>
        <v>479925</v>
      </c>
    </row>
    <row r="100" spans="1:9" ht="36" customHeight="1" thickBot="1">
      <c r="A100" s="308" t="s">
        <v>379</v>
      </c>
      <c r="B100" s="310"/>
      <c r="C100" s="76">
        <f>I99</f>
        <v>479925</v>
      </c>
      <c r="D100" s="76"/>
      <c r="E100" s="76"/>
      <c r="F100" s="41"/>
      <c r="G100" s="41"/>
      <c r="H100" s="41"/>
      <c r="I100" s="41"/>
    </row>
    <row r="101" spans="1:9" ht="90.75" customHeight="1" thickBot="1">
      <c r="A101" s="308" t="s">
        <v>380</v>
      </c>
      <c r="B101" s="310"/>
      <c r="C101" s="42"/>
      <c r="D101" s="42"/>
      <c r="E101" s="42"/>
      <c r="F101" s="41"/>
      <c r="G101" s="41"/>
      <c r="H101" s="41"/>
      <c r="I101" s="41"/>
    </row>
    <row r="102" spans="1:9">
      <c r="A102" s="302" t="s">
        <v>362</v>
      </c>
      <c r="B102" s="303"/>
      <c r="C102" s="303"/>
      <c r="D102" s="303"/>
      <c r="E102" s="303"/>
      <c r="F102" s="303"/>
      <c r="G102" s="303"/>
      <c r="H102" s="303"/>
      <c r="I102" s="304"/>
    </row>
    <row r="103" spans="1:9" ht="17.25" thickBot="1">
      <c r="A103" s="299" t="s">
        <v>431</v>
      </c>
      <c r="B103" s="300"/>
      <c r="C103" s="300"/>
      <c r="D103" s="300"/>
      <c r="E103" s="300"/>
      <c r="F103" s="300"/>
      <c r="G103" s="300"/>
      <c r="H103" s="300"/>
      <c r="I103" s="301"/>
    </row>
    <row r="104" spans="1:9">
      <c r="A104" s="302" t="s">
        <v>363</v>
      </c>
      <c r="B104" s="303"/>
      <c r="C104" s="303"/>
      <c r="D104" s="303"/>
      <c r="E104" s="303"/>
      <c r="F104" s="303"/>
      <c r="G104" s="303"/>
      <c r="H104" s="303"/>
      <c r="I104" s="304"/>
    </row>
    <row r="105" spans="1:9" ht="21.75" customHeight="1" thickBot="1">
      <c r="A105" s="299" t="s">
        <v>381</v>
      </c>
      <c r="B105" s="300"/>
      <c r="C105" s="300"/>
      <c r="D105" s="300"/>
      <c r="E105" s="300"/>
      <c r="F105" s="300"/>
      <c r="G105" s="300"/>
      <c r="H105" s="300"/>
      <c r="I105" s="301"/>
    </row>
    <row r="106" spans="1:9">
      <c r="A106" s="315" t="s">
        <v>350</v>
      </c>
      <c r="B106" s="316"/>
      <c r="C106" s="321" t="s">
        <v>320</v>
      </c>
      <c r="D106" s="322"/>
      <c r="E106" s="322"/>
      <c r="F106" s="322"/>
      <c r="G106" s="322"/>
      <c r="H106" s="322"/>
      <c r="I106" s="323"/>
    </row>
    <row r="107" spans="1:9">
      <c r="A107" s="317"/>
      <c r="B107" s="318"/>
      <c r="C107" s="324" t="s">
        <v>419</v>
      </c>
      <c r="D107" s="325"/>
      <c r="E107" s="325"/>
      <c r="F107" s="326"/>
      <c r="G107" s="326"/>
      <c r="H107" s="326"/>
      <c r="I107" s="327"/>
    </row>
    <row r="108" spans="1:9" ht="17.25" thickBot="1">
      <c r="A108" s="319"/>
      <c r="B108" s="320"/>
      <c r="C108" s="328" t="s">
        <v>371</v>
      </c>
      <c r="D108" s="329"/>
      <c r="E108" s="329"/>
      <c r="F108" s="330"/>
      <c r="G108" s="330"/>
      <c r="H108" s="330"/>
      <c r="I108" s="331"/>
    </row>
    <row r="109" spans="1:9" ht="17.25" thickBot="1">
      <c r="A109" s="40" t="s">
        <v>408</v>
      </c>
      <c r="B109" s="41" t="s">
        <v>373</v>
      </c>
      <c r="C109" s="299" t="s">
        <v>419</v>
      </c>
      <c r="D109" s="300"/>
      <c r="E109" s="300"/>
      <c r="F109" s="300"/>
      <c r="G109" s="300"/>
      <c r="H109" s="300"/>
      <c r="I109" s="301"/>
    </row>
    <row r="110" spans="1:9" ht="33.75" thickBot="1">
      <c r="A110" s="308" t="s">
        <v>374</v>
      </c>
      <c r="B110" s="310"/>
      <c r="C110" s="42" t="s">
        <v>420</v>
      </c>
      <c r="D110" s="41">
        <v>7</v>
      </c>
      <c r="E110" s="42"/>
      <c r="F110" s="41"/>
      <c r="G110" s="41"/>
      <c r="H110" s="41"/>
      <c r="I110" s="41"/>
    </row>
    <row r="111" spans="1:9" ht="17.25" thickBot="1">
      <c r="A111" s="308" t="s">
        <v>377</v>
      </c>
      <c r="B111" s="310"/>
      <c r="C111" s="42"/>
      <c r="D111" s="42"/>
      <c r="E111" s="42"/>
      <c r="F111" s="41"/>
      <c r="G111" s="41"/>
      <c r="H111" s="41"/>
      <c r="I111" s="41"/>
    </row>
    <row r="112" spans="1:9" ht="58.5" customHeight="1" thickBot="1">
      <c r="A112" s="308" t="s">
        <v>378</v>
      </c>
      <c r="B112" s="309"/>
      <c r="C112" s="310"/>
      <c r="D112" s="42"/>
      <c r="E112" s="42"/>
      <c r="F112" s="41"/>
      <c r="G112" s="44">
        <f ca="1">SUM(Ararat!C19:C26)</f>
        <v>42100</v>
      </c>
      <c r="H112" s="44">
        <f ca="1">SUM(Ararat!D19:D26)</f>
        <v>69100</v>
      </c>
      <c r="I112" s="44">
        <f ca="1">SUM(Ararat!E19:E26)</f>
        <v>87100</v>
      </c>
    </row>
    <row r="113" spans="1:9" ht="17.25" thickBot="1">
      <c r="A113" s="308" t="s">
        <v>379</v>
      </c>
      <c r="B113" s="310"/>
      <c r="C113" s="45">
        <f>I112</f>
        <v>87100</v>
      </c>
      <c r="D113" s="45"/>
      <c r="E113" s="45"/>
      <c r="F113" s="41"/>
      <c r="G113" s="41"/>
      <c r="H113" s="41"/>
      <c r="I113" s="41"/>
    </row>
    <row r="114" spans="1:9" ht="96.75" customHeight="1" thickBot="1">
      <c r="A114" s="308" t="s">
        <v>380</v>
      </c>
      <c r="B114" s="310"/>
      <c r="C114" s="42"/>
      <c r="D114" s="42"/>
      <c r="E114" s="42"/>
      <c r="F114" s="41"/>
      <c r="G114" s="41"/>
      <c r="H114" s="41"/>
      <c r="I114" s="41"/>
    </row>
    <row r="115" spans="1:9">
      <c r="A115" s="302" t="s">
        <v>362</v>
      </c>
      <c r="B115" s="303"/>
      <c r="C115" s="303"/>
      <c r="D115" s="303"/>
      <c r="E115" s="303"/>
      <c r="F115" s="303"/>
      <c r="G115" s="303"/>
      <c r="H115" s="303"/>
      <c r="I115" s="304"/>
    </row>
    <row r="116" spans="1:9" ht="17.25" thickBot="1">
      <c r="A116" s="299" t="s">
        <v>432</v>
      </c>
      <c r="B116" s="300"/>
      <c r="C116" s="300"/>
      <c r="D116" s="300"/>
      <c r="E116" s="300"/>
      <c r="F116" s="300"/>
      <c r="G116" s="300"/>
      <c r="H116" s="300"/>
      <c r="I116" s="301"/>
    </row>
    <row r="117" spans="1:9">
      <c r="A117" s="302" t="s">
        <v>363</v>
      </c>
      <c r="B117" s="303"/>
      <c r="C117" s="303"/>
      <c r="D117" s="303"/>
      <c r="E117" s="303"/>
      <c r="F117" s="303"/>
      <c r="G117" s="303"/>
      <c r="H117" s="303"/>
      <c r="I117" s="304"/>
    </row>
    <row r="118" spans="1:9" ht="17.25" thickBot="1">
      <c r="A118" s="299" t="s">
        <v>381</v>
      </c>
      <c r="B118" s="300"/>
      <c r="C118" s="300"/>
      <c r="D118" s="300"/>
      <c r="E118" s="300"/>
      <c r="F118" s="300"/>
      <c r="G118" s="300"/>
      <c r="H118" s="300"/>
      <c r="I118" s="301"/>
    </row>
    <row r="119" spans="1:9">
      <c r="A119" s="379" t="s">
        <v>350</v>
      </c>
      <c r="B119" s="380"/>
      <c r="C119" s="383" t="s">
        <v>320</v>
      </c>
      <c r="D119" s="384"/>
      <c r="E119" s="384"/>
      <c r="F119" s="384"/>
      <c r="G119" s="384"/>
      <c r="H119" s="384"/>
      <c r="I119" s="385"/>
    </row>
    <row r="120" spans="1:9">
      <c r="A120" s="381"/>
      <c r="B120" s="382"/>
      <c r="C120" s="386" t="s">
        <v>421</v>
      </c>
      <c r="D120" s="387"/>
      <c r="E120" s="387"/>
      <c r="F120" s="387"/>
      <c r="G120" s="387"/>
      <c r="H120" s="387"/>
      <c r="I120" s="388"/>
    </row>
    <row r="121" spans="1:9">
      <c r="A121" s="361" t="s">
        <v>385</v>
      </c>
      <c r="B121" s="363" t="s">
        <v>373</v>
      </c>
      <c r="C121" s="365" t="s">
        <v>354</v>
      </c>
      <c r="D121" s="366"/>
      <c r="E121" s="366"/>
      <c r="F121" s="366"/>
      <c r="G121" s="366"/>
      <c r="H121" s="366"/>
      <c r="I121" s="367"/>
    </row>
    <row r="122" spans="1:9" ht="17.25" thickBot="1">
      <c r="A122" s="362"/>
      <c r="B122" s="364"/>
      <c r="C122" s="368" t="s">
        <v>422</v>
      </c>
      <c r="D122" s="369"/>
      <c r="E122" s="369"/>
      <c r="F122" s="369"/>
      <c r="G122" s="369"/>
      <c r="H122" s="369"/>
      <c r="I122" s="370"/>
    </row>
    <row r="123" spans="1:9" ht="37.5" customHeight="1">
      <c r="A123" s="347" t="s">
        <v>374</v>
      </c>
      <c r="B123" s="348"/>
      <c r="C123" s="48" t="s">
        <v>423</v>
      </c>
      <c r="D123" s="77">
        <v>0</v>
      </c>
      <c r="E123" s="77">
        <v>5</v>
      </c>
      <c r="F123" s="77">
        <v>5</v>
      </c>
      <c r="G123" s="78"/>
      <c r="H123" s="78"/>
      <c r="I123" s="51"/>
    </row>
    <row r="124" spans="1:9" ht="41.25" customHeight="1" thickBot="1">
      <c r="A124" s="345" t="s">
        <v>377</v>
      </c>
      <c r="B124" s="346"/>
      <c r="C124" s="52"/>
      <c r="D124" s="52"/>
      <c r="E124" s="52"/>
      <c r="F124" s="53"/>
      <c r="G124" s="54"/>
      <c r="H124" s="54"/>
      <c r="I124" s="55"/>
    </row>
    <row r="125" spans="1:9" ht="66.75" customHeight="1" thickBot="1">
      <c r="A125" s="353" t="s">
        <v>389</v>
      </c>
      <c r="B125" s="354"/>
      <c r="C125" s="354"/>
      <c r="D125" s="56"/>
      <c r="E125" s="56"/>
      <c r="F125" s="57"/>
      <c r="G125" s="79">
        <f ca="1">SUM(Gegharqunik!F22:F24)</f>
        <v>0</v>
      </c>
      <c r="H125" s="79">
        <f ca="1">SUM(Ararat!D27:D31)</f>
        <v>67300</v>
      </c>
      <c r="I125" s="79">
        <f ca="1">SUM(Ararat!E27:E31)</f>
        <v>73000</v>
      </c>
    </row>
    <row r="126" spans="1:9" ht="46.5" customHeight="1" thickBot="1">
      <c r="A126" s="355" t="s">
        <v>390</v>
      </c>
      <c r="B126" s="356"/>
      <c r="C126" s="80">
        <f>I125</f>
        <v>73000</v>
      </c>
      <c r="D126" s="80"/>
      <c r="E126" s="80"/>
      <c r="F126" s="57"/>
      <c r="G126" s="60"/>
      <c r="H126" s="60"/>
      <c r="I126" s="61"/>
    </row>
    <row r="127" spans="1:9" ht="83.25" customHeight="1" thickBot="1">
      <c r="A127" s="355" t="s">
        <v>391</v>
      </c>
      <c r="B127" s="356"/>
      <c r="C127" s="62"/>
      <c r="D127" s="62"/>
      <c r="E127" s="62"/>
      <c r="F127" s="57"/>
      <c r="G127" s="60"/>
      <c r="H127" s="60"/>
      <c r="I127" s="61"/>
    </row>
    <row r="128" spans="1:9">
      <c r="A128" s="357" t="s">
        <v>362</v>
      </c>
      <c r="B128" s="358"/>
      <c r="C128" s="358"/>
      <c r="D128" s="358"/>
      <c r="E128" s="358"/>
      <c r="F128" s="358"/>
      <c r="G128" s="359"/>
      <c r="H128" s="359"/>
      <c r="I128" s="360"/>
    </row>
    <row r="129" spans="1:9" ht="17.25" thickBot="1">
      <c r="A129" s="349" t="s">
        <v>433</v>
      </c>
      <c r="B129" s="350"/>
      <c r="C129" s="350"/>
      <c r="D129" s="350"/>
      <c r="E129" s="350"/>
      <c r="F129" s="350"/>
      <c r="G129" s="351"/>
      <c r="H129" s="351"/>
      <c r="I129" s="352"/>
    </row>
    <row r="130" spans="1:9">
      <c r="A130" s="357" t="s">
        <v>363</v>
      </c>
      <c r="B130" s="358"/>
      <c r="C130" s="358"/>
      <c r="D130" s="358"/>
      <c r="E130" s="358"/>
      <c r="F130" s="358"/>
      <c r="G130" s="359"/>
      <c r="H130" s="359"/>
      <c r="I130" s="360"/>
    </row>
    <row r="131" spans="1:9" ht="17.25" thickBot="1">
      <c r="A131" s="349" t="s">
        <v>381</v>
      </c>
      <c r="B131" s="350"/>
      <c r="C131" s="350"/>
      <c r="D131" s="350"/>
      <c r="E131" s="350"/>
      <c r="F131" s="350"/>
      <c r="G131" s="351"/>
      <c r="H131" s="351"/>
      <c r="I131" s="352"/>
    </row>
    <row r="132" spans="1:9">
      <c r="A132" s="379" t="s">
        <v>350</v>
      </c>
      <c r="B132" s="380"/>
      <c r="C132" s="383" t="s">
        <v>320</v>
      </c>
      <c r="D132" s="384"/>
      <c r="E132" s="384"/>
      <c r="F132" s="384"/>
      <c r="G132" s="384"/>
      <c r="H132" s="384"/>
      <c r="I132" s="385"/>
    </row>
    <row r="133" spans="1:9">
      <c r="A133" s="381"/>
      <c r="B133" s="382"/>
      <c r="C133" s="386" t="s">
        <v>384</v>
      </c>
      <c r="D133" s="387"/>
      <c r="E133" s="387"/>
      <c r="F133" s="387"/>
      <c r="G133" s="387"/>
      <c r="H133" s="387"/>
      <c r="I133" s="388"/>
    </row>
    <row r="134" spans="1:9">
      <c r="A134" s="361" t="s">
        <v>434</v>
      </c>
      <c r="B134" s="363" t="s">
        <v>373</v>
      </c>
      <c r="C134" s="365" t="s">
        <v>354</v>
      </c>
      <c r="D134" s="366"/>
      <c r="E134" s="366"/>
      <c r="F134" s="366"/>
      <c r="G134" s="366"/>
      <c r="H134" s="366"/>
      <c r="I134" s="367"/>
    </row>
    <row r="135" spans="1:9" ht="38.25" customHeight="1" thickBot="1">
      <c r="A135" s="362"/>
      <c r="B135" s="364"/>
      <c r="C135" s="368" t="s">
        <v>386</v>
      </c>
      <c r="D135" s="369"/>
      <c r="E135" s="369"/>
      <c r="F135" s="369"/>
      <c r="G135" s="369"/>
      <c r="H135" s="369"/>
      <c r="I135" s="370"/>
    </row>
    <row r="136" spans="1:9" ht="66">
      <c r="A136" s="347" t="s">
        <v>374</v>
      </c>
      <c r="B136" s="348"/>
      <c r="C136" s="48" t="s">
        <v>387</v>
      </c>
      <c r="D136" s="77">
        <v>57</v>
      </c>
      <c r="E136" s="77">
        <v>57</v>
      </c>
      <c r="F136" s="77">
        <v>57</v>
      </c>
      <c r="G136" s="50"/>
      <c r="H136" s="50"/>
      <c r="I136" s="51"/>
    </row>
    <row r="137" spans="1:9" ht="93" customHeight="1" thickBot="1">
      <c r="A137" s="345" t="s">
        <v>377</v>
      </c>
      <c r="B137" s="346"/>
      <c r="C137" s="52" t="s">
        <v>388</v>
      </c>
      <c r="D137" s="52"/>
      <c r="E137" s="52"/>
      <c r="F137" s="53">
        <v>100</v>
      </c>
      <c r="G137" s="54"/>
      <c r="H137" s="54"/>
      <c r="I137" s="55"/>
    </row>
    <row r="138" spans="1:9" ht="54.75" customHeight="1" thickBot="1">
      <c r="A138" s="353" t="s">
        <v>389</v>
      </c>
      <c r="B138" s="354"/>
      <c r="C138" s="354"/>
      <c r="D138" s="56"/>
      <c r="E138" s="56"/>
      <c r="F138" s="57"/>
      <c r="G138" s="58">
        <f ca="1">Ararat!C78</f>
        <v>44000</v>
      </c>
      <c r="H138" s="58">
        <f ca="1">Ararat!D78</f>
        <v>44000</v>
      </c>
      <c r="I138" s="58">
        <f ca="1">Ararat!E78</f>
        <v>44000</v>
      </c>
    </row>
    <row r="139" spans="1:9" ht="53.25" customHeight="1" thickBot="1">
      <c r="A139" s="355" t="s">
        <v>390</v>
      </c>
      <c r="B139" s="356"/>
      <c r="C139" s="58">
        <f>I138</f>
        <v>44000</v>
      </c>
      <c r="D139" s="59"/>
      <c r="E139" s="59"/>
      <c r="F139" s="57"/>
      <c r="G139" s="60"/>
      <c r="H139" s="60"/>
      <c r="I139" s="61"/>
    </row>
    <row r="140" spans="1:9" ht="87" customHeight="1" thickBot="1">
      <c r="A140" s="355" t="s">
        <v>391</v>
      </c>
      <c r="B140" s="356"/>
      <c r="C140" s="62"/>
      <c r="D140" s="62"/>
      <c r="E140" s="62"/>
      <c r="F140" s="57"/>
      <c r="G140" s="60"/>
      <c r="H140" s="60"/>
      <c r="I140" s="61"/>
    </row>
    <row r="141" spans="1:9">
      <c r="A141" s="357" t="s">
        <v>362</v>
      </c>
      <c r="B141" s="358"/>
      <c r="C141" s="358"/>
      <c r="D141" s="358"/>
      <c r="E141" s="358"/>
      <c r="F141" s="358"/>
      <c r="G141" s="359"/>
      <c r="H141" s="359"/>
      <c r="I141" s="360"/>
    </row>
    <row r="142" spans="1:9" ht="17.25" thickBot="1">
      <c r="A142" s="349" t="s">
        <v>435</v>
      </c>
      <c r="B142" s="350"/>
      <c r="C142" s="350"/>
      <c r="D142" s="350"/>
      <c r="E142" s="350"/>
      <c r="F142" s="350"/>
      <c r="G142" s="351"/>
      <c r="H142" s="351"/>
      <c r="I142" s="352"/>
    </row>
    <row r="143" spans="1:9">
      <c r="A143" s="357" t="s">
        <v>363</v>
      </c>
      <c r="B143" s="358"/>
      <c r="C143" s="358"/>
      <c r="D143" s="358"/>
      <c r="E143" s="358"/>
      <c r="F143" s="358"/>
      <c r="G143" s="359"/>
      <c r="H143" s="359"/>
      <c r="I143" s="360"/>
    </row>
    <row r="144" spans="1:9" ht="17.25" thickBot="1">
      <c r="A144" s="349" t="s">
        <v>381</v>
      </c>
      <c r="B144" s="350"/>
      <c r="C144" s="350"/>
      <c r="D144" s="350"/>
      <c r="E144" s="350"/>
      <c r="F144" s="350"/>
      <c r="G144" s="351"/>
      <c r="H144" s="351"/>
      <c r="I144" s="352"/>
    </row>
    <row r="148" spans="5:5">
      <c r="E148" s="37" t="s">
        <v>176</v>
      </c>
    </row>
  </sheetData>
  <mergeCells count="159">
    <mergeCell ref="A142:I142"/>
    <mergeCell ref="A143:I143"/>
    <mergeCell ref="A144:I144"/>
    <mergeCell ref="A136:B136"/>
    <mergeCell ref="A137:B137"/>
    <mergeCell ref="A138:C138"/>
    <mergeCell ref="A139:B139"/>
    <mergeCell ref="A140:B140"/>
    <mergeCell ref="A141:I141"/>
    <mergeCell ref="A134:A135"/>
    <mergeCell ref="B134:B135"/>
    <mergeCell ref="C134:I134"/>
    <mergeCell ref="C135:I135"/>
    <mergeCell ref="A131:I131"/>
    <mergeCell ref="A132:B133"/>
    <mergeCell ref="C132:I132"/>
    <mergeCell ref="C133:I133"/>
    <mergeCell ref="A130:I130"/>
    <mergeCell ref="A121:A122"/>
    <mergeCell ref="B121:B122"/>
    <mergeCell ref="C121:I121"/>
    <mergeCell ref="C122:I122"/>
    <mergeCell ref="A123:B123"/>
    <mergeCell ref="A124:B124"/>
    <mergeCell ref="A125:C125"/>
    <mergeCell ref="A126:B126"/>
    <mergeCell ref="A127:B127"/>
    <mergeCell ref="A114:B114"/>
    <mergeCell ref="A115:I115"/>
    <mergeCell ref="A116:I116"/>
    <mergeCell ref="A117:I117"/>
    <mergeCell ref="A118:I118"/>
    <mergeCell ref="A129:I129"/>
    <mergeCell ref="A128:I128"/>
    <mergeCell ref="A104:I104"/>
    <mergeCell ref="A105:I105"/>
    <mergeCell ref="A119:B120"/>
    <mergeCell ref="C119:I119"/>
    <mergeCell ref="C120:I120"/>
    <mergeCell ref="C109:I109"/>
    <mergeCell ref="A110:B110"/>
    <mergeCell ref="A111:B111"/>
    <mergeCell ref="A112:C112"/>
    <mergeCell ref="A113:B113"/>
    <mergeCell ref="C96:I96"/>
    <mergeCell ref="A97:B97"/>
    <mergeCell ref="A98:B98"/>
    <mergeCell ref="A99:C99"/>
    <mergeCell ref="A106:B108"/>
    <mergeCell ref="C106:I106"/>
    <mergeCell ref="C107:I107"/>
    <mergeCell ref="C108:I108"/>
    <mergeCell ref="A102:I102"/>
    <mergeCell ref="A103:I103"/>
    <mergeCell ref="A100:B100"/>
    <mergeCell ref="A101:B101"/>
    <mergeCell ref="A79:B81"/>
    <mergeCell ref="C79:I79"/>
    <mergeCell ref="A83:B84"/>
    <mergeCell ref="A93:B95"/>
    <mergeCell ref="C93:I93"/>
    <mergeCell ref="C94:I94"/>
    <mergeCell ref="C95:I95"/>
    <mergeCell ref="A92:I92"/>
    <mergeCell ref="A90:I90"/>
    <mergeCell ref="A91:I91"/>
    <mergeCell ref="C82:I82"/>
    <mergeCell ref="A85:B85"/>
    <mergeCell ref="A86:C86"/>
    <mergeCell ref="A87:B87"/>
    <mergeCell ref="A88:B88"/>
    <mergeCell ref="A89:I89"/>
    <mergeCell ref="C80:I80"/>
    <mergeCell ref="C81:I81"/>
    <mergeCell ref="C49:I49"/>
    <mergeCell ref="A50:B50"/>
    <mergeCell ref="A53:I53"/>
    <mergeCell ref="C54:I54"/>
    <mergeCell ref="A55:B55"/>
    <mergeCell ref="A58:I58"/>
    <mergeCell ref="A52:I52"/>
    <mergeCell ref="A54:B54"/>
    <mergeCell ref="A46:B47"/>
    <mergeCell ref="A51:I51"/>
    <mergeCell ref="C46:I46"/>
    <mergeCell ref="C47:I47"/>
    <mergeCell ref="C48:I48"/>
    <mergeCell ref="A48:A49"/>
    <mergeCell ref="B48:B49"/>
    <mergeCell ref="C32:I32"/>
    <mergeCell ref="A34:A35"/>
    <mergeCell ref="B34:B35"/>
    <mergeCell ref="C35:I35"/>
    <mergeCell ref="C33:I33"/>
    <mergeCell ref="A41:B41"/>
    <mergeCell ref="A38:I38"/>
    <mergeCell ref="A39:I39"/>
    <mergeCell ref="A40:B40"/>
    <mergeCell ref="C40:I40"/>
    <mergeCell ref="A76:C78"/>
    <mergeCell ref="D76:I76"/>
    <mergeCell ref="D77:F77"/>
    <mergeCell ref="G77:I77"/>
    <mergeCell ref="A36:B36"/>
    <mergeCell ref="A42:I42"/>
    <mergeCell ref="A43:I43"/>
    <mergeCell ref="A45:I45"/>
    <mergeCell ref="A37:I37"/>
    <mergeCell ref="A44:I44"/>
    <mergeCell ref="A72:I72"/>
    <mergeCell ref="A74:I74"/>
    <mergeCell ref="A75:I75"/>
    <mergeCell ref="C68:I68"/>
    <mergeCell ref="A70:I70"/>
    <mergeCell ref="A71:I71"/>
    <mergeCell ref="A65:I65"/>
    <mergeCell ref="A29:C31"/>
    <mergeCell ref="A66:I66"/>
    <mergeCell ref="A67:I67"/>
    <mergeCell ref="A68:B68"/>
    <mergeCell ref="A69:B69"/>
    <mergeCell ref="A56:I56"/>
    <mergeCell ref="A57:I57"/>
    <mergeCell ref="A59:I59"/>
    <mergeCell ref="A60:B62"/>
    <mergeCell ref="A27:I27"/>
    <mergeCell ref="D29:I29"/>
    <mergeCell ref="D30:F30"/>
    <mergeCell ref="G30:I30"/>
    <mergeCell ref="C63:I63"/>
    <mergeCell ref="A64:B64"/>
    <mergeCell ref="C60:I60"/>
    <mergeCell ref="C61:I61"/>
    <mergeCell ref="C62:I62"/>
    <mergeCell ref="A32:B33"/>
    <mergeCell ref="A23:I23"/>
    <mergeCell ref="A24:I24"/>
    <mergeCell ref="A25:I25"/>
    <mergeCell ref="A17:B17"/>
    <mergeCell ref="A18:B18"/>
    <mergeCell ref="A19:C19"/>
    <mergeCell ref="A20:I20"/>
    <mergeCell ref="A21:I21"/>
    <mergeCell ref="A22:I22"/>
    <mergeCell ref="A13:B14"/>
    <mergeCell ref="C13:I13"/>
    <mergeCell ref="C14:I14"/>
    <mergeCell ref="A15:A16"/>
    <mergeCell ref="B15:B16"/>
    <mergeCell ref="C15:I15"/>
    <mergeCell ref="C16:I16"/>
    <mergeCell ref="A10:C12"/>
    <mergeCell ref="D10:I10"/>
    <mergeCell ref="D11:F11"/>
    <mergeCell ref="G11:I11"/>
    <mergeCell ref="A1:I1"/>
    <mergeCell ref="A3:I3"/>
    <mergeCell ref="A6:I6"/>
    <mergeCell ref="A8:I8"/>
  </mergeCells>
  <phoneticPr fontId="0" type="noConversion"/>
  <conditionalFormatting sqref="D147">
    <cfRule type="iconSet" priority="2">
      <iconSet iconSet="4RedToBlack">
        <cfvo type="percent" val="0"/>
        <cfvo type="percent" val="25"/>
        <cfvo type="percent" val="50"/>
        <cfvo type="percent" val="75"/>
      </iconSet>
    </cfRule>
  </conditionalFormatting>
  <conditionalFormatting sqref="D148">
    <cfRule type="colorScale" priority="1">
      <colorScale>
        <cfvo type="min" val="0"/>
        <cfvo type="max" val="0"/>
        <color rgb="FFFFEF9C"/>
        <color rgb="FFFF7128"/>
      </colorScale>
    </cfRule>
  </conditionalFormatting>
  <pageMargins left="0.2" right="0.21" top="0.17" bottom="0.16" header="0.31496062992125984" footer="0.16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57"/>
  <sheetViews>
    <sheetView topLeftCell="A44" zoomScale="85" zoomScaleNormal="85" workbookViewId="0">
      <selection activeCell="A44" sqref="A1:IV65536"/>
    </sheetView>
  </sheetViews>
  <sheetFormatPr defaultRowHeight="15"/>
  <cols>
    <col min="1" max="1" width="6.85546875" style="247" customWidth="1"/>
    <col min="2" max="2" width="55" style="249" customWidth="1"/>
    <col min="3" max="3" width="15.140625" style="247" customWidth="1"/>
    <col min="4" max="4" width="15" style="247" customWidth="1"/>
    <col min="5" max="5" width="15.42578125" style="247" customWidth="1"/>
    <col min="6" max="16384" width="9.140625" style="247"/>
  </cols>
  <sheetData>
    <row r="1" spans="1:6" ht="17.25" customHeight="1">
      <c r="A1" s="281" t="s">
        <v>301</v>
      </c>
      <c r="B1" s="281"/>
      <c r="C1" s="281"/>
      <c r="D1" s="281"/>
      <c r="E1" s="281"/>
      <c r="F1" s="120"/>
    </row>
    <row r="2" spans="1:6" ht="53.25" customHeight="1">
      <c r="A2" s="281" t="s">
        <v>285</v>
      </c>
      <c r="B2" s="281"/>
      <c r="C2" s="281"/>
      <c r="D2" s="281"/>
      <c r="E2" s="281"/>
      <c r="F2" s="120"/>
    </row>
    <row r="3" spans="1:6" ht="51" customHeight="1">
      <c r="A3" s="506" t="s">
        <v>302</v>
      </c>
      <c r="B3" s="506"/>
      <c r="C3" s="506"/>
      <c r="D3" s="506"/>
      <c r="E3" s="506"/>
    </row>
    <row r="4" spans="1:6" ht="30.75" customHeight="1">
      <c r="A4" s="122"/>
      <c r="B4" s="122"/>
      <c r="C4" s="122"/>
      <c r="D4" s="122"/>
      <c r="E4" s="122"/>
    </row>
    <row r="5" spans="1:6" ht="18">
      <c r="A5" s="283" t="s">
        <v>286</v>
      </c>
      <c r="B5" s="283"/>
      <c r="C5" s="283"/>
      <c r="D5" s="283"/>
      <c r="E5" s="283"/>
    </row>
    <row r="6" spans="1:6" ht="75" customHeight="1">
      <c r="A6" s="3" t="s">
        <v>282</v>
      </c>
      <c r="B6" s="124" t="s">
        <v>287</v>
      </c>
      <c r="C6" s="124" t="s">
        <v>298</v>
      </c>
      <c r="D6" s="124" t="s">
        <v>299</v>
      </c>
      <c r="E6" s="3" t="s">
        <v>288</v>
      </c>
    </row>
    <row r="7" spans="1:6" ht="17.25">
      <c r="A7" s="125"/>
      <c r="B7" s="3" t="s">
        <v>281</v>
      </c>
      <c r="C7" s="7">
        <f>C26+C9+C52+C57</f>
        <v>299991</v>
      </c>
      <c r="D7" s="7">
        <f>D26+D9+D52+D57</f>
        <v>1250039.6499999999</v>
      </c>
      <c r="E7" s="7">
        <f>E26+E9+E52+E57</f>
        <v>1330000</v>
      </c>
    </row>
    <row r="8" spans="1:6" ht="17.25">
      <c r="A8" s="125"/>
      <c r="B8" s="125" t="s">
        <v>289</v>
      </c>
      <c r="C8" s="125"/>
      <c r="D8" s="125"/>
      <c r="E8" s="125"/>
    </row>
    <row r="9" spans="1:6" ht="17.25">
      <c r="A9" s="129">
        <v>1</v>
      </c>
      <c r="B9" s="3" t="s">
        <v>293</v>
      </c>
      <c r="C9" s="3">
        <f>SUM(C11:C25)</f>
        <v>157120</v>
      </c>
      <c r="D9" s="3">
        <f>SUM(D11:D25)</f>
        <v>431357.25</v>
      </c>
      <c r="E9" s="3">
        <f>SUM(E11:E25)</f>
        <v>484340</v>
      </c>
    </row>
    <row r="10" spans="1:6" ht="17.25">
      <c r="A10" s="129"/>
      <c r="B10" s="3" t="s">
        <v>290</v>
      </c>
      <c r="C10" s="3"/>
      <c r="D10" s="3"/>
      <c r="E10" s="3"/>
    </row>
    <row r="11" spans="1:6" s="241" customFormat="1" ht="54">
      <c r="A11" s="223" t="s">
        <v>30</v>
      </c>
      <c r="B11" s="142" t="s">
        <v>842</v>
      </c>
      <c r="C11" s="140">
        <v>50180</v>
      </c>
      <c r="D11" s="140">
        <v>50180</v>
      </c>
      <c r="E11" s="140">
        <v>50180</v>
      </c>
    </row>
    <row r="12" spans="1:6" s="241" customFormat="1" ht="54">
      <c r="A12" s="223" t="s">
        <v>31</v>
      </c>
      <c r="B12" s="142" t="s">
        <v>267</v>
      </c>
      <c r="C12" s="131">
        <v>0</v>
      </c>
      <c r="D12" s="131">
        <f>E12*95%</f>
        <v>38503.5</v>
      </c>
      <c r="E12" s="140">
        <v>40530</v>
      </c>
    </row>
    <row r="13" spans="1:6" s="241" customFormat="1" ht="36">
      <c r="A13" s="223" t="s">
        <v>32</v>
      </c>
      <c r="B13" s="142" t="s">
        <v>807</v>
      </c>
      <c r="C13" s="131">
        <v>0</v>
      </c>
      <c r="D13" s="131">
        <f>E13*95%</f>
        <v>41253.75</v>
      </c>
      <c r="E13" s="140">
        <v>43425</v>
      </c>
    </row>
    <row r="14" spans="1:6" s="241" customFormat="1" ht="54">
      <c r="A14" s="223"/>
      <c r="B14" s="142" t="s">
        <v>262</v>
      </c>
      <c r="C14" s="131">
        <v>0</v>
      </c>
      <c r="D14" s="131">
        <f>E14*95%</f>
        <v>36670</v>
      </c>
      <c r="E14" s="140">
        <v>38600</v>
      </c>
    </row>
    <row r="15" spans="1:6" s="139" customFormat="1" ht="36">
      <c r="A15" s="223" t="s">
        <v>79</v>
      </c>
      <c r="B15" s="142" t="s">
        <v>841</v>
      </c>
      <c r="C15" s="131">
        <v>0</v>
      </c>
      <c r="D15" s="131">
        <f>E15*95%</f>
        <v>28500</v>
      </c>
      <c r="E15" s="140">
        <v>30000</v>
      </c>
    </row>
    <row r="16" spans="1:6" s="241" customFormat="1" ht="18">
      <c r="A16" s="223" t="s">
        <v>80</v>
      </c>
      <c r="B16" s="142" t="s">
        <v>843</v>
      </c>
      <c r="C16" s="131">
        <v>0</v>
      </c>
      <c r="D16" s="131">
        <f>E16*60%</f>
        <v>28950</v>
      </c>
      <c r="E16" s="140">
        <v>48250</v>
      </c>
    </row>
    <row r="17" spans="1:6" s="139" customFormat="1" ht="18">
      <c r="A17" s="223" t="s">
        <v>81</v>
      </c>
      <c r="B17" s="142" t="s">
        <v>810</v>
      </c>
      <c r="C17" s="131">
        <v>0</v>
      </c>
      <c r="D17" s="131">
        <f>E17*60%</f>
        <v>37635</v>
      </c>
      <c r="E17" s="140">
        <v>62725</v>
      </c>
    </row>
    <row r="18" spans="1:6" s="139" customFormat="1" ht="36">
      <c r="A18" s="223" t="s">
        <v>82</v>
      </c>
      <c r="B18" s="142" t="s">
        <v>808</v>
      </c>
      <c r="C18" s="140">
        <v>43340</v>
      </c>
      <c r="D18" s="140">
        <v>43340</v>
      </c>
      <c r="E18" s="140">
        <v>43340</v>
      </c>
    </row>
    <row r="19" spans="1:6" s="139" customFormat="1" ht="18">
      <c r="A19" s="223" t="s">
        <v>83</v>
      </c>
      <c r="B19" s="142" t="s">
        <v>809</v>
      </c>
      <c r="C19" s="140">
        <v>18600</v>
      </c>
      <c r="D19" s="140">
        <v>18600</v>
      </c>
      <c r="E19" s="140">
        <v>18600</v>
      </c>
    </row>
    <row r="20" spans="1:6" s="241" customFormat="1" ht="54">
      <c r="A20" s="223" t="s">
        <v>84</v>
      </c>
      <c r="B20" s="142" t="s">
        <v>0</v>
      </c>
      <c r="C20" s="131">
        <v>0</v>
      </c>
      <c r="D20" s="131">
        <f>E20*90%</f>
        <v>8685</v>
      </c>
      <c r="E20" s="140">
        <v>9650</v>
      </c>
    </row>
    <row r="21" spans="1:6" s="139" customFormat="1" ht="36">
      <c r="A21" s="223" t="s">
        <v>85</v>
      </c>
      <c r="B21" s="142" t="s">
        <v>811</v>
      </c>
      <c r="C21" s="140">
        <v>45000</v>
      </c>
      <c r="D21" s="140">
        <v>45000</v>
      </c>
      <c r="E21" s="140">
        <v>45000</v>
      </c>
    </row>
    <row r="22" spans="1:6" s="139" customFormat="1" ht="54">
      <c r="A22" s="223" t="s">
        <v>87</v>
      </c>
      <c r="B22" s="142" t="s">
        <v>263</v>
      </c>
      <c r="C22" s="131">
        <v>0</v>
      </c>
      <c r="D22" s="140">
        <v>13510</v>
      </c>
      <c r="E22" s="140">
        <v>13510</v>
      </c>
      <c r="F22" s="241"/>
    </row>
    <row r="23" spans="1:6" s="139" customFormat="1" ht="54">
      <c r="A23" s="223" t="s">
        <v>88</v>
      </c>
      <c r="B23" s="142" t="s">
        <v>264</v>
      </c>
      <c r="C23" s="131">
        <v>0</v>
      </c>
      <c r="D23" s="140">
        <v>13510</v>
      </c>
      <c r="E23" s="140">
        <v>13510</v>
      </c>
      <c r="F23" s="241"/>
    </row>
    <row r="24" spans="1:6" s="139" customFormat="1" ht="54">
      <c r="A24" s="223" t="s">
        <v>89</v>
      </c>
      <c r="B24" s="142" t="s">
        <v>265</v>
      </c>
      <c r="C24" s="131">
        <v>0</v>
      </c>
      <c r="D24" s="140">
        <v>13510</v>
      </c>
      <c r="E24" s="140">
        <v>13510</v>
      </c>
      <c r="F24" s="241"/>
    </row>
    <row r="25" spans="1:6" s="241" customFormat="1" ht="54">
      <c r="A25" s="223" t="s">
        <v>90</v>
      </c>
      <c r="B25" s="142" t="s">
        <v>266</v>
      </c>
      <c r="C25" s="131">
        <v>0</v>
      </c>
      <c r="D25" s="140">
        <v>13510</v>
      </c>
      <c r="E25" s="140">
        <v>13510</v>
      </c>
    </row>
    <row r="26" spans="1:6" ht="34.5">
      <c r="A26" s="8">
        <v>2</v>
      </c>
      <c r="B26" s="3" t="s">
        <v>292</v>
      </c>
      <c r="C26" s="7">
        <f>SUM(C28:C51)</f>
        <v>105165</v>
      </c>
      <c r="D26" s="7">
        <f>SUM(D28:D51)</f>
        <v>755734.4</v>
      </c>
      <c r="E26" s="7">
        <f>SUM(E28:E51)</f>
        <v>782712</v>
      </c>
    </row>
    <row r="27" spans="1:6" ht="18">
      <c r="A27" s="224"/>
      <c r="B27" s="125" t="s">
        <v>290</v>
      </c>
      <c r="C27" s="125"/>
      <c r="D27" s="125"/>
      <c r="E27" s="125"/>
    </row>
    <row r="28" spans="1:6" s="241" customFormat="1" ht="36">
      <c r="A28" s="223" t="s">
        <v>33</v>
      </c>
      <c r="B28" s="142" t="s">
        <v>269</v>
      </c>
      <c r="C28" s="131">
        <v>0</v>
      </c>
      <c r="D28" s="131">
        <f>E28*95%</f>
        <v>21850</v>
      </c>
      <c r="E28" s="140">
        <v>23000</v>
      </c>
    </row>
    <row r="29" spans="1:6" s="241" customFormat="1" ht="36">
      <c r="A29" s="223" t="s">
        <v>34</v>
      </c>
      <c r="B29" s="142" t="s">
        <v>208</v>
      </c>
      <c r="C29" s="131">
        <v>0</v>
      </c>
      <c r="D29" s="131">
        <f t="shared" ref="D29:D43" si="0">E29*95%</f>
        <v>30400</v>
      </c>
      <c r="E29" s="140">
        <v>32000</v>
      </c>
    </row>
    <row r="30" spans="1:6" s="139" customFormat="1" ht="36">
      <c r="A30" s="223" t="s">
        <v>35</v>
      </c>
      <c r="B30" s="142" t="s">
        <v>4</v>
      </c>
      <c r="C30" s="131">
        <v>0</v>
      </c>
      <c r="D30" s="131">
        <f t="shared" si="0"/>
        <v>48587.75</v>
      </c>
      <c r="E30" s="140">
        <v>51145</v>
      </c>
    </row>
    <row r="31" spans="1:6" s="139" customFormat="1" ht="36">
      <c r="A31" s="223" t="s">
        <v>36</v>
      </c>
      <c r="B31" s="142" t="s">
        <v>3</v>
      </c>
      <c r="C31" s="131">
        <v>0</v>
      </c>
      <c r="D31" s="131">
        <f t="shared" si="0"/>
        <v>36670</v>
      </c>
      <c r="E31" s="140">
        <v>38600</v>
      </c>
    </row>
    <row r="32" spans="1:6" s="139" customFormat="1" ht="54">
      <c r="A32" s="223" t="s">
        <v>37</v>
      </c>
      <c r="B32" s="142" t="s">
        <v>5</v>
      </c>
      <c r="C32" s="131">
        <v>0</v>
      </c>
      <c r="D32" s="131">
        <f>E32*95%</f>
        <v>40375</v>
      </c>
      <c r="E32" s="140">
        <v>42500</v>
      </c>
    </row>
    <row r="33" spans="1:5" s="139" customFormat="1" ht="36">
      <c r="A33" s="223" t="s">
        <v>38</v>
      </c>
      <c r="B33" s="142" t="s">
        <v>6</v>
      </c>
      <c r="C33" s="131">
        <v>0</v>
      </c>
      <c r="D33" s="131">
        <f t="shared" si="0"/>
        <v>32086.25</v>
      </c>
      <c r="E33" s="140">
        <v>33775</v>
      </c>
    </row>
    <row r="34" spans="1:5" s="139" customFormat="1" ht="36">
      <c r="A34" s="223" t="s">
        <v>39</v>
      </c>
      <c r="B34" s="142" t="s">
        <v>812</v>
      </c>
      <c r="C34" s="131">
        <v>0</v>
      </c>
      <c r="D34" s="131">
        <f t="shared" si="0"/>
        <v>31731.899999999998</v>
      </c>
      <c r="E34" s="140">
        <v>33402</v>
      </c>
    </row>
    <row r="35" spans="1:5" s="139" customFormat="1" ht="36">
      <c r="A35" s="223" t="s">
        <v>40</v>
      </c>
      <c r="B35" s="142" t="s">
        <v>7</v>
      </c>
      <c r="C35" s="131">
        <v>0</v>
      </c>
      <c r="D35" s="131">
        <f t="shared" si="0"/>
        <v>33250</v>
      </c>
      <c r="E35" s="140">
        <v>35000</v>
      </c>
    </row>
    <row r="36" spans="1:5" s="139" customFormat="1" ht="36">
      <c r="A36" s="223" t="s">
        <v>41</v>
      </c>
      <c r="B36" s="142" t="s">
        <v>270</v>
      </c>
      <c r="C36" s="131">
        <v>0</v>
      </c>
      <c r="D36" s="131">
        <f t="shared" si="0"/>
        <v>22918.75</v>
      </c>
      <c r="E36" s="140">
        <v>24125</v>
      </c>
    </row>
    <row r="37" spans="1:5" s="139" customFormat="1" ht="36">
      <c r="A37" s="223" t="s">
        <v>43</v>
      </c>
      <c r="B37" s="142" t="s">
        <v>8</v>
      </c>
      <c r="C37" s="131">
        <v>0</v>
      </c>
      <c r="D37" s="131">
        <f t="shared" si="0"/>
        <v>30780</v>
      </c>
      <c r="E37" s="140">
        <v>32400</v>
      </c>
    </row>
    <row r="38" spans="1:5" s="139" customFormat="1" ht="36">
      <c r="A38" s="223" t="s">
        <v>44</v>
      </c>
      <c r="B38" s="142" t="s">
        <v>9</v>
      </c>
      <c r="C38" s="131">
        <v>0</v>
      </c>
      <c r="D38" s="131">
        <f t="shared" si="0"/>
        <v>22918.75</v>
      </c>
      <c r="E38" s="140">
        <v>24125</v>
      </c>
    </row>
    <row r="39" spans="1:5" s="139" customFormat="1" ht="36">
      <c r="A39" s="223" t="s">
        <v>45</v>
      </c>
      <c r="B39" s="142" t="s">
        <v>271</v>
      </c>
      <c r="C39" s="140">
        <v>45165</v>
      </c>
      <c r="D39" s="140">
        <v>45165</v>
      </c>
      <c r="E39" s="140">
        <v>45165</v>
      </c>
    </row>
    <row r="40" spans="1:5" s="139" customFormat="1" ht="36">
      <c r="A40" s="223" t="s">
        <v>46</v>
      </c>
      <c r="B40" s="142" t="s">
        <v>272</v>
      </c>
      <c r="C40" s="131">
        <v>0</v>
      </c>
      <c r="D40" s="131">
        <f t="shared" si="0"/>
        <v>18335</v>
      </c>
      <c r="E40" s="140">
        <v>19300</v>
      </c>
    </row>
    <row r="41" spans="1:5" s="139" customFormat="1" ht="36">
      <c r="A41" s="223" t="s">
        <v>47</v>
      </c>
      <c r="B41" s="142" t="s">
        <v>273</v>
      </c>
      <c r="C41" s="140">
        <v>60000</v>
      </c>
      <c r="D41" s="140">
        <v>60000</v>
      </c>
      <c r="E41" s="140">
        <v>60000</v>
      </c>
    </row>
    <row r="42" spans="1:5" s="139" customFormat="1" ht="36">
      <c r="A42" s="223" t="s">
        <v>48</v>
      </c>
      <c r="B42" s="142" t="s">
        <v>813</v>
      </c>
      <c r="C42" s="131">
        <v>0</v>
      </c>
      <c r="D42" s="131">
        <f t="shared" si="0"/>
        <v>21660</v>
      </c>
      <c r="E42" s="140">
        <v>22800</v>
      </c>
    </row>
    <row r="43" spans="1:5" s="139" customFormat="1" ht="36">
      <c r="A43" s="223" t="s">
        <v>49</v>
      </c>
      <c r="B43" s="142" t="s">
        <v>814</v>
      </c>
      <c r="C43" s="131">
        <v>0</v>
      </c>
      <c r="D43" s="131">
        <f t="shared" si="0"/>
        <v>18335</v>
      </c>
      <c r="E43" s="140">
        <v>19300</v>
      </c>
    </row>
    <row r="44" spans="1:5" s="241" customFormat="1" ht="36">
      <c r="A44" s="223" t="s">
        <v>50</v>
      </c>
      <c r="B44" s="142" t="s">
        <v>804</v>
      </c>
      <c r="C44" s="140">
        <v>0</v>
      </c>
      <c r="D44" s="140">
        <v>19300</v>
      </c>
      <c r="E44" s="140">
        <v>19300</v>
      </c>
    </row>
    <row r="45" spans="1:5" s="241" customFormat="1" ht="36">
      <c r="A45" s="223" t="s">
        <v>51</v>
      </c>
      <c r="B45" s="142" t="s">
        <v>1</v>
      </c>
      <c r="C45" s="140">
        <v>0</v>
      </c>
      <c r="D45" s="140">
        <v>48250</v>
      </c>
      <c r="E45" s="140">
        <v>48250</v>
      </c>
    </row>
    <row r="46" spans="1:5" s="241" customFormat="1" ht="36">
      <c r="A46" s="223" t="s">
        <v>52</v>
      </c>
      <c r="B46" s="142" t="s">
        <v>806</v>
      </c>
      <c r="C46" s="140">
        <v>0</v>
      </c>
      <c r="D46" s="140">
        <v>24125</v>
      </c>
      <c r="E46" s="140">
        <v>24125</v>
      </c>
    </row>
    <row r="47" spans="1:5" s="241" customFormat="1" ht="90">
      <c r="A47" s="223" t="s">
        <v>53</v>
      </c>
      <c r="B47" s="142" t="s">
        <v>268</v>
      </c>
      <c r="C47" s="140">
        <v>0</v>
      </c>
      <c r="D47" s="140">
        <v>59830</v>
      </c>
      <c r="E47" s="140">
        <v>59830</v>
      </c>
    </row>
    <row r="48" spans="1:5" s="241" customFormat="1" ht="72">
      <c r="A48" s="223" t="s">
        <v>54</v>
      </c>
      <c r="B48" s="142" t="s">
        <v>2</v>
      </c>
      <c r="C48" s="140">
        <v>0</v>
      </c>
      <c r="D48" s="140">
        <v>33775</v>
      </c>
      <c r="E48" s="140">
        <v>33775</v>
      </c>
    </row>
    <row r="49" spans="1:5" s="241" customFormat="1" ht="36">
      <c r="A49" s="223" t="s">
        <v>55</v>
      </c>
      <c r="B49" s="142" t="s">
        <v>275</v>
      </c>
      <c r="C49" s="131">
        <v>0</v>
      </c>
      <c r="D49" s="131">
        <f>E49*90%</f>
        <v>34740</v>
      </c>
      <c r="E49" s="140">
        <v>38600</v>
      </c>
    </row>
    <row r="50" spans="1:5" s="241" customFormat="1" ht="36">
      <c r="A50" s="223" t="s">
        <v>56</v>
      </c>
      <c r="B50" s="142" t="s">
        <v>805</v>
      </c>
      <c r="C50" s="131">
        <v>0</v>
      </c>
      <c r="D50" s="140">
        <v>14475</v>
      </c>
      <c r="E50" s="140">
        <v>14475</v>
      </c>
    </row>
    <row r="51" spans="1:5" s="139" customFormat="1" ht="54">
      <c r="A51" s="223" t="s">
        <v>57</v>
      </c>
      <c r="B51" s="142" t="s">
        <v>274</v>
      </c>
      <c r="C51" s="238">
        <v>0</v>
      </c>
      <c r="D51" s="238">
        <f>E51*80%</f>
        <v>6176</v>
      </c>
      <c r="E51" s="140">
        <v>7720</v>
      </c>
    </row>
    <row r="52" spans="1:5" s="157" customFormat="1" ht="17.25">
      <c r="A52" s="8">
        <v>3</v>
      </c>
      <c r="B52" s="205" t="s">
        <v>15</v>
      </c>
      <c r="C52" s="7">
        <f>SUM(C54:C56)</f>
        <v>0</v>
      </c>
      <c r="D52" s="7">
        <f>SUM(D54:D56)</f>
        <v>25242</v>
      </c>
      <c r="E52" s="7">
        <f>SUM(E54:E56)</f>
        <v>25242</v>
      </c>
    </row>
    <row r="53" spans="1:5" s="157" customFormat="1" ht="17.25">
      <c r="A53" s="146"/>
      <c r="B53" s="3" t="s">
        <v>290</v>
      </c>
      <c r="C53" s="3"/>
      <c r="D53" s="3"/>
      <c r="E53" s="3"/>
    </row>
    <row r="54" spans="1:5" s="139" customFormat="1" ht="108">
      <c r="A54" s="142">
        <v>3.1</v>
      </c>
      <c r="B54" s="142" t="s">
        <v>257</v>
      </c>
      <c r="C54" s="140">
        <v>0</v>
      </c>
      <c r="D54" s="140">
        <v>7557</v>
      </c>
      <c r="E54" s="140">
        <v>7557</v>
      </c>
    </row>
    <row r="55" spans="1:5" s="139" customFormat="1" ht="108">
      <c r="A55" s="142">
        <v>3.2</v>
      </c>
      <c r="B55" s="142" t="s">
        <v>258</v>
      </c>
      <c r="C55" s="140">
        <v>0</v>
      </c>
      <c r="D55" s="140">
        <v>14900</v>
      </c>
      <c r="E55" s="140">
        <v>14900</v>
      </c>
    </row>
    <row r="56" spans="1:5" s="139" customFormat="1" ht="90">
      <c r="A56" s="142">
        <v>3.3</v>
      </c>
      <c r="B56" s="142" t="s">
        <v>259</v>
      </c>
      <c r="C56" s="140">
        <v>0</v>
      </c>
      <c r="D56" s="140">
        <v>2785</v>
      </c>
      <c r="E56" s="140">
        <v>2785</v>
      </c>
    </row>
    <row r="57" spans="1:5" s="157" customFormat="1" ht="17.25">
      <c r="A57" s="130">
        <v>4</v>
      </c>
      <c r="B57" s="201" t="s">
        <v>295</v>
      </c>
      <c r="C57" s="248">
        <v>37706</v>
      </c>
      <c r="D57" s="248">
        <v>37706</v>
      </c>
      <c r="E57" s="248">
        <v>37706</v>
      </c>
    </row>
  </sheetData>
  <mergeCells count="4">
    <mergeCell ref="A3:E3"/>
    <mergeCell ref="A5:E5"/>
    <mergeCell ref="A1:E1"/>
    <mergeCell ref="A2:E2"/>
  </mergeCells>
  <phoneticPr fontId="0" type="noConversion"/>
  <pageMargins left="0.25" right="0.23622047244094491" top="0.15748031496062992" bottom="0.15748031496062992" header="0.31496062992125984" footer="0.31496062992125984"/>
  <pageSetup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128"/>
  <sheetViews>
    <sheetView topLeftCell="A118" workbookViewId="0">
      <selection activeCell="D120" sqref="D120"/>
    </sheetView>
  </sheetViews>
  <sheetFormatPr defaultRowHeight="16.5"/>
  <cols>
    <col min="1" max="1" width="13.140625" style="37" customWidth="1"/>
    <col min="2" max="2" width="16.140625" style="37" customWidth="1"/>
    <col min="3" max="3" width="26.85546875" style="37" customWidth="1"/>
    <col min="4" max="4" width="17.42578125" style="37" customWidth="1"/>
    <col min="5" max="5" width="15.140625" style="37" customWidth="1"/>
    <col min="6" max="6" width="19.140625" style="37" customWidth="1"/>
    <col min="7" max="7" width="10.7109375" style="37" bestFit="1" customWidth="1"/>
    <col min="8" max="8" width="10.42578125" style="37" bestFit="1" customWidth="1"/>
    <col min="9" max="9" width="10.140625" style="37" bestFit="1" customWidth="1"/>
    <col min="10" max="10" width="9.140625" style="37"/>
    <col min="11" max="11" width="11.7109375" style="37" bestFit="1" customWidth="1"/>
    <col min="12" max="16384" width="9.140625" style="37"/>
  </cols>
  <sheetData>
    <row r="1" spans="1:9" ht="15" customHeight="1">
      <c r="A1" s="507" t="s">
        <v>438</v>
      </c>
      <c r="B1" s="507"/>
      <c r="C1" s="507"/>
      <c r="D1" s="507"/>
      <c r="E1" s="507"/>
      <c r="F1" s="507"/>
      <c r="G1" s="507"/>
      <c r="H1" s="507"/>
      <c r="I1" s="507"/>
    </row>
    <row r="2" spans="1:9">
      <c r="A2" s="81"/>
      <c r="B2" s="81"/>
      <c r="C2" s="81"/>
      <c r="D2" s="81"/>
      <c r="E2" s="81"/>
      <c r="F2" s="81"/>
      <c r="G2" s="81"/>
      <c r="H2" s="81"/>
      <c r="I2" s="81"/>
    </row>
    <row r="3" spans="1:9" ht="45" customHeight="1">
      <c r="A3" s="483" t="s">
        <v>439</v>
      </c>
      <c r="B3" s="483"/>
      <c r="C3" s="483"/>
      <c r="D3" s="483"/>
      <c r="E3" s="483"/>
      <c r="F3" s="483"/>
      <c r="G3" s="483"/>
      <c r="H3" s="483"/>
      <c r="I3" s="483"/>
    </row>
    <row r="6" spans="1:9" s="18" customFormat="1">
      <c r="A6" s="480" t="s">
        <v>345</v>
      </c>
      <c r="B6" s="480"/>
      <c r="C6" s="480"/>
      <c r="D6" s="480"/>
      <c r="E6" s="480"/>
      <c r="F6" s="480"/>
      <c r="G6" s="480"/>
      <c r="H6" s="480"/>
      <c r="I6" s="480"/>
    </row>
    <row r="8" spans="1:9" s="18" customFormat="1">
      <c r="A8" s="480" t="s">
        <v>392</v>
      </c>
      <c r="B8" s="480"/>
      <c r="C8" s="480"/>
      <c r="D8" s="480"/>
      <c r="E8" s="480"/>
      <c r="F8" s="480"/>
      <c r="G8" s="480"/>
      <c r="H8" s="480"/>
      <c r="I8" s="480"/>
    </row>
    <row r="9" spans="1:9" s="18" customFormat="1"/>
    <row r="10" spans="1:9" s="18" customFormat="1">
      <c r="A10" s="415" t="s">
        <v>347</v>
      </c>
      <c r="B10" s="415"/>
      <c r="C10" s="415"/>
      <c r="D10" s="416" t="s">
        <v>323</v>
      </c>
      <c r="E10" s="416"/>
      <c r="F10" s="416"/>
      <c r="G10" s="416"/>
      <c r="H10" s="416"/>
      <c r="I10" s="416"/>
    </row>
    <row r="11" spans="1:9" s="18" customFormat="1">
      <c r="A11" s="415"/>
      <c r="B11" s="415"/>
      <c r="C11" s="415"/>
      <c r="D11" s="411" t="s">
        <v>348</v>
      </c>
      <c r="E11" s="412"/>
      <c r="F11" s="295"/>
      <c r="G11" s="411" t="s">
        <v>349</v>
      </c>
      <c r="H11" s="412"/>
      <c r="I11" s="295"/>
    </row>
    <row r="12" spans="1:9" s="18" customFormat="1" ht="33.75" thickBot="1">
      <c r="A12" s="415"/>
      <c r="B12" s="415"/>
      <c r="C12" s="415"/>
      <c r="D12" s="20" t="s">
        <v>298</v>
      </c>
      <c r="E12" s="20" t="s">
        <v>299</v>
      </c>
      <c r="F12" s="38" t="s">
        <v>288</v>
      </c>
      <c r="G12" s="20" t="s">
        <v>298</v>
      </c>
      <c r="H12" s="20" t="s">
        <v>299</v>
      </c>
      <c r="I12" s="39" t="s">
        <v>288</v>
      </c>
    </row>
    <row r="13" spans="1:9" s="18" customFormat="1">
      <c r="A13" s="332" t="s">
        <v>350</v>
      </c>
      <c r="B13" s="333"/>
      <c r="C13" s="336" t="s">
        <v>320</v>
      </c>
      <c r="D13" s="337"/>
      <c r="E13" s="337"/>
      <c r="F13" s="337"/>
      <c r="G13" s="337"/>
      <c r="H13" s="337"/>
      <c r="I13" s="338"/>
    </row>
    <row r="14" spans="1:9" s="18" customFormat="1">
      <c r="A14" s="334"/>
      <c r="B14" s="335"/>
      <c r="C14" s="339" t="s">
        <v>440</v>
      </c>
      <c r="D14" s="340"/>
      <c r="E14" s="340"/>
      <c r="F14" s="340"/>
      <c r="G14" s="340"/>
      <c r="H14" s="340"/>
      <c r="I14" s="341"/>
    </row>
    <row r="15" spans="1:9" s="18" customFormat="1">
      <c r="A15" s="294" t="s">
        <v>393</v>
      </c>
      <c r="B15" s="295" t="s">
        <v>394</v>
      </c>
      <c r="C15" s="296" t="s">
        <v>354</v>
      </c>
      <c r="D15" s="297"/>
      <c r="E15" s="297"/>
      <c r="F15" s="297"/>
      <c r="G15" s="297"/>
      <c r="H15" s="297"/>
      <c r="I15" s="298"/>
    </row>
    <row r="16" spans="1:9" s="18" customFormat="1" ht="17.25" thickBot="1">
      <c r="A16" s="294"/>
      <c r="B16" s="295"/>
      <c r="C16" s="342" t="s">
        <v>395</v>
      </c>
      <c r="D16" s="343"/>
      <c r="E16" s="343"/>
      <c r="F16" s="343"/>
      <c r="G16" s="343"/>
      <c r="H16" s="343"/>
      <c r="I16" s="344"/>
    </row>
    <row r="17" spans="1:9" s="18" customFormat="1" ht="33.75" thickBot="1">
      <c r="A17" s="305" t="s">
        <v>396</v>
      </c>
      <c r="B17" s="306"/>
      <c r="C17" s="63" t="s">
        <v>397</v>
      </c>
      <c r="D17" s="64">
        <v>6</v>
      </c>
      <c r="E17" s="64">
        <v>6</v>
      </c>
      <c r="F17" s="64">
        <v>6</v>
      </c>
      <c r="G17" s="65"/>
      <c r="H17" s="65"/>
      <c r="I17" s="66"/>
    </row>
    <row r="18" spans="1:9" s="18" customFormat="1" ht="17.25" thickBot="1">
      <c r="A18" s="305" t="s">
        <v>398</v>
      </c>
      <c r="B18" s="306"/>
      <c r="C18" s="63"/>
      <c r="D18" s="67" t="s">
        <v>356</v>
      </c>
      <c r="E18" s="67" t="s">
        <v>356</v>
      </c>
      <c r="F18" s="67" t="s">
        <v>356</v>
      </c>
      <c r="G18" s="68" t="e">
        <f ca="1">SUM(Armavir!#REF!,Armavir!C50)</f>
        <v>#REF!</v>
      </c>
      <c r="H18" s="68" t="e">
        <f ca="1">SUM(Armavir!#REF!,Armavir!D50)</f>
        <v>#REF!</v>
      </c>
      <c r="I18" s="68" t="e">
        <f ca="1">SUM(Armavir!#REF!,Armavir!E50)</f>
        <v>#REF!</v>
      </c>
    </row>
    <row r="19" spans="1:9" s="18" customFormat="1" ht="17.25" thickBot="1">
      <c r="A19" s="305" t="s">
        <v>399</v>
      </c>
      <c r="B19" s="307"/>
      <c r="C19" s="306"/>
      <c r="D19" s="70"/>
      <c r="E19" s="70"/>
      <c r="F19" s="67"/>
      <c r="G19" s="71"/>
      <c r="H19" s="71"/>
      <c r="I19" s="66"/>
    </row>
    <row r="20" spans="1:9" s="18" customFormat="1">
      <c r="A20" s="284" t="s">
        <v>400</v>
      </c>
      <c r="B20" s="285"/>
      <c r="C20" s="285"/>
      <c r="D20" s="285"/>
      <c r="E20" s="285"/>
      <c r="F20" s="285"/>
      <c r="G20" s="285"/>
      <c r="H20" s="285"/>
      <c r="I20" s="286"/>
    </row>
    <row r="21" spans="1:9" s="18" customFormat="1" ht="17.25" thickBot="1">
      <c r="A21" s="287" t="s">
        <v>401</v>
      </c>
      <c r="B21" s="288"/>
      <c r="C21" s="288"/>
      <c r="D21" s="288"/>
      <c r="E21" s="288"/>
      <c r="F21" s="288"/>
      <c r="G21" s="288"/>
      <c r="H21" s="288"/>
      <c r="I21" s="289"/>
    </row>
    <row r="22" spans="1:9" s="18" customFormat="1">
      <c r="A22" s="290" t="s">
        <v>362</v>
      </c>
      <c r="B22" s="291"/>
      <c r="C22" s="291"/>
      <c r="D22" s="291"/>
      <c r="E22" s="291"/>
      <c r="F22" s="291"/>
      <c r="G22" s="292"/>
      <c r="H22" s="292"/>
      <c r="I22" s="293"/>
    </row>
    <row r="23" spans="1:9" s="18" customFormat="1" ht="17.25" thickBot="1">
      <c r="A23" s="311" t="s">
        <v>402</v>
      </c>
      <c r="B23" s="312"/>
      <c r="C23" s="312"/>
      <c r="D23" s="312"/>
      <c r="E23" s="312"/>
      <c r="F23" s="312"/>
      <c r="G23" s="313"/>
      <c r="H23" s="313"/>
      <c r="I23" s="314"/>
    </row>
    <row r="24" spans="1:9" s="18" customFormat="1">
      <c r="A24" s="290" t="s">
        <v>363</v>
      </c>
      <c r="B24" s="291"/>
      <c r="C24" s="291"/>
      <c r="D24" s="291"/>
      <c r="E24" s="291"/>
      <c r="F24" s="291"/>
      <c r="G24" s="292"/>
      <c r="H24" s="292"/>
      <c r="I24" s="293"/>
    </row>
    <row r="25" spans="1:9" s="18" customFormat="1" ht="17.25" thickBot="1">
      <c r="A25" s="311" t="s">
        <v>403</v>
      </c>
      <c r="B25" s="312"/>
      <c r="C25" s="312"/>
      <c r="D25" s="312"/>
      <c r="E25" s="312"/>
      <c r="F25" s="312"/>
      <c r="G25" s="313"/>
      <c r="H25" s="313"/>
      <c r="I25" s="314"/>
    </row>
    <row r="27" spans="1:9">
      <c r="A27" s="465" t="s">
        <v>346</v>
      </c>
      <c r="B27" s="465"/>
      <c r="C27" s="465"/>
      <c r="D27" s="465"/>
      <c r="E27" s="465"/>
      <c r="F27" s="465"/>
      <c r="G27" s="465"/>
      <c r="H27" s="465"/>
      <c r="I27" s="465"/>
    </row>
    <row r="28" spans="1:9" ht="17.25" thickBot="1">
      <c r="A28" s="19"/>
      <c r="B28" s="19"/>
      <c r="C28" s="19"/>
      <c r="D28" s="19"/>
      <c r="E28" s="19"/>
      <c r="F28" s="19"/>
      <c r="G28" s="19"/>
      <c r="H28" s="19"/>
      <c r="I28" s="19"/>
    </row>
    <row r="29" spans="1:9">
      <c r="A29" s="466" t="s">
        <v>347</v>
      </c>
      <c r="B29" s="467"/>
      <c r="C29" s="468"/>
      <c r="D29" s="416" t="s">
        <v>323</v>
      </c>
      <c r="E29" s="416"/>
      <c r="F29" s="416"/>
      <c r="G29" s="416"/>
      <c r="H29" s="416"/>
      <c r="I29" s="416"/>
    </row>
    <row r="30" spans="1:9">
      <c r="A30" s="469"/>
      <c r="B30" s="470"/>
      <c r="C30" s="471"/>
      <c r="D30" s="475" t="s">
        <v>348</v>
      </c>
      <c r="E30" s="475"/>
      <c r="F30" s="475"/>
      <c r="G30" s="475" t="s">
        <v>349</v>
      </c>
      <c r="H30" s="475"/>
      <c r="I30" s="475"/>
    </row>
    <row r="31" spans="1:9" ht="33.75" thickBot="1">
      <c r="A31" s="472"/>
      <c r="B31" s="473"/>
      <c r="C31" s="474"/>
      <c r="D31" s="20" t="s">
        <v>298</v>
      </c>
      <c r="E31" s="20" t="s">
        <v>299</v>
      </c>
      <c r="F31" s="21" t="s">
        <v>288</v>
      </c>
      <c r="G31" s="20" t="s">
        <v>298</v>
      </c>
      <c r="H31" s="20" t="s">
        <v>299</v>
      </c>
      <c r="I31" s="22" t="s">
        <v>288</v>
      </c>
    </row>
    <row r="32" spans="1:9">
      <c r="A32" s="379" t="s">
        <v>350</v>
      </c>
      <c r="B32" s="380"/>
      <c r="C32" s="383" t="s">
        <v>320</v>
      </c>
      <c r="D32" s="384"/>
      <c r="E32" s="384"/>
      <c r="F32" s="384"/>
      <c r="G32" s="384"/>
      <c r="H32" s="384"/>
      <c r="I32" s="385"/>
    </row>
    <row r="33" spans="1:9">
      <c r="A33" s="381"/>
      <c r="B33" s="382"/>
      <c r="C33" s="386" t="s">
        <v>351</v>
      </c>
      <c r="D33" s="387"/>
      <c r="E33" s="387"/>
      <c r="F33" s="387"/>
      <c r="G33" s="387"/>
      <c r="H33" s="387"/>
      <c r="I33" s="388"/>
    </row>
    <row r="34" spans="1:9">
      <c r="A34" s="361" t="s">
        <v>352</v>
      </c>
      <c r="B34" s="363" t="s">
        <v>353</v>
      </c>
      <c r="C34" s="23" t="s">
        <v>354</v>
      </c>
      <c r="D34" s="24"/>
      <c r="E34" s="24"/>
      <c r="F34" s="25"/>
      <c r="G34" s="25"/>
      <c r="H34" s="25"/>
      <c r="I34" s="26"/>
    </row>
    <row r="35" spans="1:9">
      <c r="A35" s="361"/>
      <c r="B35" s="363"/>
      <c r="C35" s="462" t="s">
        <v>441</v>
      </c>
      <c r="D35" s="463"/>
      <c r="E35" s="463"/>
      <c r="F35" s="463"/>
      <c r="G35" s="463"/>
      <c r="H35" s="463"/>
      <c r="I35" s="464"/>
    </row>
    <row r="36" spans="1:9" ht="17.25" thickBot="1">
      <c r="A36" s="437" t="s">
        <v>355</v>
      </c>
      <c r="B36" s="438"/>
      <c r="C36" s="27"/>
      <c r="D36" s="28" t="s">
        <v>356</v>
      </c>
      <c r="E36" s="28" t="s">
        <v>356</v>
      </c>
      <c r="F36" s="28" t="s">
        <v>356</v>
      </c>
      <c r="G36" s="29">
        <f ca="1">SUM(Armavir!C11:C15,Armavir!C28:C43)</f>
        <v>155345</v>
      </c>
      <c r="H36" s="29">
        <f ca="1">SUM(Armavir!D11:D15,Armavir!D28:D43)</f>
        <v>710170.65</v>
      </c>
      <c r="I36" s="29">
        <f ca="1">SUM(Armavir!E11:E15,Armavir!E28:E43)</f>
        <v>739372</v>
      </c>
    </row>
    <row r="37" spans="1:9">
      <c r="A37" s="439"/>
      <c r="B37" s="440"/>
      <c r="C37" s="440"/>
      <c r="D37" s="440"/>
      <c r="E37" s="440"/>
      <c r="F37" s="440"/>
      <c r="G37" s="440"/>
      <c r="H37" s="441"/>
      <c r="I37" s="442"/>
    </row>
    <row r="38" spans="1:9" ht="17.25" thickBot="1">
      <c r="A38" s="484" t="s">
        <v>122</v>
      </c>
      <c r="B38" s="485"/>
      <c r="C38" s="485"/>
      <c r="D38" s="485"/>
      <c r="E38" s="485"/>
      <c r="F38" s="485"/>
      <c r="G38" s="485"/>
      <c r="H38" s="485"/>
      <c r="I38" s="486"/>
    </row>
    <row r="39" spans="1:9" ht="17.25" thickBot="1">
      <c r="A39" s="449" t="s">
        <v>358</v>
      </c>
      <c r="B39" s="450"/>
      <c r="C39" s="450"/>
      <c r="D39" s="450"/>
      <c r="E39" s="450"/>
      <c r="F39" s="450"/>
      <c r="G39" s="450"/>
      <c r="H39" s="450"/>
      <c r="I39" s="451"/>
    </row>
    <row r="40" spans="1:9" ht="81.75" customHeight="1" thickBot="1">
      <c r="A40" s="452" t="s">
        <v>359</v>
      </c>
      <c r="B40" s="453"/>
      <c r="C40" s="454" t="s">
        <v>360</v>
      </c>
      <c r="D40" s="455"/>
      <c r="E40" s="455"/>
      <c r="F40" s="455"/>
      <c r="G40" s="455"/>
      <c r="H40" s="455"/>
      <c r="I40" s="456"/>
    </row>
    <row r="41" spans="1:9" ht="59.25" customHeight="1" thickBot="1">
      <c r="A41" s="457" t="s">
        <v>361</v>
      </c>
      <c r="B41" s="458"/>
      <c r="C41" s="30"/>
      <c r="D41" s="30"/>
      <c r="E41" s="30"/>
      <c r="F41" s="30"/>
      <c r="G41" s="30"/>
      <c r="H41" s="30"/>
      <c r="I41" s="31"/>
    </row>
    <row r="42" spans="1:9">
      <c r="A42" s="357" t="s">
        <v>362</v>
      </c>
      <c r="B42" s="358"/>
      <c r="C42" s="358"/>
      <c r="D42" s="358"/>
      <c r="E42" s="358"/>
      <c r="F42" s="358"/>
      <c r="G42" s="359"/>
      <c r="H42" s="359"/>
      <c r="I42" s="360"/>
    </row>
    <row r="43" spans="1:9" ht="17.25" thickBot="1">
      <c r="A43" s="349" t="s">
        <v>442</v>
      </c>
      <c r="B43" s="350"/>
      <c r="C43" s="350"/>
      <c r="D43" s="350"/>
      <c r="E43" s="350"/>
      <c r="F43" s="350"/>
      <c r="G43" s="351"/>
      <c r="H43" s="351"/>
      <c r="I43" s="352"/>
    </row>
    <row r="44" spans="1:9">
      <c r="A44" s="357" t="s">
        <v>363</v>
      </c>
      <c r="B44" s="358"/>
      <c r="C44" s="358"/>
      <c r="D44" s="358"/>
      <c r="E44" s="358"/>
      <c r="F44" s="358"/>
      <c r="G44" s="359"/>
      <c r="H44" s="359"/>
      <c r="I44" s="360"/>
    </row>
    <row r="45" spans="1:9" ht="17.25" thickBot="1">
      <c r="A45" s="349" t="s">
        <v>382</v>
      </c>
      <c r="B45" s="350"/>
      <c r="C45" s="350"/>
      <c r="D45" s="350"/>
      <c r="E45" s="350"/>
      <c r="F45" s="350"/>
      <c r="G45" s="351"/>
      <c r="H45" s="351"/>
      <c r="I45" s="352"/>
    </row>
    <row r="46" spans="1:9">
      <c r="A46" s="420" t="s">
        <v>412</v>
      </c>
      <c r="B46" s="497"/>
      <c r="C46" s="497"/>
      <c r="D46" s="497"/>
      <c r="E46" s="497"/>
      <c r="F46" s="497"/>
      <c r="G46" s="497"/>
      <c r="H46" s="497"/>
      <c r="I46" s="421"/>
    </row>
    <row r="47" spans="1:9" ht="17.25" thickBot="1">
      <c r="A47" s="299" t="s">
        <v>413</v>
      </c>
      <c r="B47" s="300"/>
      <c r="C47" s="300"/>
      <c r="D47" s="325"/>
      <c r="E47" s="325"/>
      <c r="F47" s="325"/>
      <c r="G47" s="325"/>
      <c r="H47" s="325"/>
      <c r="I47" s="327"/>
    </row>
    <row r="48" spans="1:9" ht="24.75" customHeight="1">
      <c r="A48" s="498" t="s">
        <v>347</v>
      </c>
      <c r="B48" s="499"/>
      <c r="C48" s="499"/>
      <c r="D48" s="416" t="s">
        <v>323</v>
      </c>
      <c r="E48" s="416"/>
      <c r="F48" s="416"/>
      <c r="G48" s="416"/>
      <c r="H48" s="416"/>
      <c r="I48" s="416"/>
    </row>
    <row r="49" spans="1:9">
      <c r="A49" s="500"/>
      <c r="B49" s="501"/>
      <c r="C49" s="501"/>
      <c r="D49" s="505" t="s">
        <v>414</v>
      </c>
      <c r="E49" s="505"/>
      <c r="F49" s="505"/>
      <c r="G49" s="505" t="s">
        <v>415</v>
      </c>
      <c r="H49" s="505"/>
      <c r="I49" s="505"/>
    </row>
    <row r="50" spans="1:9" ht="47.25" customHeight="1" thickBot="1">
      <c r="A50" s="502"/>
      <c r="B50" s="503"/>
      <c r="C50" s="504"/>
      <c r="D50" s="20" t="s">
        <v>298</v>
      </c>
      <c r="E50" s="20" t="s">
        <v>299</v>
      </c>
      <c r="F50" s="20" t="s">
        <v>288</v>
      </c>
      <c r="G50" s="20" t="s">
        <v>298</v>
      </c>
      <c r="H50" s="20" t="s">
        <v>299</v>
      </c>
      <c r="I50" s="20" t="s">
        <v>288</v>
      </c>
    </row>
    <row r="51" spans="1:9">
      <c r="A51" s="315" t="s">
        <v>350</v>
      </c>
      <c r="B51" s="316"/>
      <c r="C51" s="321" t="s">
        <v>320</v>
      </c>
      <c r="D51" s="322"/>
      <c r="E51" s="322"/>
      <c r="F51" s="322"/>
      <c r="G51" s="322"/>
      <c r="H51" s="322"/>
      <c r="I51" s="323"/>
    </row>
    <row r="52" spans="1:9">
      <c r="A52" s="317"/>
      <c r="B52" s="318"/>
      <c r="C52" s="324" t="s">
        <v>370</v>
      </c>
      <c r="D52" s="325"/>
      <c r="E52" s="325"/>
      <c r="F52" s="326"/>
      <c r="G52" s="326"/>
      <c r="H52" s="326"/>
      <c r="I52" s="327"/>
    </row>
    <row r="53" spans="1:9" ht="17.25" thickBot="1">
      <c r="A53" s="319"/>
      <c r="B53" s="320"/>
      <c r="C53" s="328" t="s">
        <v>371</v>
      </c>
      <c r="D53" s="329"/>
      <c r="E53" s="329"/>
      <c r="F53" s="330"/>
      <c r="G53" s="330"/>
      <c r="H53" s="330"/>
      <c r="I53" s="331"/>
    </row>
    <row r="54" spans="1:9" ht="17.25" thickBot="1">
      <c r="A54" s="40" t="s">
        <v>372</v>
      </c>
      <c r="B54" s="41" t="s">
        <v>373</v>
      </c>
      <c r="C54" s="299" t="s">
        <v>478</v>
      </c>
      <c r="D54" s="300"/>
      <c r="E54" s="300"/>
      <c r="F54" s="300"/>
      <c r="G54" s="300"/>
      <c r="H54" s="300"/>
      <c r="I54" s="301"/>
    </row>
    <row r="55" spans="1:9" ht="66.75" thickBot="1">
      <c r="A55" s="420" t="s">
        <v>374</v>
      </c>
      <c r="B55" s="421"/>
      <c r="C55" s="42" t="s">
        <v>375</v>
      </c>
      <c r="D55" s="47">
        <v>0</v>
      </c>
      <c r="E55" s="47">
        <v>14</v>
      </c>
      <c r="F55" s="47">
        <v>14</v>
      </c>
      <c r="G55" s="41"/>
      <c r="H55" s="41"/>
      <c r="I55" s="41"/>
    </row>
    <row r="56" spans="1:9" ht="50.25" thickBot="1">
      <c r="A56" s="299"/>
      <c r="B56" s="301"/>
      <c r="C56" s="42" t="s">
        <v>376</v>
      </c>
      <c r="D56" s="47"/>
      <c r="E56" s="47">
        <v>10695</v>
      </c>
      <c r="F56" s="47">
        <v>10695</v>
      </c>
      <c r="G56" s="41"/>
      <c r="H56" s="41"/>
      <c r="I56" s="41"/>
    </row>
    <row r="57" spans="1:9" ht="17.25" thickBot="1">
      <c r="A57" s="308" t="s">
        <v>377</v>
      </c>
      <c r="B57" s="310"/>
      <c r="C57" s="42"/>
      <c r="D57" s="42"/>
      <c r="E57" s="42"/>
      <c r="F57" s="41"/>
      <c r="G57" s="41"/>
      <c r="H57" s="41"/>
      <c r="I57" s="41"/>
    </row>
    <row r="58" spans="1:9" ht="52.5" customHeight="1" thickBot="1">
      <c r="A58" s="308" t="s">
        <v>378</v>
      </c>
      <c r="B58" s="309"/>
      <c r="C58" s="310"/>
      <c r="D58" s="42"/>
      <c r="E58" s="42"/>
      <c r="F58" s="41"/>
      <c r="G58" s="44">
        <f ca="1">SUM(Armavir!C44:C48)</f>
        <v>0</v>
      </c>
      <c r="H58" s="44">
        <f ca="1">SUM(Armavir!D44:D48)</f>
        <v>185280</v>
      </c>
      <c r="I58" s="44">
        <f ca="1">SUM(Armavir!E44:E48)</f>
        <v>185280</v>
      </c>
    </row>
    <row r="59" spans="1:9" ht="36" customHeight="1" thickBot="1">
      <c r="A59" s="308" t="s">
        <v>379</v>
      </c>
      <c r="B59" s="310"/>
      <c r="C59" s="45">
        <f>I58</f>
        <v>185280</v>
      </c>
      <c r="D59" s="46"/>
      <c r="E59" s="46"/>
      <c r="F59" s="41"/>
      <c r="G59" s="41"/>
      <c r="H59" s="41"/>
      <c r="I59" s="41"/>
    </row>
    <row r="60" spans="1:9" ht="87" customHeight="1" thickBot="1">
      <c r="A60" s="308" t="s">
        <v>380</v>
      </c>
      <c r="B60" s="310"/>
      <c r="C60" s="42"/>
      <c r="D60" s="42"/>
      <c r="E60" s="42"/>
      <c r="F60" s="41"/>
      <c r="G60" s="41"/>
      <c r="H60" s="41"/>
      <c r="I60" s="41"/>
    </row>
    <row r="61" spans="1:9" ht="17.25" thickBot="1">
      <c r="A61" s="417" t="s">
        <v>362</v>
      </c>
      <c r="B61" s="418"/>
      <c r="C61" s="418"/>
      <c r="D61" s="418"/>
      <c r="E61" s="418"/>
      <c r="F61" s="418"/>
      <c r="G61" s="418"/>
      <c r="H61" s="418"/>
      <c r="I61" s="419"/>
    </row>
    <row r="62" spans="1:9" ht="17.25" thickBot="1">
      <c r="A62" s="308" t="s">
        <v>443</v>
      </c>
      <c r="B62" s="309"/>
      <c r="C62" s="309"/>
      <c r="D62" s="309"/>
      <c r="E62" s="309"/>
      <c r="F62" s="309"/>
      <c r="G62" s="309"/>
      <c r="H62" s="309"/>
      <c r="I62" s="310"/>
    </row>
    <row r="63" spans="1:9" ht="17.25" thickBot="1">
      <c r="A63" s="417" t="s">
        <v>363</v>
      </c>
      <c r="B63" s="418"/>
      <c r="C63" s="418"/>
      <c r="D63" s="418"/>
      <c r="E63" s="418"/>
      <c r="F63" s="418"/>
      <c r="G63" s="418"/>
      <c r="H63" s="418"/>
      <c r="I63" s="419"/>
    </row>
    <row r="64" spans="1:9" ht="24.75" customHeight="1" thickBot="1">
      <c r="A64" s="308" t="s">
        <v>381</v>
      </c>
      <c r="B64" s="309"/>
      <c r="C64" s="309"/>
      <c r="D64" s="309"/>
      <c r="E64" s="309"/>
      <c r="F64" s="309"/>
      <c r="G64" s="309"/>
      <c r="H64" s="309"/>
      <c r="I64" s="310"/>
    </row>
    <row r="65" spans="1:9">
      <c r="A65" s="317"/>
      <c r="B65" s="318"/>
      <c r="C65" s="324" t="s">
        <v>419</v>
      </c>
      <c r="D65" s="325"/>
      <c r="E65" s="325"/>
      <c r="F65" s="326"/>
      <c r="G65" s="326"/>
      <c r="H65" s="326"/>
      <c r="I65" s="327"/>
    </row>
    <row r="66" spans="1:9" ht="17.25" thickBot="1">
      <c r="A66" s="319"/>
      <c r="B66" s="320"/>
      <c r="C66" s="328" t="s">
        <v>371</v>
      </c>
      <c r="D66" s="329"/>
      <c r="E66" s="329"/>
      <c r="F66" s="330"/>
      <c r="G66" s="330"/>
      <c r="H66" s="330"/>
      <c r="I66" s="331"/>
    </row>
    <row r="67" spans="1:9" ht="17.25" thickBot="1">
      <c r="A67" s="40" t="s">
        <v>409</v>
      </c>
      <c r="B67" s="41" t="s">
        <v>373</v>
      </c>
      <c r="C67" s="299" t="s">
        <v>419</v>
      </c>
      <c r="D67" s="300"/>
      <c r="E67" s="300"/>
      <c r="F67" s="300"/>
      <c r="G67" s="300"/>
      <c r="H67" s="300"/>
      <c r="I67" s="301"/>
    </row>
    <row r="68" spans="1:9" ht="33.75" thickBot="1">
      <c r="A68" s="308" t="s">
        <v>374</v>
      </c>
      <c r="B68" s="310"/>
      <c r="C68" s="42" t="s">
        <v>420</v>
      </c>
      <c r="D68" s="41">
        <v>3</v>
      </c>
      <c r="E68" s="41">
        <v>7</v>
      </c>
      <c r="F68" s="41">
        <v>12.2</v>
      </c>
      <c r="G68" s="41"/>
      <c r="H68" s="41"/>
      <c r="I68" s="41"/>
    </row>
    <row r="69" spans="1:9" ht="17.25" thickBot="1">
      <c r="A69" s="308" t="s">
        <v>377</v>
      </c>
      <c r="B69" s="310"/>
      <c r="C69" s="42"/>
      <c r="D69" s="42"/>
      <c r="E69" s="42"/>
      <c r="F69" s="41"/>
      <c r="G69" s="41"/>
      <c r="H69" s="41"/>
      <c r="I69" s="41"/>
    </row>
    <row r="70" spans="1:9" ht="54.75" customHeight="1" thickBot="1">
      <c r="A70" s="308" t="s">
        <v>378</v>
      </c>
      <c r="B70" s="309"/>
      <c r="C70" s="310"/>
      <c r="D70" s="42"/>
      <c r="E70" s="42"/>
      <c r="F70" s="41"/>
      <c r="G70" s="44">
        <f ca="1">SUM(Armavir!C16:C19)</f>
        <v>61940</v>
      </c>
      <c r="H70" s="44">
        <f ca="1">SUM(Armavir!D16:D19)</f>
        <v>128525</v>
      </c>
      <c r="I70" s="44">
        <f ca="1">SUM(Armavir!E16:E19)</f>
        <v>172915</v>
      </c>
    </row>
    <row r="71" spans="1:9" ht="48.75" customHeight="1" thickBot="1">
      <c r="A71" s="308" t="s">
        <v>379</v>
      </c>
      <c r="B71" s="310"/>
      <c r="C71" s="45">
        <f>I70</f>
        <v>172915</v>
      </c>
      <c r="D71" s="45"/>
      <c r="E71" s="45"/>
      <c r="F71" s="41"/>
      <c r="G71" s="41"/>
      <c r="H71" s="41"/>
      <c r="I71" s="41"/>
    </row>
    <row r="72" spans="1:9" ht="103.5" customHeight="1" thickBot="1">
      <c r="A72" s="308" t="s">
        <v>380</v>
      </c>
      <c r="B72" s="310"/>
      <c r="C72" s="42"/>
      <c r="D72" s="42"/>
      <c r="E72" s="42"/>
      <c r="F72" s="41"/>
      <c r="G72" s="41"/>
      <c r="H72" s="41"/>
      <c r="I72" s="41"/>
    </row>
    <row r="73" spans="1:9">
      <c r="A73" s="302" t="s">
        <v>362</v>
      </c>
      <c r="B73" s="303"/>
      <c r="C73" s="303"/>
      <c r="D73" s="303"/>
      <c r="E73" s="303"/>
      <c r="F73" s="303"/>
      <c r="G73" s="303"/>
      <c r="H73" s="303"/>
      <c r="I73" s="304"/>
    </row>
    <row r="74" spans="1:9" ht="17.25" thickBot="1">
      <c r="A74" s="299" t="s">
        <v>444</v>
      </c>
      <c r="B74" s="300"/>
      <c r="C74" s="300"/>
      <c r="D74" s="300"/>
      <c r="E74" s="300"/>
      <c r="F74" s="300"/>
      <c r="G74" s="300"/>
      <c r="H74" s="300"/>
      <c r="I74" s="301"/>
    </row>
    <row r="75" spans="1:9">
      <c r="A75" s="302" t="s">
        <v>363</v>
      </c>
      <c r="B75" s="303"/>
      <c r="C75" s="303"/>
      <c r="D75" s="303"/>
      <c r="E75" s="303"/>
      <c r="F75" s="303"/>
      <c r="G75" s="303"/>
      <c r="H75" s="303"/>
      <c r="I75" s="304"/>
    </row>
    <row r="76" spans="1:9" ht="17.25" thickBot="1">
      <c r="A76" s="299" t="s">
        <v>381</v>
      </c>
      <c r="B76" s="300"/>
      <c r="C76" s="300"/>
      <c r="D76" s="300"/>
      <c r="E76" s="300"/>
      <c r="F76" s="300"/>
      <c r="G76" s="300"/>
      <c r="H76" s="300"/>
      <c r="I76" s="301"/>
    </row>
    <row r="77" spans="1:9">
      <c r="A77" s="379" t="s">
        <v>350</v>
      </c>
      <c r="B77" s="380"/>
      <c r="C77" s="383" t="s">
        <v>320</v>
      </c>
      <c r="D77" s="384"/>
      <c r="E77" s="384"/>
      <c r="F77" s="384"/>
      <c r="G77" s="384"/>
      <c r="H77" s="384"/>
      <c r="I77" s="385"/>
    </row>
    <row r="78" spans="1:9">
      <c r="A78" s="381"/>
      <c r="B78" s="382"/>
      <c r="C78" s="386" t="s">
        <v>421</v>
      </c>
      <c r="D78" s="387"/>
      <c r="E78" s="387"/>
      <c r="F78" s="387"/>
      <c r="G78" s="387"/>
      <c r="H78" s="387"/>
      <c r="I78" s="388"/>
    </row>
    <row r="79" spans="1:9">
      <c r="A79" s="361" t="s">
        <v>408</v>
      </c>
      <c r="B79" s="363" t="s">
        <v>373</v>
      </c>
      <c r="C79" s="365" t="s">
        <v>354</v>
      </c>
      <c r="D79" s="366"/>
      <c r="E79" s="366"/>
      <c r="F79" s="366"/>
      <c r="G79" s="366"/>
      <c r="H79" s="366"/>
      <c r="I79" s="367"/>
    </row>
    <row r="80" spans="1:9" ht="17.25" thickBot="1">
      <c r="A80" s="362"/>
      <c r="B80" s="364"/>
      <c r="C80" s="368" t="s">
        <v>422</v>
      </c>
      <c r="D80" s="369"/>
      <c r="E80" s="369"/>
      <c r="F80" s="369"/>
      <c r="G80" s="369"/>
      <c r="H80" s="369"/>
      <c r="I80" s="370"/>
    </row>
    <row r="81" spans="1:9" ht="33">
      <c r="A81" s="347" t="s">
        <v>374</v>
      </c>
      <c r="B81" s="348"/>
      <c r="C81" s="48" t="s">
        <v>423</v>
      </c>
      <c r="D81" s="77">
        <v>3</v>
      </c>
      <c r="E81" s="77">
        <v>3</v>
      </c>
      <c r="F81" s="77">
        <v>3</v>
      </c>
      <c r="G81" s="78"/>
      <c r="H81" s="78"/>
      <c r="I81" s="51"/>
    </row>
    <row r="82" spans="1:9" ht="17.25" thickBot="1">
      <c r="A82" s="345" t="s">
        <v>377</v>
      </c>
      <c r="B82" s="346"/>
      <c r="C82" s="52"/>
      <c r="D82" s="52"/>
      <c r="E82" s="52"/>
      <c r="F82" s="53"/>
      <c r="G82" s="54"/>
      <c r="H82" s="54"/>
      <c r="I82" s="55"/>
    </row>
    <row r="83" spans="1:9" ht="63.75" customHeight="1" thickBot="1">
      <c r="A83" s="353" t="s">
        <v>389</v>
      </c>
      <c r="B83" s="354"/>
      <c r="C83" s="354"/>
      <c r="D83" s="56"/>
      <c r="E83" s="56"/>
      <c r="F83" s="57"/>
      <c r="G83" s="79">
        <f ca="1">SUM(Armavir!C20:C21,Armavir!C49)</f>
        <v>45000</v>
      </c>
      <c r="H83" s="79">
        <f ca="1">SUM(Armavir!D20:D21,Armavir!D49)</f>
        <v>88425</v>
      </c>
      <c r="I83" s="79">
        <f ca="1">SUM(Armavir!E20:E21,Armavir!E49)</f>
        <v>93250</v>
      </c>
    </row>
    <row r="84" spans="1:9" ht="39" customHeight="1" thickBot="1">
      <c r="A84" s="355" t="s">
        <v>390</v>
      </c>
      <c r="B84" s="356"/>
      <c r="C84" s="80">
        <f>I83</f>
        <v>93250</v>
      </c>
      <c r="D84" s="80"/>
      <c r="E84" s="80"/>
      <c r="F84" s="57"/>
      <c r="G84" s="60"/>
      <c r="H84" s="60"/>
      <c r="I84" s="61"/>
    </row>
    <row r="85" spans="1:9" ht="89.25" customHeight="1" thickBot="1">
      <c r="A85" s="355" t="s">
        <v>391</v>
      </c>
      <c r="B85" s="356"/>
      <c r="C85" s="62"/>
      <c r="D85" s="62"/>
      <c r="E85" s="62"/>
      <c r="F85" s="57"/>
      <c r="G85" s="60"/>
      <c r="H85" s="60"/>
      <c r="I85" s="61"/>
    </row>
    <row r="86" spans="1:9">
      <c r="A86" s="357" t="s">
        <v>362</v>
      </c>
      <c r="B86" s="358"/>
      <c r="C86" s="358"/>
      <c r="D86" s="358"/>
      <c r="E86" s="358"/>
      <c r="F86" s="358"/>
      <c r="G86" s="359"/>
      <c r="H86" s="359"/>
      <c r="I86" s="360"/>
    </row>
    <row r="87" spans="1:9" ht="17.25" thickBot="1">
      <c r="A87" s="349" t="s">
        <v>424</v>
      </c>
      <c r="B87" s="350"/>
      <c r="C87" s="350"/>
      <c r="D87" s="350"/>
      <c r="E87" s="350"/>
      <c r="F87" s="350"/>
      <c r="G87" s="351"/>
      <c r="H87" s="351"/>
      <c r="I87" s="352"/>
    </row>
    <row r="88" spans="1:9">
      <c r="A88" s="357" t="s">
        <v>363</v>
      </c>
      <c r="B88" s="358"/>
      <c r="C88" s="358"/>
      <c r="D88" s="358"/>
      <c r="E88" s="358"/>
      <c r="F88" s="358"/>
      <c r="G88" s="359"/>
      <c r="H88" s="359"/>
      <c r="I88" s="360"/>
    </row>
    <row r="89" spans="1:9" ht="17.25" thickBot="1">
      <c r="A89" s="349" t="s">
        <v>381</v>
      </c>
      <c r="B89" s="350"/>
      <c r="C89" s="350"/>
      <c r="D89" s="350"/>
      <c r="E89" s="350"/>
      <c r="F89" s="350"/>
      <c r="G89" s="351"/>
      <c r="H89" s="351"/>
      <c r="I89" s="352"/>
    </row>
    <row r="90" spans="1:9">
      <c r="A90" s="332" t="s">
        <v>350</v>
      </c>
      <c r="B90" s="333"/>
      <c r="C90" s="296" t="s">
        <v>320</v>
      </c>
      <c r="D90" s="297"/>
      <c r="E90" s="297"/>
      <c r="F90" s="297"/>
      <c r="G90" s="297"/>
      <c r="H90" s="297"/>
      <c r="I90" s="298"/>
    </row>
    <row r="91" spans="1:9">
      <c r="A91" s="334"/>
      <c r="B91" s="335"/>
      <c r="C91" s="407" t="s">
        <v>123</v>
      </c>
      <c r="D91" s="408"/>
      <c r="E91" s="408"/>
      <c r="F91" s="409"/>
      <c r="G91" s="409"/>
      <c r="H91" s="409"/>
      <c r="I91" s="410"/>
    </row>
    <row r="92" spans="1:9">
      <c r="A92" s="294" t="s">
        <v>450</v>
      </c>
      <c r="B92" s="295" t="s">
        <v>394</v>
      </c>
      <c r="C92" s="296" t="s">
        <v>354</v>
      </c>
      <c r="D92" s="297"/>
      <c r="E92" s="297"/>
      <c r="F92" s="297"/>
      <c r="G92" s="297"/>
      <c r="H92" s="297"/>
      <c r="I92" s="298"/>
    </row>
    <row r="93" spans="1:9" ht="33.75" customHeight="1" thickBot="1">
      <c r="A93" s="294"/>
      <c r="B93" s="295"/>
      <c r="C93" s="342" t="s">
        <v>124</v>
      </c>
      <c r="D93" s="343"/>
      <c r="E93" s="343"/>
      <c r="F93" s="343"/>
      <c r="G93" s="343"/>
      <c r="H93" s="343"/>
      <c r="I93" s="344"/>
    </row>
    <row r="94" spans="1:9" ht="50.25" customHeight="1" thickBot="1">
      <c r="A94" s="305" t="s">
        <v>396</v>
      </c>
      <c r="B94" s="306"/>
      <c r="C94" s="63" t="s">
        <v>397</v>
      </c>
      <c r="D94" s="65">
        <v>3</v>
      </c>
      <c r="E94" s="65">
        <v>3</v>
      </c>
      <c r="F94" s="64">
        <v>3</v>
      </c>
      <c r="G94" s="71"/>
      <c r="H94" s="71"/>
      <c r="I94" s="66"/>
    </row>
    <row r="95" spans="1:9" ht="17.25" thickBot="1">
      <c r="A95" s="305" t="s">
        <v>398</v>
      </c>
      <c r="B95" s="306"/>
      <c r="C95" s="63"/>
      <c r="D95" s="67" t="s">
        <v>356</v>
      </c>
      <c r="E95" s="67" t="s">
        <v>356</v>
      </c>
      <c r="F95" s="67" t="s">
        <v>356</v>
      </c>
      <c r="G95" s="235">
        <f ca="1">SUM(Armavir!C54:C56)</f>
        <v>0</v>
      </c>
      <c r="H95" s="235">
        <f ca="1">SUM(Armavir!D54:D56)</f>
        <v>25242</v>
      </c>
      <c r="I95" s="235">
        <f ca="1">SUM(Armavir!E54:E56)</f>
        <v>25242</v>
      </c>
    </row>
    <row r="96" spans="1:9" ht="17.25" thickBot="1">
      <c r="A96" s="305" t="s">
        <v>399</v>
      </c>
      <c r="B96" s="307"/>
      <c r="C96" s="306"/>
      <c r="D96" s="70"/>
      <c r="E96" s="70"/>
      <c r="F96" s="67"/>
      <c r="G96" s="71"/>
      <c r="H96" s="71"/>
      <c r="I96" s="66"/>
    </row>
    <row r="97" spans="1:9">
      <c r="A97" s="284" t="s">
        <v>400</v>
      </c>
      <c r="B97" s="285"/>
      <c r="C97" s="285"/>
      <c r="D97" s="285"/>
      <c r="E97" s="285"/>
      <c r="F97" s="285"/>
      <c r="G97" s="285"/>
      <c r="H97" s="285"/>
      <c r="I97" s="286"/>
    </row>
    <row r="98" spans="1:9" ht="17.25" thickBot="1">
      <c r="A98" s="287" t="s">
        <v>521</v>
      </c>
      <c r="B98" s="288"/>
      <c r="C98" s="288"/>
      <c r="D98" s="288"/>
      <c r="E98" s="288"/>
      <c r="F98" s="288"/>
      <c r="G98" s="288"/>
      <c r="H98" s="288"/>
      <c r="I98" s="289"/>
    </row>
    <row r="99" spans="1:9">
      <c r="A99" s="290" t="s">
        <v>362</v>
      </c>
      <c r="B99" s="291"/>
      <c r="C99" s="291"/>
      <c r="D99" s="291"/>
      <c r="E99" s="291"/>
      <c r="F99" s="291"/>
      <c r="G99" s="292"/>
      <c r="H99" s="292"/>
      <c r="I99" s="293"/>
    </row>
    <row r="100" spans="1:9" ht="15" customHeight="1" thickBot="1">
      <c r="A100" s="311" t="s">
        <v>402</v>
      </c>
      <c r="B100" s="312"/>
      <c r="C100" s="312"/>
      <c r="D100" s="312"/>
      <c r="E100" s="312"/>
      <c r="F100" s="312"/>
      <c r="G100" s="313"/>
      <c r="H100" s="313"/>
      <c r="I100" s="314"/>
    </row>
    <row r="101" spans="1:9">
      <c r="A101" s="290" t="s">
        <v>363</v>
      </c>
      <c r="B101" s="291"/>
      <c r="C101" s="291"/>
      <c r="D101" s="291"/>
      <c r="E101" s="291"/>
      <c r="F101" s="291"/>
      <c r="G101" s="292"/>
      <c r="H101" s="292"/>
      <c r="I101" s="293"/>
    </row>
    <row r="102" spans="1:9" ht="33.75" customHeight="1" thickBot="1">
      <c r="A102" s="311" t="s">
        <v>403</v>
      </c>
      <c r="B102" s="312"/>
      <c r="C102" s="312"/>
      <c r="D102" s="312"/>
      <c r="E102" s="312"/>
      <c r="F102" s="312"/>
      <c r="G102" s="313"/>
      <c r="H102" s="313"/>
      <c r="I102" s="314"/>
    </row>
    <row r="103" spans="1:9" customFormat="1">
      <c r="A103" s="379" t="s">
        <v>350</v>
      </c>
      <c r="B103" s="380"/>
      <c r="C103" s="383" t="s">
        <v>320</v>
      </c>
      <c r="D103" s="384"/>
      <c r="E103" s="384"/>
      <c r="F103" s="384"/>
      <c r="G103" s="384"/>
      <c r="H103" s="384"/>
      <c r="I103" s="385"/>
    </row>
    <row r="104" spans="1:9" customFormat="1">
      <c r="A104" s="381"/>
      <c r="B104" s="382"/>
      <c r="C104" s="386" t="s">
        <v>384</v>
      </c>
      <c r="D104" s="387"/>
      <c r="E104" s="387"/>
      <c r="F104" s="387"/>
      <c r="G104" s="387"/>
      <c r="H104" s="387"/>
      <c r="I104" s="388"/>
    </row>
    <row r="105" spans="1:9" customFormat="1">
      <c r="A105" s="361" t="s">
        <v>409</v>
      </c>
      <c r="B105" s="363" t="s">
        <v>373</v>
      </c>
      <c r="C105" s="365" t="s">
        <v>354</v>
      </c>
      <c r="D105" s="366"/>
      <c r="E105" s="366"/>
      <c r="F105" s="366"/>
      <c r="G105" s="366"/>
      <c r="H105" s="366"/>
      <c r="I105" s="367"/>
    </row>
    <row r="106" spans="1:9" customFormat="1" ht="33" customHeight="1" thickBot="1">
      <c r="A106" s="362"/>
      <c r="B106" s="364"/>
      <c r="C106" s="368" t="s">
        <v>386</v>
      </c>
      <c r="D106" s="369"/>
      <c r="E106" s="369"/>
      <c r="F106" s="369"/>
      <c r="G106" s="369"/>
      <c r="H106" s="369"/>
      <c r="I106" s="370"/>
    </row>
    <row r="107" spans="1:9" customFormat="1" ht="66">
      <c r="A107" s="347" t="s">
        <v>374</v>
      </c>
      <c r="B107" s="348"/>
      <c r="C107" s="48" t="s">
        <v>387</v>
      </c>
      <c r="D107" s="77">
        <v>36</v>
      </c>
      <c r="E107" s="77">
        <v>36</v>
      </c>
      <c r="F107" s="77">
        <v>36</v>
      </c>
      <c r="G107" s="50"/>
      <c r="H107" s="50"/>
      <c r="I107" s="51"/>
    </row>
    <row r="108" spans="1:9" customFormat="1" ht="83.25" thickBot="1">
      <c r="A108" s="345" t="s">
        <v>377</v>
      </c>
      <c r="B108" s="346"/>
      <c r="C108" s="52" t="s">
        <v>388</v>
      </c>
      <c r="D108" s="52"/>
      <c r="E108" s="52"/>
      <c r="F108" s="53">
        <v>100</v>
      </c>
      <c r="G108" s="54"/>
      <c r="H108" s="54"/>
      <c r="I108" s="55"/>
    </row>
    <row r="109" spans="1:9" customFormat="1" ht="59.25" customHeight="1" thickBot="1">
      <c r="A109" s="353" t="s">
        <v>389</v>
      </c>
      <c r="B109" s="354"/>
      <c r="C109" s="354"/>
      <c r="D109" s="56"/>
      <c r="E109" s="56"/>
      <c r="F109" s="57"/>
      <c r="G109" s="58">
        <f ca="1">Armavir!C57</f>
        <v>37706</v>
      </c>
      <c r="H109" s="58">
        <f ca="1">Armavir!D57</f>
        <v>37706</v>
      </c>
      <c r="I109" s="58">
        <f ca="1">Armavir!E57</f>
        <v>37706</v>
      </c>
    </row>
    <row r="110" spans="1:9" customFormat="1" ht="42.75" customHeight="1" thickBot="1">
      <c r="A110" s="355" t="s">
        <v>390</v>
      </c>
      <c r="B110" s="356"/>
      <c r="C110" s="58">
        <f>I109</f>
        <v>37706</v>
      </c>
      <c r="D110" s="59"/>
      <c r="E110" s="59"/>
      <c r="F110" s="57"/>
      <c r="G110" s="60"/>
      <c r="H110" s="60"/>
      <c r="I110" s="61"/>
    </row>
    <row r="111" spans="1:9" customFormat="1" ht="67.5" customHeight="1" thickBot="1">
      <c r="A111" s="355" t="s">
        <v>391</v>
      </c>
      <c r="B111" s="356"/>
      <c r="C111" s="62"/>
      <c r="D111" s="62"/>
      <c r="E111" s="62"/>
      <c r="F111" s="57"/>
      <c r="G111" s="60"/>
      <c r="H111" s="60"/>
      <c r="I111" s="61"/>
    </row>
    <row r="112" spans="1:9" customFormat="1">
      <c r="A112" s="357" t="s">
        <v>362</v>
      </c>
      <c r="B112" s="358"/>
      <c r="C112" s="358"/>
      <c r="D112" s="358"/>
      <c r="E112" s="358"/>
      <c r="F112" s="358"/>
      <c r="G112" s="359"/>
      <c r="H112" s="359"/>
      <c r="I112" s="360"/>
    </row>
    <row r="113" spans="1:9" customFormat="1" ht="17.25" thickBot="1">
      <c r="A113" s="349" t="s">
        <v>125</v>
      </c>
      <c r="B113" s="350"/>
      <c r="C113" s="350"/>
      <c r="D113" s="350"/>
      <c r="E113" s="350"/>
      <c r="F113" s="350"/>
      <c r="G113" s="351"/>
      <c r="H113" s="351"/>
      <c r="I113" s="352"/>
    </row>
    <row r="114" spans="1:9" customFormat="1">
      <c r="A114" s="357" t="s">
        <v>363</v>
      </c>
      <c r="B114" s="358"/>
      <c r="C114" s="358"/>
      <c r="D114" s="358"/>
      <c r="E114" s="358"/>
      <c r="F114" s="358"/>
      <c r="G114" s="359"/>
      <c r="H114" s="359"/>
      <c r="I114" s="360"/>
    </row>
    <row r="115" spans="1:9" customFormat="1" ht="17.25" thickBot="1">
      <c r="A115" s="349" t="s">
        <v>381</v>
      </c>
      <c r="B115" s="350"/>
      <c r="C115" s="350"/>
      <c r="D115" s="350"/>
      <c r="E115" s="350"/>
      <c r="F115" s="350"/>
      <c r="G115" s="351"/>
      <c r="H115" s="351"/>
      <c r="I115" s="352"/>
    </row>
    <row r="116" spans="1:9">
      <c r="A116" s="315" t="s">
        <v>350</v>
      </c>
      <c r="B116" s="316"/>
      <c r="C116" s="321" t="s">
        <v>320</v>
      </c>
      <c r="D116" s="322"/>
      <c r="E116" s="322"/>
      <c r="F116" s="322"/>
      <c r="G116" s="322"/>
      <c r="H116" s="322"/>
      <c r="I116" s="323"/>
    </row>
    <row r="117" spans="1:9">
      <c r="A117" s="317"/>
      <c r="B117" s="318"/>
      <c r="C117" s="324" t="s">
        <v>416</v>
      </c>
      <c r="D117" s="325"/>
      <c r="E117" s="325"/>
      <c r="F117" s="326"/>
      <c r="G117" s="326"/>
      <c r="H117" s="326"/>
      <c r="I117" s="327"/>
    </row>
    <row r="118" spans="1:9" ht="17.25" thickBot="1">
      <c r="A118" s="319"/>
      <c r="B118" s="320"/>
      <c r="C118" s="328" t="s">
        <v>371</v>
      </c>
      <c r="D118" s="329"/>
      <c r="E118" s="329"/>
      <c r="F118" s="330"/>
      <c r="G118" s="330"/>
      <c r="H118" s="330"/>
      <c r="I118" s="331"/>
    </row>
    <row r="119" spans="1:9" ht="17.25" thickBot="1">
      <c r="A119" s="40" t="s">
        <v>409</v>
      </c>
      <c r="B119" s="41" t="s">
        <v>373</v>
      </c>
      <c r="C119" s="299" t="s">
        <v>417</v>
      </c>
      <c r="D119" s="300"/>
      <c r="E119" s="300"/>
      <c r="F119" s="300"/>
      <c r="G119" s="300"/>
      <c r="H119" s="300"/>
      <c r="I119" s="301"/>
    </row>
    <row r="120" spans="1:9" ht="49.5" customHeight="1" thickBot="1">
      <c r="A120" s="308" t="s">
        <v>374</v>
      </c>
      <c r="B120" s="310"/>
      <c r="C120" s="42" t="s">
        <v>418</v>
      </c>
      <c r="D120" s="42"/>
      <c r="E120" s="42"/>
      <c r="F120" s="41"/>
      <c r="G120" s="41"/>
      <c r="H120" s="41"/>
      <c r="I120" s="41"/>
    </row>
    <row r="121" spans="1:9" ht="17.25" thickBot="1">
      <c r="A121" s="308" t="s">
        <v>377</v>
      </c>
      <c r="B121" s="310"/>
      <c r="C121" s="42"/>
      <c r="D121" s="42"/>
      <c r="E121" s="42"/>
      <c r="F121" s="41"/>
      <c r="G121" s="41"/>
      <c r="H121" s="41"/>
      <c r="I121" s="41"/>
    </row>
    <row r="122" spans="1:9" ht="55.5" customHeight="1" thickBot="1">
      <c r="A122" s="308" t="s">
        <v>378</v>
      </c>
      <c r="B122" s="309"/>
      <c r="C122" s="310"/>
      <c r="D122" s="42"/>
      <c r="E122" s="42"/>
      <c r="F122" s="41"/>
      <c r="G122" s="75">
        <f ca="1">SUM(Armavir!C51)</f>
        <v>0</v>
      </c>
      <c r="H122" s="75">
        <f ca="1">Armavir!D51</f>
        <v>6176</v>
      </c>
      <c r="I122" s="75">
        <f ca="1">Armavir!E51</f>
        <v>7720</v>
      </c>
    </row>
    <row r="123" spans="1:9" ht="54.75" customHeight="1" thickBot="1">
      <c r="A123" s="308" t="s">
        <v>379</v>
      </c>
      <c r="B123" s="310"/>
      <c r="C123" s="76">
        <f>I122</f>
        <v>7720</v>
      </c>
      <c r="D123" s="76"/>
      <c r="E123" s="76"/>
      <c r="F123" s="41"/>
      <c r="G123" s="41"/>
      <c r="H123" s="41"/>
      <c r="I123" s="41"/>
    </row>
    <row r="124" spans="1:9" ht="90.75" customHeight="1" thickBot="1">
      <c r="A124" s="308" t="s">
        <v>380</v>
      </c>
      <c r="B124" s="310"/>
      <c r="C124" s="42"/>
      <c r="D124" s="42"/>
      <c r="E124" s="42"/>
      <c r="F124" s="41"/>
      <c r="G124" s="41"/>
      <c r="H124" s="41"/>
      <c r="I124" s="41"/>
    </row>
    <row r="125" spans="1:9">
      <c r="A125" s="302" t="s">
        <v>362</v>
      </c>
      <c r="B125" s="303"/>
      <c r="C125" s="303"/>
      <c r="D125" s="303"/>
      <c r="E125" s="303"/>
      <c r="F125" s="303"/>
      <c r="G125" s="303"/>
      <c r="H125" s="303"/>
      <c r="I125" s="304"/>
    </row>
    <row r="126" spans="1:9" ht="17.25" thickBot="1">
      <c r="A126" s="299" t="s">
        <v>261</v>
      </c>
      <c r="B126" s="300"/>
      <c r="C126" s="300"/>
      <c r="D126" s="300"/>
      <c r="E126" s="300"/>
      <c r="F126" s="300"/>
      <c r="G126" s="300"/>
      <c r="H126" s="300"/>
      <c r="I126" s="301"/>
    </row>
    <row r="127" spans="1:9">
      <c r="A127" s="302" t="s">
        <v>363</v>
      </c>
      <c r="B127" s="303"/>
      <c r="C127" s="303"/>
      <c r="D127" s="303"/>
      <c r="E127" s="303"/>
      <c r="F127" s="303"/>
      <c r="G127" s="303"/>
      <c r="H127" s="303"/>
      <c r="I127" s="304"/>
    </row>
    <row r="128" spans="1:9" ht="21.75" customHeight="1" thickBot="1">
      <c r="A128" s="299" t="s">
        <v>381</v>
      </c>
      <c r="B128" s="300"/>
      <c r="C128" s="300"/>
      <c r="D128" s="300"/>
      <c r="E128" s="300"/>
      <c r="F128" s="300"/>
      <c r="G128" s="300"/>
      <c r="H128" s="300"/>
      <c r="I128" s="301"/>
    </row>
  </sheetData>
  <mergeCells count="141">
    <mergeCell ref="A88:I88"/>
    <mergeCell ref="A79:A80"/>
    <mergeCell ref="B79:B80"/>
    <mergeCell ref="C79:I79"/>
    <mergeCell ref="C80:I80"/>
    <mergeCell ref="A89:I89"/>
    <mergeCell ref="A83:C83"/>
    <mergeCell ref="A84:B84"/>
    <mergeCell ref="A85:B85"/>
    <mergeCell ref="A86:I86"/>
    <mergeCell ref="A87:I87"/>
    <mergeCell ref="A70:C70"/>
    <mergeCell ref="A81:B81"/>
    <mergeCell ref="A82:B82"/>
    <mergeCell ref="A73:I73"/>
    <mergeCell ref="A74:I74"/>
    <mergeCell ref="A75:I75"/>
    <mergeCell ref="A76:I76"/>
    <mergeCell ref="A77:B78"/>
    <mergeCell ref="C77:I77"/>
    <mergeCell ref="C78:I78"/>
    <mergeCell ref="A57:B57"/>
    <mergeCell ref="A58:C58"/>
    <mergeCell ref="A59:B59"/>
    <mergeCell ref="C67:I67"/>
    <mergeCell ref="A68:B68"/>
    <mergeCell ref="A69:B69"/>
    <mergeCell ref="A63:I63"/>
    <mergeCell ref="A64:I64"/>
    <mergeCell ref="C54:I54"/>
    <mergeCell ref="A71:B71"/>
    <mergeCell ref="A72:B72"/>
    <mergeCell ref="A51:B53"/>
    <mergeCell ref="C51:I51"/>
    <mergeCell ref="C52:I52"/>
    <mergeCell ref="C53:I53"/>
    <mergeCell ref="A55:B56"/>
    <mergeCell ref="D48:I48"/>
    <mergeCell ref="D49:F49"/>
    <mergeCell ref="G49:I49"/>
    <mergeCell ref="A46:I46"/>
    <mergeCell ref="A47:I47"/>
    <mergeCell ref="A65:B66"/>
    <mergeCell ref="C65:I65"/>
    <mergeCell ref="C66:I66"/>
    <mergeCell ref="A61:I61"/>
    <mergeCell ref="A62:I62"/>
    <mergeCell ref="A37:I37"/>
    <mergeCell ref="A38:I38"/>
    <mergeCell ref="A39:I39"/>
    <mergeCell ref="A60:B60"/>
    <mergeCell ref="A41:B41"/>
    <mergeCell ref="A42:I42"/>
    <mergeCell ref="A43:I43"/>
    <mergeCell ref="A44:I44"/>
    <mergeCell ref="A45:I45"/>
    <mergeCell ref="A48:C50"/>
    <mergeCell ref="A27:I27"/>
    <mergeCell ref="A40:B40"/>
    <mergeCell ref="C40:I40"/>
    <mergeCell ref="A32:B33"/>
    <mergeCell ref="C32:I32"/>
    <mergeCell ref="C33:I33"/>
    <mergeCell ref="A34:A35"/>
    <mergeCell ref="B34:B35"/>
    <mergeCell ref="C35:I35"/>
    <mergeCell ref="A36:B36"/>
    <mergeCell ref="A18:B18"/>
    <mergeCell ref="A19:C19"/>
    <mergeCell ref="A20:I20"/>
    <mergeCell ref="A29:C31"/>
    <mergeCell ref="D29:I29"/>
    <mergeCell ref="D30:F30"/>
    <mergeCell ref="G30:I30"/>
    <mergeCell ref="A23:I23"/>
    <mergeCell ref="A24:I24"/>
    <mergeCell ref="A25:I25"/>
    <mergeCell ref="A21:I21"/>
    <mergeCell ref="A22:I22"/>
    <mergeCell ref="A13:B14"/>
    <mergeCell ref="C13:I13"/>
    <mergeCell ref="C14:I14"/>
    <mergeCell ref="A15:A16"/>
    <mergeCell ref="B15:B16"/>
    <mergeCell ref="C15:I15"/>
    <mergeCell ref="C16:I16"/>
    <mergeCell ref="A17:B17"/>
    <mergeCell ref="A10:C12"/>
    <mergeCell ref="D10:I10"/>
    <mergeCell ref="D11:F11"/>
    <mergeCell ref="G11:I11"/>
    <mergeCell ref="A1:I1"/>
    <mergeCell ref="A3:I3"/>
    <mergeCell ref="A6:I6"/>
    <mergeCell ref="A8:I8"/>
    <mergeCell ref="A90:B91"/>
    <mergeCell ref="C90:I90"/>
    <mergeCell ref="C91:I91"/>
    <mergeCell ref="A92:A93"/>
    <mergeCell ref="B92:B93"/>
    <mergeCell ref="C92:I92"/>
    <mergeCell ref="C93:I93"/>
    <mergeCell ref="A98:I98"/>
    <mergeCell ref="A99:I99"/>
    <mergeCell ref="A100:I100"/>
    <mergeCell ref="A101:I101"/>
    <mergeCell ref="A94:B94"/>
    <mergeCell ref="A95:B95"/>
    <mergeCell ref="A96:C96"/>
    <mergeCell ref="A97:I97"/>
    <mergeCell ref="A105:A106"/>
    <mergeCell ref="B105:B106"/>
    <mergeCell ref="C105:I105"/>
    <mergeCell ref="C106:I106"/>
    <mergeCell ref="A102:I102"/>
    <mergeCell ref="A103:B104"/>
    <mergeCell ref="C103:I103"/>
    <mergeCell ref="C104:I104"/>
    <mergeCell ref="A111:B111"/>
    <mergeCell ref="A112:I112"/>
    <mergeCell ref="A113:I113"/>
    <mergeCell ref="A114:I114"/>
    <mergeCell ref="A107:B107"/>
    <mergeCell ref="A108:B108"/>
    <mergeCell ref="A109:C109"/>
    <mergeCell ref="A110:B110"/>
    <mergeCell ref="C119:I119"/>
    <mergeCell ref="A120:B120"/>
    <mergeCell ref="A121:B121"/>
    <mergeCell ref="A122:C122"/>
    <mergeCell ref="A115:I115"/>
    <mergeCell ref="A116:B118"/>
    <mergeCell ref="C116:I116"/>
    <mergeCell ref="C117:I117"/>
    <mergeCell ref="C118:I118"/>
    <mergeCell ref="A127:I127"/>
    <mergeCell ref="A128:I128"/>
    <mergeCell ref="A123:B123"/>
    <mergeCell ref="A124:B124"/>
    <mergeCell ref="A125:I125"/>
    <mergeCell ref="A126:I126"/>
  </mergeCells>
  <phoneticPr fontId="0" type="noConversion"/>
  <pageMargins left="0.2" right="0.19" top="0.17" bottom="0.17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77"/>
  <sheetViews>
    <sheetView tabSelected="1" workbookViewId="0">
      <selection activeCell="A60" sqref="A1:IV65536"/>
    </sheetView>
  </sheetViews>
  <sheetFormatPr defaultRowHeight="15"/>
  <cols>
    <col min="1" max="1" width="6.85546875" style="4" customWidth="1"/>
    <col min="2" max="2" width="53" style="154" customWidth="1"/>
    <col min="3" max="3" width="15" style="4" customWidth="1"/>
    <col min="4" max="4" width="13.7109375" style="4" customWidth="1"/>
    <col min="5" max="5" width="14.28515625" style="4" customWidth="1"/>
    <col min="6" max="16384" width="9.140625" style="4"/>
  </cols>
  <sheetData>
    <row r="1" spans="1:6" ht="17.25" customHeight="1">
      <c r="A1" s="281" t="s">
        <v>304</v>
      </c>
      <c r="B1" s="281"/>
      <c r="C1" s="281"/>
      <c r="D1" s="281"/>
      <c r="E1" s="281"/>
      <c r="F1" s="120"/>
    </row>
    <row r="2" spans="1:6" ht="32.25" customHeight="1">
      <c r="A2" s="281" t="s">
        <v>285</v>
      </c>
      <c r="B2" s="281"/>
      <c r="C2" s="281"/>
      <c r="D2" s="281"/>
      <c r="E2" s="281"/>
      <c r="F2" s="120"/>
    </row>
    <row r="3" spans="1:6" ht="17.25">
      <c r="A3" s="239"/>
      <c r="B3" s="121"/>
      <c r="C3" s="239"/>
      <c r="D3" s="239"/>
      <c r="E3" s="121"/>
    </row>
    <row r="4" spans="1:6" ht="51" customHeight="1">
      <c r="A4" s="282" t="s">
        <v>303</v>
      </c>
      <c r="B4" s="282"/>
      <c r="C4" s="282"/>
      <c r="D4" s="282"/>
      <c r="E4" s="282"/>
    </row>
    <row r="5" spans="1:6" ht="24.75" customHeight="1">
      <c r="A5" s="122"/>
      <c r="B5" s="122"/>
      <c r="C5" s="122"/>
      <c r="D5" s="122"/>
      <c r="E5" s="122"/>
    </row>
    <row r="6" spans="1:6" ht="18">
      <c r="A6" s="283" t="s">
        <v>286</v>
      </c>
      <c r="B6" s="283"/>
      <c r="C6" s="283"/>
      <c r="D6" s="283"/>
      <c r="E6" s="283"/>
    </row>
    <row r="7" spans="1:6" ht="75" customHeight="1">
      <c r="A7" s="3" t="s">
        <v>282</v>
      </c>
      <c r="B7" s="124" t="s">
        <v>287</v>
      </c>
      <c r="C7" s="124" t="s">
        <v>298</v>
      </c>
      <c r="D7" s="124" t="s">
        <v>299</v>
      </c>
      <c r="E7" s="3" t="s">
        <v>288</v>
      </c>
    </row>
    <row r="8" spans="1:6" ht="17.25">
      <c r="A8" s="125"/>
      <c r="B8" s="3" t="s">
        <v>281</v>
      </c>
      <c r="C8" s="243">
        <f>C27+C10+C65</f>
        <v>178517.5</v>
      </c>
      <c r="D8" s="243">
        <f>D27+D10+D65</f>
        <v>976920</v>
      </c>
      <c r="E8" s="243">
        <f>E27+E10+E65</f>
        <v>1135000</v>
      </c>
    </row>
    <row r="9" spans="1:6" ht="17.25">
      <c r="A9" s="125"/>
      <c r="B9" s="125" t="s">
        <v>289</v>
      </c>
      <c r="C9" s="125"/>
      <c r="D9" s="125"/>
      <c r="E9" s="125"/>
    </row>
    <row r="10" spans="1:6" ht="34.5">
      <c r="A10" s="129">
        <v>1</v>
      </c>
      <c r="B10" s="3" t="s">
        <v>293</v>
      </c>
      <c r="C10" s="250">
        <f>SUM(C12:C26)</f>
        <v>0</v>
      </c>
      <c r="D10" s="250">
        <f>SUM(D12:D26)</f>
        <v>250135</v>
      </c>
      <c r="E10" s="250">
        <f>SUM(E12:E26)</f>
        <v>310050</v>
      </c>
    </row>
    <row r="11" spans="1:6" ht="17.25">
      <c r="A11" s="129"/>
      <c r="B11" s="3" t="s">
        <v>290</v>
      </c>
      <c r="C11" s="3"/>
      <c r="D11" s="3"/>
      <c r="E11" s="3"/>
    </row>
    <row r="12" spans="1:6" s="133" customFormat="1" ht="36">
      <c r="A12" s="143" t="s">
        <v>30</v>
      </c>
      <c r="B12" s="137" t="s">
        <v>10</v>
      </c>
      <c r="C12" s="131">
        <v>0</v>
      </c>
      <c r="D12" s="131">
        <f>E12*95%</f>
        <v>4560</v>
      </c>
      <c r="E12" s="135">
        <v>4800</v>
      </c>
    </row>
    <row r="13" spans="1:6" s="133" customFormat="1" ht="38.25" customHeight="1">
      <c r="A13" s="143" t="s">
        <v>31</v>
      </c>
      <c r="B13" s="137" t="s">
        <v>655</v>
      </c>
      <c r="C13" s="135">
        <v>0</v>
      </c>
      <c r="D13" s="135">
        <v>28800</v>
      </c>
      <c r="E13" s="135">
        <v>28800</v>
      </c>
    </row>
    <row r="14" spans="1:6" s="133" customFormat="1" ht="36">
      <c r="A14" s="143" t="s">
        <v>32</v>
      </c>
      <c r="B14" s="137" t="s">
        <v>626</v>
      </c>
      <c r="C14" s="131">
        <v>0</v>
      </c>
      <c r="D14" s="131">
        <f>E14*60%</f>
        <v>5700</v>
      </c>
      <c r="E14" s="135">
        <v>9500</v>
      </c>
    </row>
    <row r="15" spans="1:6" s="133" customFormat="1" ht="18">
      <c r="A15" s="143" t="s">
        <v>79</v>
      </c>
      <c r="B15" s="137" t="s">
        <v>647</v>
      </c>
      <c r="C15" s="131">
        <v>0</v>
      </c>
      <c r="D15" s="131">
        <f>E15*60%</f>
        <v>17100</v>
      </c>
      <c r="E15" s="135">
        <v>28500</v>
      </c>
    </row>
    <row r="16" spans="1:6" s="133" customFormat="1" ht="18">
      <c r="A16" s="143" t="s">
        <v>80</v>
      </c>
      <c r="B16" s="137" t="s">
        <v>651</v>
      </c>
      <c r="C16" s="131">
        <v>0</v>
      </c>
      <c r="D16" s="131">
        <f>E16*60%</f>
        <v>22800</v>
      </c>
      <c r="E16" s="135">
        <v>38000</v>
      </c>
    </row>
    <row r="17" spans="1:6" s="133" customFormat="1" ht="18">
      <c r="A17" s="143" t="s">
        <v>81</v>
      </c>
      <c r="B17" s="137" t="s">
        <v>188</v>
      </c>
      <c r="C17" s="131">
        <v>0</v>
      </c>
      <c r="D17" s="131">
        <f>E17*60%</f>
        <v>8550</v>
      </c>
      <c r="E17" s="135">
        <v>14250</v>
      </c>
    </row>
    <row r="18" spans="1:6" s="133" customFormat="1" ht="18">
      <c r="A18" s="143" t="s">
        <v>82</v>
      </c>
      <c r="B18" s="137" t="s">
        <v>189</v>
      </c>
      <c r="C18" s="131">
        <v>0</v>
      </c>
      <c r="D18" s="131">
        <f>E18*60%</f>
        <v>3990</v>
      </c>
      <c r="E18" s="135">
        <v>6650</v>
      </c>
    </row>
    <row r="19" spans="1:6" s="133" customFormat="1" ht="36">
      <c r="A19" s="143" t="s">
        <v>83</v>
      </c>
      <c r="B19" s="137" t="s">
        <v>639</v>
      </c>
      <c r="C19" s="135">
        <v>0</v>
      </c>
      <c r="D19" s="135">
        <f>E19*80%</f>
        <v>7680</v>
      </c>
      <c r="E19" s="135">
        <v>9600</v>
      </c>
    </row>
    <row r="20" spans="1:6" s="133" customFormat="1" ht="36">
      <c r="A20" s="143" t="s">
        <v>84</v>
      </c>
      <c r="B20" s="137" t="s">
        <v>636</v>
      </c>
      <c r="C20" s="138">
        <v>0</v>
      </c>
      <c r="D20" s="131">
        <f t="shared" ref="D20:D26" si="0">E20*90%</f>
        <v>21375</v>
      </c>
      <c r="E20" s="135">
        <v>23750</v>
      </c>
    </row>
    <row r="21" spans="1:6" s="133" customFormat="1" ht="18">
      <c r="A21" s="143" t="s">
        <v>85</v>
      </c>
      <c r="B21" s="137" t="s">
        <v>165</v>
      </c>
      <c r="C21" s="138">
        <v>0</v>
      </c>
      <c r="D21" s="135">
        <f>E21*80%</f>
        <v>16000</v>
      </c>
      <c r="E21" s="135">
        <v>20000</v>
      </c>
    </row>
    <row r="22" spans="1:6" s="133" customFormat="1" ht="18">
      <c r="A22" s="143" t="s">
        <v>86</v>
      </c>
      <c r="B22" s="137" t="s">
        <v>631</v>
      </c>
      <c r="C22" s="131">
        <v>0</v>
      </c>
      <c r="D22" s="131">
        <f t="shared" si="0"/>
        <v>26055</v>
      </c>
      <c r="E22" s="135">
        <v>28950</v>
      </c>
    </row>
    <row r="23" spans="1:6" s="133" customFormat="1" ht="36">
      <c r="A23" s="143" t="s">
        <v>87</v>
      </c>
      <c r="B23" s="137" t="s">
        <v>638</v>
      </c>
      <c r="C23" s="131">
        <v>0</v>
      </c>
      <c r="D23" s="131">
        <f t="shared" si="0"/>
        <v>17100</v>
      </c>
      <c r="E23" s="135">
        <v>19000</v>
      </c>
    </row>
    <row r="24" spans="1:6" s="133" customFormat="1" ht="36">
      <c r="A24" s="143" t="s">
        <v>88</v>
      </c>
      <c r="B24" s="137" t="s">
        <v>645</v>
      </c>
      <c r="C24" s="131">
        <v>0</v>
      </c>
      <c r="D24" s="131">
        <f t="shared" si="0"/>
        <v>12825</v>
      </c>
      <c r="E24" s="135">
        <v>14250</v>
      </c>
    </row>
    <row r="25" spans="1:6" s="133" customFormat="1" ht="36">
      <c r="A25" s="143" t="s">
        <v>89</v>
      </c>
      <c r="B25" s="137" t="s">
        <v>465</v>
      </c>
      <c r="C25" s="131">
        <v>0</v>
      </c>
      <c r="D25" s="131">
        <f>E25*90%</f>
        <v>14400</v>
      </c>
      <c r="E25" s="135">
        <v>16000</v>
      </c>
      <c r="F25" s="141"/>
    </row>
    <row r="26" spans="1:6" s="133" customFormat="1" ht="36">
      <c r="A26" s="143" t="s">
        <v>90</v>
      </c>
      <c r="B26" s="137" t="s">
        <v>657</v>
      </c>
      <c r="C26" s="131">
        <v>0</v>
      </c>
      <c r="D26" s="131">
        <f t="shared" si="0"/>
        <v>43200</v>
      </c>
      <c r="E26" s="135">
        <v>48000</v>
      </c>
      <c r="F26" s="141"/>
    </row>
    <row r="27" spans="1:6" ht="34.5">
      <c r="A27" s="251">
        <v>2</v>
      </c>
      <c r="B27" s="3" t="s">
        <v>292</v>
      </c>
      <c r="C27" s="250">
        <f>SUM(C39:C64)</f>
        <v>139942.5</v>
      </c>
      <c r="D27" s="250">
        <f>SUM(D39:D64)</f>
        <v>688210</v>
      </c>
      <c r="E27" s="250">
        <f>SUM(E39:E64)</f>
        <v>786375</v>
      </c>
    </row>
    <row r="28" spans="1:6" ht="17.25">
      <c r="A28" s="128"/>
      <c r="B28" s="3" t="s">
        <v>290</v>
      </c>
      <c r="C28" s="3"/>
      <c r="D28" s="3"/>
      <c r="E28" s="3"/>
    </row>
    <row r="29" spans="1:6" ht="18" hidden="1">
      <c r="A29" s="223">
        <v>2.2999999999999998</v>
      </c>
      <c r="B29" s="244"/>
      <c r="C29" s="3"/>
      <c r="D29" s="244">
        <f>E29*80%</f>
        <v>0</v>
      </c>
      <c r="E29" s="244"/>
    </row>
    <row r="30" spans="1:6" ht="18" hidden="1">
      <c r="A30" s="223">
        <v>2.4</v>
      </c>
      <c r="B30" s="244"/>
      <c r="C30" s="244"/>
      <c r="D30" s="244"/>
      <c r="E30" s="244"/>
    </row>
    <row r="31" spans="1:6" ht="18" hidden="1">
      <c r="A31" s="223">
        <v>2.5</v>
      </c>
      <c r="B31" s="244"/>
      <c r="C31" s="244"/>
      <c r="D31" s="244"/>
      <c r="E31" s="244"/>
    </row>
    <row r="32" spans="1:6" ht="18" hidden="1">
      <c r="A32" s="223">
        <v>2.6</v>
      </c>
      <c r="B32" s="244"/>
      <c r="C32" s="244"/>
      <c r="D32" s="244"/>
      <c r="E32" s="244"/>
    </row>
    <row r="33" spans="1:5" ht="18" hidden="1">
      <c r="A33" s="223">
        <v>2.7</v>
      </c>
      <c r="B33" s="244"/>
      <c r="C33" s="244"/>
      <c r="D33" s="244"/>
      <c r="E33" s="244"/>
    </row>
    <row r="34" spans="1:5" ht="18" hidden="1">
      <c r="A34" s="223">
        <v>2.8</v>
      </c>
      <c r="B34" s="244"/>
      <c r="C34" s="244"/>
      <c r="D34" s="244"/>
      <c r="E34" s="244"/>
    </row>
    <row r="35" spans="1:5" ht="18" hidden="1">
      <c r="A35" s="223">
        <v>2.9</v>
      </c>
      <c r="B35" s="244"/>
      <c r="C35" s="244"/>
      <c r="D35" s="244"/>
      <c r="E35" s="244"/>
    </row>
    <row r="36" spans="1:5" ht="18" hidden="1">
      <c r="A36" s="224">
        <v>2.1</v>
      </c>
      <c r="B36" s="244"/>
      <c r="C36" s="244"/>
      <c r="D36" s="244"/>
      <c r="E36" s="244"/>
    </row>
    <row r="37" spans="1:5" ht="18" hidden="1">
      <c r="A37" s="224">
        <v>2.11</v>
      </c>
      <c r="B37" s="244"/>
      <c r="C37" s="244"/>
      <c r="D37" s="244"/>
      <c r="E37" s="244"/>
    </row>
    <row r="38" spans="1:5" ht="18" hidden="1">
      <c r="A38" s="224">
        <v>2.12</v>
      </c>
      <c r="B38" s="244"/>
      <c r="C38" s="244"/>
      <c r="D38" s="244"/>
      <c r="E38" s="244"/>
    </row>
    <row r="39" spans="1:5" s="133" customFormat="1" ht="36">
      <c r="A39" s="143" t="s">
        <v>33</v>
      </c>
      <c r="B39" s="137" t="s">
        <v>643</v>
      </c>
      <c r="C39" s="131">
        <v>0</v>
      </c>
      <c r="D39" s="131">
        <f>E39*95%</f>
        <v>9167.5</v>
      </c>
      <c r="E39" s="135">
        <v>9650</v>
      </c>
    </row>
    <row r="40" spans="1:5" s="133" customFormat="1" ht="36">
      <c r="A40" s="134" t="s">
        <v>34</v>
      </c>
      <c r="B40" s="137" t="s">
        <v>644</v>
      </c>
      <c r="C40" s="131">
        <v>0</v>
      </c>
      <c r="D40" s="131">
        <f>E40*95%</f>
        <v>13300</v>
      </c>
      <c r="E40" s="135">
        <v>14000</v>
      </c>
    </row>
    <row r="41" spans="1:5" s="133" customFormat="1" ht="18">
      <c r="A41" s="143" t="s">
        <v>35</v>
      </c>
      <c r="B41" s="137" t="s">
        <v>653</v>
      </c>
      <c r="C41" s="135">
        <v>48250</v>
      </c>
      <c r="D41" s="135">
        <v>48250</v>
      </c>
      <c r="E41" s="135">
        <v>48250</v>
      </c>
    </row>
    <row r="42" spans="1:5" s="133" customFormat="1" ht="36">
      <c r="A42" s="143" t="s">
        <v>36</v>
      </c>
      <c r="B42" s="137" t="s">
        <v>648</v>
      </c>
      <c r="C42" s="131">
        <f>E42*5%</f>
        <v>4342.5</v>
      </c>
      <c r="D42" s="131">
        <f>E42*95%</f>
        <v>82507.5</v>
      </c>
      <c r="E42" s="135">
        <v>86850</v>
      </c>
    </row>
    <row r="43" spans="1:5" s="133" customFormat="1" ht="36">
      <c r="A43" s="134" t="s">
        <v>37</v>
      </c>
      <c r="B43" s="137" t="s">
        <v>629</v>
      </c>
      <c r="C43" s="135">
        <v>0</v>
      </c>
      <c r="D43" s="135">
        <f t="shared" ref="D43:D48" si="1">E43*80%</f>
        <v>3800</v>
      </c>
      <c r="E43" s="135">
        <v>4750</v>
      </c>
    </row>
    <row r="44" spans="1:5" s="133" customFormat="1" ht="36">
      <c r="A44" s="143" t="s">
        <v>38</v>
      </c>
      <c r="B44" s="137" t="s">
        <v>164</v>
      </c>
      <c r="C44" s="138">
        <v>0</v>
      </c>
      <c r="D44" s="138">
        <f>E44*80%</f>
        <v>19000</v>
      </c>
      <c r="E44" s="135">
        <v>23750</v>
      </c>
    </row>
    <row r="45" spans="1:5" s="133" customFormat="1" ht="36">
      <c r="A45" s="143" t="s">
        <v>39</v>
      </c>
      <c r="B45" s="137" t="s">
        <v>656</v>
      </c>
      <c r="C45" s="135">
        <v>0</v>
      </c>
      <c r="D45" s="135">
        <f t="shared" si="1"/>
        <v>31040</v>
      </c>
      <c r="E45" s="135">
        <v>38800</v>
      </c>
    </row>
    <row r="46" spans="1:5" s="133" customFormat="1" ht="36">
      <c r="A46" s="134" t="s">
        <v>40</v>
      </c>
      <c r="B46" s="137" t="s">
        <v>650</v>
      </c>
      <c r="C46" s="135">
        <v>0</v>
      </c>
      <c r="D46" s="135">
        <f t="shared" si="1"/>
        <v>54320</v>
      </c>
      <c r="E46" s="135">
        <v>67900</v>
      </c>
    </row>
    <row r="47" spans="1:5" s="133" customFormat="1" ht="36">
      <c r="A47" s="143" t="s">
        <v>41</v>
      </c>
      <c r="B47" s="137" t="s">
        <v>654</v>
      </c>
      <c r="C47" s="135">
        <v>0</v>
      </c>
      <c r="D47" s="135">
        <f t="shared" si="1"/>
        <v>54320</v>
      </c>
      <c r="E47" s="135">
        <v>67900</v>
      </c>
    </row>
    <row r="48" spans="1:5" s="133" customFormat="1" ht="36">
      <c r="A48" s="143" t="s">
        <v>42</v>
      </c>
      <c r="B48" s="137" t="s">
        <v>11</v>
      </c>
      <c r="C48" s="135">
        <v>0</v>
      </c>
      <c r="D48" s="135">
        <f t="shared" si="1"/>
        <v>54040</v>
      </c>
      <c r="E48" s="135">
        <v>67550</v>
      </c>
    </row>
    <row r="49" spans="1:5" s="133" customFormat="1" ht="36">
      <c r="A49" s="134" t="s">
        <v>43</v>
      </c>
      <c r="B49" s="137" t="s">
        <v>624</v>
      </c>
      <c r="C49" s="131">
        <v>0</v>
      </c>
      <c r="D49" s="131">
        <f>E49*90%</f>
        <v>17100</v>
      </c>
      <c r="E49" s="135">
        <v>19000</v>
      </c>
    </row>
    <row r="50" spans="1:5" s="133" customFormat="1" ht="36">
      <c r="A50" s="143" t="s">
        <v>44</v>
      </c>
      <c r="B50" s="137" t="s">
        <v>625</v>
      </c>
      <c r="C50" s="131">
        <v>0</v>
      </c>
      <c r="D50" s="131">
        <f>E50*90%</f>
        <v>21375</v>
      </c>
      <c r="E50" s="135">
        <v>23750</v>
      </c>
    </row>
    <row r="51" spans="1:5" s="133" customFormat="1" ht="36">
      <c r="A51" s="143" t="s">
        <v>45</v>
      </c>
      <c r="B51" s="137" t="s">
        <v>646</v>
      </c>
      <c r="C51" s="131">
        <v>0</v>
      </c>
      <c r="D51" s="131">
        <f>E51*90%</f>
        <v>17100</v>
      </c>
      <c r="E51" s="135">
        <v>19000</v>
      </c>
    </row>
    <row r="52" spans="1:5" s="133" customFormat="1" ht="36">
      <c r="A52" s="134" t="s">
        <v>46</v>
      </c>
      <c r="B52" s="137" t="s">
        <v>635</v>
      </c>
      <c r="C52" s="138">
        <v>0</v>
      </c>
      <c r="D52" s="135">
        <f>E52*80%</f>
        <v>15440</v>
      </c>
      <c r="E52" s="135">
        <v>19300</v>
      </c>
    </row>
    <row r="53" spans="1:5" s="133" customFormat="1" ht="36">
      <c r="A53" s="143" t="s">
        <v>47</v>
      </c>
      <c r="B53" s="137" t="s">
        <v>630</v>
      </c>
      <c r="C53" s="135">
        <v>28950</v>
      </c>
      <c r="D53" s="135">
        <v>28950</v>
      </c>
      <c r="E53" s="135">
        <v>28950</v>
      </c>
    </row>
    <row r="54" spans="1:5" s="133" customFormat="1" ht="21" customHeight="1">
      <c r="A54" s="143" t="s">
        <v>48</v>
      </c>
      <c r="B54" s="137" t="s">
        <v>632</v>
      </c>
      <c r="C54" s="135">
        <v>0</v>
      </c>
      <c r="D54" s="135">
        <f>E54*80%</f>
        <v>15440</v>
      </c>
      <c r="E54" s="135">
        <v>19300</v>
      </c>
    </row>
    <row r="55" spans="1:5" s="133" customFormat="1" ht="36">
      <c r="A55" s="134" t="s">
        <v>49</v>
      </c>
      <c r="B55" s="137" t="s">
        <v>633</v>
      </c>
      <c r="C55" s="135">
        <v>0</v>
      </c>
      <c r="D55" s="135">
        <f>E55*80%</f>
        <v>15440</v>
      </c>
      <c r="E55" s="135">
        <v>19300</v>
      </c>
    </row>
    <row r="56" spans="1:5" s="133" customFormat="1" ht="36">
      <c r="A56" s="143" t="s">
        <v>50</v>
      </c>
      <c r="B56" s="137" t="s">
        <v>634</v>
      </c>
      <c r="C56" s="135">
        <v>20000</v>
      </c>
      <c r="D56" s="135">
        <v>20000</v>
      </c>
      <c r="E56" s="135">
        <v>20000</v>
      </c>
    </row>
    <row r="57" spans="1:5" s="133" customFormat="1" ht="36">
      <c r="A57" s="143" t="s">
        <v>51</v>
      </c>
      <c r="B57" s="137" t="s">
        <v>637</v>
      </c>
      <c r="C57" s="135">
        <v>0</v>
      </c>
      <c r="D57" s="135">
        <f>E57*80%</f>
        <v>11580</v>
      </c>
      <c r="E57" s="135">
        <v>14475</v>
      </c>
    </row>
    <row r="58" spans="1:5" s="133" customFormat="1" ht="36">
      <c r="A58" s="134" t="s">
        <v>52</v>
      </c>
      <c r="B58" s="137" t="s">
        <v>652</v>
      </c>
      <c r="C58" s="135">
        <v>0</v>
      </c>
      <c r="D58" s="135">
        <f>E58*80%</f>
        <v>56000</v>
      </c>
      <c r="E58" s="135">
        <v>70000</v>
      </c>
    </row>
    <row r="59" spans="1:5" s="133" customFormat="1" ht="36">
      <c r="A59" s="143" t="s">
        <v>53</v>
      </c>
      <c r="B59" s="137" t="s">
        <v>649</v>
      </c>
      <c r="C59" s="135">
        <v>0</v>
      </c>
      <c r="D59" s="135">
        <f>E59*80%</f>
        <v>15440</v>
      </c>
      <c r="E59" s="135">
        <v>19300</v>
      </c>
    </row>
    <row r="60" spans="1:5" s="133" customFormat="1" ht="36">
      <c r="A60" s="143" t="s">
        <v>54</v>
      </c>
      <c r="B60" s="137" t="s">
        <v>640</v>
      </c>
      <c r="C60" s="135">
        <v>0</v>
      </c>
      <c r="D60" s="135">
        <v>26600</v>
      </c>
      <c r="E60" s="135">
        <v>26600</v>
      </c>
    </row>
    <row r="61" spans="1:5" s="133" customFormat="1" ht="36">
      <c r="A61" s="134" t="s">
        <v>55</v>
      </c>
      <c r="B61" s="137" t="s">
        <v>641</v>
      </c>
      <c r="C61" s="135">
        <v>0</v>
      </c>
      <c r="D61" s="135">
        <v>10000</v>
      </c>
      <c r="E61" s="135">
        <v>10000</v>
      </c>
    </row>
    <row r="62" spans="1:5" s="133" customFormat="1" ht="36">
      <c r="A62" s="143" t="s">
        <v>56</v>
      </c>
      <c r="B62" s="137" t="s">
        <v>642</v>
      </c>
      <c r="C62" s="135">
        <v>0</v>
      </c>
      <c r="D62" s="135">
        <v>9600</v>
      </c>
      <c r="E62" s="135">
        <v>9600</v>
      </c>
    </row>
    <row r="63" spans="1:5" s="133" customFormat="1" ht="36">
      <c r="A63" s="143" t="s">
        <v>57</v>
      </c>
      <c r="B63" s="137" t="s">
        <v>627</v>
      </c>
      <c r="C63" s="135">
        <v>19200</v>
      </c>
      <c r="D63" s="135">
        <v>19200</v>
      </c>
      <c r="E63" s="135">
        <v>19200</v>
      </c>
    </row>
    <row r="64" spans="1:5" s="133" customFormat="1" ht="18">
      <c r="A64" s="134" t="s">
        <v>58</v>
      </c>
      <c r="B64" s="137" t="s">
        <v>628</v>
      </c>
      <c r="C64" s="135">
        <v>19200</v>
      </c>
      <c r="D64" s="135">
        <v>19200</v>
      </c>
      <c r="E64" s="135">
        <v>19200</v>
      </c>
    </row>
    <row r="65" spans="1:5" s="157" customFormat="1" ht="17.25">
      <c r="A65" s="252" t="s">
        <v>294</v>
      </c>
      <c r="B65" s="201" t="s">
        <v>295</v>
      </c>
      <c r="C65" s="144">
        <v>38575</v>
      </c>
      <c r="D65" s="144">
        <v>38575</v>
      </c>
      <c r="E65" s="144">
        <v>38575</v>
      </c>
    </row>
    <row r="75" spans="1:5">
      <c r="C75" s="164"/>
      <c r="D75" s="164"/>
      <c r="E75" s="164"/>
    </row>
    <row r="76" spans="1:5">
      <c r="C76" s="164"/>
      <c r="D76" s="164"/>
      <c r="E76" s="164"/>
    </row>
    <row r="77" spans="1:5">
      <c r="C77" s="164"/>
      <c r="D77" s="164"/>
      <c r="E77" s="164"/>
    </row>
  </sheetData>
  <mergeCells count="4">
    <mergeCell ref="A4:E4"/>
    <mergeCell ref="A6:E6"/>
    <mergeCell ref="A1:E1"/>
    <mergeCell ref="A2:E2"/>
  </mergeCells>
  <phoneticPr fontId="0" type="noConversion"/>
  <pageMargins left="0.23622047244094491" right="0.23622047244094491" top="0.15748031496062992" bottom="0.19685039370078741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183"/>
  <sheetViews>
    <sheetView workbookViewId="0">
      <selection activeCell="A162" sqref="A162:IV162"/>
    </sheetView>
  </sheetViews>
  <sheetFormatPr defaultRowHeight="16.5"/>
  <cols>
    <col min="1" max="1" width="11.42578125" style="37" customWidth="1"/>
    <col min="2" max="2" width="18.28515625" style="37" customWidth="1"/>
    <col min="3" max="3" width="21" style="37" customWidth="1"/>
    <col min="4" max="5" width="16" style="37" customWidth="1"/>
    <col min="6" max="6" width="17" style="37" customWidth="1"/>
    <col min="7" max="7" width="10.7109375" style="37" bestFit="1" customWidth="1"/>
    <col min="8" max="8" width="10.5703125" style="37" bestFit="1" customWidth="1"/>
    <col min="9" max="9" width="10.28515625" style="37" bestFit="1" customWidth="1"/>
    <col min="10" max="10" width="9.140625" style="37"/>
    <col min="11" max="11" width="10.28515625" style="37" bestFit="1" customWidth="1"/>
    <col min="12" max="16384" width="9.140625" style="37"/>
  </cols>
  <sheetData>
    <row r="1" spans="1:9" ht="34.5" customHeight="1">
      <c r="A1" s="481" t="s">
        <v>445</v>
      </c>
      <c r="B1" s="481"/>
      <c r="C1" s="481"/>
      <c r="D1" s="481"/>
      <c r="E1" s="481"/>
      <c r="F1" s="481"/>
      <c r="G1" s="481"/>
      <c r="H1" s="481"/>
      <c r="I1" s="481"/>
    </row>
    <row r="2" spans="1:9">
      <c r="A2" s="17"/>
      <c r="B2" s="17"/>
      <c r="C2" s="17"/>
      <c r="D2" s="17"/>
      <c r="E2" s="17"/>
      <c r="F2" s="17"/>
      <c r="G2" s="17"/>
      <c r="H2" s="17"/>
      <c r="I2" s="17"/>
    </row>
    <row r="3" spans="1:9" ht="36" customHeight="1">
      <c r="A3" s="483" t="s">
        <v>446</v>
      </c>
      <c r="B3" s="483"/>
      <c r="C3" s="483"/>
      <c r="D3" s="483"/>
      <c r="E3" s="483"/>
      <c r="F3" s="483"/>
      <c r="G3" s="483"/>
      <c r="H3" s="483"/>
      <c r="I3" s="483"/>
    </row>
    <row r="6" spans="1:9" ht="38.25" customHeight="1">
      <c r="A6" s="480" t="s">
        <v>345</v>
      </c>
      <c r="B6" s="480"/>
      <c r="C6" s="480"/>
      <c r="D6" s="480"/>
      <c r="E6" s="480"/>
      <c r="F6" s="480"/>
      <c r="G6" s="480"/>
      <c r="H6" s="480"/>
      <c r="I6" s="480"/>
    </row>
    <row r="7" spans="1:9" s="18" customFormat="1">
      <c r="A7" s="37"/>
      <c r="B7" s="37"/>
      <c r="C7" s="37"/>
      <c r="D7" s="37"/>
      <c r="E7" s="37"/>
      <c r="F7" s="37"/>
      <c r="G7" s="37"/>
      <c r="H7" s="37"/>
      <c r="I7" s="37"/>
    </row>
    <row r="8" spans="1:9">
      <c r="A8" s="480" t="s">
        <v>392</v>
      </c>
      <c r="B8" s="480"/>
      <c r="C8" s="480"/>
      <c r="D8" s="480"/>
      <c r="E8" s="480"/>
      <c r="F8" s="480"/>
      <c r="G8" s="480"/>
      <c r="H8" s="480"/>
      <c r="I8" s="480"/>
    </row>
    <row r="9" spans="1:9" s="18" customFormat="1" ht="17.25" thickBot="1">
      <c r="A9" s="37"/>
      <c r="B9" s="37"/>
      <c r="C9" s="37"/>
      <c r="D9" s="37"/>
      <c r="E9" s="37"/>
      <c r="F9" s="37"/>
      <c r="G9" s="37"/>
      <c r="H9" s="37"/>
      <c r="I9" s="37"/>
    </row>
    <row r="10" spans="1:9">
      <c r="A10" s="429" t="s">
        <v>347</v>
      </c>
      <c r="B10" s="430"/>
      <c r="C10" s="430"/>
      <c r="D10" s="434" t="s">
        <v>323</v>
      </c>
      <c r="E10" s="435"/>
      <c r="F10" s="435"/>
      <c r="G10" s="435"/>
      <c r="H10" s="435"/>
      <c r="I10" s="436"/>
    </row>
    <row r="11" spans="1:9">
      <c r="A11" s="431"/>
      <c r="B11" s="415"/>
      <c r="C11" s="415"/>
      <c r="D11" s="411" t="s">
        <v>348</v>
      </c>
      <c r="E11" s="412"/>
      <c r="F11" s="295"/>
      <c r="G11" s="411" t="s">
        <v>349</v>
      </c>
      <c r="H11" s="412"/>
      <c r="I11" s="295"/>
    </row>
    <row r="12" spans="1:9" ht="48.75" customHeight="1" thickBot="1">
      <c r="A12" s="432"/>
      <c r="B12" s="433"/>
      <c r="C12" s="433"/>
      <c r="D12" s="20" t="s">
        <v>298</v>
      </c>
      <c r="E12" s="20" t="s">
        <v>299</v>
      </c>
      <c r="F12" s="38" t="s">
        <v>288</v>
      </c>
      <c r="G12" s="20" t="s">
        <v>298</v>
      </c>
      <c r="H12" s="20" t="s">
        <v>299</v>
      </c>
      <c r="I12" s="39" t="s">
        <v>288</v>
      </c>
    </row>
    <row r="13" spans="1:9">
      <c r="A13" s="332" t="s">
        <v>350</v>
      </c>
      <c r="B13" s="333"/>
      <c r="C13" s="336" t="s">
        <v>320</v>
      </c>
      <c r="D13" s="337"/>
      <c r="E13" s="337"/>
      <c r="F13" s="337"/>
      <c r="G13" s="337"/>
      <c r="H13" s="337"/>
      <c r="I13" s="338"/>
    </row>
    <row r="14" spans="1:9" ht="41.25" customHeight="1">
      <c r="A14" s="334"/>
      <c r="B14" s="335"/>
      <c r="C14" s="339" t="s">
        <v>447</v>
      </c>
      <c r="D14" s="340"/>
      <c r="E14" s="340"/>
      <c r="F14" s="340"/>
      <c r="G14" s="340"/>
      <c r="H14" s="340"/>
      <c r="I14" s="341"/>
    </row>
    <row r="15" spans="1:9">
      <c r="A15" s="294" t="s">
        <v>393</v>
      </c>
      <c r="B15" s="295" t="s">
        <v>394</v>
      </c>
      <c r="C15" s="296" t="s">
        <v>354</v>
      </c>
      <c r="D15" s="297"/>
      <c r="E15" s="297"/>
      <c r="F15" s="297"/>
      <c r="G15" s="297"/>
      <c r="H15" s="297"/>
      <c r="I15" s="298"/>
    </row>
    <row r="16" spans="1:9" ht="35.25" customHeight="1" thickBot="1">
      <c r="A16" s="294"/>
      <c r="B16" s="295"/>
      <c r="C16" s="342" t="s">
        <v>448</v>
      </c>
      <c r="D16" s="343"/>
      <c r="E16" s="343"/>
      <c r="F16" s="343"/>
      <c r="G16" s="343"/>
      <c r="H16" s="343"/>
      <c r="I16" s="344"/>
    </row>
    <row r="17" spans="1:9" ht="65.25" customHeight="1" thickBot="1">
      <c r="A17" s="305" t="s">
        <v>396</v>
      </c>
      <c r="B17" s="306"/>
      <c r="C17" s="63" t="s">
        <v>397</v>
      </c>
      <c r="D17" s="82">
        <v>2</v>
      </c>
      <c r="E17" s="82">
        <v>2</v>
      </c>
      <c r="F17" s="82">
        <v>2</v>
      </c>
      <c r="G17" s="83"/>
      <c r="H17" s="83"/>
      <c r="I17" s="66"/>
    </row>
    <row r="18" spans="1:9" ht="21" customHeight="1" thickBot="1">
      <c r="A18" s="305" t="s">
        <v>398</v>
      </c>
      <c r="B18" s="306"/>
      <c r="C18" s="63"/>
      <c r="D18" s="67" t="s">
        <v>356</v>
      </c>
      <c r="E18" s="67" t="s">
        <v>356</v>
      </c>
      <c r="F18" s="67" t="s">
        <v>356</v>
      </c>
      <c r="G18" s="84">
        <f ca="1">SUM(Gegharqunik!C20:C20,Gegharqunik!C52)</f>
        <v>0</v>
      </c>
      <c r="H18" s="84">
        <f ca="1">SUM(Gegharqunik!D20:D20,Gegharqunik!D52)</f>
        <v>36815</v>
      </c>
      <c r="I18" s="84">
        <f ca="1">SUM(Gegharqunik!E20:E20,Gegharqunik!E52)</f>
        <v>43050</v>
      </c>
    </row>
    <row r="19" spans="1:9" ht="17.25" thickBot="1">
      <c r="A19" s="305" t="s">
        <v>399</v>
      </c>
      <c r="B19" s="307"/>
      <c r="C19" s="306"/>
      <c r="D19" s="70"/>
      <c r="E19" s="70"/>
      <c r="F19" s="67"/>
      <c r="G19" s="71"/>
      <c r="H19" s="71"/>
      <c r="I19" s="66"/>
    </row>
    <row r="20" spans="1:9">
      <c r="A20" s="284" t="s">
        <v>400</v>
      </c>
      <c r="B20" s="285"/>
      <c r="C20" s="285"/>
      <c r="D20" s="285"/>
      <c r="E20" s="285"/>
      <c r="F20" s="285"/>
      <c r="G20" s="285"/>
      <c r="H20" s="285"/>
      <c r="I20" s="286"/>
    </row>
    <row r="21" spans="1:9" ht="17.25" thickBot="1">
      <c r="A21" s="287" t="s">
        <v>449</v>
      </c>
      <c r="B21" s="288"/>
      <c r="C21" s="288"/>
      <c r="D21" s="288"/>
      <c r="E21" s="288"/>
      <c r="F21" s="288"/>
      <c r="G21" s="288"/>
      <c r="H21" s="288"/>
      <c r="I21" s="289"/>
    </row>
    <row r="22" spans="1:9">
      <c r="A22" s="290" t="s">
        <v>362</v>
      </c>
      <c r="B22" s="291"/>
      <c r="C22" s="291"/>
      <c r="D22" s="291"/>
      <c r="E22" s="291"/>
      <c r="F22" s="291"/>
      <c r="G22" s="292"/>
      <c r="H22" s="292"/>
      <c r="I22" s="293"/>
    </row>
    <row r="23" spans="1:9" ht="17.25" thickBot="1">
      <c r="A23" s="311" t="s">
        <v>402</v>
      </c>
      <c r="B23" s="312"/>
      <c r="C23" s="312"/>
      <c r="D23" s="312"/>
      <c r="E23" s="312"/>
      <c r="F23" s="312"/>
      <c r="G23" s="313"/>
      <c r="H23" s="313"/>
      <c r="I23" s="314"/>
    </row>
    <row r="24" spans="1:9">
      <c r="A24" s="290" t="s">
        <v>363</v>
      </c>
      <c r="B24" s="291"/>
      <c r="C24" s="291"/>
      <c r="D24" s="291"/>
      <c r="E24" s="291"/>
      <c r="F24" s="291"/>
      <c r="G24" s="292"/>
      <c r="H24" s="292"/>
      <c r="I24" s="293"/>
    </row>
    <row r="25" spans="1:9" ht="54" customHeight="1" thickBot="1">
      <c r="A25" s="311" t="s">
        <v>403</v>
      </c>
      <c r="B25" s="312"/>
      <c r="C25" s="312"/>
      <c r="D25" s="312"/>
      <c r="E25" s="312"/>
      <c r="F25" s="312"/>
      <c r="G25" s="313"/>
      <c r="H25" s="313"/>
      <c r="I25" s="314"/>
    </row>
    <row r="26" spans="1:9">
      <c r="A26" s="558" t="s">
        <v>350</v>
      </c>
      <c r="B26" s="559"/>
      <c r="C26" s="562" t="s">
        <v>320</v>
      </c>
      <c r="D26" s="563"/>
      <c r="E26" s="563"/>
      <c r="F26" s="563"/>
      <c r="G26" s="563"/>
      <c r="H26" s="563"/>
      <c r="I26" s="564"/>
    </row>
    <row r="27" spans="1:9">
      <c r="A27" s="560"/>
      <c r="B27" s="561"/>
      <c r="C27" s="565" t="s">
        <v>457</v>
      </c>
      <c r="D27" s="566"/>
      <c r="E27" s="566"/>
      <c r="F27" s="566"/>
      <c r="G27" s="566"/>
      <c r="H27" s="566"/>
      <c r="I27" s="567"/>
    </row>
    <row r="28" spans="1:9">
      <c r="A28" s="550" t="s">
        <v>450</v>
      </c>
      <c r="B28" s="551" t="s">
        <v>394</v>
      </c>
      <c r="C28" s="552" t="s">
        <v>354</v>
      </c>
      <c r="D28" s="553"/>
      <c r="E28" s="553"/>
      <c r="F28" s="553"/>
      <c r="G28" s="553"/>
      <c r="H28" s="553"/>
      <c r="I28" s="554"/>
    </row>
    <row r="29" spans="1:9" ht="17.25" thickBot="1">
      <c r="A29" s="550"/>
      <c r="B29" s="551"/>
      <c r="C29" s="555" t="s">
        <v>110</v>
      </c>
      <c r="D29" s="556"/>
      <c r="E29" s="556"/>
      <c r="F29" s="556"/>
      <c r="G29" s="556"/>
      <c r="H29" s="556"/>
      <c r="I29" s="557"/>
    </row>
    <row r="30" spans="1:9" ht="50.25" thickBot="1">
      <c r="A30" s="544" t="s">
        <v>396</v>
      </c>
      <c r="B30" s="546"/>
      <c r="C30" s="63" t="s">
        <v>397</v>
      </c>
      <c r="D30" s="105">
        <v>1</v>
      </c>
      <c r="E30" s="105">
        <v>1</v>
      </c>
      <c r="F30" s="104">
        <v>1</v>
      </c>
      <c r="G30" s="87"/>
      <c r="H30" s="87"/>
      <c r="I30" s="88"/>
    </row>
    <row r="31" spans="1:9" ht="18.75" thickBot="1">
      <c r="A31" s="544" t="s">
        <v>398</v>
      </c>
      <c r="B31" s="546"/>
      <c r="C31" s="89"/>
      <c r="D31" s="86" t="s">
        <v>356</v>
      </c>
      <c r="E31" s="86" t="s">
        <v>356</v>
      </c>
      <c r="F31" s="86" t="s">
        <v>356</v>
      </c>
      <c r="G31" s="89">
        <f ca="1">SUM(Gegharqunik!C48)</f>
        <v>0</v>
      </c>
      <c r="H31" s="89">
        <f ca="1">SUM(Gegharqunik!D48)</f>
        <v>54040</v>
      </c>
      <c r="I31" s="89">
        <f ca="1">SUM(Gegharqunik!E48)</f>
        <v>67550</v>
      </c>
    </row>
    <row r="32" spans="1:9" ht="17.25" thickBot="1">
      <c r="A32" s="544" t="s">
        <v>399</v>
      </c>
      <c r="B32" s="545"/>
      <c r="C32" s="546"/>
      <c r="D32" s="90"/>
      <c r="E32" s="90"/>
      <c r="F32" s="86"/>
      <c r="G32" s="87"/>
      <c r="H32" s="87"/>
      <c r="I32" s="88"/>
    </row>
    <row r="33" spans="1:9">
      <c r="A33" s="547" t="s">
        <v>400</v>
      </c>
      <c r="B33" s="548"/>
      <c r="C33" s="548"/>
      <c r="D33" s="548"/>
      <c r="E33" s="548"/>
      <c r="F33" s="548"/>
      <c r="G33" s="548"/>
      <c r="H33" s="548"/>
      <c r="I33" s="549"/>
    </row>
    <row r="34" spans="1:9" ht="17.25" thickBot="1">
      <c r="A34" s="537" t="s">
        <v>494</v>
      </c>
      <c r="B34" s="538"/>
      <c r="C34" s="538"/>
      <c r="D34" s="538"/>
      <c r="E34" s="538"/>
      <c r="F34" s="538"/>
      <c r="G34" s="538"/>
      <c r="H34" s="538"/>
      <c r="I34" s="539"/>
    </row>
    <row r="35" spans="1:9">
      <c r="A35" s="540" t="s">
        <v>362</v>
      </c>
      <c r="B35" s="541"/>
      <c r="C35" s="541"/>
      <c r="D35" s="541"/>
      <c r="E35" s="541"/>
      <c r="F35" s="541"/>
      <c r="G35" s="542"/>
      <c r="H35" s="542"/>
      <c r="I35" s="543"/>
    </row>
    <row r="36" spans="1:9" ht="17.25" thickBot="1">
      <c r="A36" s="530" t="s">
        <v>402</v>
      </c>
      <c r="B36" s="531"/>
      <c r="C36" s="531"/>
      <c r="D36" s="531"/>
      <c r="E36" s="531"/>
      <c r="F36" s="531"/>
      <c r="G36" s="532"/>
      <c r="H36" s="532"/>
      <c r="I36" s="533"/>
    </row>
    <row r="37" spans="1:9">
      <c r="A37" s="540" t="s">
        <v>363</v>
      </c>
      <c r="B37" s="541"/>
      <c r="C37" s="541"/>
      <c r="D37" s="541"/>
      <c r="E37" s="541"/>
      <c r="F37" s="541"/>
      <c r="G37" s="542"/>
      <c r="H37" s="542"/>
      <c r="I37" s="543"/>
    </row>
    <row r="38" spans="1:9" ht="17.25" thickBot="1">
      <c r="A38" s="530" t="s">
        <v>458</v>
      </c>
      <c r="B38" s="531"/>
      <c r="C38" s="531"/>
      <c r="D38" s="531"/>
      <c r="E38" s="531"/>
      <c r="F38" s="531"/>
      <c r="G38" s="532"/>
      <c r="H38" s="532"/>
      <c r="I38" s="533"/>
    </row>
    <row r="39" spans="1:9">
      <c r="A39" s="332" t="s">
        <v>350</v>
      </c>
      <c r="B39" s="333"/>
      <c r="C39" s="336" t="s">
        <v>320</v>
      </c>
      <c r="D39" s="337"/>
      <c r="E39" s="337"/>
      <c r="F39" s="337"/>
      <c r="G39" s="337"/>
      <c r="H39" s="337"/>
      <c r="I39" s="338"/>
    </row>
    <row r="40" spans="1:9" ht="36.75" customHeight="1">
      <c r="A40" s="334"/>
      <c r="B40" s="335"/>
      <c r="C40" s="339" t="s">
        <v>461</v>
      </c>
      <c r="D40" s="340"/>
      <c r="E40" s="340"/>
      <c r="F40" s="340"/>
      <c r="G40" s="340"/>
      <c r="H40" s="340"/>
      <c r="I40" s="341"/>
    </row>
    <row r="41" spans="1:9">
      <c r="A41" s="294" t="s">
        <v>460</v>
      </c>
      <c r="B41" s="295" t="s">
        <v>394</v>
      </c>
      <c r="C41" s="296" t="s">
        <v>354</v>
      </c>
      <c r="D41" s="297"/>
      <c r="E41" s="297"/>
      <c r="F41" s="297"/>
      <c r="G41" s="297"/>
      <c r="H41" s="297"/>
      <c r="I41" s="298"/>
    </row>
    <row r="42" spans="1:9" ht="21.75" customHeight="1" thickBot="1">
      <c r="A42" s="294"/>
      <c r="B42" s="295"/>
      <c r="C42" s="342" t="s">
        <v>395</v>
      </c>
      <c r="D42" s="343"/>
      <c r="E42" s="343"/>
      <c r="F42" s="343"/>
      <c r="G42" s="343"/>
      <c r="H42" s="343"/>
      <c r="I42" s="344"/>
    </row>
    <row r="43" spans="1:9" ht="50.25" customHeight="1" thickBot="1">
      <c r="A43" s="305" t="s">
        <v>396</v>
      </c>
      <c r="B43" s="306"/>
      <c r="C43" s="63" t="s">
        <v>397</v>
      </c>
      <c r="D43" s="64">
        <v>3</v>
      </c>
      <c r="E43" s="64">
        <v>3</v>
      </c>
      <c r="F43" s="64">
        <v>3</v>
      </c>
      <c r="G43" s="65"/>
      <c r="H43" s="65"/>
      <c r="I43" s="66"/>
    </row>
    <row r="44" spans="1:9" ht="21.75" customHeight="1" thickBot="1">
      <c r="A44" s="305" t="s">
        <v>398</v>
      </c>
      <c r="B44" s="306"/>
      <c r="C44" s="63"/>
      <c r="D44" s="67" t="s">
        <v>356</v>
      </c>
      <c r="E44" s="67" t="s">
        <v>356</v>
      </c>
      <c r="F44" s="67" t="s">
        <v>356</v>
      </c>
      <c r="G44" s="68">
        <f ca="1">SUM(Gegharqunik!C60:C62)</f>
        <v>0</v>
      </c>
      <c r="H44" s="68">
        <f ca="1">SUM(Gegharqunik!D60:D62)</f>
        <v>46200</v>
      </c>
      <c r="I44" s="68">
        <f ca="1">SUM(Gegharqunik!E60:E62)</f>
        <v>46200</v>
      </c>
    </row>
    <row r="45" spans="1:9" ht="21.75" customHeight="1" thickBot="1">
      <c r="A45" s="305" t="s">
        <v>399</v>
      </c>
      <c r="B45" s="307"/>
      <c r="C45" s="306"/>
      <c r="D45" s="70"/>
      <c r="E45" s="70"/>
      <c r="F45" s="67"/>
      <c r="G45" s="71"/>
      <c r="H45" s="71"/>
      <c r="I45" s="66"/>
    </row>
    <row r="46" spans="1:9">
      <c r="A46" s="284" t="s">
        <v>400</v>
      </c>
      <c r="B46" s="285"/>
      <c r="C46" s="285"/>
      <c r="D46" s="285"/>
      <c r="E46" s="285"/>
      <c r="F46" s="285"/>
      <c r="G46" s="285"/>
      <c r="H46" s="285"/>
      <c r="I46" s="286"/>
    </row>
    <row r="47" spans="1:9" ht="17.25" thickBot="1">
      <c r="A47" s="287" t="s">
        <v>401</v>
      </c>
      <c r="B47" s="288"/>
      <c r="C47" s="288"/>
      <c r="D47" s="288"/>
      <c r="E47" s="288"/>
      <c r="F47" s="288"/>
      <c r="G47" s="288"/>
      <c r="H47" s="288"/>
      <c r="I47" s="289"/>
    </row>
    <row r="48" spans="1:9">
      <c r="A48" s="290" t="s">
        <v>362</v>
      </c>
      <c r="B48" s="291"/>
      <c r="C48" s="291"/>
      <c r="D48" s="291"/>
      <c r="E48" s="291"/>
      <c r="F48" s="291"/>
      <c r="G48" s="292"/>
      <c r="H48" s="292"/>
      <c r="I48" s="293"/>
    </row>
    <row r="49" spans="1:9" ht="17.25" thickBot="1">
      <c r="A49" s="311" t="s">
        <v>402</v>
      </c>
      <c r="B49" s="312"/>
      <c r="C49" s="312"/>
      <c r="D49" s="312"/>
      <c r="E49" s="312"/>
      <c r="F49" s="312"/>
      <c r="G49" s="313"/>
      <c r="H49" s="313"/>
      <c r="I49" s="314"/>
    </row>
    <row r="50" spans="1:9">
      <c r="A50" s="290" t="s">
        <v>363</v>
      </c>
      <c r="B50" s="291"/>
      <c r="C50" s="291"/>
      <c r="D50" s="291"/>
      <c r="E50" s="291"/>
      <c r="F50" s="291"/>
      <c r="G50" s="292"/>
      <c r="H50" s="292"/>
      <c r="I50" s="293"/>
    </row>
    <row r="51" spans="1:9" ht="53.25" customHeight="1" thickBot="1">
      <c r="A51" s="311" t="s">
        <v>403</v>
      </c>
      <c r="B51" s="312"/>
      <c r="C51" s="312"/>
      <c r="D51" s="312"/>
      <c r="E51" s="312"/>
      <c r="F51" s="312"/>
      <c r="G51" s="313"/>
      <c r="H51" s="313"/>
      <c r="I51" s="314"/>
    </row>
    <row r="52" spans="1:9" ht="21.75" customHeight="1">
      <c r="A52" s="106"/>
      <c r="B52" s="106"/>
      <c r="C52" s="106"/>
      <c r="D52" s="106"/>
      <c r="E52" s="106"/>
      <c r="F52" s="106"/>
      <c r="G52" s="106"/>
      <c r="H52" s="106"/>
      <c r="I52" s="106"/>
    </row>
    <row r="53" spans="1:9">
      <c r="A53" s="480" t="s">
        <v>346</v>
      </c>
      <c r="B53" s="480"/>
      <c r="C53" s="480"/>
      <c r="D53" s="480"/>
      <c r="E53" s="480"/>
      <c r="F53" s="480"/>
      <c r="G53" s="480"/>
      <c r="H53" s="480"/>
      <c r="I53" s="480"/>
    </row>
    <row r="54" spans="1:9" ht="17.25" thickBot="1">
      <c r="A54" s="18"/>
      <c r="B54" s="18"/>
      <c r="C54" s="18"/>
      <c r="D54" s="18"/>
      <c r="E54" s="18"/>
      <c r="F54" s="18"/>
      <c r="G54" s="18"/>
      <c r="H54" s="18"/>
      <c r="I54" s="18"/>
    </row>
    <row r="55" spans="1:9">
      <c r="A55" s="429" t="s">
        <v>347</v>
      </c>
      <c r="B55" s="430"/>
      <c r="C55" s="430"/>
      <c r="D55" s="434" t="s">
        <v>323</v>
      </c>
      <c r="E55" s="435"/>
      <c r="F55" s="435"/>
      <c r="G55" s="435"/>
      <c r="H55" s="435"/>
      <c r="I55" s="436"/>
    </row>
    <row r="56" spans="1:9">
      <c r="A56" s="431"/>
      <c r="B56" s="415"/>
      <c r="C56" s="415"/>
      <c r="D56" s="411" t="s">
        <v>348</v>
      </c>
      <c r="E56" s="412"/>
      <c r="F56" s="295"/>
      <c r="G56" s="411" t="s">
        <v>349</v>
      </c>
      <c r="H56" s="412"/>
      <c r="I56" s="295"/>
    </row>
    <row r="57" spans="1:9" ht="33" customHeight="1" thickBot="1">
      <c r="A57" s="432"/>
      <c r="B57" s="433"/>
      <c r="C57" s="433"/>
      <c r="D57" s="20" t="s">
        <v>298</v>
      </c>
      <c r="E57" s="20" t="s">
        <v>299</v>
      </c>
      <c r="F57" s="38" t="s">
        <v>288</v>
      </c>
      <c r="G57" s="20" t="s">
        <v>298</v>
      </c>
      <c r="H57" s="20" t="s">
        <v>299</v>
      </c>
      <c r="I57" s="39" t="s">
        <v>288</v>
      </c>
    </row>
    <row r="58" spans="1:9">
      <c r="A58" s="332" t="s">
        <v>350</v>
      </c>
      <c r="B58" s="333"/>
      <c r="C58" s="336" t="s">
        <v>320</v>
      </c>
      <c r="D58" s="337"/>
      <c r="E58" s="337"/>
      <c r="F58" s="337"/>
      <c r="G58" s="337"/>
      <c r="H58" s="337"/>
      <c r="I58" s="338"/>
    </row>
    <row r="59" spans="1:9">
      <c r="A59" s="334"/>
      <c r="B59" s="335"/>
      <c r="C59" s="339" t="s">
        <v>351</v>
      </c>
      <c r="D59" s="340"/>
      <c r="E59" s="340"/>
      <c r="F59" s="340"/>
      <c r="G59" s="340"/>
      <c r="H59" s="340"/>
      <c r="I59" s="341"/>
    </row>
    <row r="60" spans="1:9">
      <c r="A60" s="294" t="s">
        <v>352</v>
      </c>
      <c r="B60" s="295" t="s">
        <v>353</v>
      </c>
      <c r="C60" s="296" t="s">
        <v>354</v>
      </c>
      <c r="D60" s="297"/>
      <c r="E60" s="297"/>
      <c r="F60" s="297"/>
      <c r="G60" s="297"/>
      <c r="H60" s="297"/>
      <c r="I60" s="298"/>
    </row>
    <row r="61" spans="1:9" ht="41.25" customHeight="1" thickBot="1">
      <c r="A61" s="294"/>
      <c r="B61" s="295"/>
      <c r="C61" s="534" t="s">
        <v>452</v>
      </c>
      <c r="D61" s="535"/>
      <c r="E61" s="535"/>
      <c r="F61" s="535"/>
      <c r="G61" s="535"/>
      <c r="H61" s="535"/>
      <c r="I61" s="536"/>
    </row>
    <row r="62" spans="1:9" ht="17.25" thickBot="1">
      <c r="A62" s="520" t="s">
        <v>355</v>
      </c>
      <c r="B62" s="521"/>
      <c r="C62" s="91"/>
      <c r="D62" s="92" t="s">
        <v>356</v>
      </c>
      <c r="E62" s="92" t="s">
        <v>356</v>
      </c>
      <c r="F62" s="92" t="s">
        <v>356</v>
      </c>
      <c r="G62" s="84">
        <f ca="1">SUM(Gegharqunik!C12,Gegharqunik!C39:C42)</f>
        <v>52592.5</v>
      </c>
      <c r="H62" s="84">
        <f ca="1">SUM(Gegharqunik!D12,Gegharqunik!D39:D42)</f>
        <v>157785</v>
      </c>
      <c r="I62" s="84">
        <f ca="1">SUM(Gegharqunik!E12,Gegharqunik!E39:E42)</f>
        <v>163550</v>
      </c>
    </row>
    <row r="63" spans="1:9">
      <c r="A63" s="522" t="s">
        <v>357</v>
      </c>
      <c r="B63" s="523"/>
      <c r="C63" s="523"/>
      <c r="D63" s="523"/>
      <c r="E63" s="523"/>
      <c r="F63" s="523"/>
      <c r="G63" s="523"/>
      <c r="H63" s="523"/>
      <c r="I63" s="524"/>
    </row>
    <row r="64" spans="1:9" ht="17.25" thickBot="1">
      <c r="A64" s="287" t="s">
        <v>126</v>
      </c>
      <c r="B64" s="288"/>
      <c r="C64" s="288"/>
      <c r="D64" s="288"/>
      <c r="E64" s="288"/>
      <c r="F64" s="288"/>
      <c r="G64" s="288"/>
      <c r="H64" s="288"/>
      <c r="I64" s="289"/>
    </row>
    <row r="65" spans="1:9" ht="17.25" thickBot="1">
      <c r="A65" s="525" t="s">
        <v>358</v>
      </c>
      <c r="B65" s="526"/>
      <c r="C65" s="526"/>
      <c r="D65" s="526"/>
      <c r="E65" s="526"/>
      <c r="F65" s="526"/>
      <c r="G65" s="526"/>
      <c r="H65" s="526"/>
      <c r="I65" s="527"/>
    </row>
    <row r="66" spans="1:9" ht="74.25" customHeight="1" thickBot="1">
      <c r="A66" s="516" t="s">
        <v>359</v>
      </c>
      <c r="B66" s="517"/>
      <c r="C66" s="518" t="s">
        <v>360</v>
      </c>
      <c r="D66" s="307"/>
      <c r="E66" s="307"/>
      <c r="F66" s="307"/>
      <c r="G66" s="307"/>
      <c r="H66" s="307"/>
      <c r="I66" s="519"/>
    </row>
    <row r="67" spans="1:9" ht="62.25" customHeight="1" thickBot="1">
      <c r="A67" s="528" t="s">
        <v>361</v>
      </c>
      <c r="B67" s="529"/>
      <c r="C67" s="93"/>
      <c r="D67" s="93"/>
      <c r="E67" s="93"/>
      <c r="F67" s="93"/>
      <c r="G67" s="93"/>
      <c r="H67" s="93"/>
      <c r="I67" s="94"/>
    </row>
    <row r="68" spans="1:9">
      <c r="A68" s="290" t="s">
        <v>362</v>
      </c>
      <c r="B68" s="291"/>
      <c r="C68" s="291"/>
      <c r="D68" s="291"/>
      <c r="E68" s="291"/>
      <c r="F68" s="291"/>
      <c r="G68" s="292"/>
      <c r="H68" s="292"/>
      <c r="I68" s="293"/>
    </row>
    <row r="69" spans="1:9" ht="17.25" thickBot="1">
      <c r="A69" s="311" t="s">
        <v>453</v>
      </c>
      <c r="B69" s="312"/>
      <c r="C69" s="312"/>
      <c r="D69" s="312"/>
      <c r="E69" s="312"/>
      <c r="F69" s="312"/>
      <c r="G69" s="313"/>
      <c r="H69" s="313"/>
      <c r="I69" s="314"/>
    </row>
    <row r="70" spans="1:9">
      <c r="A70" s="290" t="s">
        <v>363</v>
      </c>
      <c r="B70" s="291"/>
      <c r="C70" s="291"/>
      <c r="D70" s="291"/>
      <c r="E70" s="291"/>
      <c r="F70" s="291"/>
      <c r="G70" s="292"/>
      <c r="H70" s="292"/>
      <c r="I70" s="293"/>
    </row>
    <row r="71" spans="1:9" ht="17.25" thickBot="1">
      <c r="A71" s="311" t="s">
        <v>382</v>
      </c>
      <c r="B71" s="312"/>
      <c r="C71" s="312"/>
      <c r="D71" s="312"/>
      <c r="E71" s="312"/>
      <c r="F71" s="312"/>
      <c r="G71" s="313"/>
      <c r="H71" s="313"/>
      <c r="I71" s="314"/>
    </row>
    <row r="72" spans="1:9">
      <c r="A72" s="422" t="s">
        <v>350</v>
      </c>
      <c r="B72" s="423"/>
      <c r="C72" s="426" t="s">
        <v>320</v>
      </c>
      <c r="D72" s="427"/>
      <c r="E72" s="427"/>
      <c r="F72" s="427"/>
      <c r="G72" s="427"/>
      <c r="H72" s="427"/>
      <c r="I72" s="428"/>
    </row>
    <row r="73" spans="1:9">
      <c r="A73" s="424"/>
      <c r="B73" s="425"/>
      <c r="C73" s="339" t="s">
        <v>364</v>
      </c>
      <c r="D73" s="340"/>
      <c r="E73" s="340"/>
      <c r="F73" s="340"/>
      <c r="G73" s="340"/>
      <c r="H73" s="340"/>
      <c r="I73" s="341"/>
    </row>
    <row r="74" spans="1:9">
      <c r="A74" s="413" t="s">
        <v>365</v>
      </c>
      <c r="B74" s="414" t="s">
        <v>366</v>
      </c>
      <c r="C74" s="443" t="s">
        <v>354</v>
      </c>
      <c r="D74" s="444"/>
      <c r="E74" s="444"/>
      <c r="F74" s="444"/>
      <c r="G74" s="444"/>
      <c r="H74" s="444"/>
      <c r="I74" s="445"/>
    </row>
    <row r="75" spans="1:9">
      <c r="A75" s="413"/>
      <c r="B75" s="414"/>
      <c r="C75" s="446" t="s">
        <v>454</v>
      </c>
      <c r="D75" s="447"/>
      <c r="E75" s="447"/>
      <c r="F75" s="447"/>
      <c r="G75" s="447"/>
      <c r="H75" s="447"/>
      <c r="I75" s="448"/>
    </row>
    <row r="76" spans="1:9" ht="23.25" customHeight="1">
      <c r="A76" s="515" t="s">
        <v>355</v>
      </c>
      <c r="B76" s="515"/>
      <c r="C76" s="165"/>
      <c r="D76" s="166" t="s">
        <v>356</v>
      </c>
      <c r="E76" s="166" t="s">
        <v>356</v>
      </c>
      <c r="F76" s="166" t="s">
        <v>356</v>
      </c>
      <c r="G76" s="167">
        <f ca="1">SUM(Gegharqunik!C21,Gegharqunik!C53:C59)</f>
        <v>48950</v>
      </c>
      <c r="H76" s="167">
        <f ca="1">SUM(Gegharqunik!D21,Gegharqunik!D53:D59)</f>
        <v>178850</v>
      </c>
      <c r="I76" s="167">
        <f ca="1">SUM(Gegharqunik!E21,Gegharqunik!E53:E59)</f>
        <v>211325</v>
      </c>
    </row>
    <row r="77" spans="1:9" ht="17.25" thickBot="1">
      <c r="A77" s="401" t="s">
        <v>459</v>
      </c>
      <c r="B77" s="402"/>
      <c r="C77" s="402"/>
      <c r="D77" s="402"/>
      <c r="E77" s="402"/>
      <c r="F77" s="402"/>
      <c r="G77" s="402"/>
      <c r="H77" s="402"/>
      <c r="I77" s="403"/>
    </row>
    <row r="78" spans="1:9" ht="17.25" thickBot="1">
      <c r="A78" s="404" t="s">
        <v>358</v>
      </c>
      <c r="B78" s="405"/>
      <c r="C78" s="405"/>
      <c r="D78" s="405"/>
      <c r="E78" s="405"/>
      <c r="F78" s="405"/>
      <c r="G78" s="405"/>
      <c r="H78" s="405"/>
      <c r="I78" s="406"/>
    </row>
    <row r="79" spans="1:9" ht="78" customHeight="1" thickBot="1">
      <c r="A79" s="389" t="s">
        <v>359</v>
      </c>
      <c r="B79" s="390"/>
      <c r="C79" s="391" t="s">
        <v>367</v>
      </c>
      <c r="D79" s="392"/>
      <c r="E79" s="392"/>
      <c r="F79" s="392"/>
      <c r="G79" s="392"/>
      <c r="H79" s="392"/>
      <c r="I79" s="393"/>
    </row>
    <row r="80" spans="1:9" ht="57.75" customHeight="1" thickBot="1">
      <c r="A80" s="394" t="s">
        <v>361</v>
      </c>
      <c r="B80" s="395"/>
      <c r="C80" s="35"/>
      <c r="D80" s="35"/>
      <c r="E80" s="35"/>
      <c r="F80" s="35"/>
      <c r="G80" s="35"/>
      <c r="H80" s="35"/>
      <c r="I80" s="36"/>
    </row>
    <row r="81" spans="1:9">
      <c r="A81" s="375" t="s">
        <v>362</v>
      </c>
      <c r="B81" s="376"/>
      <c r="C81" s="376"/>
      <c r="D81" s="376"/>
      <c r="E81" s="376"/>
      <c r="F81" s="376"/>
      <c r="G81" s="377"/>
      <c r="H81" s="377"/>
      <c r="I81" s="378"/>
    </row>
    <row r="82" spans="1:9" ht="17.25" thickBot="1">
      <c r="A82" s="371" t="s">
        <v>455</v>
      </c>
      <c r="B82" s="372"/>
      <c r="C82" s="372"/>
      <c r="D82" s="372"/>
      <c r="E82" s="372"/>
      <c r="F82" s="372"/>
      <c r="G82" s="373"/>
      <c r="H82" s="373"/>
      <c r="I82" s="374"/>
    </row>
    <row r="83" spans="1:9">
      <c r="A83" s="375" t="s">
        <v>363</v>
      </c>
      <c r="B83" s="376"/>
      <c r="C83" s="376"/>
      <c r="D83" s="376"/>
      <c r="E83" s="376"/>
      <c r="F83" s="376"/>
      <c r="G83" s="377"/>
      <c r="H83" s="377"/>
      <c r="I83" s="378"/>
    </row>
    <row r="84" spans="1:9" ht="17.25" thickBot="1">
      <c r="A84" s="371" t="s">
        <v>383</v>
      </c>
      <c r="B84" s="372"/>
      <c r="C84" s="372"/>
      <c r="D84" s="372"/>
      <c r="E84" s="372"/>
      <c r="F84" s="372"/>
      <c r="G84" s="373"/>
      <c r="H84" s="373"/>
      <c r="I84" s="374"/>
    </row>
    <row r="86" spans="1:9">
      <c r="A86" s="480" t="s">
        <v>368</v>
      </c>
      <c r="B86" s="480"/>
      <c r="C86" s="480"/>
      <c r="D86" s="480"/>
      <c r="E86" s="480"/>
      <c r="F86" s="480"/>
      <c r="G86" s="480"/>
      <c r="H86" s="480"/>
      <c r="I86" s="480"/>
    </row>
    <row r="88" spans="1:9">
      <c r="A88" s="480" t="s">
        <v>369</v>
      </c>
      <c r="B88" s="480"/>
      <c r="C88" s="480"/>
      <c r="D88" s="480"/>
      <c r="E88" s="480"/>
      <c r="F88" s="480"/>
      <c r="G88" s="480"/>
      <c r="H88" s="480"/>
      <c r="I88" s="480"/>
    </row>
    <row r="89" spans="1:9" ht="17.25" thickBot="1"/>
    <row r="90" spans="1:9">
      <c r="A90" s="429" t="s">
        <v>347</v>
      </c>
      <c r="B90" s="430"/>
      <c r="C90" s="430"/>
      <c r="D90" s="434" t="s">
        <v>323</v>
      </c>
      <c r="E90" s="435"/>
      <c r="F90" s="435"/>
      <c r="G90" s="435"/>
      <c r="H90" s="435"/>
      <c r="I90" s="436"/>
    </row>
    <row r="91" spans="1:9">
      <c r="A91" s="431"/>
      <c r="B91" s="415"/>
      <c r="C91" s="415"/>
      <c r="D91" s="411" t="s">
        <v>348</v>
      </c>
      <c r="E91" s="412"/>
      <c r="F91" s="295"/>
      <c r="G91" s="411" t="s">
        <v>349</v>
      </c>
      <c r="H91" s="412"/>
      <c r="I91" s="295"/>
    </row>
    <row r="92" spans="1:9" ht="36" customHeight="1" thickBot="1">
      <c r="A92" s="432"/>
      <c r="B92" s="433"/>
      <c r="C92" s="433"/>
      <c r="D92" s="20" t="s">
        <v>298</v>
      </c>
      <c r="E92" s="20" t="s">
        <v>299</v>
      </c>
      <c r="F92" s="38" t="s">
        <v>288</v>
      </c>
      <c r="G92" s="20" t="s">
        <v>298</v>
      </c>
      <c r="H92" s="20" t="s">
        <v>299</v>
      </c>
      <c r="I92" s="39" t="s">
        <v>288</v>
      </c>
    </row>
    <row r="93" spans="1:9">
      <c r="A93" s="332" t="s">
        <v>350</v>
      </c>
      <c r="B93" s="333"/>
      <c r="C93" s="336" t="s">
        <v>320</v>
      </c>
      <c r="D93" s="337"/>
      <c r="E93" s="337"/>
      <c r="F93" s="337"/>
      <c r="G93" s="337"/>
      <c r="H93" s="337"/>
      <c r="I93" s="338"/>
    </row>
    <row r="94" spans="1:9">
      <c r="A94" s="334"/>
      <c r="B94" s="335"/>
      <c r="C94" s="339" t="s">
        <v>421</v>
      </c>
      <c r="D94" s="340"/>
      <c r="E94" s="340"/>
      <c r="F94" s="340"/>
      <c r="G94" s="340"/>
      <c r="H94" s="340"/>
      <c r="I94" s="341"/>
    </row>
    <row r="95" spans="1:9">
      <c r="A95" s="294" t="s">
        <v>409</v>
      </c>
      <c r="B95" s="295" t="s">
        <v>373</v>
      </c>
      <c r="C95" s="296" t="s">
        <v>354</v>
      </c>
      <c r="D95" s="297"/>
      <c r="E95" s="297"/>
      <c r="F95" s="297"/>
      <c r="G95" s="297"/>
      <c r="H95" s="297"/>
      <c r="I95" s="298"/>
    </row>
    <row r="96" spans="1:9" ht="17.25" thickBot="1">
      <c r="A96" s="487"/>
      <c r="B96" s="488"/>
      <c r="C96" s="342" t="s">
        <v>422</v>
      </c>
      <c r="D96" s="343"/>
      <c r="E96" s="343"/>
      <c r="F96" s="343"/>
      <c r="G96" s="343"/>
      <c r="H96" s="343"/>
      <c r="I96" s="344"/>
    </row>
    <row r="97" spans="1:9" ht="54" customHeight="1">
      <c r="A97" s="476" t="s">
        <v>374</v>
      </c>
      <c r="B97" s="477"/>
      <c r="C97" s="95" t="s">
        <v>423</v>
      </c>
      <c r="D97" s="96">
        <v>3</v>
      </c>
      <c r="E97" s="96">
        <v>3</v>
      </c>
      <c r="F97" s="96">
        <v>3</v>
      </c>
      <c r="G97" s="97"/>
      <c r="H97" s="97"/>
      <c r="I97" s="98"/>
    </row>
    <row r="98" spans="1:9" ht="17.25" thickBot="1">
      <c r="A98" s="478" t="s">
        <v>377</v>
      </c>
      <c r="B98" s="479"/>
      <c r="C98" s="99"/>
      <c r="D98" s="99"/>
      <c r="E98" s="99"/>
      <c r="F98" s="38"/>
      <c r="G98" s="100"/>
      <c r="H98" s="100"/>
      <c r="I98" s="39"/>
    </row>
    <row r="99" spans="1:9" ht="60.75" customHeight="1" thickBot="1">
      <c r="A99" s="489" t="s">
        <v>389</v>
      </c>
      <c r="B99" s="490"/>
      <c r="C99" s="490"/>
      <c r="D99" s="101"/>
      <c r="E99" s="101"/>
      <c r="F99" s="67"/>
      <c r="G99" s="102">
        <f ca="1">SUM(Gegharqunik!C49:C51,Gegharqunik!C22:C24)</f>
        <v>0</v>
      </c>
      <c r="H99" s="102">
        <f ca="1">SUM(Gegharqunik!D49:D51,Gegharqunik!D22:D24)</f>
        <v>111555</v>
      </c>
      <c r="I99" s="102">
        <f ca="1">SUM(Gegharqunik!E49:E51,Gegharqunik!E22:E24)</f>
        <v>123950</v>
      </c>
    </row>
    <row r="100" spans="1:9" ht="42" customHeight="1" thickBot="1">
      <c r="A100" s="305" t="s">
        <v>390</v>
      </c>
      <c r="B100" s="306"/>
      <c r="C100" s="103">
        <f>I99</f>
        <v>123950</v>
      </c>
      <c r="D100" s="103"/>
      <c r="E100" s="103"/>
      <c r="F100" s="67"/>
      <c r="G100" s="71"/>
      <c r="H100" s="71"/>
      <c r="I100" s="66"/>
    </row>
    <row r="101" spans="1:9" ht="86.25" customHeight="1" thickBot="1">
      <c r="A101" s="305" t="s">
        <v>391</v>
      </c>
      <c r="B101" s="306"/>
      <c r="C101" s="69"/>
      <c r="D101" s="69"/>
      <c r="E101" s="69"/>
      <c r="F101" s="67"/>
      <c r="G101" s="71"/>
      <c r="H101" s="71"/>
      <c r="I101" s="66"/>
    </row>
    <row r="102" spans="1:9">
      <c r="A102" s="290" t="s">
        <v>362</v>
      </c>
      <c r="B102" s="291"/>
      <c r="C102" s="291"/>
      <c r="D102" s="291"/>
      <c r="E102" s="291"/>
      <c r="F102" s="291"/>
      <c r="G102" s="292"/>
      <c r="H102" s="292"/>
      <c r="I102" s="293"/>
    </row>
    <row r="103" spans="1:9" ht="21" customHeight="1" thickBot="1">
      <c r="A103" s="311" t="s">
        <v>456</v>
      </c>
      <c r="B103" s="312"/>
      <c r="C103" s="312"/>
      <c r="D103" s="312"/>
      <c r="E103" s="312"/>
      <c r="F103" s="312"/>
      <c r="G103" s="313"/>
      <c r="H103" s="313"/>
      <c r="I103" s="314"/>
    </row>
    <row r="104" spans="1:9">
      <c r="A104" s="290" t="s">
        <v>363</v>
      </c>
      <c r="B104" s="291"/>
      <c r="C104" s="291"/>
      <c r="D104" s="291"/>
      <c r="E104" s="291"/>
      <c r="F104" s="291"/>
      <c r="G104" s="292"/>
      <c r="H104" s="292"/>
      <c r="I104" s="293"/>
    </row>
    <row r="105" spans="1:9" ht="21" customHeight="1" thickBot="1">
      <c r="A105" s="311" t="s">
        <v>381</v>
      </c>
      <c r="B105" s="312"/>
      <c r="C105" s="312"/>
      <c r="D105" s="312"/>
      <c r="E105" s="312"/>
      <c r="F105" s="312"/>
      <c r="G105" s="313"/>
      <c r="H105" s="313"/>
      <c r="I105" s="314"/>
    </row>
    <row r="106" spans="1:9">
      <c r="A106" s="332" t="s">
        <v>350</v>
      </c>
      <c r="B106" s="333"/>
      <c r="C106" s="336" t="s">
        <v>320</v>
      </c>
      <c r="D106" s="337"/>
      <c r="E106" s="337"/>
      <c r="F106" s="337"/>
      <c r="G106" s="337"/>
      <c r="H106" s="337"/>
      <c r="I106" s="338"/>
    </row>
    <row r="107" spans="1:9">
      <c r="A107" s="334"/>
      <c r="B107" s="335"/>
      <c r="C107" s="339" t="s">
        <v>462</v>
      </c>
      <c r="D107" s="340"/>
      <c r="E107" s="340"/>
      <c r="F107" s="340"/>
      <c r="G107" s="340"/>
      <c r="H107" s="340"/>
      <c r="I107" s="341"/>
    </row>
    <row r="108" spans="1:9">
      <c r="A108" s="294" t="s">
        <v>408</v>
      </c>
      <c r="B108" s="295" t="s">
        <v>373</v>
      </c>
      <c r="C108" s="296" t="s">
        <v>354</v>
      </c>
      <c r="D108" s="297"/>
      <c r="E108" s="297"/>
      <c r="F108" s="297"/>
      <c r="G108" s="297"/>
      <c r="H108" s="297"/>
      <c r="I108" s="298"/>
    </row>
    <row r="109" spans="1:9" ht="17.25" thickBot="1">
      <c r="A109" s="487"/>
      <c r="B109" s="488"/>
      <c r="C109" s="342" t="s">
        <v>463</v>
      </c>
      <c r="D109" s="343"/>
      <c r="E109" s="343"/>
      <c r="F109" s="343"/>
      <c r="G109" s="343"/>
      <c r="H109" s="343"/>
      <c r="I109" s="344"/>
    </row>
    <row r="110" spans="1:9" ht="49.5">
      <c r="A110" s="476" t="s">
        <v>374</v>
      </c>
      <c r="B110" s="477"/>
      <c r="C110" s="95" t="s">
        <v>423</v>
      </c>
      <c r="D110" s="96">
        <v>2</v>
      </c>
      <c r="E110" s="96">
        <v>2</v>
      </c>
      <c r="F110" s="96">
        <v>2</v>
      </c>
      <c r="G110" s="97"/>
      <c r="H110" s="97"/>
      <c r="I110" s="98"/>
    </row>
    <row r="111" spans="1:9" ht="17.25" thickBot="1">
      <c r="A111" s="478" t="s">
        <v>377</v>
      </c>
      <c r="B111" s="479"/>
      <c r="C111" s="99"/>
      <c r="D111" s="99"/>
      <c r="E111" s="99"/>
      <c r="F111" s="38"/>
      <c r="G111" s="100"/>
      <c r="H111" s="100"/>
      <c r="I111" s="39"/>
    </row>
    <row r="112" spans="1:9" ht="60" customHeight="1" thickBot="1">
      <c r="A112" s="489" t="s">
        <v>389</v>
      </c>
      <c r="B112" s="490"/>
      <c r="C112" s="490"/>
      <c r="D112" s="101"/>
      <c r="E112" s="101"/>
      <c r="F112" s="67"/>
      <c r="G112" s="102">
        <f ca="1">SUM(Gegharqunik!C63:C64)</f>
        <v>38400</v>
      </c>
      <c r="H112" s="102">
        <f ca="1">SUM(Gegharqunik!D63:D64)</f>
        <v>38400</v>
      </c>
      <c r="I112" s="102">
        <f ca="1">SUM(Gegharqunik!E63:E64)</f>
        <v>38400</v>
      </c>
    </row>
    <row r="113" spans="1:9" ht="48" customHeight="1" thickBot="1">
      <c r="A113" s="305" t="s">
        <v>390</v>
      </c>
      <c r="B113" s="306"/>
      <c r="C113" s="103">
        <f>I112</f>
        <v>38400</v>
      </c>
      <c r="D113" s="103"/>
      <c r="E113" s="103"/>
      <c r="F113" s="67"/>
      <c r="G113" s="71"/>
      <c r="H113" s="71"/>
      <c r="I113" s="66"/>
    </row>
    <row r="114" spans="1:9" ht="100.5" customHeight="1" thickBot="1">
      <c r="A114" s="305" t="s">
        <v>391</v>
      </c>
      <c r="B114" s="306"/>
      <c r="C114" s="69"/>
      <c r="D114" s="69"/>
      <c r="E114" s="69"/>
      <c r="F114" s="67"/>
      <c r="G114" s="71"/>
      <c r="H114" s="71"/>
      <c r="I114" s="66"/>
    </row>
    <row r="115" spans="1:9">
      <c r="A115" s="290" t="s">
        <v>362</v>
      </c>
      <c r="B115" s="291"/>
      <c r="C115" s="291"/>
      <c r="D115" s="291"/>
      <c r="E115" s="291"/>
      <c r="F115" s="291"/>
      <c r="G115" s="292"/>
      <c r="H115" s="292"/>
      <c r="I115" s="293"/>
    </row>
    <row r="116" spans="1:9" ht="17.25" thickBot="1">
      <c r="A116" s="311" t="s">
        <v>456</v>
      </c>
      <c r="B116" s="312"/>
      <c r="C116" s="312"/>
      <c r="D116" s="312"/>
      <c r="E116" s="312"/>
      <c r="F116" s="312"/>
      <c r="G116" s="313"/>
      <c r="H116" s="313"/>
      <c r="I116" s="314"/>
    </row>
    <row r="117" spans="1:9">
      <c r="A117" s="290" t="s">
        <v>363</v>
      </c>
      <c r="B117" s="291"/>
      <c r="C117" s="291"/>
      <c r="D117" s="291"/>
      <c r="E117" s="291"/>
      <c r="F117" s="291"/>
      <c r="G117" s="292"/>
      <c r="H117" s="292"/>
      <c r="I117" s="293"/>
    </row>
    <row r="118" spans="1:9" ht="17.25" thickBot="1">
      <c r="A118" s="311" t="s">
        <v>381</v>
      </c>
      <c r="B118" s="312"/>
      <c r="C118" s="312"/>
      <c r="D118" s="312"/>
      <c r="E118" s="312"/>
      <c r="F118" s="312"/>
      <c r="G118" s="313"/>
      <c r="H118" s="313"/>
      <c r="I118" s="314"/>
    </row>
    <row r="119" spans="1:9">
      <c r="A119" s="332" t="s">
        <v>350</v>
      </c>
      <c r="B119" s="333"/>
      <c r="C119" s="336" t="s">
        <v>320</v>
      </c>
      <c r="D119" s="337"/>
      <c r="E119" s="337"/>
      <c r="F119" s="337"/>
      <c r="G119" s="337"/>
      <c r="H119" s="337"/>
      <c r="I119" s="338"/>
    </row>
    <row r="120" spans="1:9">
      <c r="A120" s="334"/>
      <c r="B120" s="335"/>
      <c r="C120" s="339" t="s">
        <v>464</v>
      </c>
      <c r="D120" s="340"/>
      <c r="E120" s="340"/>
      <c r="F120" s="340"/>
      <c r="G120" s="340"/>
      <c r="H120" s="340"/>
      <c r="I120" s="341"/>
    </row>
    <row r="121" spans="1:9">
      <c r="A121" s="294" t="s">
        <v>385</v>
      </c>
      <c r="B121" s="295" t="s">
        <v>373</v>
      </c>
      <c r="C121" s="296" t="s">
        <v>354</v>
      </c>
      <c r="D121" s="297"/>
      <c r="E121" s="297"/>
      <c r="F121" s="297"/>
      <c r="G121" s="297"/>
      <c r="H121" s="297"/>
      <c r="I121" s="298"/>
    </row>
    <row r="122" spans="1:9" ht="17.25" thickBot="1">
      <c r="A122" s="487"/>
      <c r="B122" s="488"/>
      <c r="C122" s="342" t="s">
        <v>465</v>
      </c>
      <c r="D122" s="343"/>
      <c r="E122" s="343"/>
      <c r="F122" s="343"/>
      <c r="G122" s="343"/>
      <c r="H122" s="343"/>
      <c r="I122" s="344"/>
    </row>
    <row r="123" spans="1:9" ht="49.5">
      <c r="A123" s="476" t="s">
        <v>374</v>
      </c>
      <c r="B123" s="477"/>
      <c r="C123" s="95" t="s">
        <v>423</v>
      </c>
      <c r="D123" s="96">
        <v>2</v>
      </c>
      <c r="E123" s="96">
        <v>2</v>
      </c>
      <c r="F123" s="96">
        <v>2</v>
      </c>
      <c r="G123" s="97"/>
      <c r="H123" s="97"/>
      <c r="I123" s="98"/>
    </row>
    <row r="124" spans="1:9" ht="17.25" thickBot="1">
      <c r="A124" s="478" t="s">
        <v>377</v>
      </c>
      <c r="B124" s="479"/>
      <c r="C124" s="99"/>
      <c r="D124" s="99"/>
      <c r="E124" s="99"/>
      <c r="F124" s="38"/>
      <c r="G124" s="100"/>
      <c r="H124" s="100"/>
      <c r="I124" s="39"/>
    </row>
    <row r="125" spans="1:9" ht="66.75" customHeight="1" thickBot="1">
      <c r="A125" s="489" t="s">
        <v>389</v>
      </c>
      <c r="B125" s="490"/>
      <c r="C125" s="490"/>
      <c r="D125" s="101"/>
      <c r="E125" s="101"/>
      <c r="F125" s="67"/>
      <c r="G125" s="102">
        <f ca="1">SUM(Gegharqunik!C25:C26)</f>
        <v>0</v>
      </c>
      <c r="H125" s="102">
        <f ca="1">SUM(Gegharqunik!D25:D26)</f>
        <v>57600</v>
      </c>
      <c r="I125" s="102">
        <f ca="1">SUM(Gegharqunik!E25:E26)</f>
        <v>64000</v>
      </c>
    </row>
    <row r="126" spans="1:9" ht="39.75" customHeight="1" thickBot="1">
      <c r="A126" s="305" t="s">
        <v>390</v>
      </c>
      <c r="B126" s="306"/>
      <c r="C126" s="103">
        <f>I125</f>
        <v>64000</v>
      </c>
      <c r="D126" s="103"/>
      <c r="E126" s="103"/>
      <c r="F126" s="67"/>
      <c r="G126" s="71"/>
      <c r="H126" s="71"/>
      <c r="I126" s="66"/>
    </row>
    <row r="127" spans="1:9" ht="93" customHeight="1" thickBot="1">
      <c r="A127" s="305" t="s">
        <v>391</v>
      </c>
      <c r="B127" s="306"/>
      <c r="C127" s="69"/>
      <c r="D127" s="69"/>
      <c r="E127" s="69"/>
      <c r="F127" s="67"/>
      <c r="G127" s="71"/>
      <c r="H127" s="71"/>
      <c r="I127" s="66"/>
    </row>
    <row r="128" spans="1:9">
      <c r="A128" s="290" t="s">
        <v>362</v>
      </c>
      <c r="B128" s="291"/>
      <c r="C128" s="291"/>
      <c r="D128" s="291"/>
      <c r="E128" s="291"/>
      <c r="F128" s="291"/>
      <c r="G128" s="292"/>
      <c r="H128" s="292"/>
      <c r="I128" s="293"/>
    </row>
    <row r="129" spans="1:9" ht="17.25" thickBot="1">
      <c r="A129" s="311" t="s">
        <v>456</v>
      </c>
      <c r="B129" s="312"/>
      <c r="C129" s="312"/>
      <c r="D129" s="312"/>
      <c r="E129" s="312"/>
      <c r="F129" s="312"/>
      <c r="G129" s="313"/>
      <c r="H129" s="313"/>
      <c r="I129" s="314"/>
    </row>
    <row r="130" spans="1:9">
      <c r="A130" s="290" t="s">
        <v>363</v>
      </c>
      <c r="B130" s="291"/>
      <c r="C130" s="291"/>
      <c r="D130" s="291"/>
      <c r="E130" s="291"/>
      <c r="F130" s="291"/>
      <c r="G130" s="292"/>
      <c r="H130" s="292"/>
      <c r="I130" s="293"/>
    </row>
    <row r="131" spans="1:9" ht="17.25" thickBot="1">
      <c r="A131" s="311" t="s">
        <v>381</v>
      </c>
      <c r="B131" s="312"/>
      <c r="C131" s="312"/>
      <c r="D131" s="312"/>
      <c r="E131" s="312"/>
      <c r="F131" s="312"/>
      <c r="G131" s="313"/>
      <c r="H131" s="313"/>
      <c r="I131" s="314"/>
    </row>
    <row r="132" spans="1:9">
      <c r="A132" s="315" t="s">
        <v>350</v>
      </c>
      <c r="B132" s="316"/>
      <c r="C132" s="321" t="s">
        <v>320</v>
      </c>
      <c r="D132" s="322"/>
      <c r="E132" s="322"/>
      <c r="F132" s="322"/>
      <c r="G132" s="322"/>
      <c r="H132" s="322"/>
      <c r="I132" s="323"/>
    </row>
    <row r="133" spans="1:9">
      <c r="A133" s="317"/>
      <c r="B133" s="318"/>
      <c r="C133" s="324" t="s">
        <v>370</v>
      </c>
      <c r="D133" s="325"/>
      <c r="E133" s="325"/>
      <c r="F133" s="326"/>
      <c r="G133" s="326"/>
      <c r="H133" s="326"/>
      <c r="I133" s="327"/>
    </row>
    <row r="134" spans="1:9" ht="17.25" thickBot="1">
      <c r="A134" s="319"/>
      <c r="B134" s="320"/>
      <c r="C134" s="328" t="s">
        <v>371</v>
      </c>
      <c r="D134" s="329"/>
      <c r="E134" s="329"/>
      <c r="F134" s="330"/>
      <c r="G134" s="330"/>
      <c r="H134" s="330"/>
      <c r="I134" s="331"/>
    </row>
    <row r="135" spans="1:9" ht="17.25" thickBot="1">
      <c r="A135" s="40" t="s">
        <v>372</v>
      </c>
      <c r="B135" s="41" t="s">
        <v>373</v>
      </c>
      <c r="C135" s="299" t="s">
        <v>127</v>
      </c>
      <c r="D135" s="300"/>
      <c r="E135" s="300"/>
      <c r="F135" s="300"/>
      <c r="G135" s="300"/>
      <c r="H135" s="300"/>
      <c r="I135" s="301"/>
    </row>
    <row r="136" spans="1:9" ht="66.75" thickBot="1">
      <c r="A136" s="420" t="s">
        <v>374</v>
      </c>
      <c r="B136" s="421"/>
      <c r="C136" s="42" t="s">
        <v>375</v>
      </c>
      <c r="D136" s="47">
        <v>1</v>
      </c>
      <c r="E136" s="47">
        <v>1</v>
      </c>
      <c r="F136" s="47">
        <v>1</v>
      </c>
      <c r="G136" s="41"/>
      <c r="H136" s="41"/>
      <c r="I136" s="41"/>
    </row>
    <row r="137" spans="1:9" ht="50.25" thickBot="1">
      <c r="A137" s="299"/>
      <c r="B137" s="301"/>
      <c r="C137" s="42" t="s">
        <v>376</v>
      </c>
      <c r="D137" s="42"/>
      <c r="E137" s="42"/>
      <c r="F137" s="41"/>
      <c r="G137" s="41"/>
      <c r="H137" s="41"/>
      <c r="I137" s="41"/>
    </row>
    <row r="138" spans="1:9" ht="17.25" thickBot="1">
      <c r="A138" s="308" t="s">
        <v>377</v>
      </c>
      <c r="B138" s="310"/>
      <c r="C138" s="42"/>
      <c r="D138" s="42"/>
      <c r="E138" s="42"/>
      <c r="F138" s="41"/>
      <c r="G138" s="41"/>
      <c r="H138" s="41"/>
      <c r="I138" s="41"/>
    </row>
    <row r="139" spans="1:9" ht="62.25" customHeight="1" thickBot="1">
      <c r="A139" s="308" t="s">
        <v>378</v>
      </c>
      <c r="B139" s="309"/>
      <c r="C139" s="310"/>
      <c r="D139" s="42"/>
      <c r="E139" s="42"/>
      <c r="F139" s="41"/>
      <c r="G139" s="44">
        <f ca="1">SUM(Gegharqunik!C13)</f>
        <v>0</v>
      </c>
      <c r="H139" s="44">
        <f ca="1">SUM(Gegharqunik!D13)</f>
        <v>28800</v>
      </c>
      <c r="I139" s="44">
        <f ca="1">SUM(Gegharqunik!E13)</f>
        <v>28800</v>
      </c>
    </row>
    <row r="140" spans="1:9" ht="38.25" customHeight="1" thickBot="1">
      <c r="A140" s="308" t="s">
        <v>379</v>
      </c>
      <c r="B140" s="310"/>
      <c r="C140" s="45">
        <f>I139</f>
        <v>28800</v>
      </c>
      <c r="D140" s="46"/>
      <c r="E140" s="46"/>
      <c r="F140" s="41"/>
      <c r="G140" s="41"/>
      <c r="H140" s="41"/>
      <c r="I140" s="41"/>
    </row>
    <row r="141" spans="1:9" ht="87.75" customHeight="1" thickBot="1">
      <c r="A141" s="308" t="s">
        <v>380</v>
      </c>
      <c r="B141" s="310"/>
      <c r="C141" s="42"/>
      <c r="D141" s="42"/>
      <c r="E141" s="42"/>
      <c r="F141" s="41"/>
      <c r="G141" s="41"/>
      <c r="H141" s="41"/>
      <c r="I141" s="41"/>
    </row>
    <row r="142" spans="1:9" ht="17.25" thickBot="1">
      <c r="A142" s="417" t="s">
        <v>362</v>
      </c>
      <c r="B142" s="418"/>
      <c r="C142" s="418"/>
      <c r="D142" s="418"/>
      <c r="E142" s="418"/>
      <c r="F142" s="418"/>
      <c r="G142" s="418"/>
      <c r="H142" s="418"/>
      <c r="I142" s="419"/>
    </row>
    <row r="143" spans="1:9" ht="17.25" thickBot="1">
      <c r="A143" s="308" t="s">
        <v>466</v>
      </c>
      <c r="B143" s="309"/>
      <c r="C143" s="309"/>
      <c r="D143" s="309"/>
      <c r="E143" s="309"/>
      <c r="F143" s="309"/>
      <c r="G143" s="309"/>
      <c r="H143" s="309"/>
      <c r="I143" s="310"/>
    </row>
    <row r="144" spans="1:9" ht="17.25" thickBot="1">
      <c r="A144" s="417" t="s">
        <v>363</v>
      </c>
      <c r="B144" s="418"/>
      <c r="C144" s="418"/>
      <c r="D144" s="418"/>
      <c r="E144" s="418"/>
      <c r="F144" s="418"/>
      <c r="G144" s="418"/>
      <c r="H144" s="418"/>
      <c r="I144" s="419"/>
    </row>
    <row r="145" spans="1:9" ht="17.25" thickBot="1">
      <c r="A145" s="308" t="s">
        <v>381</v>
      </c>
      <c r="B145" s="309"/>
      <c r="C145" s="309"/>
      <c r="D145" s="309"/>
      <c r="E145" s="309"/>
      <c r="F145" s="309"/>
      <c r="G145" s="309"/>
      <c r="H145" s="309"/>
      <c r="I145" s="310"/>
    </row>
    <row r="146" spans="1:9">
      <c r="A146" s="317"/>
      <c r="B146" s="318"/>
      <c r="C146" s="324" t="s">
        <v>419</v>
      </c>
      <c r="D146" s="325"/>
      <c r="E146" s="325"/>
      <c r="F146" s="326"/>
      <c r="G146" s="326"/>
      <c r="H146" s="326"/>
      <c r="I146" s="327"/>
    </row>
    <row r="147" spans="1:9" ht="17.25" thickBot="1">
      <c r="A147" s="319"/>
      <c r="B147" s="320"/>
      <c r="C147" s="328" t="s">
        <v>371</v>
      </c>
      <c r="D147" s="329"/>
      <c r="E147" s="329"/>
      <c r="F147" s="330"/>
      <c r="G147" s="330"/>
      <c r="H147" s="330"/>
      <c r="I147" s="331"/>
    </row>
    <row r="148" spans="1:9" ht="17.25" thickBot="1">
      <c r="A148" s="40" t="s">
        <v>434</v>
      </c>
      <c r="B148" s="41" t="s">
        <v>373</v>
      </c>
      <c r="C148" s="299" t="s">
        <v>419</v>
      </c>
      <c r="D148" s="300"/>
      <c r="E148" s="300"/>
      <c r="F148" s="300"/>
      <c r="G148" s="300"/>
      <c r="H148" s="300"/>
      <c r="I148" s="301"/>
    </row>
    <row r="149" spans="1:9" ht="33.75" thickBot="1">
      <c r="A149" s="308" t="s">
        <v>374</v>
      </c>
      <c r="B149" s="310"/>
      <c r="C149" s="42" t="s">
        <v>420</v>
      </c>
      <c r="D149" s="41">
        <v>0</v>
      </c>
      <c r="E149" s="41">
        <v>40</v>
      </c>
      <c r="F149" s="41">
        <v>72</v>
      </c>
      <c r="G149" s="41"/>
      <c r="H149" s="41"/>
      <c r="I149" s="41"/>
    </row>
    <row r="150" spans="1:9" ht="17.25" thickBot="1">
      <c r="A150" s="308" t="s">
        <v>377</v>
      </c>
      <c r="B150" s="310"/>
      <c r="C150" s="42"/>
      <c r="D150" s="42"/>
      <c r="E150" s="42"/>
      <c r="F150" s="41"/>
      <c r="G150" s="41"/>
      <c r="H150" s="41"/>
      <c r="I150" s="41"/>
    </row>
    <row r="151" spans="1:9" ht="52.5" customHeight="1" thickBot="1">
      <c r="A151" s="308" t="s">
        <v>378</v>
      </c>
      <c r="B151" s="309"/>
      <c r="C151" s="310"/>
      <c r="D151" s="42"/>
      <c r="E151" s="42"/>
      <c r="F151" s="41"/>
      <c r="G151" s="44">
        <f ca="1">SUM(Gegharqunik!C14:C18)</f>
        <v>0</v>
      </c>
      <c r="H151" s="44">
        <f ca="1">SUM(Gegharqunik!D14:D18)</f>
        <v>58140</v>
      </c>
      <c r="I151" s="44">
        <f ca="1">SUM(Gegharqunik!E14:E18)</f>
        <v>96900</v>
      </c>
    </row>
    <row r="152" spans="1:9" ht="45.75" customHeight="1" thickBot="1">
      <c r="A152" s="308" t="s">
        <v>379</v>
      </c>
      <c r="B152" s="310"/>
      <c r="C152" s="45">
        <f>I151</f>
        <v>96900</v>
      </c>
      <c r="D152" s="45"/>
      <c r="E152" s="45"/>
      <c r="F152" s="41"/>
      <c r="G152" s="41"/>
      <c r="H152" s="41"/>
      <c r="I152" s="41"/>
    </row>
    <row r="153" spans="1:9" ht="82.5" customHeight="1" thickBot="1">
      <c r="A153" s="308" t="s">
        <v>380</v>
      </c>
      <c r="B153" s="310"/>
      <c r="C153" s="42"/>
      <c r="D153" s="42"/>
      <c r="E153" s="42"/>
      <c r="F153" s="41"/>
      <c r="G153" s="41"/>
      <c r="H153" s="41"/>
      <c r="I153" s="41"/>
    </row>
    <row r="154" spans="1:9">
      <c r="A154" s="302" t="s">
        <v>362</v>
      </c>
      <c r="B154" s="303"/>
      <c r="C154" s="303"/>
      <c r="D154" s="303"/>
      <c r="E154" s="303"/>
      <c r="F154" s="303"/>
      <c r="G154" s="303"/>
      <c r="H154" s="303"/>
      <c r="I154" s="304"/>
    </row>
    <row r="155" spans="1:9" ht="17.25" thickBot="1">
      <c r="A155" s="299" t="s">
        <v>467</v>
      </c>
      <c r="B155" s="300"/>
      <c r="C155" s="300"/>
      <c r="D155" s="300"/>
      <c r="E155" s="300"/>
      <c r="F155" s="300"/>
      <c r="G155" s="300"/>
      <c r="H155" s="300"/>
      <c r="I155" s="301"/>
    </row>
    <row r="156" spans="1:9">
      <c r="A156" s="302" t="s">
        <v>363</v>
      </c>
      <c r="B156" s="303"/>
      <c r="C156" s="303"/>
      <c r="D156" s="303"/>
      <c r="E156" s="303"/>
      <c r="F156" s="303"/>
      <c r="G156" s="303"/>
      <c r="H156" s="303"/>
      <c r="I156" s="304"/>
    </row>
    <row r="157" spans="1:9" ht="17.25" thickBot="1">
      <c r="A157" s="299" t="s">
        <v>381</v>
      </c>
      <c r="B157" s="300"/>
      <c r="C157" s="300"/>
      <c r="D157" s="300"/>
      <c r="E157" s="300"/>
      <c r="F157" s="300"/>
      <c r="G157" s="300"/>
      <c r="H157" s="300"/>
      <c r="I157" s="301"/>
    </row>
    <row r="158" spans="1:9">
      <c r="A158" s="315" t="s">
        <v>350</v>
      </c>
      <c r="B158" s="316"/>
      <c r="C158" s="321" t="s">
        <v>320</v>
      </c>
      <c r="D158" s="322"/>
      <c r="E158" s="322"/>
      <c r="F158" s="322"/>
      <c r="G158" s="322"/>
      <c r="H158" s="322"/>
      <c r="I158" s="323"/>
    </row>
    <row r="159" spans="1:9">
      <c r="A159" s="317"/>
      <c r="B159" s="318"/>
      <c r="C159" s="324" t="s">
        <v>416</v>
      </c>
      <c r="D159" s="325"/>
      <c r="E159" s="325"/>
      <c r="F159" s="326"/>
      <c r="G159" s="326"/>
      <c r="H159" s="326"/>
      <c r="I159" s="327"/>
    </row>
    <row r="160" spans="1:9" ht="17.25" thickBot="1">
      <c r="A160" s="319"/>
      <c r="B160" s="320"/>
      <c r="C160" s="328" t="s">
        <v>371</v>
      </c>
      <c r="D160" s="329"/>
      <c r="E160" s="329"/>
      <c r="F160" s="330"/>
      <c r="G160" s="330"/>
      <c r="H160" s="330"/>
      <c r="I160" s="331"/>
    </row>
    <row r="161" spans="1:9" ht="17.25" thickBot="1">
      <c r="A161" s="40" t="s">
        <v>469</v>
      </c>
      <c r="B161" s="41" t="s">
        <v>373</v>
      </c>
      <c r="C161" s="299" t="s">
        <v>417</v>
      </c>
      <c r="D161" s="300"/>
      <c r="E161" s="300"/>
      <c r="F161" s="300"/>
      <c r="G161" s="300"/>
      <c r="H161" s="300"/>
      <c r="I161" s="301"/>
    </row>
    <row r="162" spans="1:9" s="236" customFormat="1" ht="66.75" thickBot="1">
      <c r="A162" s="513" t="s">
        <v>374</v>
      </c>
      <c r="B162" s="514"/>
      <c r="C162" s="47" t="s">
        <v>418</v>
      </c>
      <c r="D162" s="47">
        <v>0</v>
      </c>
      <c r="E162" s="47">
        <v>3</v>
      </c>
      <c r="F162" s="47">
        <v>7.6</v>
      </c>
      <c r="G162" s="47"/>
      <c r="H162" s="47"/>
      <c r="I162" s="47"/>
    </row>
    <row r="163" spans="1:9" ht="17.25" thickBot="1">
      <c r="A163" s="308" t="s">
        <v>377</v>
      </c>
      <c r="B163" s="310"/>
      <c r="C163" s="42"/>
      <c r="D163" s="42"/>
      <c r="E163" s="42"/>
      <c r="F163" s="41"/>
      <c r="G163" s="41"/>
      <c r="H163" s="41"/>
      <c r="I163" s="41"/>
    </row>
    <row r="164" spans="1:9" ht="52.5" customHeight="1" thickBot="1">
      <c r="A164" s="308" t="s">
        <v>378</v>
      </c>
      <c r="B164" s="309"/>
      <c r="C164" s="310"/>
      <c r="D164" s="42"/>
      <c r="E164" s="42"/>
      <c r="F164" s="41"/>
      <c r="G164" s="75">
        <f ca="1">SUM(Gegharqunik!C43:C47,Gegharqunik!C19)</f>
        <v>0</v>
      </c>
      <c r="H164" s="75">
        <f ca="1">SUM(Gegharqunik!D43:D47,Gegharqunik!D19)</f>
        <v>170160</v>
      </c>
      <c r="I164" s="75">
        <f ca="1">SUM(Gegharqunik!E43:E47,Gegharqunik!E19)</f>
        <v>212700</v>
      </c>
    </row>
    <row r="165" spans="1:9" ht="39" customHeight="1" thickBot="1">
      <c r="A165" s="308" t="s">
        <v>379</v>
      </c>
      <c r="B165" s="310"/>
      <c r="C165" s="76">
        <f>I164</f>
        <v>212700</v>
      </c>
      <c r="D165" s="76"/>
      <c r="E165" s="76"/>
      <c r="F165" s="41"/>
      <c r="G165" s="41"/>
      <c r="H165" s="41"/>
      <c r="I165" s="41"/>
    </row>
    <row r="166" spans="1:9" ht="86.25" customHeight="1" thickBot="1">
      <c r="A166" s="308" t="s">
        <v>380</v>
      </c>
      <c r="B166" s="310"/>
      <c r="C166" s="42"/>
      <c r="D166" s="42"/>
      <c r="E166" s="42"/>
      <c r="F166" s="41"/>
      <c r="G166" s="41"/>
      <c r="H166" s="41"/>
      <c r="I166" s="41"/>
    </row>
    <row r="167" spans="1:9">
      <c r="A167" s="302" t="s">
        <v>362</v>
      </c>
      <c r="B167" s="303"/>
      <c r="C167" s="303"/>
      <c r="D167" s="303"/>
      <c r="E167" s="303"/>
      <c r="F167" s="303"/>
      <c r="G167" s="303"/>
      <c r="H167" s="303"/>
      <c r="I167" s="304"/>
    </row>
    <row r="168" spans="1:9" ht="17.25" thickBot="1">
      <c r="A168" s="299" t="s">
        <v>468</v>
      </c>
      <c r="B168" s="300"/>
      <c r="C168" s="300"/>
      <c r="D168" s="300"/>
      <c r="E168" s="300"/>
      <c r="F168" s="300"/>
      <c r="G168" s="300"/>
      <c r="H168" s="300"/>
      <c r="I168" s="301"/>
    </row>
    <row r="169" spans="1:9">
      <c r="A169" s="302" t="s">
        <v>363</v>
      </c>
      <c r="B169" s="303"/>
      <c r="C169" s="303"/>
      <c r="D169" s="303"/>
      <c r="E169" s="303"/>
      <c r="F169" s="303"/>
      <c r="G169" s="303"/>
      <c r="H169" s="303"/>
      <c r="I169" s="304"/>
    </row>
    <row r="170" spans="1:9" ht="17.25" thickBot="1">
      <c r="A170" s="299" t="s">
        <v>381</v>
      </c>
      <c r="B170" s="300"/>
      <c r="C170" s="300"/>
      <c r="D170" s="300"/>
      <c r="E170" s="300"/>
      <c r="F170" s="300"/>
      <c r="G170" s="300"/>
      <c r="H170" s="300"/>
      <c r="I170" s="301"/>
    </row>
    <row r="171" spans="1:9" ht="16.5" customHeight="1">
      <c r="A171" s="509" t="s">
        <v>350</v>
      </c>
      <c r="B171" s="510"/>
      <c r="C171" s="383" t="s">
        <v>320</v>
      </c>
      <c r="D171" s="384"/>
      <c r="E171" s="384"/>
      <c r="F171" s="384"/>
      <c r="G171" s="384"/>
      <c r="H171" s="384"/>
      <c r="I171" s="385"/>
    </row>
    <row r="172" spans="1:9" ht="16.5" customHeight="1">
      <c r="A172" s="511"/>
      <c r="B172" s="512"/>
      <c r="C172" s="386" t="s">
        <v>384</v>
      </c>
      <c r="D172" s="387"/>
      <c r="E172" s="387"/>
      <c r="F172" s="387"/>
      <c r="G172" s="387"/>
      <c r="H172" s="387"/>
      <c r="I172" s="388"/>
    </row>
    <row r="173" spans="1:9">
      <c r="A173" s="362" t="s">
        <v>434</v>
      </c>
      <c r="B173" s="364" t="s">
        <v>373</v>
      </c>
      <c r="C173" s="365" t="s">
        <v>354</v>
      </c>
      <c r="D173" s="366"/>
      <c r="E173" s="366"/>
      <c r="F173" s="366"/>
      <c r="G173" s="366"/>
      <c r="H173" s="366"/>
      <c r="I173" s="367"/>
    </row>
    <row r="174" spans="1:9" ht="35.25" customHeight="1" thickBot="1">
      <c r="A174" s="472"/>
      <c r="B174" s="474"/>
      <c r="C174" s="368" t="s">
        <v>386</v>
      </c>
      <c r="D174" s="369"/>
      <c r="E174" s="369"/>
      <c r="F174" s="369"/>
      <c r="G174" s="369"/>
      <c r="H174" s="369"/>
      <c r="I174" s="370"/>
    </row>
    <row r="175" spans="1:9" ht="66">
      <c r="A175" s="347" t="s">
        <v>374</v>
      </c>
      <c r="B175" s="348"/>
      <c r="C175" s="48" t="s">
        <v>387</v>
      </c>
      <c r="D175" s="77">
        <v>41</v>
      </c>
      <c r="E175" s="77">
        <v>41</v>
      </c>
      <c r="F175" s="77">
        <v>41</v>
      </c>
      <c r="G175" s="50"/>
      <c r="H175" s="50"/>
      <c r="I175" s="51"/>
    </row>
    <row r="176" spans="1:9" ht="122.25" customHeight="1" thickBot="1">
      <c r="A176" s="345" t="s">
        <v>377</v>
      </c>
      <c r="B176" s="346"/>
      <c r="C176" s="52" t="s">
        <v>388</v>
      </c>
      <c r="D176" s="52"/>
      <c r="E176" s="52"/>
      <c r="F176" s="53">
        <v>100</v>
      </c>
      <c r="G176" s="54"/>
      <c r="H176" s="54"/>
      <c r="I176" s="55"/>
    </row>
    <row r="177" spans="1:9" ht="54.75" customHeight="1" thickBot="1">
      <c r="A177" s="355" t="s">
        <v>389</v>
      </c>
      <c r="B177" s="455"/>
      <c r="C177" s="356"/>
      <c r="D177" s="56"/>
      <c r="E177" s="56"/>
      <c r="F177" s="57"/>
      <c r="G177" s="58">
        <f ca="1">Gegharqunik!C65</f>
        <v>38575</v>
      </c>
      <c r="H177" s="58">
        <f ca="1">Gegharqunik!D65</f>
        <v>38575</v>
      </c>
      <c r="I177" s="58">
        <f ca="1">Gegharqunik!E65</f>
        <v>38575</v>
      </c>
    </row>
    <row r="178" spans="1:9" ht="53.25" customHeight="1" thickBot="1">
      <c r="A178" s="355" t="s">
        <v>390</v>
      </c>
      <c r="B178" s="356"/>
      <c r="C178" s="58">
        <f>I177</f>
        <v>38575</v>
      </c>
      <c r="D178" s="59"/>
      <c r="E178" s="59"/>
      <c r="F178" s="57"/>
      <c r="G178" s="60"/>
      <c r="H178" s="60"/>
      <c r="I178" s="61"/>
    </row>
    <row r="179" spans="1:9" ht="87" customHeight="1" thickBot="1">
      <c r="A179" s="355" t="s">
        <v>391</v>
      </c>
      <c r="B179" s="356"/>
      <c r="C179" s="62"/>
      <c r="D179" s="62"/>
      <c r="E179" s="62"/>
      <c r="F179" s="57"/>
      <c r="G179" s="60"/>
      <c r="H179" s="60"/>
      <c r="I179" s="61"/>
    </row>
    <row r="180" spans="1:9" ht="16.5" customHeight="1">
      <c r="A180" s="439" t="s">
        <v>362</v>
      </c>
      <c r="B180" s="440"/>
      <c r="C180" s="440"/>
      <c r="D180" s="440"/>
      <c r="E180" s="440"/>
      <c r="F180" s="440"/>
      <c r="G180" s="440"/>
      <c r="H180" s="440"/>
      <c r="I180" s="508"/>
    </row>
    <row r="181" spans="1:9" ht="17.25" customHeight="1" thickBot="1">
      <c r="A181" s="484" t="s">
        <v>128</v>
      </c>
      <c r="B181" s="485"/>
      <c r="C181" s="485"/>
      <c r="D181" s="485"/>
      <c r="E181" s="485"/>
      <c r="F181" s="485"/>
      <c r="G181" s="485"/>
      <c r="H181" s="485"/>
      <c r="I181" s="486"/>
    </row>
    <row r="182" spans="1:9" ht="16.5" customHeight="1">
      <c r="A182" s="439" t="s">
        <v>363</v>
      </c>
      <c r="B182" s="440"/>
      <c r="C182" s="440"/>
      <c r="D182" s="440"/>
      <c r="E182" s="440"/>
      <c r="F182" s="440"/>
      <c r="G182" s="440"/>
      <c r="H182" s="440"/>
      <c r="I182" s="508"/>
    </row>
    <row r="183" spans="1:9" ht="17.25" customHeight="1" thickBot="1">
      <c r="A183" s="484" t="s">
        <v>381</v>
      </c>
      <c r="B183" s="485"/>
      <c r="C183" s="485"/>
      <c r="D183" s="485"/>
      <c r="E183" s="485"/>
      <c r="F183" s="485"/>
      <c r="G183" s="485"/>
      <c r="H183" s="485"/>
      <c r="I183" s="486"/>
    </row>
  </sheetData>
  <mergeCells count="207">
    <mergeCell ref="C15:I15"/>
    <mergeCell ref="C16:I16"/>
    <mergeCell ref="A1:I1"/>
    <mergeCell ref="A3:I3"/>
    <mergeCell ref="A6:I6"/>
    <mergeCell ref="A8:I8"/>
    <mergeCell ref="A13:B14"/>
    <mergeCell ref="C13:I13"/>
    <mergeCell ref="C14:I14"/>
    <mergeCell ref="A25:I25"/>
    <mergeCell ref="A26:B27"/>
    <mergeCell ref="C26:I26"/>
    <mergeCell ref="C27:I27"/>
    <mergeCell ref="A10:C12"/>
    <mergeCell ref="D10:I10"/>
    <mergeCell ref="D11:F11"/>
    <mergeCell ref="G11:I11"/>
    <mergeCell ref="A15:A16"/>
    <mergeCell ref="B15:B16"/>
    <mergeCell ref="C28:I28"/>
    <mergeCell ref="C29:I29"/>
    <mergeCell ref="A30:B30"/>
    <mergeCell ref="A31:B31"/>
    <mergeCell ref="A17:B17"/>
    <mergeCell ref="A18:B18"/>
    <mergeCell ref="A19:C19"/>
    <mergeCell ref="A20:I20"/>
    <mergeCell ref="A23:I23"/>
    <mergeCell ref="A24:I24"/>
    <mergeCell ref="A34:I34"/>
    <mergeCell ref="A35:I35"/>
    <mergeCell ref="A36:I36"/>
    <mergeCell ref="A37:I37"/>
    <mergeCell ref="A21:I21"/>
    <mergeCell ref="A22:I22"/>
    <mergeCell ref="A32:C32"/>
    <mergeCell ref="A33:I33"/>
    <mergeCell ref="A28:A29"/>
    <mergeCell ref="B28:B29"/>
    <mergeCell ref="A58:B59"/>
    <mergeCell ref="C58:I58"/>
    <mergeCell ref="C59:I59"/>
    <mergeCell ref="A60:A61"/>
    <mergeCell ref="B60:B61"/>
    <mergeCell ref="C60:I60"/>
    <mergeCell ref="C61:I61"/>
    <mergeCell ref="A38:I38"/>
    <mergeCell ref="A53:I53"/>
    <mergeCell ref="A55:C57"/>
    <mergeCell ref="D55:I55"/>
    <mergeCell ref="D56:F56"/>
    <mergeCell ref="G56:I56"/>
    <mergeCell ref="A43:B43"/>
    <mergeCell ref="A44:B44"/>
    <mergeCell ref="A45:C45"/>
    <mergeCell ref="A46:I46"/>
    <mergeCell ref="A39:B40"/>
    <mergeCell ref="C39:I39"/>
    <mergeCell ref="C40:I40"/>
    <mergeCell ref="A41:A42"/>
    <mergeCell ref="B41:B42"/>
    <mergeCell ref="C41:I41"/>
    <mergeCell ref="C42:I42"/>
    <mergeCell ref="A72:B73"/>
    <mergeCell ref="C72:I72"/>
    <mergeCell ref="C73:I73"/>
    <mergeCell ref="A67:B67"/>
    <mergeCell ref="A68:I68"/>
    <mergeCell ref="A69:I69"/>
    <mergeCell ref="A70:I70"/>
    <mergeCell ref="A78:I78"/>
    <mergeCell ref="A66:B66"/>
    <mergeCell ref="C66:I66"/>
    <mergeCell ref="A79:B79"/>
    <mergeCell ref="C79:I79"/>
    <mergeCell ref="A62:B62"/>
    <mergeCell ref="A63:I63"/>
    <mergeCell ref="A64:I64"/>
    <mergeCell ref="A65:I65"/>
    <mergeCell ref="A71:I71"/>
    <mergeCell ref="A74:A75"/>
    <mergeCell ref="B74:B75"/>
    <mergeCell ref="C74:I74"/>
    <mergeCell ref="C75:I75"/>
    <mergeCell ref="A76:B76"/>
    <mergeCell ref="A77:I77"/>
    <mergeCell ref="A88:I88"/>
    <mergeCell ref="A90:C92"/>
    <mergeCell ref="D90:I90"/>
    <mergeCell ref="D91:F91"/>
    <mergeCell ref="G91:I91"/>
    <mergeCell ref="A80:B80"/>
    <mergeCell ref="A81:I81"/>
    <mergeCell ref="C95:I95"/>
    <mergeCell ref="C96:I96"/>
    <mergeCell ref="A108:A109"/>
    <mergeCell ref="B108:B109"/>
    <mergeCell ref="C108:I108"/>
    <mergeCell ref="C109:I109"/>
    <mergeCell ref="A106:B107"/>
    <mergeCell ref="C106:I106"/>
    <mergeCell ref="C107:I107"/>
    <mergeCell ref="A97:B97"/>
    <mergeCell ref="A98:B98"/>
    <mergeCell ref="A93:B94"/>
    <mergeCell ref="C93:I93"/>
    <mergeCell ref="C94:I94"/>
    <mergeCell ref="A95:A96"/>
    <mergeCell ref="B95:B96"/>
    <mergeCell ref="A100:B100"/>
    <mergeCell ref="A101:B101"/>
    <mergeCell ref="A102:I102"/>
    <mergeCell ref="A110:B110"/>
    <mergeCell ref="A111:B111"/>
    <mergeCell ref="A47:I47"/>
    <mergeCell ref="A48:I48"/>
    <mergeCell ref="A49:I49"/>
    <mergeCell ref="A50:I50"/>
    <mergeCell ref="A51:I51"/>
    <mergeCell ref="C119:I119"/>
    <mergeCell ref="C120:I120"/>
    <mergeCell ref="A82:I82"/>
    <mergeCell ref="A83:I83"/>
    <mergeCell ref="A84:I84"/>
    <mergeCell ref="A86:I86"/>
    <mergeCell ref="A103:I103"/>
    <mergeCell ref="A104:I104"/>
    <mergeCell ref="A105:I105"/>
    <mergeCell ref="A99:C99"/>
    <mergeCell ref="A112:C112"/>
    <mergeCell ref="A113:B113"/>
    <mergeCell ref="A114:B114"/>
    <mergeCell ref="A115:I115"/>
    <mergeCell ref="A121:A122"/>
    <mergeCell ref="B121:B122"/>
    <mergeCell ref="C121:I121"/>
    <mergeCell ref="C122:I122"/>
    <mergeCell ref="A118:I118"/>
    <mergeCell ref="A119:B120"/>
    <mergeCell ref="A116:I116"/>
    <mergeCell ref="A117:I117"/>
    <mergeCell ref="A129:I129"/>
    <mergeCell ref="A130:I130"/>
    <mergeCell ref="A123:B123"/>
    <mergeCell ref="A124:B124"/>
    <mergeCell ref="A125:C125"/>
    <mergeCell ref="A126:B126"/>
    <mergeCell ref="A127:B127"/>
    <mergeCell ref="A128:I128"/>
    <mergeCell ref="A143:I143"/>
    <mergeCell ref="A144:I144"/>
    <mergeCell ref="A145:I145"/>
    <mergeCell ref="A131:I131"/>
    <mergeCell ref="A132:B134"/>
    <mergeCell ref="C132:I132"/>
    <mergeCell ref="C133:I133"/>
    <mergeCell ref="C134:I134"/>
    <mergeCell ref="A146:B147"/>
    <mergeCell ref="C146:I146"/>
    <mergeCell ref="C147:I147"/>
    <mergeCell ref="C135:I135"/>
    <mergeCell ref="A136:B137"/>
    <mergeCell ref="A138:B138"/>
    <mergeCell ref="A139:C139"/>
    <mergeCell ref="A140:B140"/>
    <mergeCell ref="A141:B141"/>
    <mergeCell ref="A142:I142"/>
    <mergeCell ref="C159:I159"/>
    <mergeCell ref="C160:I160"/>
    <mergeCell ref="A154:I154"/>
    <mergeCell ref="A155:I155"/>
    <mergeCell ref="A156:I156"/>
    <mergeCell ref="A157:I157"/>
    <mergeCell ref="A152:B152"/>
    <mergeCell ref="A153:B153"/>
    <mergeCell ref="A167:I167"/>
    <mergeCell ref="A168:I168"/>
    <mergeCell ref="C148:I148"/>
    <mergeCell ref="A149:B149"/>
    <mergeCell ref="A150:B150"/>
    <mergeCell ref="A151:C151"/>
    <mergeCell ref="A158:B160"/>
    <mergeCell ref="C158:I158"/>
    <mergeCell ref="A169:I169"/>
    <mergeCell ref="A170:I170"/>
    <mergeCell ref="C161:I161"/>
    <mergeCell ref="A162:B162"/>
    <mergeCell ref="A163:B163"/>
    <mergeCell ref="A164:C164"/>
    <mergeCell ref="A165:B165"/>
    <mergeCell ref="A166:B166"/>
    <mergeCell ref="C173:I173"/>
    <mergeCell ref="C174:I174"/>
    <mergeCell ref="A177:C177"/>
    <mergeCell ref="A178:B178"/>
    <mergeCell ref="A179:B179"/>
    <mergeCell ref="A180:I180"/>
    <mergeCell ref="A175:B175"/>
    <mergeCell ref="A176:B176"/>
    <mergeCell ref="A181:I181"/>
    <mergeCell ref="A182:I182"/>
    <mergeCell ref="A183:I183"/>
    <mergeCell ref="A171:B172"/>
    <mergeCell ref="C171:I171"/>
    <mergeCell ref="C172:I172"/>
    <mergeCell ref="A173:A174"/>
    <mergeCell ref="B173:B174"/>
  </mergeCells>
  <phoneticPr fontId="0" type="noConversion"/>
  <pageMargins left="0.2" right="0.21" top="0.17" bottom="0.16" header="0.31496062992125984" footer="0.31496062992125984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F84"/>
  <sheetViews>
    <sheetView topLeftCell="A19" zoomScale="85" zoomScaleNormal="85" workbookViewId="0">
      <selection activeCell="A19" sqref="A1:IV65536"/>
    </sheetView>
  </sheetViews>
  <sheetFormatPr defaultRowHeight="15"/>
  <cols>
    <col min="1" max="1" width="8.28515625" style="148" customWidth="1"/>
    <col min="2" max="2" width="43" style="148" customWidth="1"/>
    <col min="3" max="3" width="18.28515625" style="148" customWidth="1"/>
    <col min="4" max="4" width="15.140625" style="148" customWidth="1"/>
    <col min="5" max="5" width="15.28515625" style="148" customWidth="1"/>
    <col min="6" max="16384" width="9.140625" style="148"/>
  </cols>
  <sheetData>
    <row r="1" spans="1:6" ht="17.25">
      <c r="A1" s="570" t="s">
        <v>306</v>
      </c>
      <c r="B1" s="570"/>
      <c r="C1" s="570"/>
      <c r="D1" s="570"/>
      <c r="E1" s="570"/>
      <c r="F1" s="253"/>
    </row>
    <row r="2" spans="1:6" ht="33" customHeight="1">
      <c r="A2" s="570" t="s">
        <v>285</v>
      </c>
      <c r="B2" s="570"/>
      <c r="C2" s="570"/>
      <c r="D2" s="570"/>
      <c r="E2" s="570"/>
      <c r="F2" s="253"/>
    </row>
    <row r="3" spans="1:6" ht="17.25">
      <c r="A3" s="253"/>
      <c r="B3" s="253"/>
      <c r="C3" s="253"/>
      <c r="D3" s="253"/>
      <c r="E3" s="253"/>
      <c r="F3" s="254"/>
    </row>
    <row r="4" spans="1:6" ht="45.75" customHeight="1">
      <c r="A4" s="568" t="s">
        <v>305</v>
      </c>
      <c r="B4" s="568"/>
      <c r="C4" s="568"/>
      <c r="D4" s="568"/>
      <c r="E4" s="568"/>
      <c r="F4" s="254"/>
    </row>
    <row r="5" spans="1:6" ht="17.25">
      <c r="A5" s="255"/>
      <c r="B5" s="255"/>
      <c r="C5" s="255"/>
      <c r="D5" s="255"/>
      <c r="E5" s="255"/>
      <c r="F5" s="254"/>
    </row>
    <row r="6" spans="1:6" ht="18">
      <c r="A6" s="569" t="s">
        <v>286</v>
      </c>
      <c r="B6" s="569"/>
      <c r="C6" s="569"/>
      <c r="D6" s="569"/>
      <c r="E6" s="569"/>
      <c r="F6" s="254"/>
    </row>
    <row r="7" spans="1:6" ht="99" customHeight="1">
      <c r="A7" s="256" t="s">
        <v>282</v>
      </c>
      <c r="B7" s="257" t="s">
        <v>287</v>
      </c>
      <c r="C7" s="258" t="s">
        <v>298</v>
      </c>
      <c r="D7" s="258" t="s">
        <v>299</v>
      </c>
      <c r="E7" s="256" t="s">
        <v>288</v>
      </c>
      <c r="F7" s="254"/>
    </row>
    <row r="8" spans="1:6" ht="17.25">
      <c r="A8" s="259"/>
      <c r="B8" s="256" t="s">
        <v>281</v>
      </c>
      <c r="C8" s="145">
        <f>C30+C10+C72+C84</f>
        <v>190000</v>
      </c>
      <c r="D8" s="145">
        <f>D30+D10+D72+D84</f>
        <v>1072800</v>
      </c>
      <c r="E8" s="145">
        <f>E30+E10+E72+E84</f>
        <v>1326000</v>
      </c>
      <c r="F8" s="254"/>
    </row>
    <row r="9" spans="1:6" ht="17.25">
      <c r="A9" s="259"/>
      <c r="B9" s="259" t="s">
        <v>289</v>
      </c>
      <c r="C9" s="260"/>
      <c r="D9" s="260"/>
      <c r="E9" s="260"/>
      <c r="F9" s="254"/>
    </row>
    <row r="10" spans="1:6" ht="34.5">
      <c r="A10" s="129">
        <v>1</v>
      </c>
      <c r="B10" s="3" t="s">
        <v>293</v>
      </c>
      <c r="C10" s="250">
        <f>SUM(C12:C29)</f>
        <v>35000</v>
      </c>
      <c r="D10" s="250">
        <f>SUM(D12:D29)</f>
        <v>306650</v>
      </c>
      <c r="E10" s="250">
        <f>SUM(E12:E29)</f>
        <v>367000</v>
      </c>
    </row>
    <row r="11" spans="1:6" ht="17.25">
      <c r="A11" s="129"/>
      <c r="B11" s="3" t="s">
        <v>290</v>
      </c>
      <c r="C11" s="250"/>
      <c r="D11" s="250"/>
      <c r="E11" s="250"/>
    </row>
    <row r="12" spans="1:6" s="151" customFormat="1" ht="36">
      <c r="A12" s="224" t="s">
        <v>30</v>
      </c>
      <c r="B12" s="142" t="s">
        <v>713</v>
      </c>
      <c r="C12" s="131">
        <v>0</v>
      </c>
      <c r="D12" s="131">
        <f>E12*95%</f>
        <v>14250</v>
      </c>
      <c r="E12" s="138">
        <v>15000</v>
      </c>
    </row>
    <row r="13" spans="1:6" s="151" customFormat="1" ht="36">
      <c r="A13" s="224" t="s">
        <v>31</v>
      </c>
      <c r="B13" s="142" t="s">
        <v>714</v>
      </c>
      <c r="C13" s="131">
        <v>0</v>
      </c>
      <c r="D13" s="131">
        <f>E13*95%</f>
        <v>11400</v>
      </c>
      <c r="E13" s="138">
        <v>12000</v>
      </c>
    </row>
    <row r="14" spans="1:6" s="151" customFormat="1" ht="36">
      <c r="A14" s="224" t="s">
        <v>32</v>
      </c>
      <c r="B14" s="142" t="s">
        <v>716</v>
      </c>
      <c r="C14" s="131">
        <v>0</v>
      </c>
      <c r="D14" s="131">
        <f>E14*60%</f>
        <v>3000</v>
      </c>
      <c r="E14" s="138">
        <v>5000</v>
      </c>
    </row>
    <row r="15" spans="1:6" s="151" customFormat="1" ht="36">
      <c r="A15" s="224" t="s">
        <v>79</v>
      </c>
      <c r="B15" s="142" t="s">
        <v>717</v>
      </c>
      <c r="C15" s="131">
        <v>0</v>
      </c>
      <c r="D15" s="131">
        <f>E15*60%</f>
        <v>9000</v>
      </c>
      <c r="E15" s="138">
        <v>15000</v>
      </c>
    </row>
    <row r="16" spans="1:6" s="151" customFormat="1" ht="36">
      <c r="A16" s="224" t="s">
        <v>80</v>
      </c>
      <c r="B16" s="142" t="s">
        <v>718</v>
      </c>
      <c r="C16" s="138">
        <v>10000</v>
      </c>
      <c r="D16" s="138">
        <v>10000</v>
      </c>
      <c r="E16" s="138">
        <v>10000</v>
      </c>
    </row>
    <row r="17" spans="1:6" s="151" customFormat="1" ht="54">
      <c r="A17" s="224" t="s">
        <v>81</v>
      </c>
      <c r="B17" s="142" t="s">
        <v>708</v>
      </c>
      <c r="C17" s="135">
        <v>0</v>
      </c>
      <c r="D17" s="135">
        <f>E17*80%</f>
        <v>4000</v>
      </c>
      <c r="E17" s="138">
        <v>5000</v>
      </c>
    </row>
    <row r="18" spans="1:6" s="151" customFormat="1" ht="54">
      <c r="A18" s="224" t="s">
        <v>82</v>
      </c>
      <c r="B18" s="142" t="s">
        <v>709</v>
      </c>
      <c r="C18" s="138">
        <v>5000</v>
      </c>
      <c r="D18" s="138">
        <v>5000</v>
      </c>
      <c r="E18" s="138">
        <v>5000</v>
      </c>
    </row>
    <row r="19" spans="1:6" s="151" customFormat="1" ht="54">
      <c r="A19" s="224" t="s">
        <v>83</v>
      </c>
      <c r="B19" s="142" t="s">
        <v>710</v>
      </c>
      <c r="C19" s="135">
        <v>0</v>
      </c>
      <c r="D19" s="135">
        <f>E19*80%</f>
        <v>4000</v>
      </c>
      <c r="E19" s="138">
        <v>5000</v>
      </c>
    </row>
    <row r="20" spans="1:6" s="151" customFormat="1" ht="54">
      <c r="A20" s="224" t="s">
        <v>84</v>
      </c>
      <c r="B20" s="142" t="s">
        <v>711</v>
      </c>
      <c r="C20" s="138">
        <v>20000</v>
      </c>
      <c r="D20" s="138">
        <v>20000</v>
      </c>
      <c r="E20" s="138">
        <v>20000</v>
      </c>
    </row>
    <row r="21" spans="1:6" s="151" customFormat="1" ht="36">
      <c r="A21" s="224" t="s">
        <v>85</v>
      </c>
      <c r="B21" s="142" t="s">
        <v>702</v>
      </c>
      <c r="C21" s="138">
        <v>0</v>
      </c>
      <c r="D21" s="138">
        <f t="shared" ref="D21:D26" si="0">E21*80%</f>
        <v>28000</v>
      </c>
      <c r="E21" s="138">
        <v>35000</v>
      </c>
    </row>
    <row r="22" spans="1:6" s="151" customFormat="1" ht="36">
      <c r="A22" s="224" t="s">
        <v>86</v>
      </c>
      <c r="B22" s="142" t="s">
        <v>703</v>
      </c>
      <c r="C22" s="138">
        <v>0</v>
      </c>
      <c r="D22" s="138">
        <f t="shared" si="0"/>
        <v>28000</v>
      </c>
      <c r="E22" s="138">
        <v>35000</v>
      </c>
    </row>
    <row r="23" spans="1:6" s="151" customFormat="1" ht="36">
      <c r="A23" s="224" t="s">
        <v>87</v>
      </c>
      <c r="B23" s="142" t="s">
        <v>704</v>
      </c>
      <c r="C23" s="138">
        <v>0</v>
      </c>
      <c r="D23" s="138">
        <f t="shared" si="0"/>
        <v>32000</v>
      </c>
      <c r="E23" s="138">
        <v>40000</v>
      </c>
    </row>
    <row r="24" spans="1:6" s="151" customFormat="1" ht="36">
      <c r="A24" s="224" t="s">
        <v>88</v>
      </c>
      <c r="B24" s="142" t="s">
        <v>705</v>
      </c>
      <c r="C24" s="138">
        <v>0</v>
      </c>
      <c r="D24" s="138">
        <f t="shared" si="0"/>
        <v>32000</v>
      </c>
      <c r="E24" s="138">
        <v>40000</v>
      </c>
    </row>
    <row r="25" spans="1:6" s="151" customFormat="1" ht="36">
      <c r="A25" s="224" t="s">
        <v>89</v>
      </c>
      <c r="B25" s="142" t="s">
        <v>706</v>
      </c>
      <c r="C25" s="138">
        <v>0</v>
      </c>
      <c r="D25" s="138">
        <f t="shared" si="0"/>
        <v>28000</v>
      </c>
      <c r="E25" s="138">
        <v>35000</v>
      </c>
    </row>
    <row r="26" spans="1:6" s="151" customFormat="1" ht="36">
      <c r="A26" s="224" t="s">
        <v>90</v>
      </c>
      <c r="B26" s="142" t="s">
        <v>707</v>
      </c>
      <c r="C26" s="138">
        <v>0</v>
      </c>
      <c r="D26" s="138">
        <f t="shared" si="0"/>
        <v>32000</v>
      </c>
      <c r="E26" s="138">
        <v>40000</v>
      </c>
    </row>
    <row r="27" spans="1:6" s="151" customFormat="1" ht="36">
      <c r="A27" s="224" t="s">
        <v>91</v>
      </c>
      <c r="B27" s="142" t="s">
        <v>712</v>
      </c>
      <c r="C27" s="138">
        <v>0</v>
      </c>
      <c r="D27" s="138">
        <v>5000</v>
      </c>
      <c r="E27" s="138">
        <v>5000</v>
      </c>
    </row>
    <row r="28" spans="1:6" s="151" customFormat="1" ht="36">
      <c r="A28" s="224" t="s">
        <v>92</v>
      </c>
      <c r="B28" s="142" t="s">
        <v>721</v>
      </c>
      <c r="C28" s="138">
        <v>0</v>
      </c>
      <c r="D28" s="138">
        <v>25000</v>
      </c>
      <c r="E28" s="138">
        <v>25000</v>
      </c>
    </row>
    <row r="29" spans="1:6" s="151" customFormat="1" ht="54">
      <c r="A29" s="224" t="s">
        <v>93</v>
      </c>
      <c r="B29" s="142" t="s">
        <v>715</v>
      </c>
      <c r="C29" s="138">
        <v>0</v>
      </c>
      <c r="D29" s="138">
        <f>E29*80%</f>
        <v>16000</v>
      </c>
      <c r="E29" s="138">
        <v>20000</v>
      </c>
    </row>
    <row r="30" spans="1:6" ht="36" customHeight="1">
      <c r="A30" s="261">
        <v>2</v>
      </c>
      <c r="B30" s="3" t="s">
        <v>292</v>
      </c>
      <c r="C30" s="145">
        <f>SUM(C32:C71)</f>
        <v>75000</v>
      </c>
      <c r="D30" s="145">
        <f>SUM(D32:D71)</f>
        <v>674150</v>
      </c>
      <c r="E30" s="145">
        <f>SUM(E32:E71)</f>
        <v>824000</v>
      </c>
      <c r="F30" s="254"/>
    </row>
    <row r="31" spans="1:6" ht="17.25">
      <c r="A31" s="262"/>
      <c r="B31" s="256" t="s">
        <v>290</v>
      </c>
      <c r="C31" s="263"/>
      <c r="D31" s="263"/>
      <c r="E31" s="263"/>
      <c r="F31" s="254"/>
    </row>
    <row r="32" spans="1:6" s="151" customFormat="1" ht="36">
      <c r="A32" s="150" t="s">
        <v>33</v>
      </c>
      <c r="B32" s="142" t="s">
        <v>719</v>
      </c>
      <c r="C32" s="131">
        <v>0</v>
      </c>
      <c r="D32" s="131">
        <f>E32*95%</f>
        <v>7600</v>
      </c>
      <c r="E32" s="138">
        <v>8000</v>
      </c>
    </row>
    <row r="33" spans="1:5" s="151" customFormat="1" ht="36">
      <c r="A33" s="150" t="s">
        <v>34</v>
      </c>
      <c r="B33" s="142" t="s">
        <v>720</v>
      </c>
      <c r="C33" s="131">
        <v>0</v>
      </c>
      <c r="D33" s="131">
        <f t="shared" ref="D33:D38" si="1">E33*95%</f>
        <v>4750</v>
      </c>
      <c r="E33" s="138">
        <v>5000</v>
      </c>
    </row>
    <row r="34" spans="1:5" s="151" customFormat="1" ht="36">
      <c r="A34" s="150" t="s">
        <v>35</v>
      </c>
      <c r="B34" s="142" t="s">
        <v>732</v>
      </c>
      <c r="C34" s="131">
        <v>0</v>
      </c>
      <c r="D34" s="131">
        <f t="shared" si="1"/>
        <v>19000</v>
      </c>
      <c r="E34" s="138">
        <v>20000</v>
      </c>
    </row>
    <row r="35" spans="1:5" s="151" customFormat="1" ht="54">
      <c r="A35" s="150" t="s">
        <v>36</v>
      </c>
      <c r="B35" s="142" t="s">
        <v>730</v>
      </c>
      <c r="C35" s="131">
        <v>0</v>
      </c>
      <c r="D35" s="131">
        <f t="shared" si="1"/>
        <v>19000</v>
      </c>
      <c r="E35" s="138">
        <v>20000</v>
      </c>
    </row>
    <row r="36" spans="1:5" s="265" customFormat="1" ht="54">
      <c r="A36" s="150" t="s">
        <v>37</v>
      </c>
      <c r="B36" s="142" t="s">
        <v>733</v>
      </c>
      <c r="C36" s="131">
        <v>0</v>
      </c>
      <c r="D36" s="131">
        <f t="shared" si="1"/>
        <v>23750</v>
      </c>
      <c r="E36" s="264">
        <v>25000</v>
      </c>
    </row>
    <row r="37" spans="1:5" s="151" customFormat="1" ht="36">
      <c r="A37" s="150" t="s">
        <v>38</v>
      </c>
      <c r="B37" s="142" t="s">
        <v>734</v>
      </c>
      <c r="C37" s="131">
        <v>0</v>
      </c>
      <c r="D37" s="131">
        <f t="shared" si="1"/>
        <v>14250</v>
      </c>
      <c r="E37" s="138">
        <v>15000</v>
      </c>
    </row>
    <row r="38" spans="1:5" s="151" customFormat="1" ht="54">
      <c r="A38" s="150" t="s">
        <v>39</v>
      </c>
      <c r="B38" s="142" t="s">
        <v>735</v>
      </c>
      <c r="C38" s="131">
        <v>0</v>
      </c>
      <c r="D38" s="131">
        <f t="shared" si="1"/>
        <v>11400</v>
      </c>
      <c r="E38" s="138">
        <v>12000</v>
      </c>
    </row>
    <row r="39" spans="1:5" s="151" customFormat="1" ht="54">
      <c r="A39" s="150" t="s">
        <v>40</v>
      </c>
      <c r="B39" s="142" t="s">
        <v>722</v>
      </c>
      <c r="C39" s="138">
        <v>0</v>
      </c>
      <c r="D39" s="138">
        <v>80000</v>
      </c>
      <c r="E39" s="138">
        <v>80000</v>
      </c>
    </row>
    <row r="40" spans="1:5" s="151" customFormat="1" ht="36">
      <c r="A40" s="150" t="s">
        <v>41</v>
      </c>
      <c r="B40" s="142" t="s">
        <v>723</v>
      </c>
      <c r="C40" s="138">
        <v>0</v>
      </c>
      <c r="D40" s="138">
        <v>40000</v>
      </c>
      <c r="E40" s="138">
        <v>40000</v>
      </c>
    </row>
    <row r="41" spans="1:5" s="151" customFormat="1" ht="54">
      <c r="A41" s="150" t="s">
        <v>42</v>
      </c>
      <c r="B41" s="142" t="s">
        <v>724</v>
      </c>
      <c r="C41" s="138">
        <v>10000</v>
      </c>
      <c r="D41" s="138">
        <v>10000</v>
      </c>
      <c r="E41" s="138">
        <v>10000</v>
      </c>
    </row>
    <row r="42" spans="1:5" s="151" customFormat="1" ht="36">
      <c r="A42" s="150" t="s">
        <v>43</v>
      </c>
      <c r="B42" s="142" t="s">
        <v>725</v>
      </c>
      <c r="C42" s="138">
        <v>21000</v>
      </c>
      <c r="D42" s="138">
        <v>21000</v>
      </c>
      <c r="E42" s="138">
        <v>21000</v>
      </c>
    </row>
    <row r="43" spans="1:5" s="151" customFormat="1" ht="54">
      <c r="A43" s="150" t="s">
        <v>44</v>
      </c>
      <c r="B43" s="142" t="s">
        <v>726</v>
      </c>
      <c r="C43" s="138">
        <v>0</v>
      </c>
      <c r="D43" s="138">
        <v>12000</v>
      </c>
      <c r="E43" s="138">
        <v>12000</v>
      </c>
    </row>
    <row r="44" spans="1:5" s="151" customFormat="1" ht="36">
      <c r="A44" s="150" t="s">
        <v>45</v>
      </c>
      <c r="B44" s="142" t="s">
        <v>727</v>
      </c>
      <c r="C44" s="138">
        <v>0</v>
      </c>
      <c r="D44" s="138">
        <v>10000</v>
      </c>
      <c r="E44" s="138">
        <v>10000</v>
      </c>
    </row>
    <row r="45" spans="1:5" s="151" customFormat="1" ht="54">
      <c r="A45" s="150" t="s">
        <v>46</v>
      </c>
      <c r="B45" s="142" t="s">
        <v>728</v>
      </c>
      <c r="C45" s="138">
        <v>0</v>
      </c>
      <c r="D45" s="138">
        <v>10000</v>
      </c>
      <c r="E45" s="138">
        <v>10000</v>
      </c>
    </row>
    <row r="46" spans="1:5" s="151" customFormat="1" ht="54">
      <c r="A46" s="150" t="s">
        <v>47</v>
      </c>
      <c r="B46" s="142" t="s">
        <v>729</v>
      </c>
      <c r="C46" s="138">
        <v>8000</v>
      </c>
      <c r="D46" s="138">
        <v>8000</v>
      </c>
      <c r="E46" s="138">
        <v>8000</v>
      </c>
    </row>
    <row r="47" spans="1:5" s="151" customFormat="1" ht="36">
      <c r="A47" s="150" t="s">
        <v>48</v>
      </c>
      <c r="B47" s="142" t="s">
        <v>742</v>
      </c>
      <c r="C47" s="138">
        <v>0</v>
      </c>
      <c r="D47" s="138">
        <f>E47*80%</f>
        <v>3200</v>
      </c>
      <c r="E47" s="138">
        <v>4000</v>
      </c>
    </row>
    <row r="48" spans="1:5" s="151" customFormat="1" ht="36">
      <c r="A48" s="150" t="s">
        <v>49</v>
      </c>
      <c r="B48" s="142" t="s">
        <v>736</v>
      </c>
      <c r="C48" s="135">
        <v>0</v>
      </c>
      <c r="D48" s="135">
        <v>0</v>
      </c>
      <c r="E48" s="138">
        <v>20000</v>
      </c>
    </row>
    <row r="49" spans="1:5" s="151" customFormat="1" ht="36">
      <c r="A49" s="150" t="s">
        <v>50</v>
      </c>
      <c r="B49" s="142" t="s">
        <v>757</v>
      </c>
      <c r="C49" s="135">
        <v>0</v>
      </c>
      <c r="D49" s="135">
        <v>0</v>
      </c>
      <c r="E49" s="138">
        <v>3000</v>
      </c>
    </row>
    <row r="50" spans="1:5" s="151" customFormat="1" ht="36">
      <c r="A50" s="150" t="s">
        <v>51</v>
      </c>
      <c r="B50" s="142" t="s">
        <v>737</v>
      </c>
      <c r="C50" s="135">
        <v>0</v>
      </c>
      <c r="D50" s="135">
        <v>0</v>
      </c>
      <c r="E50" s="138">
        <v>12000</v>
      </c>
    </row>
    <row r="51" spans="1:5" s="151" customFormat="1" ht="36">
      <c r="A51" s="150" t="s">
        <v>52</v>
      </c>
      <c r="B51" s="142" t="s">
        <v>738</v>
      </c>
      <c r="C51" s="135">
        <v>0</v>
      </c>
      <c r="D51" s="135">
        <v>0</v>
      </c>
      <c r="E51" s="138">
        <v>10000</v>
      </c>
    </row>
    <row r="52" spans="1:5" s="151" customFormat="1" ht="36">
      <c r="A52" s="150" t="s">
        <v>53</v>
      </c>
      <c r="B52" s="142" t="s">
        <v>739</v>
      </c>
      <c r="C52" s="138">
        <v>6000</v>
      </c>
      <c r="D52" s="138">
        <v>6000</v>
      </c>
      <c r="E52" s="138">
        <v>6000</v>
      </c>
    </row>
    <row r="53" spans="1:5" s="151" customFormat="1" ht="36">
      <c r="A53" s="150" t="s">
        <v>54</v>
      </c>
      <c r="B53" s="142" t="s">
        <v>740</v>
      </c>
      <c r="C53" s="138">
        <v>15000</v>
      </c>
      <c r="D53" s="138">
        <v>15000</v>
      </c>
      <c r="E53" s="138">
        <v>15000</v>
      </c>
    </row>
    <row r="54" spans="1:5" s="151" customFormat="1" ht="36">
      <c r="A54" s="150" t="s">
        <v>55</v>
      </c>
      <c r="B54" s="142" t="s">
        <v>741</v>
      </c>
      <c r="C54" s="138">
        <v>15000</v>
      </c>
      <c r="D54" s="138">
        <v>15000</v>
      </c>
      <c r="E54" s="138">
        <v>15000</v>
      </c>
    </row>
    <row r="55" spans="1:5" s="151" customFormat="1" ht="36">
      <c r="A55" s="150" t="s">
        <v>56</v>
      </c>
      <c r="B55" s="142" t="s">
        <v>743</v>
      </c>
      <c r="C55" s="135">
        <v>0</v>
      </c>
      <c r="D55" s="135">
        <v>0</v>
      </c>
      <c r="E55" s="138">
        <v>12000</v>
      </c>
    </row>
    <row r="56" spans="1:5" s="151" customFormat="1" ht="36">
      <c r="A56" s="150" t="s">
        <v>57</v>
      </c>
      <c r="B56" s="142" t="s">
        <v>744</v>
      </c>
      <c r="C56" s="135">
        <v>0</v>
      </c>
      <c r="D56" s="135">
        <v>0</v>
      </c>
      <c r="E56" s="138">
        <v>5000</v>
      </c>
    </row>
    <row r="57" spans="1:5" s="151" customFormat="1" ht="36">
      <c r="A57" s="150" t="s">
        <v>58</v>
      </c>
      <c r="B57" s="142" t="s">
        <v>745</v>
      </c>
      <c r="C57" s="131">
        <v>0</v>
      </c>
      <c r="D57" s="131">
        <f>E57*90%</f>
        <v>4500</v>
      </c>
      <c r="E57" s="138">
        <v>5000</v>
      </c>
    </row>
    <row r="58" spans="1:5" s="151" customFormat="1" ht="36">
      <c r="A58" s="150" t="s">
        <v>59</v>
      </c>
      <c r="B58" s="142" t="s">
        <v>746</v>
      </c>
      <c r="C58" s="131">
        <v>0</v>
      </c>
      <c r="D58" s="131">
        <f>E58*90%</f>
        <v>2700</v>
      </c>
      <c r="E58" s="138">
        <v>3000</v>
      </c>
    </row>
    <row r="59" spans="1:5" s="151" customFormat="1" ht="54">
      <c r="A59" s="150" t="s">
        <v>60</v>
      </c>
      <c r="B59" s="142" t="s">
        <v>747</v>
      </c>
      <c r="C59" s="135">
        <v>0</v>
      </c>
      <c r="D59" s="135">
        <f t="shared" ref="D59:D70" si="2">E59*80%</f>
        <v>24000</v>
      </c>
      <c r="E59" s="138">
        <v>30000</v>
      </c>
    </row>
    <row r="60" spans="1:5" s="151" customFormat="1" ht="36">
      <c r="A60" s="150" t="s">
        <v>61</v>
      </c>
      <c r="B60" s="142" t="s">
        <v>748</v>
      </c>
      <c r="C60" s="135">
        <v>0</v>
      </c>
      <c r="D60" s="135">
        <f t="shared" si="2"/>
        <v>116800</v>
      </c>
      <c r="E60" s="138">
        <v>146000</v>
      </c>
    </row>
    <row r="61" spans="1:5" s="151" customFormat="1" ht="36">
      <c r="A61" s="150" t="s">
        <v>62</v>
      </c>
      <c r="B61" s="142" t="s">
        <v>749</v>
      </c>
      <c r="C61" s="135">
        <v>0</v>
      </c>
      <c r="D61" s="135">
        <f t="shared" si="2"/>
        <v>32000</v>
      </c>
      <c r="E61" s="138">
        <v>40000</v>
      </c>
    </row>
    <row r="62" spans="1:5" s="151" customFormat="1" ht="36">
      <c r="A62" s="150" t="s">
        <v>63</v>
      </c>
      <c r="B62" s="142" t="s">
        <v>750</v>
      </c>
      <c r="C62" s="135">
        <v>0</v>
      </c>
      <c r="D62" s="135">
        <f t="shared" si="2"/>
        <v>12000</v>
      </c>
      <c r="E62" s="138">
        <v>15000</v>
      </c>
    </row>
    <row r="63" spans="1:5" s="151" customFormat="1" ht="36">
      <c r="A63" s="150" t="s">
        <v>64</v>
      </c>
      <c r="B63" s="142" t="s">
        <v>751</v>
      </c>
      <c r="C63" s="135">
        <v>0</v>
      </c>
      <c r="D63" s="135">
        <f t="shared" si="2"/>
        <v>12000</v>
      </c>
      <c r="E63" s="138">
        <v>15000</v>
      </c>
    </row>
    <row r="64" spans="1:5" s="151" customFormat="1" ht="36">
      <c r="A64" s="150" t="s">
        <v>65</v>
      </c>
      <c r="B64" s="142" t="s">
        <v>752</v>
      </c>
      <c r="C64" s="135">
        <v>0</v>
      </c>
      <c r="D64" s="135">
        <f t="shared" si="2"/>
        <v>24000</v>
      </c>
      <c r="E64" s="138">
        <v>30000</v>
      </c>
    </row>
    <row r="65" spans="1:6" s="151" customFormat="1" ht="36">
      <c r="A65" s="150" t="s">
        <v>101</v>
      </c>
      <c r="B65" s="142" t="s">
        <v>753</v>
      </c>
      <c r="C65" s="135">
        <v>0</v>
      </c>
      <c r="D65" s="135">
        <f t="shared" si="2"/>
        <v>24000</v>
      </c>
      <c r="E65" s="138">
        <v>30000</v>
      </c>
    </row>
    <row r="66" spans="1:6" s="151" customFormat="1" ht="36">
      <c r="A66" s="150" t="s">
        <v>102</v>
      </c>
      <c r="B66" s="142" t="s">
        <v>13</v>
      </c>
      <c r="C66" s="135">
        <v>0</v>
      </c>
      <c r="D66" s="135">
        <f t="shared" si="2"/>
        <v>16000</v>
      </c>
      <c r="E66" s="138">
        <v>20000</v>
      </c>
    </row>
    <row r="67" spans="1:6" s="151" customFormat="1" ht="54">
      <c r="A67" s="150" t="s">
        <v>103</v>
      </c>
      <c r="B67" s="142" t="s">
        <v>754</v>
      </c>
      <c r="C67" s="135">
        <v>0</v>
      </c>
      <c r="D67" s="135">
        <f t="shared" si="2"/>
        <v>28000</v>
      </c>
      <c r="E67" s="138">
        <v>35000</v>
      </c>
    </row>
    <row r="68" spans="1:6" s="151" customFormat="1" ht="36">
      <c r="A68" s="150" t="s">
        <v>104</v>
      </c>
      <c r="B68" s="142" t="s">
        <v>12</v>
      </c>
      <c r="C68" s="135">
        <v>0</v>
      </c>
      <c r="D68" s="135">
        <f t="shared" si="2"/>
        <v>12000</v>
      </c>
      <c r="E68" s="138">
        <v>15000</v>
      </c>
    </row>
    <row r="69" spans="1:6" s="151" customFormat="1" ht="36">
      <c r="A69" s="150" t="s">
        <v>105</v>
      </c>
      <c r="B69" s="142" t="s">
        <v>755</v>
      </c>
      <c r="C69" s="135">
        <v>0</v>
      </c>
      <c r="D69" s="135">
        <f t="shared" si="2"/>
        <v>20000</v>
      </c>
      <c r="E69" s="138">
        <v>25000</v>
      </c>
    </row>
    <row r="70" spans="1:6" s="151" customFormat="1" ht="36">
      <c r="A70" s="150" t="s">
        <v>106</v>
      </c>
      <c r="B70" s="142" t="s">
        <v>756</v>
      </c>
      <c r="C70" s="135">
        <v>0</v>
      </c>
      <c r="D70" s="135">
        <f t="shared" si="2"/>
        <v>3200</v>
      </c>
      <c r="E70" s="138">
        <v>4000</v>
      </c>
    </row>
    <row r="71" spans="1:6" s="151" customFormat="1" ht="54">
      <c r="A71" s="150" t="s">
        <v>107</v>
      </c>
      <c r="B71" s="142" t="s">
        <v>731</v>
      </c>
      <c r="C71" s="135">
        <v>0</v>
      </c>
      <c r="D71" s="138">
        <v>13000</v>
      </c>
      <c r="E71" s="138">
        <v>13000</v>
      </c>
    </row>
    <row r="72" spans="1:6" s="159" customFormat="1" ht="34.5">
      <c r="A72" s="8">
        <v>3</v>
      </c>
      <c r="B72" s="205" t="s">
        <v>15</v>
      </c>
      <c r="C72" s="206">
        <f>SUM(C74:C83)</f>
        <v>25000</v>
      </c>
      <c r="D72" s="206">
        <f>SUM(D74:D83)</f>
        <v>37000</v>
      </c>
      <c r="E72" s="206">
        <f>SUM(E74:E83)</f>
        <v>80000</v>
      </c>
    </row>
    <row r="73" spans="1:6" s="159" customFormat="1" ht="18">
      <c r="A73" s="146"/>
      <c r="B73" s="142" t="s">
        <v>290</v>
      </c>
      <c r="C73" s="266"/>
      <c r="D73" s="266"/>
      <c r="E73" s="266"/>
    </row>
    <row r="74" spans="1:6" s="151" customFormat="1" ht="72">
      <c r="A74" s="150">
        <v>3.1</v>
      </c>
      <c r="B74" s="142" t="s">
        <v>225</v>
      </c>
      <c r="C74" s="135">
        <v>0</v>
      </c>
      <c r="D74" s="135">
        <v>0</v>
      </c>
      <c r="E74" s="142">
        <v>40000</v>
      </c>
    </row>
    <row r="75" spans="1:6" s="267" customFormat="1" ht="72">
      <c r="A75" s="150">
        <v>3.2</v>
      </c>
      <c r="B75" s="142" t="s">
        <v>226</v>
      </c>
      <c r="C75" s="138">
        <v>0</v>
      </c>
      <c r="D75" s="138">
        <f>E75*80%</f>
        <v>12000</v>
      </c>
      <c r="E75" s="223">
        <v>15000</v>
      </c>
      <c r="F75" s="151"/>
    </row>
    <row r="76" spans="1:6" s="151" customFormat="1" ht="126">
      <c r="A76" s="150">
        <v>3.3</v>
      </c>
      <c r="B76" s="142" t="s">
        <v>221</v>
      </c>
      <c r="C76" s="135">
        <v>2090</v>
      </c>
      <c r="D76" s="135">
        <v>2090</v>
      </c>
      <c r="E76" s="135">
        <v>2090</v>
      </c>
    </row>
    <row r="77" spans="1:6" s="151" customFormat="1" ht="126">
      <c r="A77" s="150">
        <v>3.4</v>
      </c>
      <c r="B77" s="142" t="s">
        <v>222</v>
      </c>
      <c r="C77" s="135">
        <v>990</v>
      </c>
      <c r="D77" s="135">
        <v>990</v>
      </c>
      <c r="E77" s="135">
        <v>990</v>
      </c>
    </row>
    <row r="78" spans="1:6" s="151" customFormat="1" ht="126">
      <c r="A78" s="150">
        <v>3.5</v>
      </c>
      <c r="B78" s="142" t="s">
        <v>223</v>
      </c>
      <c r="C78" s="135">
        <v>6717</v>
      </c>
      <c r="D78" s="135">
        <v>6717</v>
      </c>
      <c r="E78" s="135">
        <v>6717</v>
      </c>
    </row>
    <row r="79" spans="1:6" s="151" customFormat="1" ht="126">
      <c r="A79" s="150">
        <v>3.6</v>
      </c>
      <c r="B79" s="142" t="s">
        <v>229</v>
      </c>
      <c r="C79" s="135">
        <v>990</v>
      </c>
      <c r="D79" s="135">
        <v>990</v>
      </c>
      <c r="E79" s="135">
        <v>990</v>
      </c>
    </row>
    <row r="80" spans="1:6" s="151" customFormat="1" ht="126">
      <c r="A80" s="150">
        <v>3.7</v>
      </c>
      <c r="B80" s="142" t="s">
        <v>230</v>
      </c>
      <c r="C80" s="135">
        <v>3400</v>
      </c>
      <c r="D80" s="135">
        <v>3400</v>
      </c>
      <c r="E80" s="135">
        <v>3400</v>
      </c>
    </row>
    <row r="81" spans="1:5" s="151" customFormat="1" ht="126">
      <c r="A81" s="150">
        <v>3.8</v>
      </c>
      <c r="B81" s="142" t="s">
        <v>227</v>
      </c>
      <c r="C81" s="135">
        <v>4460</v>
      </c>
      <c r="D81" s="135">
        <v>4460</v>
      </c>
      <c r="E81" s="135">
        <v>4460</v>
      </c>
    </row>
    <row r="82" spans="1:5" s="151" customFormat="1" ht="126">
      <c r="A82" s="150">
        <v>3.9</v>
      </c>
      <c r="B82" s="142" t="s">
        <v>228</v>
      </c>
      <c r="C82" s="135">
        <v>2003</v>
      </c>
      <c r="D82" s="135">
        <v>2003</v>
      </c>
      <c r="E82" s="135">
        <v>2003</v>
      </c>
    </row>
    <row r="83" spans="1:5" s="151" customFormat="1" ht="126">
      <c r="A83" s="268">
        <v>3.1</v>
      </c>
      <c r="B83" s="142" t="s">
        <v>224</v>
      </c>
      <c r="C83" s="135">
        <v>4350</v>
      </c>
      <c r="D83" s="135">
        <v>4350</v>
      </c>
      <c r="E83" s="135">
        <v>4350</v>
      </c>
    </row>
    <row r="84" spans="1:5" ht="34.5">
      <c r="A84" s="130">
        <v>4</v>
      </c>
      <c r="B84" s="201" t="s">
        <v>295</v>
      </c>
      <c r="C84" s="269">
        <v>55000</v>
      </c>
      <c r="D84" s="269">
        <v>55000</v>
      </c>
      <c r="E84" s="269">
        <v>55000</v>
      </c>
    </row>
  </sheetData>
  <mergeCells count="4">
    <mergeCell ref="A4:E4"/>
    <mergeCell ref="A6:E6"/>
    <mergeCell ref="A1:E1"/>
    <mergeCell ref="A2:E2"/>
  </mergeCells>
  <phoneticPr fontId="0" type="noConversion"/>
  <pageMargins left="0.25" right="0.25" top="0.17" bottom="0.17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Aragatsotn</vt:lpstr>
      <vt:lpstr>Aragac crag</vt:lpstr>
      <vt:lpstr>Ararat</vt:lpstr>
      <vt:lpstr>Ararat crag</vt:lpstr>
      <vt:lpstr>Armavir</vt:lpstr>
      <vt:lpstr>Armavir crag</vt:lpstr>
      <vt:lpstr>Gegharqunik</vt:lpstr>
      <vt:lpstr>Gexarq crag</vt:lpstr>
      <vt:lpstr>Lori</vt:lpstr>
      <vt:lpstr>Lori crag</vt:lpstr>
      <vt:lpstr>Kotayq</vt:lpstr>
      <vt:lpstr>Kotayq crag</vt:lpstr>
      <vt:lpstr>Shirak</vt:lpstr>
      <vt:lpstr>Shirak crag</vt:lpstr>
      <vt:lpstr>Syunik</vt:lpstr>
      <vt:lpstr>Syunik crag</vt:lpstr>
      <vt:lpstr>Vayoc Dzor</vt:lpstr>
      <vt:lpstr>Vayoc dzor crag</vt:lpstr>
      <vt:lpstr>Tavush</vt:lpstr>
      <vt:lpstr>ԸՆԴԱՄԵՆԸ</vt:lpstr>
      <vt:lpstr>Tavush crag</vt:lpstr>
      <vt:lpstr>Gnum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2011-08-11T06:12:28Z</cp:lastPrinted>
  <dcterms:created xsi:type="dcterms:W3CDTF">2006-09-16T00:00:00Z</dcterms:created>
  <dcterms:modified xsi:type="dcterms:W3CDTF">2012-05-23T15:07:45Z</dcterms:modified>
</cp:coreProperties>
</file>